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Overview" sheetId="1" r:id="rId5"/>
    <sheet state="visible" name="2_Capability_Map" sheetId="2" r:id="rId6"/>
    <sheet state="visible" name="3_User_Stories_Catalogue" sheetId="3" r:id="rId7"/>
    <sheet state="visible" name="4_L3_Detailed" sheetId="4" r:id="rId8"/>
    <sheet state="visible" name="5_L4_Detailed_Features" sheetId="5" r:id="rId9"/>
    <sheet state="visible" name="6_Maturity_Descriptors" sheetId="6" r:id="rId10"/>
    <sheet state="visible" name="7_Product_Catalogue" sheetId="7" r:id="rId11"/>
    <sheet state="visible" name="8_Agentforce_Agents_List" sheetId="8" r:id="rId12"/>
    <sheet state="visible" name="9_Platform_Constructs_Library" sheetId="9" r:id="rId13"/>
    <sheet state="visible" name="Z1_QA_Gates" sheetId="10" r:id="rId14"/>
    <sheet state="visible" name="Z2_Plan_Revisions" sheetId="11" r:id="rId15"/>
    <sheet state="visible" name="10_Productized_Offerings" sheetId="12" r:id="rId16"/>
    <sheet state="visible" name="11_Data_Products" sheetId="13" r:id="rId17"/>
    <sheet state="visible" name="12_Offering_SubCap_Matrix" sheetId="14" r:id="rId18"/>
    <sheet state="visible" name="13_DataProduct_SubCap_Matrix" sheetId="15" r:id="rId19"/>
    <sheet state="visible" name="14_CrossPillar_Stories" sheetId="16" r:id="rId20"/>
    <sheet state="visible" name="15_Theme_SubCap_Mapping" sheetId="17" r:id="rId21"/>
    <sheet state="visible" name="16_SubCap_CrossPillar_Coverage" sheetId="18" r:id="rId22"/>
    <sheet state="visible" name="17_Toggle_Control_Panel" sheetId="19" r:id="rId23"/>
    <sheet state="visible" name="18_SubCap_Completeness_Profile" sheetId="20" r:id="rId24"/>
    <sheet state="visible" name="19_Toggle_Cascade_Simulation" sheetId="21" r:id="rId25"/>
    <sheet state="visible" name="20_Final_QA_Report" sheetId="22" r:id="rId26"/>
    <sheet state="visible" name="21_VC_Mapping_PerSubcap" sheetId="23" r:id="rId27"/>
  </sheets>
  <definedNames>
    <definedName hidden="1" localSheetId="4" name="_xlnm._FilterDatabase">'5_L4_Detailed_Features'!$A$1:$P$1853</definedName>
  </definedNames>
  <calcPr/>
</workbook>
</file>

<file path=xl/sharedStrings.xml><?xml version="1.0" encoding="utf-8"?>
<sst xmlns="http://schemas.openxmlformats.org/spreadsheetml/2006/main" count="72347" uniqueCount="16825">
  <si>
    <t>Pillar 1 Comprehensive Capability Mapping - v14.0 (FINAL)</t>
  </si>
  <si>
    <t>199 strategic sub-capabilities · 22 tabs · ~6,200 rows · 6-batch build journey · 56 of 56 QA gates passed · Interactive Zennify-themed toggle cascade</t>
  </si>
  <si>
    <t>1 - HOW TO USE THIS WORKBOOK</t>
  </si>
  <si>
    <t>Action</t>
  </si>
  <si>
    <t>How</t>
  </si>
  <si>
    <t>Quick start</t>
  </si>
  <si>
    <t>Open 17_Toggle_Control_Panel for the live cascade dashboard. Toggle any sub-cap in 2_Capability_Map column M (Zennify_Status) and watch dependent rows grey out across the workbook.</t>
  </si>
  <si>
    <t>Trace a capability</t>
  </si>
  <si>
    <t>Start at 2_Capability_Map. Pick a Sub_Cap_ID (e.g. P1C1.5.4). Filter every other tab by that ID - stories, L4 features, maturity, offerings, cross-pillar evidence are all keyed off it.</t>
  </si>
  <si>
    <t>Understand offerings</t>
  </si>
  <si>
    <t>Read 10_Productized_Offerings for offering catalog. Read 12_Offering_SubCap_Matrix for which sub-caps each offering addresses, with customized rationale + maturity lift per pair.</t>
  </si>
  <si>
    <t>Understand data products</t>
  </si>
  <si>
    <t>Read 11_Data_Products for the 36-module catalog across 7 categories. Read 13_DataProduct_SubCap_Matrix for direct sub-cap mappings.</t>
  </si>
  <si>
    <t>Find cross-pillar evidence</t>
  </si>
  <si>
    <t>Read 14_CrossPillar_Stories (742 stories from P2/P3/P4 with theme-derived P1 matches). Read 15_Theme_SubCap_Mapping for the theme-to-subcap rationale. Read 16_SubCap_CrossPillar_Coverage for per-sub-cap aggregate.</t>
  </si>
  <si>
    <t>Validate completeness</t>
  </si>
  <si>
    <t>Read 18_SubCap_Completeness_Profile for per-sub-cap completeness narrative. Read 19_Toggle_Cascade_Simulation for impact analysis. Read 20_Final_QA_Report for verification verdict across all 6 batches.</t>
  </si>
  <si>
    <t>Excel version requirement</t>
  </si>
  <si>
    <t>Excel 2021 or Excel 365 (XLOOKUP support). Workbook is set to fullCalcOnLoad so the toggle cascade evaluates the moment the file opens.</t>
  </si>
  <si>
    <t>2 - ID SYSTEM (the keys that connect tabs)</t>
  </si>
  <si>
    <t>ID</t>
  </si>
  <si>
    <t>Format / Example</t>
  </si>
  <si>
    <t>What it identifies</t>
  </si>
  <si>
    <t>Tabs where it appears</t>
  </si>
  <si>
    <t>Sub_Cap_ID</t>
  </si>
  <si>
    <t>P1C{cat}.{l1}.{n} (e.g. P1C1.5.4)</t>
  </si>
  <si>
    <t>The MASTER KEY of the entire workbook. 199 unique IDs covering 4 categories (P1C1=Strategy &amp; Vision; P1C2=Governance &amp; Risk; P1C3=Innovation; P1C4=Change &amp; Adoption). Sub-vertical variants use BK1/WM1/IC1/CU1/CL1/IB1 suffixes.</t>
  </si>
  <si>
    <t>2_Capability_Map (col C); 3_User_Stories (col D); 5_L4 (col A); 6_Maturity (col A); 12 (col C); 13 (col C); 15 (col B as P1_Sub_Cap_ID); 16 (col A); 18 (col A); 19 (col A)</t>
  </si>
  <si>
    <t>Story_Key</t>
  </si>
  <si>
    <t>GEN-P1C{...}-M{X}-{NN} or JIRA-{key}</t>
  </si>
  <si>
    <t>Unique identifier for each user story. 1,302 P1-native stories in tab 3 plus 742 cross-pillar stories in tab 14 (originating in P2/P3/P4 but theme-matched to P1).</t>
  </si>
  <si>
    <t>3_User_Stories (col A); 14_CrossPillar_Stories (col A)</t>
  </si>
  <si>
    <t>L3_ID</t>
  </si>
  <si>
    <t>L3-{vendor}-{platform} (e.g. L3-DB-LAKEHOUSE, L3-SF-FSC)</t>
  </si>
  <si>
    <t>45 platform IDs covering Salesforce + Databricks + MuleSoft + nCino + Twilio. Each L3 is a distinct technology platform a sub-cap can be addressed by.</t>
  </si>
  <si>
    <t>4_L3_Detailed (col A); 5_L4_Detailed (col C); 10_Productized_Offerings (col L: L3_Platforms_Used)</t>
  </si>
  <si>
    <t>Offering_ID</t>
  </si>
  <si>
    <t>OFF-{shortname} (e.g. OFF-DATA-MOD, OFF-FSC-PLATFORM)</t>
  </si>
  <si>
    <t>13 offering IDs (9 priority + 4 supporting). Modern Managed Services is the wrap-around offering.</t>
  </si>
  <si>
    <t>10_Productized_Offerings (col A); 12_Offering_SubCap_Matrix (col A)</t>
  </si>
  <si>
    <t>Module_ID</t>
  </si>
  <si>
    <t>DP-{cat}.{n} (e.g. DP-1.1, DP-7.3)</t>
  </si>
  <si>
    <t>36 data product module IDs across 7 categories (Identity &amp; Golden Record, Risk &amp; Intelligence, Integration &amp; Connectivity, Content &amp; Document Intelligence, Journey &amp; Engagement, Analytics &amp; Insights, Governance &amp; Quality).</t>
  </si>
  <si>
    <t>11_Data_Products (col A); 13_DataProduct_SubCap_Matrix (col A)</t>
  </si>
  <si>
    <t>Theme</t>
  </si>
  <si>
    <t>8 themes: governance, compliance_regulatory, strategy, data_governance, culture_change, kpi, innovation, risk</t>
  </si>
  <si>
    <t>Cross-pillar evidence themes. Each theme maps to 3-5 P1 sub-caps with customized rationale.</t>
  </si>
  <si>
    <t>14_CrossPillar_Stories (col G: P1_Themes); 15_Theme_SubCap_Mapping (col A)</t>
  </si>
  <si>
    <t>Use_Case_ID</t>
  </si>
  <si>
    <t>UC-{archetype}-{n}</t>
  </si>
  <si>
    <t>906 use cases organized into 22 archetypes. Each L4 feature is keyed to specific use case IDs.</t>
  </si>
  <si>
    <t>5_L4_Detailed (col L: Use_Case_IDs_Using_Feature); 2_Capability_Map (col K: Use_Cases)</t>
  </si>
  <si>
    <t>Agent_ID / Construct_ID</t>
  </si>
  <si>
    <t>AGT-* / CON-*</t>
  </si>
  <si>
    <t>Agentforce agents (130) and validated platform constructs (37). Constructs are the anti-fabrication anchor - only catalog references that have been verified against vendor docs.</t>
  </si>
  <si>
    <t>8_Agentforce_Agents_List; 9_Platform_Constructs_Library</t>
  </si>
  <si>
    <t>Zennify_Status</t>
  </si>
  <si>
    <t>Active / Inactive (toggle)</t>
  </si>
  <si>
    <t>The activation flag for each sub-cap. Default Active. Toggling drives the entire cascade across 9 dependent tabs + 2 aggregate tabs.</t>
  </si>
  <si>
    <t>2_Capability_Map (col M, source); Effective_Status columns in tabs 3, 5, 6, 12, 13, 14, 15, 16, 18, 19; aggregate health columns in 10, 11; live counters in 17</t>
  </si>
  <si>
    <t>3 - TAB INVENTORY (what each tab is, primary content, primary key)</t>
  </si>
  <si>
    <t>Tab</t>
  </si>
  <si>
    <t>What it is / what it stands for</t>
  </si>
  <si>
    <t>Content &amp; primary keys</t>
  </si>
  <si>
    <t>Rows × Cols</t>
  </si>
  <si>
    <t>1_Overview</t>
  </si>
  <si>
    <t>THIS TAB - navigation reference and how-to guide.</t>
  </si>
  <si>
    <t>Workbook orientation: ID system, tab inventory, linkage map, toggle system, batch journey summary. No data keys.</t>
  </si>
  <si>
    <t>76 × 4</t>
  </si>
  <si>
    <t>2_Capability_Map</t>
  </si>
  <si>
    <t>THE CANONICAL CAPABILITY DEFINITION. Source of truth for the 199 P1 sub-caps. Source of the toggle cascade.</t>
  </si>
  <si>
    <t>PRIMARY KEY: Sub_Cap_ID (col C). Other cols: Category (P1C1-P1C4), L1_Capability, Description, Solution_Type, Tier, Personas, L3 platforms addressing, L4 features available, Use Cases, Story refs, Zennify_Status (toggle, col M).</t>
  </si>
  <si>
    <t>199 × 13</t>
  </si>
  <si>
    <t>3_User_Stories_Catalogue</t>
  </si>
  <si>
    <t>P1-NATIVE USER STORIES. Stories specifically written for P1 capabilities.</t>
  </si>
  <si>
    <t>PRIMARY KEY: Story_Key (col A). Joins to: Sub_Cap_ID (col D). Other: Source_Type, Source_Ref, Use_Case_IDs, L4_Features_Used, Match_Confidence, Story_Summary, W/X/Y (Description/AC/SD), Implementation Steps, Deployment Checklist, Jira_Project_URL, Zennify_Effective_Status (cascade).</t>
  </si>
  <si>
    <t>1,302 × 16</t>
  </si>
  <si>
    <t>4_L3_Detailed</t>
  </si>
  <si>
    <t>PLATFORM CATALOG. The 45 L3 technology platforms used to address sub-caps.</t>
  </si>
  <si>
    <t>PRIMARY KEY: L3_ID (col A). Joins to: Sub_Cap_ID (col M: Linked_Sub_Caps_Top5). Other: Vendor, Platform_Name, Description, Detailed_Capabilities, Setup_Path, Prerequisites, Customization_Extension_Points, Common_Combinations, Linked_L4_Features, Reference_URL, Source_Evidence, Use_When.</t>
  </si>
  <si>
    <t>45 × 16</t>
  </si>
  <si>
    <t>5_L4_Detailed_Features</t>
  </si>
  <si>
    <t>L4 FEATURES (per sub-cap × use case). The most granular vendor-feature catalog.</t>
  </si>
  <si>
    <t>PRIMARY KEY: composite (Sub_Cap_ID + L3_Platform_ID + Feature_Name). Joins: Sub_Cap_ID (col A), L3_Platform_ID (col C), Use_Case_IDs_Using_Feature (col L). Other: Customization_Level, Detailed_Description, Configuration_Path, Validated_Customization_Patterns, Story_Refs_Using_Feature, Reference_URL, Is_Supplemental, Zennify_Effective_Status.</t>
  </si>
  <si>
    <t>3,129 × 16</t>
  </si>
  <si>
    <t>6_Maturity_Descriptors</t>
  </si>
  <si>
    <t>M1–M5 MATURITY PROGRESSION per sub-cap.</t>
  </si>
  <si>
    <t>PRIMARY KEY: Sub_Cap_ID (col A). Other: Category, L1_Capability, M1_Foundational, M1_Foundational_Features, M2_Developing, M2_Developing_Features, M3_Established_AI_Assisted, M3_Agentic_Features, M4_Advanced_Hybrid_Agentic, M4_Cross_System_Orchestration, M5_Transformational_Headless360, M5_Headless_360_Surfaces, Zennify_Effective_Status.</t>
  </si>
  <si>
    <t>199 × 15</t>
  </si>
  <si>
    <t>7_Product_Catalogue</t>
  </si>
  <si>
    <t>VENDOR COMPONENT CATALOG. 311 vendor products across the supporting ecosystem.</t>
  </si>
  <si>
    <t>Primary keys: Vendor + Product_Name. Used as cross-reference for L4 features and L3 platforms. No cascade column (this is a vendor reference, not sub-cap-keyed).</t>
  </si>
  <si>
    <t>311 × 11</t>
  </si>
  <si>
    <t>8_Agentforce_Agents_List</t>
  </si>
  <si>
    <t>AGENTFORCE AGENTS. 130 agents (Salesforce official + retail-bank library).</t>
  </si>
  <si>
    <t>Primary key: Agent_ID. Each agent has URL, persona, sub-vertical fit, and use case fit.</t>
  </si>
  <si>
    <t>130 × 9</t>
  </si>
  <si>
    <t>9_Platform_Constructs_Library</t>
  </si>
  <si>
    <t>VALIDATED PLATFORM CONSTRUCTS. The anti-fabrication anchor.</t>
  </si>
  <si>
    <t>Primary key: Construct_ID. Only contains constructs verified against vendor public docs - used to prevent hallucinated capability claims elsewhere in the catalog.</t>
  </si>
  <si>
    <t>37 × 5</t>
  </si>
  <si>
    <t>10_Productized_Offerings</t>
  </si>
  <si>
    <t>OFFERING CATALOG (BATCH 3). 13 offerings: 9 priority + 4 supporting; OFF-MMS is the wrap-around.</t>
  </si>
  <si>
    <t>PRIMARY KEY: Offering_ID (col A). Joins to: Sub_Cap_ID via tab 12 (Offering_SubCap_Matrix). Other: Category, Wrap_Around, Status, Overview, Industry_Challenge, Outcomes, Core_Capabilities, Tiers, Primary_Vendors, L3_Platforms_Used, Target_Personas, Reference_URL, Source_Evidence, Source_Doc_Section. Aggregate cascade columns: Total_Mapped_SubCaps, Active_Mapped_SubCaps, Linkage_Health_Pct (red→yellow→green color scale), Zennify_Effective_Status (Active/Partial/Inactive).</t>
  </si>
  <si>
    <t>13 × 20</t>
  </si>
  <si>
    <t>11_Data_Products</t>
  </si>
  <si>
    <t>DATA PRODUCT MODULE CATALOG (BATCH 3). 36 modules across 7 categories.</t>
  </si>
  <si>
    <t>PRIMARY KEY: Module_ID (col A) e.g. DP-1.1, DP-7.3. Joins via tab 13. Other: Category, Module_Name, Description, Typical_Pairing (Offerings), Validation_Strength, Reference_URL, Source_Doc_Section. Aggregate cascade: Total_Mapped, Active_Mapped, Linkage_Health_Pct, Effective_Status (with "No-Direct-Map" 4th state for modules without direct sub-cap mapping).</t>
  </si>
  <si>
    <t>36 × 12</t>
  </si>
  <si>
    <t>12_Offering_SubCap_Matrix</t>
  </si>
  <si>
    <t>OFFERING → SUB-CAP MAPPING (BATCH 3, 68 strict pairs).</t>
  </si>
  <si>
    <t>COMPOSITE KEY: Offering_ID (col A) + Sub_Cap_ID (col C). Each pair has UNIQUE customized Mapping_Rationale (&gt;100 chars), Maturity_Lift_Path (M_x → M_y), Capabilities_Addressing_SubCap, Reference_URL. Strict mapping = direct addressing only. Zennify_Effective_Status cascades from sub-cap.</t>
  </si>
  <si>
    <t>68 × 9</t>
  </si>
  <si>
    <t>13_DataProduct_SubCap_Matrix</t>
  </si>
  <si>
    <t>DATA PRODUCT → SUB-CAP MAPPING (BATCH 3, 29 strict pairs).</t>
  </si>
  <si>
    <t>COMPOSITE KEY: Module_ID (col A) + Sub_Cap_ID (col C). Each pair has UNIQUE customized Mapping_Rationale, Maturity_Lift_Path, Reference_URL. 16 of 36 modules have no direct mapping (operate at P2-P5 layers; legitimate exclusion).</t>
  </si>
  <si>
    <t>29 × 8</t>
  </si>
  <si>
    <t>14_CrossPillar_Stories</t>
  </si>
  <si>
    <t>CROSS-PILLAR EVIDENCE (BATCH 4). 742 stories from P2/P3/P4 with theme-derived P1 matches.</t>
  </si>
  <si>
    <t>PRIMARY KEY: Story_Key (col A). Provenance preserved: Origin_Pillar (P2/P3/P4), Origin_SubCap_ID (NOT P1 - the originating pillar's ID), Origin_L1_Capability. Linked P1 sub-caps in col L (semicolon-separated, derived from themes). Linked offerings in col N (transitive via theme→subcap→offering chain). 3-state cascade: Zennify_Effective_Status = Active/Partial/Inactive based on how many linked P1 sub-caps are active.</t>
  </si>
  <si>
    <t>742 × 18</t>
  </si>
  <si>
    <t>15_Theme_SubCap_Mapping</t>
  </si>
  <si>
    <t>THEME → P1 SUB-CAP MAPPING (BATCH 4, 33 customized pairs).</t>
  </si>
  <si>
    <t>COMPOSITE KEY: Theme + P1_Sub_Cap_ID. Each pair has UNIQUE rationale explaining why cross-pillar evidence on that theme reinforces THAT P1 sub-cap. Cross_Pillar_Story_Count_for_Theme shows aggregate evidence weight. Cascade: Zennify_Effective_Status from P1 sub-cap.</t>
  </si>
  <si>
    <t>33 × 7</t>
  </si>
  <si>
    <t>16_SubCap_CrossPillar_Coverage</t>
  </si>
  <si>
    <t>PER-SUB-CAP CROSS-PILLAR AGGREGATE (BATCH 4).</t>
  </si>
  <si>
    <t>PRIMARY KEY: P1_Sub_Cap_ID (col A). One row per sub-cap that has cross-pillar evidence (33 of 199). Total_Cross_Pillar_Stories, P2_Stories, P3_Stories, P4_Stories, Themes_Contributing, Linked_Offerings (transitive), Top_Story_Examples. Cascade column.</t>
  </si>
  <si>
    <t>33 × 10</t>
  </si>
  <si>
    <t>17_Toggle_Control_Panel</t>
  </si>
  <si>
    <t>LIVE CASCADE DASHBOARD (BATCH 5).</t>
  </si>
  <si>
    <t>No primary key - entirely a live-formula summary. Each row uses COUNTIF/COUNTIFS into the source data tabs. Shows current state of: active vs inactive sub-caps; cascaded user stories, L4 features, cross-pillar (Active/Partial/Inactive), offerings (Active/Partial/Inactive), and per-mapping-tab health. Includes design-notes section explaining 3-state semantics.</t>
  </si>
  <si>
    <t>42 × 4</t>
  </si>
  <si>
    <t>18_SubCap_Completeness_Profile</t>
  </si>
  <si>
    <t>PER-SUB-CAP COMPLETENESS NARRATIVE (BATCH 6).</t>
  </si>
  <si>
    <t>PRIMARY KEY: Sub_Cap_ID (col A). One row per sub-cap with: counts (stories, L4, maturity, L3, use cases, offerings, data products, theme, cross-pillar evidence), Core_Score (max 5), Extended_Score (max 3), Total_Score (max 8) with red→yellow→green color scale, plus 199 UNIQUE customized completeness narratives citing each sub-cap's specific data. Cascade column.</t>
  </si>
  <si>
    <t>199 × 20</t>
  </si>
  <si>
    <t>19_Toggle_Cascade_Simulation</t>
  </si>
  <si>
    <t>PER-SUB-CAP TOGGLE IMPACT ANALYSIS (BATCH 6).</t>
  </si>
  <si>
    <t>PRIMARY KEY: Sub_Cap_ID (col A). For each sub-cap: direct cascade counts (stories, L4, maturity, mappings) + indirect cascade counts (cross-pillar stories shifting to Partial; offerings shifting to Partial; data products shifting to Partial). Total_Cascade_Footprint with HIGH/MEDIUM/LOW/MINIMAL severity. Cascade column.</t>
  </si>
  <si>
    <t>199 × 19</t>
  </si>
  <si>
    <t>20_Final_QA_Report</t>
  </si>
  <si>
    <t>COMPREHENSIVE QA VERIFICATION (BATCH 6).</t>
  </si>
  <si>
    <t>7 sections: (1) Knowledge graph core completeness, (2) Reference integrity (zero orphans), (3) Customization integrity (no template reuse), (4) URL/source-evidence coverage, (5) Toggle cascade integrity, (6) Per-batch journey summary, (7) Final verdict. Every check shows expected/actual/verdict/evidence.</t>
  </si>
  <si>
    <t>57 × 6</t>
  </si>
  <si>
    <t>Z1_QA_Gates</t>
  </si>
  <si>
    <t>CUMULATIVE QA GATES across all 6 batches.</t>
  </si>
  <si>
    <t>69 rows: 14 Batch 3 + 15 Batch 4 + 17 Batch 5 + 10 Batch 6 + earlier-batch gates. Each gate: ID, Batch, Check name, Detail, Verdict (PASS / WARN / FAIL).</t>
  </si>
  <si>
    <t>69 × 5</t>
  </si>
  <si>
    <t>Z2_Plan_Revisions</t>
  </si>
  <si>
    <t>PLAN REVISIONS LOG across all 6 batches.</t>
  </si>
  <si>
    <t>40 rows: each revision documents what changed, why (often citing user feedback), and forward-looking notes for future iterations.</t>
  </si>
  <si>
    <t>40 × 5</t>
  </si>
  <si>
    <t>4 - TAB LINKAGE MAP (which IDs connect which tabs)</t>
  </si>
  <si>
    <t>From tab</t>
  </si>
  <si>
    <t>Via key (and column)</t>
  </si>
  <si>
    <t>To tab</t>
  </si>
  <si>
    <t>Linkage purpose</t>
  </si>
  <si>
    <t>Sub_Cap_ID (col C)</t>
  </si>
  <si>
    <t>3_User_Stories_Catalogue (col D)</t>
  </si>
  <si>
    <t>Find all P1-native stories for a sub-cap</t>
  </si>
  <si>
    <t>5_L4_Detailed_Features (col A)</t>
  </si>
  <si>
    <t>Find all L4 features delivering a sub-cap (per use case)</t>
  </si>
  <si>
    <t>6_Maturity_Descriptors (col A)</t>
  </si>
  <si>
    <t>Find M1-M5 progression for a sub-cap</t>
  </si>
  <si>
    <t>12_Offering_SubCap_Matrix (col C)</t>
  </si>
  <si>
    <t>Find which offerings address a sub-cap (with rationale)</t>
  </si>
  <si>
    <t>13_DataProduct_SubCap_Matrix (col C)</t>
  </si>
  <si>
    <t>Find which data product modules deliver a sub-cap</t>
  </si>
  <si>
    <t>15_Theme_SubCap_Mapping (col B as P1_Sub_Cap_ID)</t>
  </si>
  <si>
    <t>Find theme that classifies a sub-cap for cross-pillar evidence</t>
  </si>
  <si>
    <t>16_SubCap_CrossPillar_Coverage (col A)</t>
  </si>
  <si>
    <t>Aggregate cross-pillar evidence count for a sub-cap</t>
  </si>
  <si>
    <t>18_SubCap_Completeness_Profile (col A)</t>
  </si>
  <si>
    <t>Per-sub-cap completeness narrative</t>
  </si>
  <si>
    <t>19_Toggle_Cascade_Simulation (col A)</t>
  </si>
  <si>
    <t>Per-sub-cap toggle impact</t>
  </si>
  <si>
    <t>2_Capability_Map (col M Zennify_Status)</t>
  </si>
  <si>
    <t>XLOOKUP cascade</t>
  </si>
  <si>
    <t>All cascade tabs (3, 5, 6, 12, 13, 14, 15, 16, 18, 19)</t>
  </si>
  <si>
    <t>Active/Inactive toggle propagates to dependent rows. Source col M is the only writable status; all dependents are read-only XLOOKUP formulas.</t>
  </si>
  <si>
    <t>COUNTIF live formulas</t>
  </si>
  <si>
    <t>All cascade tabs</t>
  </si>
  <si>
    <t>Real-time aggregate state of the entire workbook</t>
  </si>
  <si>
    <t>Offering_ID (col A)</t>
  </si>
  <si>
    <t>12_Offering_SubCap_Matrix (col A)</t>
  </si>
  <si>
    <t>List sub-caps an offering addresses</t>
  </si>
  <si>
    <t>14_CrossPillar_Stories (col N: Linked_Offerings)</t>
  </si>
  <si>
    <t>Find cross-pillar stories that reinforce an offering (transitive)</t>
  </si>
  <si>
    <t>L3_Platforms_Used (col L)</t>
  </si>
  <si>
    <t>4_L3_Detailed (col A)</t>
  </si>
  <si>
    <t>Lookup platform details for an offering</t>
  </si>
  <si>
    <t>Module_ID (col A)</t>
  </si>
  <si>
    <t>13_DataProduct_SubCap_Matrix (col A)</t>
  </si>
  <si>
    <t>List sub-caps a module delivers</t>
  </si>
  <si>
    <t>Typical_Pairing (col E)</t>
  </si>
  <si>
    <t>10_Productized_Offerings (col A)</t>
  </si>
  <si>
    <t>Which offerings typically include this module</t>
  </si>
  <si>
    <t>P1_Themes (col G)</t>
  </si>
  <si>
    <t>15_Theme_SubCap_Mapping (col A)</t>
  </si>
  <si>
    <t>Find P1 sub-caps that the themes map to</t>
  </si>
  <si>
    <t>Linked_P1_SubCaps (col L)</t>
  </si>
  <si>
    <t>2_Capability_Map (col C)</t>
  </si>
  <si>
    <t>List P1 sub-caps a cross-pillar story reinforces</t>
  </si>
  <si>
    <t>P1_Sub_Cap_ID (col B)</t>
  </si>
  <si>
    <t>Aggregate cross-pillar coverage for that sub-cap</t>
  </si>
  <si>
    <t>L3_Platform_ID (col C)</t>
  </si>
  <si>
    <t>Lookup full L3 platform context for an L4 feature</t>
  </si>
  <si>
    <t>Use_Case_IDs (col L)</t>
  </si>
  <si>
    <t>2_Capability_Map (col K)</t>
  </si>
  <si>
    <t>Find use cases tied to L4 features</t>
  </si>
  <si>
    <t>L4_Features_Used (col G)</t>
  </si>
  <si>
    <t>Find which L4 features a story implements</t>
  </si>
  <si>
    <t>Use_Case_IDs (col F)</t>
  </si>
  <si>
    <t>5_L4_Detailed_Features (col L)</t>
  </si>
  <si>
    <t>Find use cases addressed by a story</t>
  </si>
  <si>
    <t>5 - TOGGLE CASCADE SYSTEM (interactive control)</t>
  </si>
  <si>
    <t>Layer</t>
  </si>
  <si>
    <t>Tabs</t>
  </si>
  <si>
    <t>Behavior on Inactive</t>
  </si>
  <si>
    <t>SOURCE</t>
  </si>
  <si>
    <t>2_Capability_Map (col M)</t>
  </si>
  <si>
    <t>Toggle each of 199 sub-caps Active / Inactive via dropdown. Cell turns Zennify Teal (Active) or grey strikethrough (Inactive). The whole row greys out when Inactive.</t>
  </si>
  <si>
    <t>DIRECT CASCADE (2-state)</t>
  </si>
  <si>
    <t>Tabs 3, 5, 6, 12, 13, 15, 16, 18, 19</t>
  </si>
  <si>
    <t>Each row has a Zennify_Effective_Status column with XLOOKUP into 2_Capability_Map.Sub_Cap_ID → Zennify_Status. Default returns "Active". When source is Inactive, the row greys out.</t>
  </si>
  <si>
    <t>MULTI-MAPPED CASCADE (3-state)</t>
  </si>
  <si>
    <t>Tab 14 (Cross-Pillar Stories)</t>
  </si>
  <si>
    <t>Each row has linked sub-caps array. SUMPRODUCT counts active linked sub-caps. Status: Active (all linked active), Partial (some active - light orange tint), Inactive (none active).</t>
  </si>
  <si>
    <t>AGGREGATE CASCADE (3-state)</t>
  </si>
  <si>
    <t>Tabs 10 (Offerings), 11 (Data Products)</t>
  </si>
  <si>
    <t>COUNTIFS aggregates over the cascade columns in tabs 12 and 13. Total_Mapped + Active_Mapped + Linkage_Health_Pct (red → yellow → green color scale) + Effective_Status. Tab 11 has 4th state "No-Direct-Map" for modules without direct mappings.</t>
  </si>
  <si>
    <t>LIVE DASHBOARD</t>
  </si>
  <si>
    <t>Tab 17 (Toggle Control Panel)</t>
  </si>
  <si>
    <t>COUNTIF formulas show real-time counts of active/inactive across the entire workbook. Includes coverage % and design notes about Excel version requirement (2021+/365 for XLOOKUP).</t>
  </si>
  <si>
    <t>6 - BUILD JOURNEY (6-batch evolution to v14.0)</t>
  </si>
  <si>
    <t>Batch</t>
  </si>
  <si>
    <t>Focus</t>
  </si>
  <si>
    <t>Deliverable / new tabs</t>
  </si>
  <si>
    <t>Status</t>
  </si>
  <si>
    <t>Batch 1</t>
  </si>
  <si>
    <t>Foundation QA + URL validation + ESG decision</t>
  </si>
  <si>
    <t>No new tabs (foundation cleanup); story keys + Jira links validated; ESG sub-caps integrated</t>
  </si>
  <si>
    <t>COMPLETE</t>
  </si>
  <si>
    <t>Batch 2 (Final v2)</t>
  </si>
  <si>
    <t>L3/L4 refactor + customization classifier + Headless 360</t>
  </si>
  <si>
    <t>+ 4 tabs: 4_L3_Detailed (45), 5_L4_Detailed (3,129), 8_Agentforce (130), 9_Constructs (37); 199 sub-caps with full L3/L4 detail; 22 archetypes × 209 keywords; Solution_Type classifier</t>
  </si>
  <si>
    <t>Batch 3</t>
  </si>
  <si>
    <t>Productized Offerings + Data Products + Strict Mappings</t>
  </si>
  <si>
    <t>+ 4 tabs: 10_Offerings (13), 11_Data_Products (36), 12_Offering_SubCap_Matrix (68), 13_DP_SubCap_Matrix (29); customized rationale + maturity lift per pair</t>
  </si>
  <si>
    <t>Batch 4</t>
  </si>
  <si>
    <t>Cross-Pillar Story Integration with Offering Linkage</t>
  </si>
  <si>
    <t>+ 3 tabs: 14_CrossPillar_Stories (742), 15_Theme_SubCap (33), 16_Coverage (33); 742 P2/P3/P4 stories with theme-derived P1 matches and transitive offering linkage</t>
  </si>
  <si>
    <t>Batch 5</t>
  </si>
  <si>
    <t>Zennify Active/Inactive Toggle XLOOKUP Cascade</t>
  </si>
  <si>
    <t>+ 1 tab: 17_Toggle_Control_Panel; cascade columns added to 9 tabs; 3-state semantics; aggregate health for offerings/data products</t>
  </si>
  <si>
    <t>Batch 6 (FINAL)</t>
  </si>
  <si>
    <t>Knowledge Graph Validation + v14.0 Distribution</t>
  </si>
  <si>
    <t>+ 3 tabs: 18_Completeness_Profile (199 unique narratives), 19_Cascade_Simulation (199 rows), 20_Final_QA_Report (7 sections); zero orphan refs; 100% core coverage; 56 of 56 QA gates PASS</t>
  </si>
  <si>
    <t>7 - FINAL QA STATUS (full report in tab 20)</t>
  </si>
  <si>
    <t>Dimension</t>
  </si>
  <si>
    <t>Result</t>
  </si>
  <si>
    <t>Where to verify</t>
  </si>
  <si>
    <t>Knowledge graph core completeness</t>
  </si>
  <si>
    <t>199/199 sub-caps with all 5 dimensions (stories, L4, maturity, L3, use cases)</t>
  </si>
  <si>
    <t>Tab 20 §1; Tab 18 (per-sub-cap profile)</t>
  </si>
  <si>
    <t>Reference integrity</t>
  </si>
  <si>
    <t>Zero orphan references across 1,302 stories + 3,129 L4 + 68 + 29 mappings</t>
  </si>
  <si>
    <t>Tab 20 §2</t>
  </si>
  <si>
    <t>Customization integrity</t>
  </si>
  <si>
    <t>199 unique narratives + 68 + 29 + 33 unique mapping rationales - no template reuse</t>
  </si>
  <si>
    <t>Tab 20 §3</t>
  </si>
  <si>
    <t>URL / source-evidence coverage</t>
  </si>
  <si>
    <t>146 of 146 public-facing entries have reference URL</t>
  </si>
  <si>
    <t>Tab 20 §4</t>
  </si>
  <si>
    <t>Toggle cascade integrity</t>
  </si>
  <si>
    <t>Verified end-to-end; calc-on-load forced; mathematically validated</t>
  </si>
  <si>
    <t>Tab 20 §5; Tab 17 (live dashboard); Tab 19 (simulation)</t>
  </si>
  <si>
    <t>QA gates across 6 batches</t>
  </si>
  <si>
    <t>56 of 56 PASS (zero failures)</t>
  </si>
  <si>
    <t>Z1_QA_Gates (cumulative log)</t>
  </si>
  <si>
    <t>Excel version</t>
  </si>
  <si>
    <t>Excel 2021 / 365 required (XLOOKUP)</t>
  </si>
  <si>
    <t>Tab 17 design notes</t>
  </si>
  <si>
    <t>Final verdict</t>
  </si>
  <si>
    <t>COMPLETE - ready for distribution</t>
  </si>
  <si>
    <t>Tab 20 §7</t>
  </si>
  <si>
    <t>v14.0 FINAL - Open 17_Toggle_Control_Panel for the live dashboard, then 2_Capability_Map column M to start exercising the cascade.</t>
  </si>
  <si>
    <t>VALUE CHAIN REFERENCE</t>
  </si>
  <si>
    <t>Companion Value Chain Reference Document</t>
  </si>
  <si>
    <t>10 subverticals × 8 universal MECE clusters × 130 customized stages, each with full P1+P2+P3+P4 lens. Used as the value-chain anchor for tab 21_VC_Mapping_PerSubcap. Each subcap is mapped to one or more stages of each subvertical's value chain.</t>
  </si>
  <si>
    <t>Google Sheets URL</t>
  </si>
  <si>
    <t>https://docs.google.com/spreadsheets/d/1Rxkr9fhIP3NF_jqEOWllqSFbwymZYmb5g_Vr7-SPaes/edit?gid=428430531#gid=428430531</t>
  </si>
  <si>
    <t>Category</t>
  </si>
  <si>
    <t>L1_Capability</t>
  </si>
  <si>
    <t>Sub_Cap_Name</t>
  </si>
  <si>
    <t>Description</t>
  </si>
  <si>
    <t>Solution_Type</t>
  </si>
  <si>
    <t>Tier</t>
  </si>
  <si>
    <t>Personas</t>
  </si>
  <si>
    <t>L3_Platforms_Addressing_SubCap</t>
  </si>
  <si>
    <t>L4_Features_Available</t>
  </si>
  <si>
    <t>Use_Cases</t>
  </si>
  <si>
    <t>Story_Refs_with_UC_Links</t>
  </si>
  <si>
    <t>P1C1</t>
  </si>
  <si>
    <t>Strategy Foundation &amp; Alignment</t>
  </si>
  <si>
    <t>P1C1.1.1</t>
  </si>
  <si>
    <t>Digital Strategy Document</t>
  </si>
  <si>
    <t>Documented digital transformation strategy with clear objectives, scope, and success criteria</t>
  </si>
  <si>
    <t>Hybrid</t>
  </si>
  <si>
    <t>T1</t>
  </si>
  <si>
    <t>CIO, CDO, Chief Strategy Officer, Strategy &amp; Planning Lead</t>
  </si>
  <si>
    <t>[L3-TBL-EMBED] Tableau Embedded Analytics (count: 5)
[L3-SF-AGENTIC-SEARCH] Agentic Enterprise Search (count: 3)
[L3-SF-AGENTFORCE] Salesforce Agentforce (count: 2)</t>
  </si>
  <si>
    <t>Agentforce Builder [L3: L3-SF-AGENTFORCE, Salesforce, Low-Code]
Agentforce Topics &amp; Actions [L3: L3-SF-AGENTFORCE, Salesforce, Configuration]
Agentic Enterprise Search Engine [L3: L3-SF-AGENTIC-SEARCH, Salesforce, Configuration]
Citations &amp; Provenance Engine [L3: L3-SF-AGENTIC-SEARCH, Salesforce, Configuration]
Search Skill in Agentforce [L3: L3-SF-AGENTIC-SEARCH, Salesforce, Configuration]
Tableau Embedding API v3 [L3: L3-TBL-EMBED, Tableau, Code]
VizQL Data Service (Headless Data API) [L3: L3-TBL-EMBED, Tableau, API]
External Authorization Servers (EAS) [L3: L3-TBL-EMBED, Tableau, Configuration]
Domain Allowlist for Embedding [L3: L3-TBL-EMBED, Tableau, Configuration]
Unified Access Tokens (UATs) [L3: L3-TBL-EMBED, Tableau, Configuration]</t>
  </si>
  <si>
    <t>P1C1.1.1.UC1 [AI_AUTHOR]: AI-assisted authoring &amp; maintenance of Digital Strategy Document
P1C1.1.1.UC2 [WORKFLOW_CADENCE]: Workflow-orchestrated review &amp; refresh cycle for Digital Strategy Document
P1C1.1.1.UC3 [EXEC_DASHBOARD]: Real-time executive performance dashboard for Digital Strategy Document
P1C1.1.1.UC4 [STAKEHOLDER_COMM]: Multi-channel stakeholder communication of Digital Strategy Document
P1C1.1.1.UC5 [BOARD_PACK]: Automated board-pack assembly for Digital Strategy Document</t>
  </si>
  <si>
    <t>JIRA-BCFSC-1273 [src: jira_completed] → UCs: P1C1.1.1.UC2, P1C1.1.1.UC1
JIRA-BCFSC-1274 [src: jira_completed] → UCs: P1C1.1.1.UC2
JIRA-EBT-277 [src: jira_completed] → UCs: P1C1.1.1.UC2, P1C1.1.1.UC1
JIRA-EBT-378 [src: jira_completed] → UCs: P1C1.1.1.UC1, P1C1.1.1.UC3
JIRA-FFBI-760 [src: jira_completed] → UCs: P1C1.1.1.UC2
JIRA-IMA-223 [src: jira_completed] → UCs: P1C1.1.1.UC1
JIRA-MCUDA-13 [src: jira_completed] → UCs: P1C1.1.1.UC3
JIRA-MF-1073 [src: jira_completed] → UCs: P1C1.1.1.UC2, P1C1.1.1.UC1
JIRA-MF-1107 [src: jira_completed] → UCs: P1C1.1.1.UC2
JIRA-MF-235 [src: jira_completed] → UCs: P1C1.1.1.UC1
JIRA-MF-283 [src: jira_completed] → UCs: P1C1.1.1.UC1
JIRA-MF-288 [src: jira_completed] → UCs: P1C1.1.1.UC5
JIRA-MF-289 [src: jira_completed] → UCs: P1C1.1.1.UC1
JIRA-MF-290 [src: jira_completed] → UCs: P1C1.1.1.UC5
JIRA-MF-291 [src: jira_completed] → UCs: P1C1.1.1.UC2
JIRA-MF-294 [src: jira_completed] → UCs: P1C1.1.1.UC5
JIRA-MF-295 [src: jira_completed] → UCs: P1C1.1.1.UC1
JIRA-MF-324 [src: jira_completed] → UCs: P1C1.1.1.UC5, P1C1.1.1.UC1
JIRA-MF-325 [src: jira_completed] → UCs: P1C1.1.1.UC5, P1C1.1.1.UC1
JIRA-MF-670 [src: jira_completed] → UCs: P1C1.1.1.UC2
JIRA-NWFCU-274 [src: jira_completed] → UCs: P1C1.1.1.UC1, P1C1.1.1.UC3
JIRA-PF-501 [src: jira_completed] → UCs: P1C1.1.1.UC2
JIRA-PF-59 [src: jira_completed] → UCs: P1C1.1.1.UC2
JIRA-ZENN2-125 [src: jira_completed] → UCs: P1C1.1.1.UC2
JIRA-ZENN2-90 [src: jira_completed] → UCs: P1C1.1.1.UC1</t>
  </si>
  <si>
    <t>Active</t>
  </si>
  <si>
    <t>P1C1.1.2</t>
  </si>
  <si>
    <t>Business Alignment</t>
  </si>
  <si>
    <t>Alignment of digital strategy with overall business strategy and objectives</t>
  </si>
  <si>
    <t>P1C1.1.2.UC5 [BOARD_PACK]: Automated board-pack assembly for Business Alignment
P1C1.1.2.UC3 [EXEC_DASHBOARD]: Real-time executive performance dashboard for Business Alignment
P1C1.1.2.UC4 [STAKEHOLDER_COMM]: Multi-channel stakeholder communication of Business Alignment
P1C1.1.2.UC1 [AI_AUTHOR]: AI-assisted authoring &amp; maintenance of Business Alignment
P1C1.1.2.UC2 [WORKFLOW_CADENCE]: Workflow-orchestrated review &amp; refresh cycle for Business Alignment</t>
  </si>
  <si>
    <t>JIRA-MCUDA-13 [src: jira_completed] → UCs: P1C1.1.2.UC3
JIRA-ZENN2-125 [src: jira_completed] → UCs: P1C1.1.2.UC5</t>
  </si>
  <si>
    <t>P1C1.1.3</t>
  </si>
  <si>
    <t>Strategy Refresh Cadence</t>
  </si>
  <si>
    <t>Regular review and update cycle for digital strategy (annual minimum)</t>
  </si>
  <si>
    <t>P1C1.1.3.UC5 [BOARD_PACK]: Automated board-pack assembly for Strategy Refresh Cadence
P1C1.1.3.UC3 [EXEC_DASHBOARD]: Real-time executive performance dashboard for Strategy Refresh Cadence
P1C1.1.3.UC4 [STAKEHOLDER_COMM]: Multi-channel stakeholder communication of Strategy Refresh Cadence
P1C1.1.3.UC1 [AI_AUTHOR]: AI-assisted authoring &amp; maintenance of Strategy Refresh Cadence
P1C1.1.3.UC2 [WORKFLOW_CADENCE]: Workflow-orchestrated review &amp; refresh cycle for Strategy Refresh Cadence</t>
  </si>
  <si>
    <t>JIRA-IAMC-18 [src: jira_completed] → UCs: P1C1.1.3.UC5</t>
  </si>
  <si>
    <t>P1C1.1.4</t>
  </si>
  <si>
    <t>Vision Communication</t>
  </si>
  <si>
    <t>Clear communication of digital vision across all organizational levels</t>
  </si>
  <si>
    <t>Traditional</t>
  </si>
  <si>
    <t>P1C1.1.4.UC4 [STAKEHOLDER_COMM]: Multi-channel stakeholder communication of Vision Communication
P1C1.1.4.UC3 [EXEC_DASHBOARD]: Real-time executive performance dashboard for Vision Communication
P1C1.1.4.UC5 [BOARD_PACK]: Automated board-pack assembly for Vision Communication
P1C1.1.4.UC1 [AI_AUTHOR]: AI-assisted authoring &amp; maintenance of Vision Communication
P1C1.1.4.UC2 [WORKFLOW_CADENCE]: Workflow-orchestrated review &amp; refresh cycle for Vision Communication</t>
  </si>
  <si>
    <t>JIRA-BB-475 [src: jira_completed] → UCs: P1C1.1.4.UC4</t>
  </si>
  <si>
    <t>P1C1.1.5</t>
  </si>
  <si>
    <t>Board Engagement</t>
  </si>
  <si>
    <t>Regular board-level engagement and reporting on digital strategy progress</t>
  </si>
  <si>
    <t>P1C1.1.5.UC1 [AI_AUTHOR]: AI-assisted authoring &amp; maintenance of Board Engagement
P1C1.1.5.UC2 [WORKFLOW_CADENCE]: Workflow-orchestrated review &amp; refresh cycle for Board Engagement
P1C1.1.5.UC3 [EXEC_DASHBOARD]: Real-time executive performance dashboard for Board Engagement
P1C1.1.5.UC4 [STAKEHOLDER_COMM]: Multi-channel stakeholder communication of Board Engagement
P1C1.1.5.UC5 [BOARD_PACK]: Automated board-pack assembly for Board Engagement</t>
  </si>
  <si>
    <t>JIRA-FFBI-497 [src: jira_completed] → UCs: P1C1.1.5.UC1
JIRA-FFBI-511 [src: jira_completed] → UCs: P1C1.1.5.UC1
JIRA-FFBI-526 [src: jira_completed] → UCs: P1C1.1.5.UC1
JIRA-FFBI-527 [src: jira_completed] → UCs: P1C1.1.5.UC1
JIRA-FFBI-534 [src: jira_completed] → UCs: P1C1.1.5.UC2
JIRA-FFBI-535 [src: jira_completed] → UCs: P1C1.1.5.UC1
JIRA-INVYT-251 [src: jira_completed] → UCs: P1C1.1.5.UC1
JIRA-INVYT-68 [src: jira_completed] → UCs: P1C1.1.5.UC1, P1C1.1.5.UC3
JIRA-NCM-113 [src: jira_completed] → UCs: P1C1.1.5.UC1
JIRA-NWFCU-47 [src: jira_completed] → UCs: P1C1.1.5.UC2
JIRA-PF-652 [src: jira_completed] → UCs: P1C1.1.5.UC3, P1C1.1.5.UC1
JIRA-SILVERGATE-253 [src: jira_completed] → UCs: P1C1.1.5.UC1
JIRA-SILVERGATE-264 [src: jira_completed] → UCs: P1C1.1.5.UC3
JIRA-STLS-16 [src: jira_completed] → UCs: P1C1.1.5.UC3, P1C1.1.5.UC1
JIRA-STLS-179 [src: jira_completed] → UCs: P1C1.1.5.UC3
JIRA-STLS-180 [src: jira_completed] → UCs: P1C1.1.5.UC1
JIRA-STLS-181 [src: jira_completed] → UCs: P1C1.1.5.UC3
JIRA-STLS-193 [src: jira_completed] → UCs: P1C1.1.5.UC1
JIRA-STLS-79 [src: jira_completed] → UCs: P1C1.1.5.UC1
JIRA-STLS-81 [src: jira_completed] → UCs: P1C1.1.5.UC2
JIRA-STLS-84 [src: jira_completed] → UCs: P1C1.1.5.UC2
JIRA-STLS-85 [src: jira_completed] → UCs: P1C1.1.5.UC2
JIRA-STLS-86 [src: jira_completed] → UCs: P1C1.1.5.UC2
JIRA-STLS-87 [src: jira_completed] → UCs: P1C1.1.5.UC2
JIRA-ZENN2-88 [src: jira_completed] → UCs: P1C1.1.5.UC1</t>
  </si>
  <si>
    <t>Roadmap &amp; Planning</t>
  </si>
  <si>
    <t>P1C1.2.1</t>
  </si>
  <si>
    <t>Multi-Year Roadmap</t>
  </si>
  <si>
    <t>Documented 3-5 year digital transformation roadmap with milestones</t>
  </si>
  <si>
    <t>CIO, Program Director, Portfolio Manager, Architecture Lead</t>
  </si>
  <si>
    <t>[L3-TBL-EMBED] Tableau Embedded Analytics (count: 6)
[L3-SF-AGENTIC-SEARCH] Agentic Enterprise Search (count: 4)
[L3-SF-AGENTFORCE] Salesforce Agentforce (count: 2)</t>
  </si>
  <si>
    <t>Agentforce Builder [L3: L3-SF-AGENTFORCE, Salesforce, Low-Code]
Agentforce Topics &amp; Actions [L3: L3-SF-AGENTFORCE, Salesforce, Configuration]
Agentic Enterprise Search Engine [L3: L3-SF-AGENTIC-SEARCH, Salesforce, Configuration]
Federated Retrieval (Connected Sources) [L3: L3-SF-AGENTIC-SEARCH, Salesforce, API]
Citations &amp; Provenance Engine [L3: L3-SF-AGENTIC-SEARCH, Salesforce, Configuration]
Search Skill in Agentforce [L3: L3-SF-AGENTIC-SEARCH, Salesforce, Configuration]
Tableau Embedding API v3 [L3: L3-TBL-EMBED, Tableau, Code]
Connected Apps with JWT Authentication [L3: L3-TBL-EMBED, Tableau, Configuration]
VizQL Data Service (Headless Data API) [L3: L3-TBL-EMBED, Tableau, API]
External Authorization Servers (EAS) [L3: L3-TBL-EMBED, Tableau, Configuration]
Domain Allowlist for Embedding [L3: L3-TBL-EMBED, Tableau, Configuration]
Unified Access Tokens (UATs) [L3: L3-TBL-EMBED, Tableau, Configuration]</t>
  </si>
  <si>
    <t>P1C1.2.1.UC2 [ALIGNMENT_LINK]: Strategy-to-execution linkage for Multi-Year Roadmap
P1C1.2.1.UC4 [WORKFLOW_CADENCE]: Workflow-orchestrated review &amp; refresh cycle for Multi-Year Roadmap
P1C1.2.1.UC3 [EXEC_DASHBOARD]: Real-time executive performance dashboard for Multi-Year Roadmap
P1C1.2.1.UC1 [AI_AUTHOR]: AI-assisted authoring &amp; maintenance of Multi-Year Roadmap
P1C1.2.1.UC5 [STAKEHOLDER_COMM]: Multi-channel stakeholder communication of Multi-Year Roadmap</t>
  </si>
  <si>
    <t>JIRA-BCFSC-1273 [src: jira_completed] → UCs: P1C1.2.1.UC4, P1C1.2.1.UC1
JIRA-BCFSC-1274 [src: jira_completed] → UCs: P1C1.2.1.UC4
JIRA-EBT-277 [src: jira_completed] → UCs: P1C1.2.1.UC4, P1C1.2.1.UC1
JIRA-EBT-378 [src: jira_completed] → UCs: P1C1.2.1.UC3, P1C1.2.1.UC1
JIRA-FFBI-760 [src: jira_completed] → UCs: P1C1.2.1.UC4
JIRA-IMA-223 [src: jira_completed] → UCs: P1C1.2.1.UC2
JIRA-MF-1073 [src: jira_completed] → UCs: P1C1.2.1.UC4, P1C1.2.1.UC1
JIRA-MF-1107 [src: jira_completed] → UCs: P1C1.2.1.UC4
JIRA-MF-235 [src: jira_completed] → UCs: P1C1.2.1.UC1
JIRA-MF-283 [src: jira_completed] → UCs: P1C1.2.1.UC4
JIRA-MF-288 [src: jira_completed] → UCs: P1C1.2.1.UC4
JIRA-MF-289 [src: jira_completed] → UCs: P1C1.2.1.UC4
JIRA-MF-290 [src: jira_completed] → UCs: P1C1.2.1.UC4
JIRA-MF-291 [src: jira_completed] → UCs: P1C1.2.1.UC4
JIRA-MF-294 [src: jira_completed] → UCs: P1C1.2.1.UC4
JIRA-MF-324 [src: jira_completed] → UCs: P1C1.2.1.UC1
JIRA-MF-325 [src: jira_completed] → UCs: P1C1.2.1.UC1
JIRA-MF-670 [src: jira_completed] → UCs: P1C1.2.1.UC4
JIRA-NWFCU-274 [src: jira_completed] → UCs: P1C1.2.1.UC3, P1C1.2.1.UC1
JIRA-PF-501 [src: jira_completed] → UCs: P1C1.2.1.UC4
JIRA-PF-504 [src: jira_completed] → UCs: P1C1.2.1.UC4
JIRA-PF-505 [src: jira_completed] → UCs: P1C1.2.1.UC2
JIRA-PF-508 [src: jira_completed] → UCs: P1C1.2.1.UC2
JIRA-PF-59 [src: jira_completed] → UCs: P1C1.2.1.UC2
JIRA-ZENN2-90 [src: jira_completed] → UCs: P1C1.2.1.UC2</t>
  </si>
  <si>
    <t>P1C1.2.2</t>
  </si>
  <si>
    <t>Initiative Prioritization</t>
  </si>
  <si>
    <t>Framework for prioritizing digital initiatives based on value and feasibility</t>
  </si>
  <si>
    <t>P1C1.2.2.UC2 [ALIGNMENT_LINK]: Strategy-to-execution linkage for Initiative Prioritization
P1C1.2.2.UC5 [STAKEHOLDER_COMM]: Multi-channel stakeholder communication of Initiative Prioritization
P1C1.2.2.UC4 [WORKFLOW_CADENCE]: Workflow-orchestrated review &amp; refresh cycle for Initiative Prioritization
P1C1.2.2.UC3 [EXEC_DASHBOARD]: Real-time executive performance dashboard for Initiative Prioritization
P1C1.2.2.UC1 [AI_AUTHOR]: AI-assisted authoring &amp; maintenance of Initiative Prioritization</t>
  </si>
  <si>
    <t>JIRA-IMA-118 [src: jira_completed] → UCs: P1C1.2.2.UC4</t>
  </si>
  <si>
    <t>P1C1.2.3</t>
  </si>
  <si>
    <t>Resource Planning</t>
  </si>
  <si>
    <t>Resource allocation and capacity planning for digital initiatives</t>
  </si>
  <si>
    <t>P1C1.2.3.UC3 [EXEC_DASHBOARD]: Real-time executive performance dashboard for Resource Planning
P1C1.2.3.UC2 [ALIGNMENT_LINK]: Strategy-to-execution linkage for Resource Planning
P1C1.2.3.UC1 [AI_AUTHOR]: AI-assisted authoring &amp; maintenance of Resource Planning
P1C1.2.3.UC5 [STAKEHOLDER_COMM]: Multi-channel stakeholder communication of Resource Planning
P1C1.2.3.UC4 [WORKFLOW_CADENCE]: Workflow-orchestrated review &amp; refresh cycle for Resource Planning</t>
  </si>
  <si>
    <t>PUB-P1C1.2.3.UC3 [src: use_case_derived_public_validated] → UCs: P1C1.2.3.UC3
PUB-P1C1.2.3.UC2 [src: use_case_derived_public_validated] → UCs: P1C1.2.3.UC2
PUB-P1C1.2.3.UC1 [src: use_case_derived_public_validated] → UCs: P1C1.2.3.UC1
PUB-P1C1.2.3.UC5 [src: use_case_derived_public_validated] → UCs: P1C1.2.3.UC5
PUB-P1C1.2.3.UC4 [src: use_case_derived_public_validated] → UCs: P1C1.2.3.UC4</t>
  </si>
  <si>
    <t>P1C1.2.4</t>
  </si>
  <si>
    <t>Dependency Management</t>
  </si>
  <si>
    <t>Identification and management of cross-initiative dependencies</t>
  </si>
  <si>
    <t>P1C1.2.4.UC2 [ALIGNMENT_LINK]: Strategy-to-execution linkage for Dependency Management
P1C1.2.4.UC3 [EXEC_DASHBOARD]: Real-time executive performance dashboard for Dependency Management
P1C1.2.4.UC1 [AI_AUTHOR]: AI-assisted authoring &amp; maintenance of Dependency Management
P1C1.2.4.UC5 [STAKEHOLDER_COMM]: Multi-channel stakeholder communication of Dependency Management
P1C1.2.4.UC4 [WORKFLOW_CADENCE]: Workflow-orchestrated review &amp; refresh cycle for Dependency Management</t>
  </si>
  <si>
    <t>PUB-P1C1.2.4.UC2 [src: use_case_derived_public_validated] → UCs: P1C1.2.4.UC2
PUB-P1C1.2.4.UC3 [src: use_case_derived_public_validated] → UCs: P1C1.2.4.UC3
PUB-P1C1.2.4.UC1 [src: use_case_derived_public_validated] → UCs: P1C1.2.4.UC1
PUB-P1C1.2.4.UC5 [src: use_case_derived_public_validated] → UCs: P1C1.2.4.UC5
PUB-P1C1.2.4.UC4 [src: use_case_derived_public_validated] → UCs: P1C1.2.4.UC4</t>
  </si>
  <si>
    <t>P1C1.2.5</t>
  </si>
  <si>
    <t>Budget Alignment</t>
  </si>
  <si>
    <t>Alignment of digital investment budget with strategic priorities</t>
  </si>
  <si>
    <t>P1C1.2.5.UC4 [WORKFLOW_CADENCE]: Workflow-orchestrated review &amp; refresh cycle for Budget Alignment
P1C1.2.5.UC3 [EXEC_DASHBOARD]: Real-time executive performance dashboard for Budget Alignment
P1C1.2.5.UC2 [ALIGNMENT_LINK]: Strategy-to-execution linkage for Budget Alignment
P1C1.2.5.UC1 [AI_AUTHOR]: AI-assisted authoring &amp; maintenance of Budget Alignment
P1C1.2.5.UC5 [STAKEHOLDER_COMM]: Multi-channel stakeholder communication of Budget Alignment</t>
  </si>
  <si>
    <t>PUB-P1C1.2.5.UC4 [src: use_case_derived_public_validated] → UCs: P1C1.2.5.UC4
PUB-P1C1.2.5.UC3 [src: use_case_derived_public_validated] → UCs: P1C1.2.5.UC3
PUB-P1C1.2.5.UC2 [src: use_case_derived_public_validated] → UCs: P1C1.2.5.UC2
PUB-P1C1.2.5.UC1 [src: use_case_derived_public_validated] → UCs: P1C1.2.5.UC1
PUB-P1C1.2.5.UC5 [src: use_case_derived_public_validated] → UCs: P1C1.2.5.UC5</t>
  </si>
  <si>
    <t>Segment Strategy</t>
  </si>
  <si>
    <t>P1C1.3.1</t>
  </si>
  <si>
    <t>Customer Segment Definition</t>
  </si>
  <si>
    <t>Clear definition of target customer segments for digital engagement</t>
  </si>
  <si>
    <t>CMO, Customer Strategy Lead, LOB Heads (Banking/Wealth/Insurance), Product Manager</t>
  </si>
  <si>
    <t>[L3-TBL-EMBED] Tableau Embedded Analytics (count: 6)
[L3-SF-DATA-CLOUD] Salesforce Data Cloud (Data 360) (count: 5)
[L3-SF-AGENTIC-SEARCH] Agentic Enterprise Search (count: 5)
[L3-SF-CRMA] Salesforce CRM Analytics (count: 3)
[L3-SF-SLACK] Slack (count: 3)
[L3-NCINO-CONSUMER] nCino Consumer Lending (count: 2)</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</si>
  <si>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
Agentic Enterprise Search Engine [L3: L3-SF-AGENTIC-SEARCH, Salesforce, Configuration]
Federated Retrieval (Connected Sources) [L3: L3-SF-AGENTIC-SEARCH, Salesforce, API]
Permission-Aware Result Filter [L3: L3-SF-AGENTIC-SEARCH, Salesforce, Configuration]
Citations &amp; Provenance Engine [L3: L3-SF-AGENTIC-SEARCH, Salesforce, Configuration]
Search Skill in Agentforce [L3: L3-SF-AGENTIC-SEARCH, Salesforce, Configuration]
Auto-Decisioning Rules Engine [L3: L3-NCINO-CONSUMER, nCino, Configuration]
Credit Bureau Integration [L3: L3-NCINO-CONSUMER, nCino, Configuration]
Tableau Embedding API v3 [L3: L3-TBL-EMBED, Tableau, Code]
Connected Apps with JWT Authentication [L3: L3-TBL-EMBED, Tableau, Configuration]
VizQL Data Service (Headless Data API) [L3: L3-TBL-EMBED, Tableau, API]
External Authorization Servers (EAS) [L3: L3-TBL-EMBED, Tableau, Configuration]
Domain Allowlist for Embedding [L3: L3-TBL-EMBED, Tableau, Configuration]
Unified Access Tokens (UATs) [L3: L3-TBL-EMBED, Tableau, Configuration]</t>
  </si>
  <si>
    <t>P1C1.3.1.UC4 [SELF_SERVICE_PORTAL]: Persona-based self-service portal for Customer Segment Definition
P1C1.3.1.UC1 [EXEC_DASHBOARD]: Real-time executive performance dashboard for Customer Segment Definition
P1C1.3.1.UC2 [DECISION_SUPPORT]: AI decision support at point of action for Customer Segment Definition
P1C1.3.1.UC3 [EXTERNAL_BENCHMARK]: Peer benchmarking &amp; calibration for Customer Segment Definition
P1C1.3.1.UC5 [ALIGNMENT_LINK]: Strategy-to-execution linkage for Customer Segment Definition</t>
  </si>
  <si>
    <t>JIRA-AN-19 [src: jira_completed] → UCs: P1C1.3.1.UC5
JIRA-MF-448 [src: jira_completed] → UCs: P1C1.3.1.UC4, P1C1.3.1.UC1
JIRA-MOE-17 [src: jira_completed] → UCs: P1C1.3.1.UC1, P1C1.3.1.UC5
JIRA-NAVEBANK-288 [src: jira_completed] → UCs: P1C1.3.1.UC4
JIRA-PF-746 [src: jira_completed] → UCs: P1C1.3.1.UC1
JIRA-ZBFQS20-79 [src: jira_completed] → UCs: P1C1.3.1.UC1
JIRA-ZBFQS20-82 [src: jira_completed] → UCs: P1C1.3.1.UC1</t>
  </si>
  <si>
    <t>P1C1.3.2</t>
  </si>
  <si>
    <t>Segment-Specific Journeys</t>
  </si>
  <si>
    <t>Differentiated digital journeys designed for each target segment</t>
  </si>
  <si>
    <t>P1C1.3.2.UC4 [SELF_SERVICE_PORTAL]: Persona-based self-service portal for Segment-Specific Journeys
P1C1.3.2.UC3 [EXTERNAL_BENCHMARK]: Peer benchmarking &amp; calibration for Segment-Specific Journeys
P1C1.3.2.UC5 [ALIGNMENT_LINK]: Strategy-to-execution linkage for Segment-Specific Journeys
P1C1.3.2.UC1 [EXEC_DASHBOARD]: Real-time executive performance dashboard for Segment-Specific Journeys
P1C1.3.2.UC2 [DECISION_SUPPORT]: AI decision support at point of action for Segment-Specific Journeys</t>
  </si>
  <si>
    <t>JIRA-AN-19 [src: jira_completed] → UCs: P1C1.3.2.UC5
JIRA-MF-448 [src: jira_completed] → UCs: P1C1.3.2.UC4, P1C1.3.2.UC1
JIRA-MOE-17 [src: jira_completed] → UCs: P1C1.3.2.UC1, P1C1.3.2.UC5
JIRA-PF-746 [src: jira_completed] → UCs: P1C1.3.2.UC5
JIRA-ZBFQS20-79 [src: jira_completed] → UCs: P1C1.3.2.UC1
JIRA-ZBFQS20-82 [src: jira_completed] → UCs: P1C1.3.2.UC1</t>
  </si>
  <si>
    <t>P1C1.3.CU1</t>
  </si>
  <si>
    <t>Member Segment Strategy</t>
  </si>
  <si>
    <t>Credit union-specific member segmentation (SEG-based, lifecycle, engagement tiers)</t>
  </si>
  <si>
    <t>T2</t>
  </si>
  <si>
    <t>[L3-TBL-EMBED] Tableau Embedded Analytics (count: 6)
[L3-SF-DATA-CLOUD] Salesforce Data Cloud (Data 360) (count: 5)
[L3-SF-AGENTIC-SEARCH] Agentic Enterprise Search (count: 5)
[L3-SF-CRMA] Salesforce CRM Analytics (count: 3)
[L3-SF-SLACK] Slack (count: 3)
[L3-NCINO-CONSUMER] nCino Consumer Lending (count: 2)
[L3-SF-AGENTFORCE-RB-LIB] Agentforce Retail Banking Library (count: 1)</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</si>
  <si>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
Agentic Enterprise Search Engine [L3: L3-SF-AGENTIC-SEARCH, Salesforce, Configuration]
Federated Retrieval (Connected Sources) [L3: L3-SF-AGENTIC-SEARCH, Salesforce, API]
Permission-Aware Result Filter [L3: L3-SF-AGENTIC-SEARCH, Salesforce, Configuration]
Citations &amp; Provenance Engine [L3: L3-SF-AGENTIC-SEARCH, Salesforce, Configuration]
Search Skill in Agentforce [L3: L3-SF-AGENTIC-SEARCH, Salesforce, Configuration]
Banking FAQ &amp; Knowledge Agent [L3: L3-SF-AGENTFORCE-RB-LIB, Salesforce, OOB]
Auto-Decisioning Rules Engine [L3: L3-NCINO-CONSUMER, nCino, Configuration]
Credit Bureau Integration [L3: L3-NCINO-CONSUMER, nCino, Configuration]
Tableau Embedding API v3 [L3: L3-TBL-EMBED, Tableau, Code]
Connected Apps with JWT Authentication [L3: L3-TBL-EMBED, Tableau, Configuration]
VizQL Data Service (Headless Data API) [L3: L3-TBL-EMBED, Tableau, API]
External Authorization Servers (EAS) [L3: L3-TBL-EMBED, Tableau, Configuration]
Domain Allowlist for Embedding [L3: L3-TBL-EMBED, Tableau, Configuration]
Unified Access Tokens (UATs) [L3: L3-TBL-EMBED, Tableau, Configuration]</t>
  </si>
  <si>
    <t>P1C1.3.CU1.UC5 [ALIGNMENT_LINK]: Strategy-to-execution linkage for Member Segment Strategy
P1C1.3.CU1.UC4 [SELF_SERVICE_PORTAL]: Persona-based self-service portal for Member Segment Strategy
P1C1.3.CU1.UC1 [EXEC_DASHBOARD]: Real-time executive performance dashboard for Member Segment Strategy
P1C1.3.CU1.UC2 [DECISION_SUPPORT]: AI decision support at point of action for Member Segment Strategy
P1C1.3.CU1.UC3 [EXTERNAL_BENCHMARK]: Peer benchmarking &amp; calibration for Member Segment Strategy</t>
  </si>
  <si>
    <t>JIRA-CCUFMCNSM-286 [src: jira_completed] → UCs: P1C1.3.CU1.UC5
JIRA-CCUFMCNSM-374 [src: jira_completed] → UCs: P1C1.3.CU1.UC4, P1C1.3.CU1.UC1
JIRA-CCUFMCNSM-532 [src: jira_completed] → UCs: P1C1.3.CU1.UC5
JIRA-CCUFMCNSM-61 [src: jira_completed] → UCs: P1C1.3.CU1.UC4
JIRA-NWFCU-287 [src: jira_completed] → UCs: P1C1.3.CU1.UC5, P1C1.3.CU1.UC4
JIRA-NWFCU-377 [src: jira_completed] → UCs: P1C1.3.CU1.UC2, P1C1.3.CU1.UC4
JIRA-NWFCU-402 [src: jira_completed] → UCs: P1C1.3.CU1.UC5
JIRA-NWFCU-499 [src: jira_completed] → UCs: P1C1.3.CU1.UC4
JIRA-NWFCU-523 [src: jira_completed] → UCs: P1C1.3.CU1.UC5, P1C1.3.CU1.UC2
JIRA-NWFCU-572 [src: jira_completed] → UCs: P1C1.3.CU1.UC4</t>
  </si>
  <si>
    <t>P1C1.3.WM1</t>
  </si>
  <si>
    <t>Wealth Segment Strategy</t>
  </si>
  <si>
    <t>HNW/UHNW client segmentation and digital engagement strategy</t>
  </si>
  <si>
    <t>[L3-TBL-EMBED] Tableau Embedded Analytics (count: 6)
[L3-SF-DATA-CLOUD] Salesforce Data Cloud (Data 360) (count: 5)
[L3-SF-AGENTIC-SEARCH] Agentic Enterprise Search (count: 5)
[L3-SF-CRMA] Salesforce CRM Analytics (count: 3)
[L3-SF-SLACK] Slack (count: 3)</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</si>
  <si>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
Agentic Enterprise Search Engine [L3: L3-SF-AGENTIC-SEARCH, Salesforce, Configuration]
Federated Retrieval (Connected Sources) [L3: L3-SF-AGENTIC-SEARCH, Salesforce, API]
Permission-Aware Result Filter [L3: L3-SF-AGENTIC-SEARCH, Salesforce, Configuration]
Citations &amp; Provenance Engine [L3: L3-SF-AGENTIC-SEARCH, Salesforce, Configuration]
Search Skill in Agentforce [L3: L3-SF-AGENTIC-SEARCH, Salesforce, Configuration]
Tableau Embedding API v3 [L3: L3-TBL-EMBED, Tableau, Code]
Connected Apps with JWT Authentication [L3: L3-TBL-EMBED, Tableau, Configuration]
VizQL Data Service (Headless Data API) [L3: L3-TBL-EMBED, Tableau, API]
External Authorization Servers (EAS) [L3: L3-TBL-EMBED, Tableau, Configuration]
Domain Allowlist for Embedding [L3: L3-TBL-EMBED, Tableau, Configuration]
Unified Access Tokens (UATs) [L3: L3-TBL-EMBED, Tableau, Configuration]</t>
  </si>
  <si>
    <t>P1C1.3.WM1.UC1 [EXEC_DASHBOARD]: Real-time executive performance dashboard for Wealth Segment Strategy
P1C1.3.WM1.UC5 [ALIGNMENT_LINK]: Strategy-to-execution linkage for Wealth Segment Strategy
P1C1.3.WM1.UC4 [SELF_SERVICE_PORTAL]: Persona-based self-service portal for Wealth Segment Strategy
P1C1.3.WM1.UC3 [EXTERNAL_BENCHMARK]: Peer benchmarking &amp; calibration for Wealth Segment Strategy
P1C1.3.WM1.UC2 [DECISION_SUPPORT]: AI decision support at point of action for Wealth Segment Strategy</t>
  </si>
  <si>
    <t>JIRA-BB-24 [src: jira_completed] → UCs: P1C1.3.WM1.UC2
JIRA-BB-607 [src: jira_completed] → UCs: P1C1.3.WM1.UC4
JIRA-NWFCU-97 [src: jira_completed] → UCs: P1C1.3.WM1.UC1</t>
  </si>
  <si>
    <t>P1C1.3.CL1</t>
  </si>
  <si>
    <t>Commercial Segment Strategy</t>
  </si>
  <si>
    <t>Commercial/middle-market client segmentation and digital strategy</t>
  </si>
  <si>
    <t>P1C1.3.CL1.UC5 [ALIGNMENT_LINK]: Strategy-to-execution linkage for Commercial Segment Strategy
P1C1.3.CL1.UC3 [EXTERNAL_BENCHMARK]: Peer benchmarking &amp; calibration for Commercial Segment Strategy
P1C1.3.CL1.UC4 [SELF_SERVICE_PORTAL]: Persona-based self-service portal for Commercial Segment Strategy
P1C1.3.CL1.UC2 [DECISION_SUPPORT]: AI decision support at point of action for Commercial Segment Strategy
P1C1.3.CL1.UC1 [EXEC_DASHBOARD]: Real-time executive performance dashboard for Commercial Segment Strategy</t>
  </si>
  <si>
    <t>JIRA-AMERICU-162 [src: jira_completed] → UCs: P1C1.3.CL1.UC1
JIRA-AMERICU-347 [src: jira_completed] → UCs: P1C1.3.CL1.UC1, P1C1.3.CL1.UC5
JIRA-AMERICU-59 [src: jira_completed] → UCs: P1C1.3.CL1.UC2, P1C1.3.CL1.UC5
JIRA-BB-646 [src: jira_completed] → UCs: P1C1.3.CL1.UC4, P1C1.3.CL1.UC2
JIRA-EBTP2-11 [src: jira_completed] → UCs: P1C1.3.CL1.UC1, P1C1.3.CL1.UC3
JIRA-EBTP2-12 [src: jira_completed] → UCs: P1C1.3.CL1.UC1
JIRA-EBTP2-13 [src: jira_completed] → UCs: P1C1.3.CL1.UC4
JIRA-EBTP2-14 [src: jira_completed] → UCs: P1C1.3.CL1.UC2
JIRA-EBTP2-15 [src: jira_completed] → UCs: P1C1.3.CL1.UC1
JIRA-EBTP2-16 [src: jira_completed] → UCs: P1C1.3.CL1.UC5, P1C1.3.CL1.UC1
JIRA-EBTP2-17 [src: jira_completed] → UCs: P1C1.3.CL1.UC5
JIRA-EBTP2-18 [src: jira_completed] → UCs: P1C1.3.CL1.UC1
JIRA-EBTP2-25 [src: jira_completed] → UCs: P1C1.3.CL1.UC1
JIRA-EBTP2-31 [src: jira_completed] → UCs: P1C1.3.CL1.UC1
JIRA-EBTP2-32 [src: jira_completed] → UCs: P1C1.3.CL1.UC1
JIRA-EBTP2-38 [src: jira_completed] → UCs: P1C1.3.CL1.UC1, P1C1.3.CL1.UC2
JIRA-EBTP2-39 [src: jira_completed] → UCs: P1C1.3.CL1.UC1, P1C1.3.CL1.UC2
JIRA-EBTP2-41 [src: jira_completed] → UCs: P1C1.3.CL1.UC5
JIRA-EBTP2-47 [src: jira_completed] → UCs: P1C1.3.CL1.UC2, P1C1.3.CL1.UC1
JIRA-EBTP2-50 [src: jira_completed] → UCs: P1C1.3.CL1.UC1
JIRA-EBTP2-55 [src: jira_completed] → UCs: P1C1.3.CL1.UC2
JIRA-EBTP2-66 [src: jira_completed] → UCs: P1C1.3.CL1.UC1
JIRA-EBTP2-69 [src: jira_completed] → UCs: P1C1.3.CL1.UC4
JIRA-EBTP2-71 [src: jira_completed] → UCs: P1C1.3.CL1.UC2, P1C1.3.CL1.UC1
JIRA-EBTP2-84 [src: jira_completed] → UCs: P1C1.3.CL1.UC5</t>
  </si>
  <si>
    <t>P1C1.3.IC1</t>
  </si>
  <si>
    <t>Insurance Line Strategy</t>
  </si>
  <si>
    <t>Insurance product line digital strategy (P&amp;C, Life, Health, Specialty)</t>
  </si>
  <si>
    <t>P1C1.3.IC1.UC2 [DECISION_SUPPORT]: AI decision support at point of action for Insurance Line Strategy
P1C1.3.IC1.UC3 [EXTERNAL_BENCHMARK]: Peer benchmarking &amp; calibration for Insurance Line Strategy
P1C1.3.IC1.UC1 [EXEC_DASHBOARD]: Real-time executive performance dashboard for Insurance Line Strategy
P1C1.3.IC1.UC5 [ALIGNMENT_LINK]: Strategy-to-execution linkage for Insurance Line Strategy
P1C1.3.IC1.UC4 [SELF_SERVICE_PORTAL]: Persona-based self-service portal for Insurance Line Strategy</t>
  </si>
  <si>
    <t>JIRA-FFBI-694 [src: jira_completed] → UCs: P1C1.3.IC1.UC2
JIRA-FFBI-719 [src: jira_completed] → UCs: P1C1.3.IC1.UC2
JIRA-FFBI-737 [src: jira_completed] → UCs: P1C1.3.IC1.UC2
JIRA-FFBI-759 [src: jira_completed] → UCs: P1C1.3.IC1.UC2
JIRA-FFBI-784 [src: jira_completed] → UCs: P1C1.3.IC1.UC5
JIRA-FMTRUST-344 [src: jira_completed] → UCs: P1C1.3.IC1.UC2, P1C1.3.IC1.UC1
JIRA-FMTRUST-345 [src: jira_completed] → UCs: P1C1.3.IC1.UC2
JIRA-IMA-135 [src: jira_completed] → UCs: P1C1.3.IC1.UC4
JIRA-IMA-191 [src: jira_completed] → UCs: P1C1.3.IC1.UC2, P1C1.3.IC1.UC1
JIRA-IMA-291 [src: jira_completed] → UCs: P1C1.3.IC1.UC2
JIRA-IMA-308 [src: jira_completed] → UCs: P1C1.3.IC1.UC2
JIRA-IMA-368 [src: jira_completed] → UCs: P1C1.3.IC1.UC2
JIRA-IMA-371 [src: jira_completed] → UCs: P1C1.3.IC1.UC2
JIRA-IMA-383 [src: jira_completed] → UCs: P1C1.3.IC1.UC2
JIRA-IMA-384 [src: jira_completed] → UCs: P1C1.3.IC1.UC2
JIRA-IMA-405 [src: jira_completed] → UCs: P1C1.3.IC1.UC5, P1C1.3.IC1.UC4
JIRA-IMA-428 [src: jira_completed] → UCs: P1C1.3.IC1.UC2
JIRA-IMA-487 [src: jira_completed] → UCs: P1C1.3.IC1.UC2
JIRA-NAVEBANK-114 [src: jira_completed] → UCs: P1C1.3.IC1.UC2, P1C1.3.IC1.UC1
JIRA-NAVEBANK-402 [src: jira_completed] → UCs: P1C1.3.IC1.UC3, P1C1.3.IC1.UC1
JIRA-PF-1208 [src: jira_completed] → UCs: P1C1.3.IC1.UC1
JIRA-PF-342 [src: jira_completed] → UCs: P1C1.3.IC1.UC1
JIRA-PF-343 [src: jira_completed] → UCs: P1C1.3.IC1.UC1
JIRA-PF-344 [src: jira_completed] → UCs: P1C1.3.IC1.UC1
JIRA-PF-414 [src: jira_completed] → UCs: P1C1.3.IC1.UC5</t>
  </si>
  <si>
    <t>Channel Strategy</t>
  </si>
  <si>
    <t>P1C1.4.1</t>
  </si>
  <si>
    <t>Omnichannel Vision</t>
  </si>
  <si>
    <t>Defined vision for seamless cross-channel customer experience</t>
  </si>
  <si>
    <t>Head of Digital, Head of Distribution, Branch/Channel Manager, Digital Product Lead</t>
  </si>
  <si>
    <t>[L3-SF-AGENTIC-SEARCH] Agentic Enterprise Search (count: 5)
[L3-TBL-EMBED] Tableau Embedded Analytics (count: 5)
[L3-SF-CRMA] Salesforce CRM Analytics (count: 3)
[L3-SF-DATA-CLOUD] Salesforce Data Cloud (Data 360) (count: 3)
[L3-SF-SLACK] Slack (count: 3)</t>
  </si>
  <si>
    <t>CRM Analytics Dashboards [L3: L3-SF-CRMA, Salesforce, Configuration]
Einstein Discovery [L3: L3-SF-CRMA, Salesforce, Configuration]
CRM Analytics Story Builder [L3: L3-SF-CRMA, Salesforce, Configuration]
Agentic Setup and Data Management [L3: L3-SF-DATA-CLOUD, Salesforce, Configuration]
Intelligent Segmentation [L3: L3-SF-DATA-CLOUD, Salesforce, Configuration]
AI-Calculated Insights [L3: L3-SF-DATA-CLOUD, Salesforce, Configuration]
Slack Lists [L3: L3-SF-SLACK, Salesforce, Configuration]
Slack Canvas [L3: L3-SF-SLACK, Salesforce, Configuration]
Slack AI [L3: L3-SF-SLACK, Salesforce, OOB]
Agentic Enterprise Search Engine [L3: L3-SF-AGENTIC-SEARCH, Salesforce, Configuration]
Federated Retrieval (Connected Sources) [L3: L3-SF-AGENTIC-SEARCH, Salesforce, API]
Permission-Aware Result Filter [L3: L3-SF-AGENTIC-SEARCH, Salesforce, Configuration]
Citations &amp; Provenance Engine [L3: L3-SF-AGENTIC-SEARCH, Salesforce, Configuration]
Search Skill in Agentforce [L3: L3-SF-AGENTIC-SEARCH, Salesforce, Configuration]
Tableau Embedding API v3 [L3: L3-TBL-EMBED, Tableau, Code]
VizQL Data Service (Headless Data API) [L3: L3-TBL-EMBED, Tableau, API]
External Authorization Servers (EAS) [L3: L3-TBL-EMBED, Tableau, Configuration]
Domain Allowlist for Embedding [L3: L3-TBL-EMBED, Tableau, Configuration]
Unified Access Tokens (UATs) [L3: L3-TBL-EMBED, Tableau, Configuration]</t>
  </si>
  <si>
    <t>P1C1.4.1.UC1 [EXEC_DASHBOARD]: Real-time executive performance dashboard for Omnichannel Vision
P1C1.4.1.UC2 [SELF_SERVICE_PORTAL]: Persona-based self-service portal for Omnichannel Vision
P1C1.4.1.UC3 [ENGAGEMENT_MEASUREMENT]: Engagement &amp; adoption telemetry for Omnichannel Vision
P1C1.4.1.UC4 [DECISION_SUPPORT]: AI decision support at point of action for Omnichannel Vision</t>
  </si>
  <si>
    <t>PUB-P1C1.4.1.UC1 [src: use_case_derived_public_validated] → UCs: P1C1.4.1.UC1
PUB-P1C1.4.1.UC2 [src: use_case_derived_public_validated] → UCs: P1C1.4.1.UC2
PUB-P1C1.4.1.UC3 [src: use_case_derived_public_validated] → UCs: P1C1.4.1.UC3
PUB-P1C1.4.1.UC4 [src: use_case_derived_public_validated] → UCs: P1C1.4.1.UC4</t>
  </si>
  <si>
    <t>P1C1.4.2</t>
  </si>
  <si>
    <t>Digital Channel Priorities</t>
  </si>
  <si>
    <t>Prioritized digital channel investment strategy (mobile, web, chat, etc.)</t>
  </si>
  <si>
    <t>P1C1.4.2.UC1 [EXEC_DASHBOARD]: Real-time executive performance dashboard for Digital Channel Priorities
P1C1.4.2.UC2 [SELF_SERVICE_PORTAL]: Persona-based self-service portal for Digital Channel Priorities
P1C1.4.2.UC3 [ENGAGEMENT_MEASUREMENT]: Engagement &amp; adoption telemetry for Digital Channel Priorities
P1C1.4.2.UC4 [DECISION_SUPPORT]: AI decision support at point of action for Digital Channel Priorities</t>
  </si>
  <si>
    <t>PUB-P1C1.4.2.UC1 [src: use_case_derived_public_validated] → UCs: P1C1.4.2.UC1
PUB-P1C1.4.2.UC2 [src: use_case_derived_public_validated] → UCs: P1C1.4.2.UC2
PUB-P1C1.4.2.UC3 [src: use_case_derived_public_validated] → UCs: P1C1.4.2.UC3
PUB-P1C1.4.2.UC4 [src: use_case_derived_public_validated] → UCs: P1C1.4.2.UC4</t>
  </si>
  <si>
    <t>P1C1.4.3</t>
  </si>
  <si>
    <t>Branch/Digital Balance</t>
  </si>
  <si>
    <t>Strategy for optimizing branch network alongside digital channels</t>
  </si>
  <si>
    <t>P1C1.4.3.UC4 [DECISION_SUPPORT]: AI decision support at point of action for Branch/Digital Balance
P1C1.4.3.UC3 [ENGAGEMENT_MEASUREMENT]: Engagement &amp; adoption telemetry for Branch/Digital Balance
P1C1.4.3.UC1 [EXEC_DASHBOARD]: Real-time executive performance dashboard for Branch/Digital Balance
P1C1.4.3.UC2 [SELF_SERVICE_PORTAL]: Persona-based self-service portal for Branch/Digital Balance</t>
  </si>
  <si>
    <t>PUB-P1C1.4.3.UC4 [src: use_case_derived_public_validated] → UCs: P1C1.4.3.UC4
PUB-P1C1.4.3.UC3 [src: use_case_derived_public_validated] → UCs: P1C1.4.3.UC3
PUB-P1C1.4.3.UC1 [src: use_case_derived_public_validated] → UCs: P1C1.4.3.UC1
PUB-P1C1.4.3.UC2 [src: use_case_derived_public_validated] → UCs: P1C1.4.3.UC2</t>
  </si>
  <si>
    <t>P1C1.4.IB1</t>
  </si>
  <si>
    <t>Producer/Advisor Channel Strategy</t>
  </si>
  <si>
    <t>Digital strategy for producer/advisor distribution channels</t>
  </si>
  <si>
    <t>P1C1.4.IB1.UC1 [EXEC_DASHBOARD]: Real-time executive performance dashboard for Producer/Advisor Channel Strategy
P1C1.4.IB1.UC2 [SELF_SERVICE_PORTAL]: Persona-based self-service portal for Producer/Advisor Channel Strategy
P1C1.4.IB1.UC4 [DECISION_SUPPORT]: AI decision support at point of action for Producer/Advisor Channel Strategy
P1C1.4.IB1.UC3 [ENGAGEMENT_MEASUREMENT]: Engagement &amp; adoption telemetry for Producer/Advisor Channel Strategy</t>
  </si>
  <si>
    <t>PUB-P1C1.4.IB1.UC1 [src: use_case_derived_public_validated] → UCs: P1C1.4.IB1.UC1
PUB-P1C1.4.IB1.UC2 [src: use_case_derived_public_validated] → UCs: P1C1.4.IB1.UC2
PUB-P1C1.4.IB1.UC4 [src: use_case_derived_public_validated] → UCs: P1C1.4.IB1.UC4
PUB-P1C1.4.IB1.UC3 [src: use_case_derived_public_validated] → UCs: P1C1.4.IB1.UC3</t>
  </si>
  <si>
    <t>Technology Strategy</t>
  </si>
  <si>
    <t>P1C1.5.1</t>
  </si>
  <si>
    <t>Target Architecture Vision</t>
  </si>
  <si>
    <t>Defined target state technology architecture aligned with digital strategy</t>
  </si>
  <si>
    <t>CTO, Chief Architect, Cloud Architect, IT Strategy Lead</t>
  </si>
  <si>
    <t>[L3-TBL-EMBED] Tableau Embedded Analytics (count: 6)
[L3-SF-AGENTIC-SEARCH] Agentic Enterprise Search (count: 4)
[L3-SF-AGENTFORCE] Salesforce Agentforce (count: 2)
[L3-SF-AGENTFORCE-FS] Agentforce for Financial Services (count: 1)</t>
  </si>
  <si>
    <t>Agentforce Builder [L3: L3-SF-AGENTFORCE, Salesforce, Low-Code]
Agentforce Topics &amp; Actions [L3: L3-SF-AGENTFORCE, Salesforce, Configuration]
Embedded Compliance Controls [L3: L3-SF-AGENTFORCE-FS, Salesforce, Configuration]
Agentic Enterprise Search Engine [L3: L3-SF-AGENTIC-SEARCH, Salesforce, Configuration]
Federated Retrieval (Connected Sources) [L3: L3-SF-AGENTIC-SEARCH, Salesforce, API]
Citations &amp; Provenance Engine [L3: L3-SF-AGENTIC-SEARCH, Salesforce, Configuration]
Search Skill in Agentforce [L3: L3-SF-AGENTIC-SEARCH, Salesforce, Configuration]
Tableau Embedding API v3 [L3: L3-TBL-EMBED, Tableau, Code]
Connected Apps with JWT Authentication [L3: L3-TBL-EMBED, Tableau, Configuration]
VizQL Data Service (Headless Data API) [L3: L3-TBL-EMBED, Tableau, API]
External Authorization Servers (EAS) [L3: L3-TBL-EMBED, Tableau, Configuration]
Domain Allowlist for Embedding [L3: L3-TBL-EMBED, Tableau, Configuration]
Unified Access Tokens (UATs) [L3: L3-TBL-EMBED, Tableau, Configuration]</t>
  </si>
  <si>
    <t>P1C1.5.1.UC4 [DECISION_SUPPORT]: AI decision support at point of action for Target Architecture Vision
P1C1.5.1.UC1 [AI_AUTHOR]: AI-assisted authoring &amp; maintenance of Target Architecture Vision
P1C1.5.1.UC2 [EXEC_DASHBOARD]: Real-time executive performance dashboard for Target Architecture Vision
P1C1.5.1.UC3 [ALIGNMENT_LINK]: Strategy-to-execution linkage for Target Architecture Vision
P1C1.5.1.UC5 [COVERAGE_MONITORING]: Coverage gap monitoring for Target Architecture Vision</t>
  </si>
  <si>
    <t>PUB-P1C1.5.1.UC4 [src: use_case_derived_public_validated] → UCs: P1C1.5.1.UC4
PUB-P1C1.5.1.UC1 [src: use_case_derived_public_validated] → UCs: P1C1.5.1.UC1
PUB-P1C1.5.1.UC2 [src: use_case_derived_public_validated] → UCs: P1C1.5.1.UC2
PUB-P1C1.5.1.UC3 [src: use_case_derived_public_validated] → UCs: P1C1.5.1.UC3
PUB-P1C1.5.1.UC5 [src: use_case_derived_public_validated] → UCs: P1C1.5.1.UC5</t>
  </si>
  <si>
    <t>P1C1.5.2</t>
  </si>
  <si>
    <t>Platform Strategy</t>
  </si>
  <si>
    <t>Strategy for core platform modernization and ecosystem integration</t>
  </si>
  <si>
    <t>P1C1.5.2.UC5 [COVERAGE_MONITORING]: Coverage gap monitoring for Platform Strategy
P1C1.5.2.UC4 [DECISION_SUPPORT]: AI decision support at point of action for Platform Strategy
P1C1.5.2.UC3 [ALIGNMENT_LINK]: Strategy-to-execution linkage for Platform Strategy
P1C1.5.2.UC2 [EXEC_DASHBOARD]: Real-time executive performance dashboard for Platform Strategy
P1C1.5.2.UC1 [AI_AUTHOR]: AI-assisted authoring &amp; maintenance of Platform Strategy</t>
  </si>
  <si>
    <t>JIRA-BCFSC-592 [src: jira_completed] → UCs: P1C1.5.2.UC2
JIRA-NAVEBANK-509 [src: jira_completed] → UCs: P1C1.5.2.UC4
JIRA-NAVEBANK-519 [src: jira_completed] → UCs: P1C1.5.2.UC4
JIRA-PF-1031 [src: jira_completed] → UCs: P1C1.5.2.UC1
JIRA-SF-438 [src: jira_completed] → UCs: P1C1.5.2.UC1, P1C1.5.2.UC2
JIRA-TTFCU-109 [src: jira_completed] → UCs: P1C1.5.2.UC5
JIRA-TTFCU-111 [src: jira_completed] → UCs: P1C1.5.2.UC5</t>
  </si>
  <si>
    <t>P1C1.5.3</t>
  </si>
  <si>
    <t>Data Strategy Alignment</t>
  </si>
  <si>
    <t>Data strategy aligned with digital transformation objectives</t>
  </si>
  <si>
    <t>Headless</t>
  </si>
  <si>
    <t>P1C1.5.3.UC2 [EXEC_DASHBOARD]: Real-time executive performance dashboard for Data Strategy Alignment
P1C1.5.3.UC3 [ALIGNMENT_LINK]: Strategy-to-execution linkage for Data Strategy Alignment
P1C1.5.3.UC4 [DECISION_SUPPORT]: AI decision support at point of action for Data Strategy Alignment
P1C1.5.3.UC1 [AI_AUTHOR]: AI-assisted authoring &amp; maintenance of Data Strategy Alignment
P1C1.5.3.UC5 [COVERAGE_MONITORING]: Coverage gap monitoring for Data Strategy Alignment</t>
  </si>
  <si>
    <t>PUB-P1C1.5.3.UC2 [src: use_case_derived_public_validated] → UCs: P1C1.5.3.UC2
PUB-P1C1.5.3.UC3 [src: use_case_derived_public_validated] → UCs: P1C1.5.3.UC3
PUB-P1C1.5.3.UC4 [src: use_case_derived_public_validated] → UCs: P1C1.5.3.UC4
PUB-P1C1.5.3.UC1 [src: use_case_derived_public_validated] → UCs: P1C1.5.3.UC1
PUB-P1C1.5.3.UC5 [src: use_case_derived_public_validated] → UCs: P1C1.5.3.UC5</t>
  </si>
  <si>
    <t>P1C1.5.4</t>
  </si>
  <si>
    <t>AI/ML Strategy</t>
  </si>
  <si>
    <t>Strategy for AI/ML adoption and scaling across the organization</t>
  </si>
  <si>
    <t>P1C1.5.4.UC5 [COVERAGE_MONITORING]: Coverage gap monitoring for AI/ML Strategy
P1C1.5.4.UC3 [ALIGNMENT_LINK]: Strategy-to-execution linkage for AI/ML Strategy
P1C1.5.4.UC2 [EXEC_DASHBOARD]: Real-time executive performance dashboard for AI/ML Strategy
P1C1.5.4.UC1 [AI_AUTHOR]: AI-assisted authoring &amp; maintenance of AI/ML Strategy
P1C1.5.4.UC4 [DECISION_SUPPORT]: AI decision support at point of action for AI/ML Strategy</t>
  </si>
  <si>
    <t>JIRA-AN-11 [src: jira_completed] → UCs: P1C1.5.4.UC2, P1C1.5.4.UC1
JIRA-BB-243 [src: jira_completed] → UCs: P1C1.5.4.UC1, P1C1.5.4.UC4
JIRA-BB-346 [src: jira_completed] → UCs: P1C1.5.4.UC3, P1C1.5.4.UC2
JIRA-CCUFMCNSM-574 [src: jira_completed] → UCs: P1C1.5.4.UC5
JIRA-EBT-381 [src: jira_completed] → UCs: P1C1.5.4.UC3
JIRA-INVYT-363 [src: jira_completed] → UCs: P1C1.5.4.UC2
JIRA-INVYT-487 [src: jira_completed] → UCs: P1C1.5.4.UC3
JIRA-INVYT-544 [src: jira_completed] → UCs: P1C1.5.4.UC1
JIRA-PF-891 [src: jira_completed] → UCs: P1C1.5.4.UC3
JIRA-STLS-8 [src: jira_completed] → UCs: P1C1.5.4.UC2
JIRA-ZBFQS20-349 [src: jira_completed] → UCs: P1C1.5.4.UC3, P1C1.5.4.UC1</t>
  </si>
  <si>
    <t>P1C1.5.5</t>
  </si>
  <si>
    <t>Cloud Strategy</t>
  </si>
  <si>
    <t>Cloud adoption and migration strategy</t>
  </si>
  <si>
    <t>P1C1.5.5.UC1 [AI_AUTHOR]: AI-assisted authoring &amp; maintenance of Cloud Strategy
P1C1.5.5.UC2 [EXEC_DASHBOARD]: Real-time executive performance dashboard for Cloud Strategy
P1C1.5.5.UC3 [ALIGNMENT_LINK]: Strategy-to-execution linkage for Cloud Strategy
P1C1.5.5.UC4 [DECISION_SUPPORT]: AI decision support at point of action for Cloud Strategy
P1C1.5.5.UC5 [COVERAGE_MONITORING]: Coverage gap monitoring for Cloud Strategy</t>
  </si>
  <si>
    <t>JIRA-AN-11 [src: jira_completed] → UCs: P1C1.5.5.UC2, P1C1.5.5.UC1
JIRA-BB-243 [src: jira_completed] → UCs: P1C1.5.5.UC1, P1C1.5.5.UC4
JIRA-BB-346 [src: jira_completed] → UCs: P1C1.5.5.UC3, P1C1.5.5.UC1
JIRA-CCUFMCNSM-574 [src: jira_completed] → UCs: P1C1.5.5.UC1
JIRA-EBT-381 [src: jira_completed] → UCs: P1C1.5.5.UC2
JIRA-INVYT-363 [src: jira_completed] → UCs: P1C1.5.5.UC2
JIRA-INVYT-487 [src: jira_completed] → UCs: P1C1.5.5.UC1
JIRA-INVYT-544 [src: jira_completed] → UCs: P1C1.5.5.UC1
JIRA-PF-891 [src: jira_completed] → UCs: P1C1.5.5.UC1
JIRA-STLS-8 [src: jira_completed] → UCs: P1C1.5.5.UC2
JIRA-ZBFQS20-349 [src: jira_completed] → UCs: P1C1.5.5.UC1, P1C1.5.5.UC3</t>
  </si>
  <si>
    <t>KPIs &amp; Outcomes</t>
  </si>
  <si>
    <t>P1C1.6.1</t>
  </si>
  <si>
    <t>Digital KPI Framework</t>
  </si>
  <si>
    <t>Comprehensive framework of KPIs to measure digital transformation progress</t>
  </si>
  <si>
    <t>CFO, COO, Head of Strategy, Performance Management Lead</t>
  </si>
  <si>
    <t>[L3-SF-DATA-CLOUD] Salesforce Data Cloud (Data 360) (count: 4)
[L3-SF-CRMA] Salesforce CRM Analytics (count: 3)
[L3-SF-SLACK] Slack (count: 3)</t>
  </si>
  <si>
    <t>CRM Analytics Dashboards [L3: L3-SF-CRMA, Salesforce, Configuration]
Einstein Discovery [L3: L3-SF-CRMA, Salesforce, Configuration]
CRM Analytics Story Builder [L3: L3-SF-CRMA, Salesforce, Configuration]
Zero-Copy Architecture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t>
  </si>
  <si>
    <t>P1C1.6.1.UC1 [EXEC_DASHBOARD]: Real-time executive performance dashboard for Digital KPI Framework
P1C1.6.1.UC2 [ALIGNMENT_LINK]: Strategy-to-execution linkage for Digital KPI Framework
P1C1.6.1.UC3 [REG_REPORTING]: Automated regulatory reporting for Digital KPI Framework
P1C1.6.1.UC4 [RISK_INDICATOR]: Predictive risk indicators for Digital KPI Framework</t>
  </si>
  <si>
    <t>JIRA-FFBI-497 [src: jira_completed] → UCs: P1C1.6.1.UC1
JIRA-FFBI-511 [src: jira_completed] → UCs: P1C1.6.1.UC1
JIRA-FFBI-526 [src: jira_completed] → UCs: P1C1.6.1.UC4, P1C1.6.1.UC1
JIRA-FFBI-527 [src: jira_completed] → UCs: P1C1.6.1.UC4
JIRA-FFBI-534 [src: jira_completed] → UCs: P1C1.6.1.UC1
JIRA-FFBI-535 [src: jira_completed] → UCs: P1C1.6.1.UC1
JIRA-INVYT-251 [src: jira_completed] → UCs: P1C1.6.1.UC3, P1C1.6.1.UC4
JIRA-INVYT-68 [src: jira_completed] → UCs: P1C1.6.1.UC1
JIRA-NCM-113 [src: jira_completed] → UCs: P1C1.6.1.UC1
JIRA-NWFCU-268 [src: jira_completed] → UCs: P1C1.6.1.UC1, P1C1.6.1.UC4
JIRA-NWFCU-47 [src: jira_completed] → UCs: P1C1.6.1.UC2, P1C1.6.1.UC1
JIRA-PF-652 [src: jira_completed] → UCs: P1C1.6.1.UC1, P1C1.6.1.UC3
JIRA-SILVERGATE-253 [src: jira_completed] → UCs: P1C1.6.1.UC3
JIRA-SILVERGATE-264 [src: jira_completed] → UCs: P1C1.6.1.UC1
JIRA-STLS-16 [src: jira_completed] → UCs: P1C1.6.1.UC1
JIRA-STLS-180 [src: jira_completed] → UCs: P1C1.6.1.UC1
JIRA-STLS-181 [src: jira_completed] → UCs: P1C1.6.1.UC1
JIRA-STLS-186 [src: jira_completed] → UCs: P1C1.6.1.UC4
JIRA-STLS-79 [src: jira_completed] → UCs: P1C1.6.1.UC1
JIRA-STLS-81 [src: jira_completed] → UCs: P1C1.6.1.UC4
JIRA-STLS-84 [src: jira_completed] → UCs: P1C1.6.1.UC4
JIRA-STLS-85 [src: jira_completed] → UCs: P1C1.6.1.UC4
JIRA-STLS-86 [src: jira_completed] → UCs: P1C1.6.1.UC4
JIRA-STLS-87 [src: jira_completed] → UCs: P1C1.6.1.UC4
JIRA-ZENN2-88 [src: jira_completed] → UCs: P1C1.6.1.UC2</t>
  </si>
  <si>
    <t>P1C1.6.2</t>
  </si>
  <si>
    <t>Business Outcome Linkage</t>
  </si>
  <si>
    <t>Clear linkage between digital KPIs and business outcomes</t>
  </si>
  <si>
    <t>P1C1.6.2.UC4 [RISK_INDICATOR]: Predictive risk indicators for Business Outcome Linkage
P1C1.6.2.UC3 [REG_REPORTING]: Automated regulatory reporting for Business Outcome Linkage
P1C1.6.2.UC2 [ALIGNMENT_LINK]: Strategy-to-execution linkage for Business Outcome Linkage
P1C1.6.2.UC1 [EXEC_DASHBOARD]: Real-time executive performance dashboard for Business Outcome Linkage</t>
  </si>
  <si>
    <t>PUB-P1C1.6.2.UC4 [src: use_case_derived_public_validated] → UCs: P1C1.6.2.UC4
PUB-P1C1.6.2.UC3 [src: use_case_derived_public_validated] → UCs: P1C1.6.2.UC3
PUB-P1C1.6.2.UC2 [src: use_case_derived_public_validated] → UCs: P1C1.6.2.UC2
PUB-P1C1.6.2.UC1 [src: use_case_derived_public_validated] → UCs: P1C1.6.2.UC1</t>
  </si>
  <si>
    <t>P1C1.6.3</t>
  </si>
  <si>
    <t>Customer Experience Metrics</t>
  </si>
  <si>
    <t>Defined metrics for measuring digital customer experience</t>
  </si>
  <si>
    <t>P1C1.6.3.UC4 [RISK_INDICATOR]: Predictive risk indicators for Customer Experience Metrics
P1C1.6.3.UC3 [REG_REPORTING]: Automated regulatory reporting for Customer Experience Metrics
P1C1.6.3.UC1 [EXEC_DASHBOARD]: Real-time executive performance dashboard for Customer Experience Metrics
P1C1.6.3.UC2 [ALIGNMENT_LINK]: Strategy-to-execution linkage for Customer Experience Metrics</t>
  </si>
  <si>
    <t>PUB-P1C1.6.3.UC4 [src: use_case_derived_public_validated] → UCs: P1C1.6.3.UC4
PUB-P1C1.6.3.UC3 [src: use_case_derived_public_validated] → UCs: P1C1.6.3.UC3
PUB-P1C1.6.3.UC1 [src: use_case_derived_public_validated] → UCs: P1C1.6.3.UC1
PUB-P1C1.6.3.UC2 [src: use_case_derived_public_validated] → UCs: P1C1.6.3.UC2</t>
  </si>
  <si>
    <t>P1C1.6.4</t>
  </si>
  <si>
    <t>Adoption Metrics</t>
  </si>
  <si>
    <t>Metrics tracking digital adoption across channels and products</t>
  </si>
  <si>
    <t>P1C1.6.4.UC2 [ALIGNMENT_LINK]: Strategy-to-execution linkage for Adoption Metrics
P1C1.6.4.UC3 [REG_REPORTING]: Automated regulatory reporting for Adoption Metrics
P1C1.6.4.UC4 [RISK_INDICATOR]: Predictive risk indicators for Adoption Metrics
P1C1.6.4.UC1 [EXEC_DASHBOARD]: Real-time executive performance dashboard for Adoption Metrics</t>
  </si>
  <si>
    <t>PUB-P1C1.6.4.UC2 [src: use_case_derived_public_validated] → UCs: P1C1.6.4.UC2
PUB-P1C1.6.4.UC3 [src: use_case_derived_public_validated] → UCs: P1C1.6.4.UC3
PUB-P1C1.6.4.UC4 [src: use_case_derived_public_validated] → UCs: P1C1.6.4.UC4
PUB-P1C1.6.4.UC1 [src: use_case_derived_public_validated] → UCs: P1C1.6.4.UC1</t>
  </si>
  <si>
    <t>P1C1.6.5</t>
  </si>
  <si>
    <t>Efficiency Metrics</t>
  </si>
  <si>
    <t>Metrics measuring operational efficiency gains from digital initiatives</t>
  </si>
  <si>
    <t>P1C1.6.5.UC1 [EXEC_DASHBOARD]: Real-time executive performance dashboard for Efficiency Metrics
P1C1.6.5.UC2 [ALIGNMENT_LINK]: Strategy-to-execution linkage for Efficiency Metrics
P1C1.6.5.UC3 [REG_REPORTING]: Automated regulatory reporting for Efficiency Metrics
P1C1.6.5.UC4 [RISK_INDICATOR]: Predictive risk indicators for Efficiency Metrics</t>
  </si>
  <si>
    <t>PUB-P1C1.6.5.UC1 [src: use_case_derived_public_validated] → UCs: P1C1.6.5.UC1
PUB-P1C1.6.5.UC2 [src: use_case_derived_public_validated] → UCs: P1C1.6.5.UC2
PUB-P1C1.6.5.UC3 [src: use_case_derived_public_validated] → UCs: P1C1.6.5.UC3
PUB-P1C1.6.5.UC4 [src: use_case_derived_public_validated] → UCs: P1C1.6.5.UC4</t>
  </si>
  <si>
    <t>Competitive Intelligence</t>
  </si>
  <si>
    <t>P1C1.7.1</t>
  </si>
  <si>
    <t>Competitive Analysis</t>
  </si>
  <si>
    <t>Regular analysis of competitor digital capabilities and strategies</t>
  </si>
  <si>
    <t>CMO, Strategy Lead, Market Intelligence Analyst, Product Manager</t>
  </si>
  <si>
    <t>[L3-SF-DATA-CLOUD] Salesforce Data Cloud (Data 360) (count: 5)
[L3-SF-CRMA] Salesforce CRM Analytics (count: 3)
[L3-NCINO-BI] nCino Banking Intelligence (count: 3)</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</si>
  <si>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Proprietary Peer Benchmarks [L3: L3-NCINO-BI, nCino, OOB]
Monthly Credit Trend Analysis [L3: L3-NCINO-BI, nCino, OOB]
Deposit Intelligence [L3: L3-NCINO-BI, nCino, OOB]</t>
  </si>
  <si>
    <t>P1C1.7.1.UC1 [EXTERNAL_BENCHMARK]: Peer benchmarking &amp; calibration for Competitive Analysis
P1C1.7.1.UC2 [EXEC_DASHBOARD]: Real-time executive performance dashboard for Competitive Analysis
P1C1.7.1.UC3 [DECISION_SUPPORT]: AI decision support at point of action for Competitive Analysis
P1C1.7.1.UC4 [AI_AUTHOR]: AI-assisted authoring &amp; maintenance of Competitive Analysis</t>
  </si>
  <si>
    <t>PUB-P1C1.7.1.UC1 [src: use_case_derived_public_validated] → UCs: P1C1.7.1.UC1
PUB-P1C1.7.1.UC2 [src: use_case_derived_public_validated] → UCs: P1C1.7.1.UC2
PUB-P1C1.7.1.UC3 [src: use_case_derived_public_validated] → UCs: P1C1.7.1.UC3
PUB-P1C1.7.1.UC4 [src: use_case_derived_public_validated] → UCs: P1C1.7.1.UC4</t>
  </si>
  <si>
    <t>P1C1.7.2</t>
  </si>
  <si>
    <t>Industry Trend Monitoring</t>
  </si>
  <si>
    <t>Systematic monitoring of digital trends in financial services</t>
  </si>
  <si>
    <t>P1C1.7.2.UC1 [EXTERNAL_BENCHMARK]: Peer benchmarking &amp; calibration for Industry Trend Monitoring
P1C1.7.2.UC2 [EXEC_DASHBOARD]: Real-time executive performance dashboard for Industry Trend Monitoring
P1C1.7.2.UC3 [DECISION_SUPPORT]: AI decision support at point of action for Industry Trend Monitoring
P1C1.7.2.UC4 [AI_AUTHOR]: AI-assisted authoring &amp; maintenance of Industry Trend Monitoring</t>
  </si>
  <si>
    <t>PUB-P1C1.7.2.UC1 [src: use_case_derived_public_validated] → UCs: P1C1.7.2.UC1
PUB-P1C1.7.2.UC2 [src: use_case_derived_public_validated] → UCs: P1C1.7.2.UC2
PUB-P1C1.7.2.UC3 [src: use_case_derived_public_validated] → UCs: P1C1.7.2.UC3
PUB-P1C1.7.2.UC4 [src: use_case_derived_public_validated] → UCs: P1C1.7.2.UC4</t>
  </si>
  <si>
    <t>P1C1.7.3</t>
  </si>
  <si>
    <t>Fintech Landscape Tracking</t>
  </si>
  <si>
    <t>Tracking of fintech/insurtech disruption and partnership opportunities</t>
  </si>
  <si>
    <t>P1C1.7.3.UC1 [EXTERNAL_BENCHMARK]: Peer benchmarking &amp; calibration for Fintech Landscape Tracking
P1C1.7.3.UC2 [EXEC_DASHBOARD]: Real-time executive performance dashboard for Fintech Landscape Tracking
P1C1.7.3.UC3 [DECISION_SUPPORT]: AI decision support at point of action for Fintech Landscape Tracking
P1C1.7.3.UC4 [AI_AUTHOR]: AI-assisted authoring &amp; maintenance of Fintech Landscape Tracking</t>
  </si>
  <si>
    <t>PUB-P1C1.7.3.UC1 [src: use_case_derived_public_validated] → UCs: P1C1.7.3.UC1
PUB-P1C1.7.3.UC2 [src: use_case_derived_public_validated] → UCs: P1C1.7.3.UC2
PUB-P1C1.7.3.UC3 [src: use_case_derived_public_validated] → UCs: P1C1.7.3.UC3
PUB-P1C1.7.3.UC4 [src: use_case_derived_public_validated] → UCs: P1C1.7.3.UC4</t>
  </si>
  <si>
    <t>P1C1.7.4</t>
  </si>
  <si>
    <t>Regulatory Trend Analysis</t>
  </si>
  <si>
    <t>Analysis of regulatory trends impacting digital strategy</t>
  </si>
  <si>
    <t>P1C1.7.4.UC3 [DECISION_SUPPORT]: AI decision support at point of action for Regulatory Trend Analysis
P1C1.7.4.UC4 [AI_AUTHOR]: AI-assisted authoring &amp; maintenance of Regulatory Trend Analysis
P1C1.7.4.UC1 [EXTERNAL_BENCHMARK]: Peer benchmarking &amp; calibration for Regulatory Trend Analysis
P1C1.7.4.UC2 [EXEC_DASHBOARD]: Real-time executive performance dashboard for Regulatory Trend Analysis</t>
  </si>
  <si>
    <t>JIRA-INVYT-124 [src: jira_completed] → UCs: P1C1.7.4.UC3, P1C1.7.4.UC4
JIRA-NAVEBANK-139 [src: jira_completed] → UCs: P1C1.7.4.UC3, P1C1.7.4.UC2
JIRA-NAVEBANK-93 [src: jira_completed] → UCs: P1C1.7.4.UC3</t>
  </si>
  <si>
    <t>M&amp;A Integration Strategy</t>
  </si>
  <si>
    <t>P1C1.8.1</t>
  </si>
  <si>
    <t>Digital Due Diligence</t>
  </si>
  <si>
    <t>Framework for assessing digital capabilities in M&amp;A targets</t>
  </si>
  <si>
    <t>Chief Strategy Officer, Integration Lead, Head of M&amp;A, CIO</t>
  </si>
  <si>
    <t>[L3-SF-SLACK] Slack (count: 5)
[L3-SF-FSC] Salesforce Financial Services Cloud (FSC) (count: 2)</t>
  </si>
  <si>
    <t>FSC Compliance Workflows [L3: L3-SF-FSC, Salesforce, Configuration]
FSC Action Plans [L3: L3-SF-FSC, Salesforce, Configuration]
Slack Lists [L3: L3-SF-SLACK, Salesforce, Configuration]
Slack Canvas [L3: L3-SF-SLACK, Salesforce, Configuration]
Slack AI [L3: L3-SF-SLACK, Salesforce, OOB]
Slack Workflow Builder [L3: L3-SF-SLACK, Salesforce, Low-Code]
Agentforce in Slack [L3: L3-SF-SLACK, Salesforce, Configuration]</t>
  </si>
  <si>
    <t>P1C1.8.1.UC1 [ALIGNMENT_LINK]: Strategy-to-execution linkage for Digital Due Diligence
P1C1.8.1.UC3 [STAKEHOLDER_COMM]: Multi-channel stakeholder communication of Digital Due Diligence
P1C1.8.1.UC4 [WORKFLOW_CADENCE]: Workflow-orchestrated review &amp; refresh cycle for Digital Due Diligence
P1C1.8.1.UC2 [LIFECYCLE_MGMT]: End-to-end lifecycle management for Digital Due Diligence</t>
  </si>
  <si>
    <t>PUB-P1C1.8.1.UC1 [src: use_case_derived_public_validated] → UCs: P1C1.8.1.UC1
PUB-P1C1.8.1.UC3 [src: use_case_derived_public_validated] → UCs: P1C1.8.1.UC3
PUB-P1C1.8.1.UC4 [src: use_case_derived_public_validated] → UCs: P1C1.8.1.UC4
PUB-P1C1.8.1.UC2 [src: use_case_derived_public_validated] → UCs: P1C1.8.1.UC2</t>
  </si>
  <si>
    <t>P1C1.8.2</t>
  </si>
  <si>
    <t>Strategic Integration Planning</t>
  </si>
  <si>
    <t>Digital systems integration planning and execution framework</t>
  </si>
  <si>
    <t>P1C1.8.2.UC4 [WORKFLOW_CADENCE]: Workflow-orchestrated review &amp; refresh cycle for Integration Planning
P1C1.8.2.UC1 [ALIGNMENT_LINK]: Strategy-to-execution linkage for Integration Planning
P1C1.8.2.UC3 [STAKEHOLDER_COMM]: Multi-channel stakeholder communication of Integration Planning
P1C1.8.2.UC2 [LIFECYCLE_MGMT]: End-to-end lifecycle management for Integration Planning</t>
  </si>
  <si>
    <t>JIRA-BCFSC-592 [src: jira_completed] → UCs: P1C1.8.2.UC4
JIRA-NAVEBANK-509 [src: jira_completed] → UCs: P1C1.8.2.UC4, P1C1.8.2.UC2
JIRA-NAVEBANK-519 [src: jira_completed] → UCs: P1C1.8.2.UC4, P1C1.8.2.UC2
JIRA-PF-1031 [src: jira_completed] → UCs: P1C1.8.2.UC4
JIRA-SF-438 [src: jira_completed] → UCs: P1C1.8.2.UC2, P1C1.8.2.UC4
JIRA-TTFCU-109 [src: jira_completed] → UCs: P1C1.8.2.UC4
JIRA-TTFCU-111 [src: jira_completed] → UCs: P1C1.8.2.UC4</t>
  </si>
  <si>
    <t>P1C1.8.3</t>
  </si>
  <si>
    <t>Synergy Identification</t>
  </si>
  <si>
    <t>Identification and tracking of digital synergies in M&amp;A</t>
  </si>
  <si>
    <t>P1C1.8.3.UC4 [WORKFLOW_CADENCE]: Workflow-orchestrated review &amp; refresh cycle for Synergy Identification
P1C1.8.3.UC1 [ALIGNMENT_LINK]: Strategy-to-execution linkage for Synergy Identification
P1C1.8.3.UC2 [LIFECYCLE_MGMT]: End-to-end lifecycle management for Synergy Identification
P1C1.8.3.UC3 [STAKEHOLDER_COMM]: Multi-channel stakeholder communication of Synergy Identification</t>
  </si>
  <si>
    <t>PUB-P1C1.8.3.UC4 [src: use_case_derived_public_validated] → UCs: P1C1.8.3.UC4
PUB-P1C1.8.3.UC1 [src: use_case_derived_public_validated] → UCs: P1C1.8.3.UC1
PUB-P1C1.8.3.UC2 [src: use_case_derived_public_validated] → UCs: P1C1.8.3.UC2
PUB-P1C1.8.3.UC3 [src: use_case_derived_public_validated] → UCs: P1C1.8.3.UC3</t>
  </si>
  <si>
    <t>P1C1.8.4</t>
  </si>
  <si>
    <t>Cultural Integration Planning</t>
  </si>
  <si>
    <t>Planning for cultural integration in digital transformation context</t>
  </si>
  <si>
    <t>P1C1.8.4.UC4 [WORKFLOW_CADENCE]: Workflow-orchestrated review &amp; refresh cycle for Cultural Integration Planning
P1C1.8.4.UC3 [STAKEHOLDER_COMM]: Multi-channel stakeholder communication of Cultural Integration Planning
P1C1.8.4.UC1 [ALIGNMENT_LINK]: Strategy-to-execution linkage for Cultural Integration Planning
P1C1.8.4.UC2 [LIFECYCLE_MGMT]: End-to-end lifecycle management for Cultural Integration Planning</t>
  </si>
  <si>
    <t>PUB-P1C1.8.4.UC4 [src: use_case_derived_public_validated] → UCs: P1C1.8.4.UC4
PUB-P1C1.8.4.UC3 [src: use_case_derived_public_validated] → UCs: P1C1.8.4.UC3
PUB-P1C1.8.4.UC1 [src: use_case_derived_public_validated] → UCs: P1C1.8.4.UC1
PUB-P1C1.8.4.UC2 [src: use_case_derived_public_validated] → UCs: P1C1.8.4.UC2</t>
  </si>
  <si>
    <t>P1C2</t>
  </si>
  <si>
    <t>Governance Structure</t>
  </si>
  <si>
    <t>P1C2.1.1</t>
  </si>
  <si>
    <t>Digital Governance Charter</t>
  </si>
  <si>
    <t>Documented charter defining digital governance scope, authority, and accountability</t>
  </si>
  <si>
    <t>Chief Governance Officer, Board Secretary, General Counsel, Risk Committee Chair</t>
  </si>
  <si>
    <t>[L3-SF-AGENTFORCE] Salesforce Agentforce (count: 2)
[L3-SF-AGENTFORCE-FS] Agentforce for Financial Services (count: 1)
[L3-SF-AGENTFORCE-RB-LIB] Agentforce Retail Banking Library (count: 1)</t>
  </si>
  <si>
    <t>Agentforce Builder [L3: L3-SF-AGENTFORCE, Salesforce, Low-Code]
Agentforce Topics &amp; Actions [L3: L3-SF-AGENTFORCE, Salesforce, Configuration]
Embedded Compliance Controls [L3: L3-SF-AGENTFORCE-FS, Salesforce, Configuration]
Identity Verification Agent [L3: L3-SF-AGENTFORCE-RB-LIB, Salesforce, OOB]</t>
  </si>
  <si>
    <t>P1C2.1.1.UC4 [AUDIT_TRAIL]: Evidence repository &amp; audit trail for Digital Governance Charter
P1C2.1.1.UC5 [STAKEHOLDER_COMM]: Multi-channel stakeholder communication of Digital Governance Charter
P1C2.1.1.UC2 [WORKFLOW_CADENCE]: Workflow-orchestrated review &amp; refresh cycle for Digital Governance Charter
P1C2.1.1.UC3 [BOARD_PACK]: Automated board-pack assembly for Digital Governance Charter
P1C2.1.1.UC1 [AI_AUTHOR]: AI-assisted authoring &amp; maintenance of Digital Governance Charter</t>
  </si>
  <si>
    <t>PUB-P1C2.1.1.UC4 [src: use_case_derived_public_validated] → UCs: P1C2.1.1.UC4
PUB-P1C2.1.1.UC5 [src: use_case_derived_public_validated] → UCs: P1C2.1.1.UC5
PUB-P1C2.1.1.UC2 [src: use_case_derived_public_validated] → UCs: P1C2.1.1.UC2
PUB-P1C2.1.1.UC3 [src: use_case_derived_public_validated] → UCs: P1C2.1.1.UC3
PUB-P1C2.1.1.UC1 [src: use_case_derived_public_validated] → UCs: P1C2.1.1.UC1</t>
  </si>
  <si>
    <t>P1C2.1.2</t>
  </si>
  <si>
    <t>Steering Committee</t>
  </si>
  <si>
    <t>Active digital steering committee with clear mandate and meeting cadence</t>
  </si>
  <si>
    <t>P1C2.1.2.UC5 [STAKEHOLDER_COMM]: Multi-channel stakeholder communication of Steering Committee
P1C2.1.2.UC2 [WORKFLOW_CADENCE]: Workflow-orchestrated review &amp; refresh cycle for Steering Committee
P1C2.1.2.UC3 [BOARD_PACK]: Automated board-pack assembly for Steering Committee
P1C2.1.2.UC1 [AI_AUTHOR]: AI-assisted authoring &amp; maintenance of Steering Committee
P1C2.1.2.UC4 [AUDIT_TRAIL]: Evidence repository &amp; audit trail for Steering Committee</t>
  </si>
  <si>
    <t>JIRA-IAMC-16 [src: jira_completed] → UCs: P1C2.1.2.UC3, P1C2.1.2.UC5
JIRA-IAMC-18 [src: jira_completed] → UCs: P1C2.1.2.UC3</t>
  </si>
  <si>
    <t>P1C2.1.3</t>
  </si>
  <si>
    <t>Executive Sponsorship</t>
  </si>
  <si>
    <t>Named executive sponsor(s) for digital transformation</t>
  </si>
  <si>
    <t>P1C2.1.3.UC4 [AUDIT_TRAIL]: Evidence repository &amp; audit trail for Executive Sponsorship
P1C2.1.3.UC3 [BOARD_PACK]: Automated board-pack assembly for Executive Sponsorship
P1C2.1.3.UC5 [STAKEHOLDER_COMM]: Multi-channel stakeholder communication of Executive Sponsorship
P1C2.1.3.UC2 [WORKFLOW_CADENCE]: Workflow-orchestrated review &amp; refresh cycle for Executive Sponsorship
P1C2.1.3.UC1 [AI_AUTHOR]: AI-assisted authoring &amp; maintenance of Executive Sponsorship</t>
  </si>
  <si>
    <t>PUB-P1C2.1.3.UC4 [src: use_case_derived_public_validated] → UCs: P1C2.1.3.UC4
PUB-P1C2.1.3.UC3 [src: use_case_derived_public_validated] → UCs: P1C2.1.3.UC3
PUB-P1C2.1.3.UC5 [src: use_case_derived_public_validated] → UCs: P1C2.1.3.UC5
PUB-P1C2.1.3.UC2 [src: use_case_derived_public_validated] → UCs: P1C2.1.3.UC2
PUB-P1C2.1.3.UC1 [src: use_case_derived_public_validated] → UCs: P1C2.1.3.UC1</t>
  </si>
  <si>
    <t>P1C2.1.4</t>
  </si>
  <si>
    <t>Role Definitions</t>
  </si>
  <si>
    <t>Clear definition of digital roles and responsibilities across organization</t>
  </si>
  <si>
    <t>P1C2.1.4.UC1 [AI_AUTHOR]: AI-assisted authoring &amp; maintenance of Role Definitions
P1C2.1.4.UC2 [WORKFLOW_CADENCE]: Workflow-orchestrated review &amp; refresh cycle for Role Definitions
P1C2.1.4.UC3 [BOARD_PACK]: Automated board-pack assembly for Role Definitions
P1C2.1.4.UC4 [AUDIT_TRAIL]: Evidence repository &amp; audit trail for Role Definitions
P1C2.1.4.UC5 [STAKEHOLDER_COMM]: Multi-channel stakeholder communication of Role Definitions</t>
  </si>
  <si>
    <t>PUB-P1C2.1.4.UC1 [src: use_case_derived_public_validated] → UCs: P1C2.1.4.UC1
PUB-P1C2.1.4.UC2 [src: use_case_derived_public_validated] → UCs: P1C2.1.4.UC2
PUB-P1C2.1.4.UC3 [src: use_case_derived_public_validated] → UCs: P1C2.1.4.UC3
PUB-P1C2.1.4.UC4 [src: use_case_derived_public_validated] → UCs: P1C2.1.4.UC4
PUB-P1C2.1.4.UC5 [src: use_case_derived_public_validated] → UCs: P1C2.1.4.UC5</t>
  </si>
  <si>
    <t>P1C2.1.5</t>
  </si>
  <si>
    <t>Decision Rights Framework</t>
  </si>
  <si>
    <t>Framework defining decision rights for digital investments and priorities</t>
  </si>
  <si>
    <t>P1C2.1.5.UC5 [STAKEHOLDER_COMM]: Multi-channel stakeholder communication of Decision Rights Framework
P1C2.1.5.UC1 [AI_AUTHOR]: AI-assisted authoring &amp; maintenance of Decision Rights Framework
P1C2.1.5.UC2 [WORKFLOW_CADENCE]: Workflow-orchestrated review &amp; refresh cycle for Decision Rights Framework
P1C2.1.5.UC3 [BOARD_PACK]: Automated board-pack assembly for Decision Rights Framework
P1C2.1.5.UC4 [AUDIT_TRAIL]: Evidence repository &amp; audit trail for Decision Rights Framework</t>
  </si>
  <si>
    <t>PUB-P1C2.1.5.UC5 [src: use_case_derived_public_validated] → UCs: P1C2.1.5.UC5
PUB-P1C2.1.5.UC1 [src: use_case_derived_public_validated] → UCs: P1C2.1.5.UC1
PUB-P1C2.1.5.UC2 [src: use_case_derived_public_validated] → UCs: P1C2.1.5.UC2
PUB-P1C2.1.5.UC3 [src: use_case_derived_public_validated] → UCs: P1C2.1.5.UC3
PUB-P1C2.1.5.UC4 [src: use_case_derived_public_validated] → UCs: P1C2.1.5.UC4</t>
  </si>
  <si>
    <t>P1C2.1.6</t>
  </si>
  <si>
    <t>Board Digital Oversight</t>
  </si>
  <si>
    <t>Board-level oversight of digital strategy and risk</t>
  </si>
  <si>
    <t>P1C2.1.6.UC5 [STAKEHOLDER_COMM]: Multi-channel stakeholder communication of Board Digital Oversight
P1C2.1.6.UC1 [AI_AUTHOR]: AI-assisted authoring &amp; maintenance of Board Digital Oversight
P1C2.1.6.UC3 [BOARD_PACK]: Automated board-pack assembly for Board Digital Oversight
P1C2.1.6.UC2 [WORKFLOW_CADENCE]: Workflow-orchestrated review &amp; refresh cycle for Board Digital Oversight
P1C2.1.6.UC4 [AUDIT_TRAIL]: Evidence repository &amp; audit trail for Board Digital Oversight</t>
  </si>
  <si>
    <t>JIRA-BCFSC-680 [src: jira_completed] → UCs: P1C2.1.6.UC2</t>
  </si>
  <si>
    <t>P1C2.1.7</t>
  </si>
  <si>
    <t>Salesforce Platform Center of Excellence</t>
  </si>
  <si>
    <t>Cross-functional operating model to govern Salesforce roadmaps, standards, reusable assets, release management, and adoption across lines of business.</t>
  </si>
  <si>
    <t>P1C2.1.7.UC2 [WORKFLOW_CADENCE]: Workflow-orchestrated review &amp; refresh cycle for Salesforce Platform Center of E
P1C2.1.7.UC3 [BOARD_PACK]: Automated board-pack assembly for Salesforce Platform Center of Excellence
P1C2.1.7.UC4 [AUDIT_TRAIL]: Evidence repository &amp; audit trail for Salesforce Platform Center of Excellence
P1C2.1.7.UC5 [STAKEHOLDER_COMM]: Multi-channel stakeholder communication of Salesforce Platform Center of Excelle
P1C2.1.7.UC1 [AI_AUTHOR]: AI-assisted authoring &amp; maintenance of Salesforce Platform Center of Excellence</t>
  </si>
  <si>
    <t>JIRA-BMMI-14 [src: jira_completed] → UCs: P1C2.1.7.UC2
JIRA-CCUFMCNSM-589 [src: jira_completed] → UCs: P1C2.1.7.UC2
JIRA-IMA-117 [src: jira_completed] → UCs: P1C2.1.7.UC1, P1C2.1.7.UC2
JIRA-IMA-360 [src: jira_completed] → UCs: P1C2.1.7.UC3
JIRA-NAV-10 [src: jira_completed] → UCs: P1C2.1.7.UC2
JIRA-NAV-11 [src: jira_completed] → UCs: P1C2.1.7.UC2
JIRA-NAV-16 [src: jira_completed] → UCs: P1C2.1.7.UC2
JIRA-NAV-17 [src: jira_completed] → UCs: P1C2.1.7.UC2
JIRA-NAV-9 [src: jira_completed] → UCs: P1C2.1.7.UC1
JIRA-NISC-81 [src: jira_completed] → UCs: P1C2.1.7.UC2
JIRA-PF-835 [src: jira_completed] → UCs: P1C2.1.7.UC1, P1C2.1.7.UC3</t>
  </si>
  <si>
    <t>P1C2.1.8</t>
  </si>
  <si>
    <t>AI &amp; Agent Governance Council</t>
  </si>
  <si>
    <t>Governance for AI and agent deployments including acceptable use, model risk alignment, human-in-the-loop controls, auditability, and change management.</t>
  </si>
  <si>
    <t>P1C2.1.8.UC5 [STAKEHOLDER_COMM]: Multi-channel stakeholder communication of AI &amp; Agent Governance Council
P1C2.1.8.UC3 [BOARD_PACK]: Automated board-pack assembly for AI &amp; Agent Governance Council
P1C2.1.8.UC4 [AUDIT_TRAIL]: Evidence repository &amp; audit trail for AI &amp; Agent Governance Council
P1C2.1.8.UC1 [AI_AUTHOR]: AI-assisted authoring &amp; maintenance of AI &amp; Agent Governance Council
P1C2.1.8.UC2 [WORKFLOW_CADENCE]: Workflow-orchestrated review &amp; refresh cycle for AI &amp; Agent Governance Council</t>
  </si>
  <si>
    <t>JIRA-AMERICU-146 [src: jira_completed] → UCs: P1C2.1.8.UC2, P1C2.1.8.UC4
JIRA-BCFSC-680 [src: jira_completed] → UCs: P1C2.1.8.UC2
JIRA-BMMI-14 [src: jira_completed] → UCs: P1C2.1.8.UC5
JIRA-CCUFMCNSM-589 [src: jira_completed] → UCs: P1C2.1.8.UC2
JIRA-FIB-127 [src: jira_completed] → UCs: P1C2.1.8.UC2
JIRA-FMTRUST-543 [src: jira_completed] → UCs: P1C2.1.8.UC1
JIRA-IMA-117 [src: jira_completed] → UCs: P1C2.1.8.UC1, P1C2.1.8.UC2
JIRA-IMA-360 [src: jira_completed] → UCs: P1C2.1.8.UC3
JIRA-INVYT-124 [src: jira_completed] → UCs: P1C2.1.8.UC1, P1C2.1.8.UC2
JIRA-NAVEBANK-139 [src: jira_completed] → UCs: P1C2.1.8.UC2
JIRA-NAVEBANK-238 [src: jira_completed] → UCs: P1C2.1.8.UC2, P1C2.1.8.UC3
JIRA-NAVEBANK-93 [src: jira_completed] → UCs: P1C2.1.8.UC2
JIRA-NISC-81 [src: jira_completed] → UCs: P1C2.1.8.UC5
JIRA-NWFCU-278 [src: jira_completed] → UCs: P1C2.1.8.UC3
JIRA-PF-835 [src: jira_completed] → UCs: P1C2.1.8.UC1, P1C2.1.8.UC3</t>
  </si>
  <si>
    <t>Risk Appetite &amp; Framework</t>
  </si>
  <si>
    <t>P1C2.2.1</t>
  </si>
  <si>
    <t>Digital Risk Appetite Statement</t>
  </si>
  <si>
    <t>Documented risk appetite for digital transformation activities</t>
  </si>
  <si>
    <t>CRO, Head of Enterprise Risk, Risk Committee, Compliance Officer</t>
  </si>
  <si>
    <t>[L3-SF-SLACK] Slack (count: 5)
[L3-SF-SHIELD] Salesforce Shield (count: 4)
[L3-SF-CRMA] Salesforce CRM Analytics (count: 3)
[L3-SF-AGENTFORCE-RB-LIB] Agentforce Retail Banking Library (count: 1)</t>
  </si>
  <si>
    <t>CRM Analytics Dashboards [L3: L3-SF-CRMA, Salesforce, Configuration]
Einstein Discovery [L3: L3-SF-CRMA, Salesforce, Configuration]
CRM Analytics Story Builder [L3: L3-SF-CRMA, Salesforce, Configuration]
Platform Encryption [L3: L3-SF-SHIELD, Salesforce, Configuration]
Event Monitoring [L3: L3-SF-SHIELD, Salesforce, Configuration]
Field Audit Trail [L3: L3-SF-SHIELD, Salesforce, Configuration]
Real-Time Event Monitoring [L3: L3-SF-SHIELD, Salesforce, Configuration]
Slack Lists [L3: L3-SF-SLACK, Salesforce, Configuration]
Slack Canvas [L3: L3-SF-SLACK, Salesforce, Configuration]
Slack AI [L3: L3-SF-SLACK, Salesforce, OOB]
Slack Workflow Builder [L3: L3-SF-SLACK, Salesforce, Low-Code]
Agentforce in Slack [L3: L3-SF-SLACK, Salesforce, Configuration]
Identity Verification Agent [L3: L3-SF-AGENTFORCE-RB-LIB, Salesforce, OOB]</t>
  </si>
  <si>
    <t>P1C2.2.1.UC4 [EXEC_DASHBOARD]: Real-time executive performance dashboard for Digital Risk Appetite Statement
P1C2.2.1.UC3 [INCIDENT_ESCALATION]: Real-time alert &amp; escalation for Digital Risk Appetite Statement-related inciden
P1C2.2.1.UC2 [POLICY_ENFORCEMENT]: Policy-as-code enforcement for Digital Risk Appetite Statement
P1C2.2.1.UC1 [RISK_INDICATOR]: Predictive risk indicators for Digital Risk Appetite Statement
P1C2.2.1.UC5 [AUDIT_TRAIL]: Evidence repository &amp; audit trail for Digital Risk Appetite Statement</t>
  </si>
  <si>
    <t>JIRA-BCFSC-573 [src: jira_completed] → UCs: P1C2.2.1.UC3, P1C2.2.1.UC4</t>
  </si>
  <si>
    <t>P1C2.2.2</t>
  </si>
  <si>
    <t>Risk Tolerance Metrics</t>
  </si>
  <si>
    <t>Quantified risk tolerance thresholds for digital initiatives</t>
  </si>
  <si>
    <t>P1C2.2.2.UC1 [RISK_INDICATOR]: Predictive risk indicators for Risk Tolerance Metrics
P1C2.2.2.UC2 [POLICY_ENFORCEMENT]: Policy-as-code enforcement for Risk Tolerance Metrics
P1C2.2.2.UC4 [EXEC_DASHBOARD]: Real-time executive performance dashboard for Risk Tolerance Metrics
P1C2.2.2.UC5 [AUDIT_TRAIL]: Evidence repository &amp; audit trail for Risk Tolerance Metrics
P1C2.2.2.UC3 [INCIDENT_ESCALATION]: Real-time alert &amp; escalation for Risk Tolerance Metrics-related incidents</t>
  </si>
  <si>
    <t>PUB-P1C2.2.2.UC1 [src: use_case_derived_public_validated] → UCs: P1C2.2.2.UC1
PUB-P1C2.2.2.UC2 [src: use_case_derived_public_validated] → UCs: P1C2.2.2.UC2
PUB-P1C2.2.2.UC4 [src: use_case_derived_public_validated] → UCs: P1C2.2.2.UC4
PUB-P1C2.2.2.UC5 [src: use_case_derived_public_validated] → UCs: P1C2.2.2.UC5
PUB-P1C2.2.2.UC3 [src: use_case_derived_public_validated] → UCs: P1C2.2.2.UC3</t>
  </si>
  <si>
    <t>P1C2.2.3</t>
  </si>
  <si>
    <t>Risk-Informed Decisions</t>
  </si>
  <si>
    <t>Integration of risk assessment into digital decision-making</t>
  </si>
  <si>
    <t>P1C2.2.3.UC5 [AUDIT_TRAIL]: Evidence repository &amp; audit trail for Risk-Informed Decisions
P1C2.2.3.UC4 [EXEC_DASHBOARD]: Real-time executive performance dashboard for Risk-Informed Decisions
P1C2.2.3.UC2 [POLICY_ENFORCEMENT]: Policy-as-code enforcement for Risk-Informed Decisions
P1C2.2.3.UC1 [RISK_INDICATOR]: Predictive risk indicators for Risk-Informed Decisions
P1C2.2.3.UC3 [INCIDENT_ESCALATION]: Real-time alert &amp; escalation for Risk-Informed Decisions-related incidents</t>
  </si>
  <si>
    <t>PUB-P1C2.2.3.UC5 [src: use_case_derived_public_validated] → UCs: P1C2.2.3.UC5
PUB-P1C2.2.3.UC4 [src: use_case_derived_public_validated] → UCs: P1C2.2.3.UC4
PUB-P1C2.2.3.UC2 [src: use_case_derived_public_validated] → UCs: P1C2.2.3.UC2
PUB-P1C2.2.3.UC1 [src: use_case_derived_public_validated] → UCs: P1C2.2.3.UC1
PUB-P1C2.2.3.UC3 [src: use_case_derived_public_validated] → UCs: P1C2.2.3.UC3</t>
  </si>
  <si>
    <t>P1C2.2.4</t>
  </si>
  <si>
    <t>Emerging Risk Identification</t>
  </si>
  <si>
    <t>Process for identifying emerging digital and technology risks</t>
  </si>
  <si>
    <t>P1C2.2.4.UC5 [AUDIT_TRAIL]: Evidence repository &amp; audit trail for Emerging Risk Identification
P1C2.2.4.UC3 [INCIDENT_ESCALATION]: Real-time alert &amp; escalation for Emerging Risk Identification-related incidents
P1C2.2.4.UC1 [RISK_INDICATOR]: Predictive risk indicators for Emerging Risk Identification
P1C2.2.4.UC2 [POLICY_ENFORCEMENT]: Policy-as-code enforcement for Emerging Risk Identification
P1C2.2.4.UC4 [EXEC_DASHBOARD]: Real-time executive performance dashboard for Emerging Risk Identification</t>
  </si>
  <si>
    <t>JIRA-COV-33 [src: jira_completed] → UCs: P1C2.2.4.UC2
JIRA-COV-66 [src: jira_completed] → UCs: P1C2.2.4.UC3
JIRA-NAVEBANK-221 [src: jira_completed] → UCs: P1C2.2.4.UC3
JIRA-STLS-115 [src: jira_completed] → UCs: P1C2.2.4.UC3
JIRA-STLS-129 [src: jira_completed] → UCs: P1C2.2.4.UC2, P1C2.2.4.UC3
JIRA-STLS-158 [src: jira_completed] → UCs: P1C2.2.4.UC4, P1C2.2.4.UC3
JIRA-STLS-161 [src: jira_completed] → UCs: P1C2.2.4.UC4, P1C2.2.4.UC3
JIRA-STLS-162 [src: jira_completed] → UCs: P1C2.2.4.UC3, P1C2.2.4.UC2
JIRA-STLS-171 [src: jira_completed] → UCs: P1C2.2.4.UC3
JIRA-STLS-62 [src: jira_completed] → UCs: P1C2.2.4.UC3
JIRA-STLS-74 [src: jira_completed] → UCs: P1C2.2.4.UC3
JIRA-STLS-82 [src: jira_completed] → UCs: P1C2.2.4.UC3
JIRA-STLS-93 [src: jira_completed] → UCs: P1C2.2.4.UC3
JIRA-STLS-95 [src: jira_completed] → UCs: P1C2.2.4.UC3</t>
  </si>
  <si>
    <t>P1C2.2.5</t>
  </si>
  <si>
    <t>Risk Escalation Protocols</t>
  </si>
  <si>
    <t>Defined protocols for escalating digital risk issues</t>
  </si>
  <si>
    <t>P1C2.2.5.UC2 [POLICY_ENFORCEMENT]: Policy-as-code enforcement for Risk Escalation Protocols
P1C2.2.5.UC1 [RISK_INDICATOR]: Predictive risk indicators for Risk Escalation Protocols
P1C2.2.5.UC4 [EXEC_DASHBOARD]: Real-time executive performance dashboard for Risk Escalation Protocols
P1C2.2.5.UC3 [INCIDENT_ESCALATION]: Real-time alert &amp; escalation for Risk Escalation Protocols-related incidents
P1C2.2.5.UC5 [AUDIT_TRAIL]: Evidence repository &amp; audit trail for Risk Escalation Protocols</t>
  </si>
  <si>
    <t>PUB-P1C2.2.5.UC2 [src: use_case_derived_public_validated] → UCs: P1C2.2.5.UC2
PUB-P1C2.2.5.UC1 [src: use_case_derived_public_validated] → UCs: P1C2.2.5.UC1
PUB-P1C2.2.5.UC4 [src: use_case_derived_public_validated] → UCs: P1C2.2.5.UC4
PUB-P1C2.2.5.UC3 [src: use_case_derived_public_validated] → UCs: P1C2.2.5.UC3
PUB-P1C2.2.5.UC5 [src: use_case_derived_public_validated] → UCs: P1C2.2.5.UC5</t>
  </si>
  <si>
    <t>Third-Party Risk Management</t>
  </si>
  <si>
    <t>P1C2.3.1</t>
  </si>
  <si>
    <t>TPRM Framework</t>
  </si>
  <si>
    <t>Comprehensive third-party risk management framework</t>
  </si>
  <si>
    <t>CRO, Head of Vendor Risk, Procurement Lead, Compliance Officer</t>
  </si>
  <si>
    <t>[L3-SF-PLATFORM-FOUNDATION] Salesforce Platform Foundation (count: 2)
[L3-SF-FSC] Salesforce Financial Services Cloud (FSC) (count: 2)
[L3-SF-AGENTFORCE-RB-LIB] Agentforce Retail Banking Library (count: 1)</t>
  </si>
  <si>
    <t>Flow Builder [L3: L3-SF-PLATFORM-FOUNDATION, Salesforce, Low-Code]
Salesforce Identity [L3: L3-SF-PLATFORM-FOUNDATION, Salesforce, Configuration]
FSC Compliance Workflows [L3: L3-SF-FSC, Salesforce, Configuration]
FSC Action Plans [L3: L3-SF-FSC, Salesforce, Configuration]
Identity Verification Agent [L3: L3-SF-AGENTFORCE-RB-LIB, Salesforce, OOB]</t>
  </si>
  <si>
    <t>P1C2.3.1.UC1 [LIFECYCLE_MGMT]: End-to-end lifecycle management for TPRM Framework
P1C2.3.1.UC2 [RISK_INDICATOR]: Predictive risk indicators for TPRM Framework
P1C2.3.1.UC3 [INCIDENT_ESCALATION]: Real-time alert &amp; escalation for TPRM Framework-related incidents
P1C2.3.1.UC4 [COVERAGE_MONITORING]: Coverage gap monitoring for TPRM Framework
P1C2.3.1.UC5 [AUDIT_TRAIL]: Evidence repository &amp; audit trail for TPRM Framework</t>
  </si>
  <si>
    <t>PUB-P1C2.3.1.UC1 [src: use_case_derived_public_validated] → UCs: P1C2.3.1.UC1
PUB-P1C2.3.1.UC2 [src: use_case_derived_public_validated] → UCs: P1C2.3.1.UC2
PUB-P1C2.3.1.UC3 [src: use_case_derived_public_validated] → UCs: P1C2.3.1.UC3
PUB-P1C2.3.1.UC4 [src: use_case_derived_public_validated] → UCs: P1C2.3.1.UC4
PUB-P1C2.3.1.UC5 [src: use_case_derived_public_validated] → UCs: P1C2.3.1.UC5</t>
  </si>
  <si>
    <t>P1C2.3.2</t>
  </si>
  <si>
    <t>Vendor Due Diligence</t>
  </si>
  <si>
    <t>Standardized due diligence process for digital/technology vendors</t>
  </si>
  <si>
    <t>P1C2.3.2.UC4 [COVERAGE_MONITORING]: Coverage gap monitoring for Vendor Due Diligence
P1C2.3.2.UC1 [LIFECYCLE_MGMT]: End-to-end lifecycle management for Vendor Due Diligence
P1C2.3.2.UC2 [RISK_INDICATOR]: Predictive risk indicators for Vendor Due Diligence
P1C2.3.2.UC3 [INCIDENT_ESCALATION]: Real-time alert &amp; escalation for Vendor Due Diligence-related incidents
P1C2.3.2.UC5 [AUDIT_TRAIL]: Evidence repository &amp; audit trail for Vendor Due Diligence</t>
  </si>
  <si>
    <t>JIRA-COV-33 [src: jira_completed] → UCs: P1C2.3.2.UC1
JIRA-COV-66 [src: jira_completed] → UCs: P1C2.3.2.UC1
JIRA-NAV-10 [src: jira_completed] → UCs: P1C2.3.2.UC3
JIRA-NAV-11 [src: jira_completed] → UCs: P1C2.3.2.UC1
JIRA-NAV-16 [src: jira_completed] → UCs: P1C2.3.2.UC1
JIRA-NAV-17 [src: jira_completed] → UCs: P1C2.3.2.UC1
JIRA-NAV-9 [src: jira_completed] → UCs: P1C2.3.2.UC3
JIRA-NAVEBANK-221 [src: jira_completed] → UCs: P1C2.3.2.UC1
JIRA-STLS-115 [src: jira_completed] → UCs: P1C2.3.2.UC1
JIRA-STLS-129 [src: jira_completed] → UCs: P1C2.3.2.UC1, P1C2.3.2.UC4
JIRA-STLS-158 [src: jira_completed] → UCs: P1C2.3.2.UC1, P1C2.3.2.UC3
JIRA-STLS-161 [src: jira_completed] → UCs: P1C2.3.2.UC3, P1C2.3.2.UC4
JIRA-STLS-162 [src: jira_completed] → UCs: P1C2.3.2.UC1, P1C2.3.2.UC3
JIRA-STLS-171 [src: jira_completed] → UCs: P1C2.3.2.UC1
JIRA-STLS-62 [src: jira_completed] → UCs: P1C2.3.2.UC3
JIRA-STLS-74 [src: jira_completed] → UCs: P1C2.3.2.UC1
JIRA-STLS-82 [src: jira_completed] → UCs: P1C2.3.2.UC3, P1C2.3.2.UC1
JIRA-STLS-93 [src: jira_completed] → UCs: P1C2.3.2.UC1
JIRA-STLS-95 [src: jira_completed] → UCs: P1C2.3.2.UC3, P1C2.3.2.UC1</t>
  </si>
  <si>
    <t>P1C2.3.3</t>
  </si>
  <si>
    <t>Ongoing Monitoring</t>
  </si>
  <si>
    <t>Continuous monitoring of critical technology vendors</t>
  </si>
  <si>
    <t>P1C2.3.3.UC1 [LIFECYCLE_MGMT]: End-to-end lifecycle management for Ongoing Monitoring
P1C2.3.3.UC3 [INCIDENT_ESCALATION]: Real-time alert &amp; escalation for Ongoing Monitoring-related incidents
P1C2.3.3.UC2 [RISK_INDICATOR]: Predictive risk indicators for Ongoing Monitoring
P1C2.3.3.UC4 [COVERAGE_MONITORING]: Coverage gap monitoring for Ongoing Monitoring
P1C2.3.3.UC5 [AUDIT_TRAIL]: Evidence repository &amp; audit trail for Ongoing Monitoring</t>
  </si>
  <si>
    <t>PUB-P1C2.3.3.UC1 [src: use_case_derived_public_validated] → UCs: P1C2.3.3.UC1
PUB-P1C2.3.3.UC3 [src: use_case_derived_public_validated] → UCs: P1C2.3.3.UC3
PUB-P1C2.3.3.UC2 [src: use_case_derived_public_validated] → UCs: P1C2.3.3.UC2
PUB-P1C2.3.3.UC4 [src: use_case_derived_public_validated] → UCs: P1C2.3.3.UC4
PUB-P1C2.3.3.UC5 [src: use_case_derived_public_validated] → UCs: P1C2.3.3.UC5</t>
  </si>
  <si>
    <t>P1C2.3.4</t>
  </si>
  <si>
    <t>Concentration Risk Management</t>
  </si>
  <si>
    <t>Management of vendor concentration risk in technology stack</t>
  </si>
  <si>
    <t>P1C2.3.4.UC1 [LIFECYCLE_MGMT]: End-to-end lifecycle management for Concentration Risk Management
P1C2.3.4.UC2 [RISK_INDICATOR]: Predictive risk indicators for Concentration Risk Management
P1C2.3.4.UC3 [INCIDENT_ESCALATION]: Real-time alert &amp; escalation for Concentration Risk Management-related incidents
P1C2.3.4.UC4 [COVERAGE_MONITORING]: Coverage gap monitoring for Concentration Risk Management
P1C2.3.4.UC5 [AUDIT_TRAIL]: Evidence repository &amp; audit trail for Concentration Risk Management</t>
  </si>
  <si>
    <t>PUB-P1C2.3.4.UC1 [src: use_case_derived_public_validated] → UCs: P1C2.3.4.UC1
PUB-P1C2.3.4.UC2 [src: use_case_derived_public_validated] → UCs: P1C2.3.4.UC2
PUB-P1C2.3.4.UC3 [src: use_case_derived_public_validated] → UCs: P1C2.3.4.UC3
PUB-P1C2.3.4.UC4 [src: use_case_derived_public_validated] → UCs: P1C2.3.4.UC4
PUB-P1C2.3.4.UC5 [src: use_case_derived_public_validated] → UCs: P1C2.3.4.UC5</t>
  </si>
  <si>
    <t>P1C2.3.5</t>
  </si>
  <si>
    <t>Exit Planning</t>
  </si>
  <si>
    <t>Exit strategies for critical technology vendor relationships</t>
  </si>
  <si>
    <t>P1C2.3.5.UC5 [AUDIT_TRAIL]: Evidence repository &amp; audit trail for Exit Planning
P1C2.3.5.UC1 [LIFECYCLE_MGMT]: End-to-end lifecycle management for Exit Planning
P1C2.3.5.UC2 [RISK_INDICATOR]: Predictive risk indicators for Exit Planning
P1C2.3.5.UC3 [INCIDENT_ESCALATION]: Real-time alert &amp; escalation for Exit Planning-related incidents
P1C2.3.5.UC4 [COVERAGE_MONITORING]: Coverage gap monitoring for Exit Planning</t>
  </si>
  <si>
    <t>PUB-P1C2.3.5.UC5 [src: use_case_derived_public_validated] → UCs: P1C2.3.5.UC5
PUB-P1C2.3.5.UC1 [src: use_case_derived_public_validated] → UCs: P1C2.3.5.UC1
PUB-P1C2.3.5.UC2 [src: use_case_derived_public_validated] → UCs: P1C2.3.5.UC2
PUB-P1C2.3.5.UC3 [src: use_case_derived_public_validated] → UCs: P1C2.3.5.UC3
PUB-P1C2.3.5.UC4 [src: use_case_derived_public_validated] → UCs: P1C2.3.5.UC4</t>
  </si>
  <si>
    <t>P1C2.3.6</t>
  </si>
  <si>
    <t>Fourth-Party Risk</t>
  </si>
  <si>
    <t>Visibility and management of fourth-party (subcontractor) risk</t>
  </si>
  <si>
    <t>P1C2.3.6.UC1 [LIFECYCLE_MGMT]: End-to-end lifecycle management for Fourth-Party Risk
P1C2.3.6.UC5 [AUDIT_TRAIL]: Evidence repository &amp; audit trail for Fourth-Party Risk
P1C2.3.6.UC4 [COVERAGE_MONITORING]: Coverage gap monitoring for Fourth-Party Risk
P1C2.3.6.UC2 [RISK_INDICATOR]: Predictive risk indicators for Fourth-Party Risk
P1C2.3.6.UC3 [INCIDENT_ESCALATION]: Real-time alert &amp; escalation for Fourth-Party Risk-related incidents</t>
  </si>
  <si>
    <t>PUB-P1C2.3.6.UC1 [src: use_case_derived_public_validated] → UCs: P1C2.3.6.UC1
PUB-P1C2.3.6.UC5 [src: use_case_derived_public_validated] → UCs: P1C2.3.6.UC5
PUB-P1C2.3.6.UC4 [src: use_case_derived_public_validated] → UCs: P1C2.3.6.UC4
PUB-P1C2.3.6.UC2 [src: use_case_derived_public_validated] → UCs: P1C2.3.6.UC2
PUB-P1C2.3.6.UC3 [src: use_case_derived_public_validated] → UCs: P1C2.3.6.UC3</t>
  </si>
  <si>
    <t>Model Risk Management</t>
  </si>
  <si>
    <t>P1C2.4.1</t>
  </si>
  <si>
    <t>Model Governance Framework</t>
  </si>
  <si>
    <t>Framework for governing AI/ML models (SR 11-7 aligned)</t>
  </si>
  <si>
    <t>CRO, Head of MRM, Chief Data Scientist, Model Validators</t>
  </si>
  <si>
    <t>P1C2.4.1.UC3 [AUDIT_TRAIL]: Evidence repository &amp; audit trail for Model Governance Framework
P1C2.4.1.UC1 [LIFECYCLE_MGMT]: End-to-end lifecycle management for Model Governance Framework
P1C2.4.1.UC2 [VALIDATION_CHECK]: Continuous validation &amp; quality control for Model Governance Framework
P1C2.4.1.UC4 [RISK_INDICATOR]: Predictive risk indicators for Model Governance Framework</t>
  </si>
  <si>
    <t>PUB-P1C2.4.1.UC3 [src: use_case_derived_public_validated] → UCs: P1C2.4.1.UC3
PUB-P1C2.4.1.UC1 [src: use_case_derived_public_validated] → UCs: P1C2.4.1.UC1
PUB-P1C2.4.1.UC2 [src: use_case_derived_public_validated] → UCs: P1C2.4.1.UC2
PUB-P1C2.4.1.UC4 [src: use_case_derived_public_validated] → UCs: P1C2.4.1.UC4</t>
  </si>
  <si>
    <t>P1C2.4.2</t>
  </si>
  <si>
    <t>Model Inventory</t>
  </si>
  <si>
    <t>Comprehensive inventory of all models including AI/ML</t>
  </si>
  <si>
    <t>P1C2.4.2.UC2 [VALIDATION_CHECK]: Continuous validation &amp; quality control for Model Inventory
P1C2.4.2.UC1 [LIFECYCLE_MGMT]: End-to-end lifecycle management for Model Inventory
P1C2.4.2.UC4 [RISK_INDICATOR]: Predictive risk indicators for Model Inventory
P1C2.4.2.UC3 [AUDIT_TRAIL]: Evidence repository &amp; audit trail for Model Inventory</t>
  </si>
  <si>
    <t>PUB-P1C2.4.2.UC2 [src: use_case_derived_public_validated] → UCs: P1C2.4.2.UC2
PUB-P1C2.4.2.UC1 [src: use_case_derived_public_validated] → UCs: P1C2.4.2.UC1
PUB-P1C2.4.2.UC4 [src: use_case_derived_public_validated] → UCs: P1C2.4.2.UC4
PUB-P1C2.4.2.UC3 [src: use_case_derived_public_validated] → UCs: P1C2.4.2.UC3</t>
  </si>
  <si>
    <t>P1C2.4.3</t>
  </si>
  <si>
    <t>Model Validation</t>
  </si>
  <si>
    <t>Independent validation process for models</t>
  </si>
  <si>
    <t>P1C2.4.3.UC3 [AUDIT_TRAIL]: Evidence repository &amp; audit trail for Model Validation
P1C2.4.3.UC2 [VALIDATION_CHECK]: Continuous validation &amp; quality control for Model Validation
P1C2.4.3.UC4 [RISK_INDICATOR]: Predictive risk indicators for Model Validation
P1C2.4.3.UC1 [LIFECYCLE_MGMT]: End-to-end lifecycle management for Model Validation</t>
  </si>
  <si>
    <t>PUB-P1C2.4.3.UC3 [src: use_case_derived_public_validated] → UCs: P1C2.4.3.UC3
PUB-P1C2.4.3.UC2 [src: use_case_derived_public_validated] → UCs: P1C2.4.3.UC2
PUB-P1C2.4.3.UC4 [src: use_case_derived_public_validated] → UCs: P1C2.4.3.UC4
PUB-P1C2.4.3.UC1 [src: use_case_derived_public_validated] → UCs: P1C2.4.3.UC1</t>
  </si>
  <si>
    <t>P1C2.4.4</t>
  </si>
  <si>
    <t>Model Monitoring</t>
  </si>
  <si>
    <t>Ongoing performance monitoring and drift detection</t>
  </si>
  <si>
    <t>P1C2.4.4.UC4 [RISK_INDICATOR]: Predictive risk indicators for Model Monitoring
P1C2.4.4.UC3 [AUDIT_TRAIL]: Evidence repository &amp; audit trail for Model Monitoring
P1C2.4.4.UC2 [VALIDATION_CHECK]: Continuous validation &amp; quality control for Model Monitoring
P1C2.4.4.UC1 [LIFECYCLE_MGMT]: End-to-end lifecycle management for Model Monitoring</t>
  </si>
  <si>
    <t>PUB-P1C2.4.4.UC4 [src: use_case_derived_public_validated] → UCs: P1C2.4.4.UC4
PUB-P1C2.4.4.UC3 [src: use_case_derived_public_validated] → UCs: P1C2.4.4.UC3
PUB-P1C2.4.4.UC2 [src: use_case_derived_public_validated] → UCs: P1C2.4.4.UC2
PUB-P1C2.4.4.UC1 [src: use_case_derived_public_validated] → UCs: P1C2.4.4.UC1</t>
  </si>
  <si>
    <t>P1C2.4.5</t>
  </si>
  <si>
    <t>AI Ethics &amp; Fairness</t>
  </si>
  <si>
    <t>Framework for ensuring AI ethics, fairness, and explainability</t>
  </si>
  <si>
    <t>P1C2.4.5.UC4 [RISK_INDICATOR]: Predictive risk indicators for AI Ethics &amp; Fairness
P1C2.4.5.UC2 [VALIDATION_CHECK]: Continuous validation &amp; quality control for AI Ethics &amp; Fairness
P1C2.4.5.UC3 [AUDIT_TRAIL]: Evidence repository &amp; audit trail for AI Ethics &amp; Fairness
P1C2.4.5.UC1 [LIFECYCLE_MGMT]: End-to-end lifecycle management for AI Ethics &amp; Fairness</t>
  </si>
  <si>
    <t>PUB-P1C2.4.5.UC4 [src: use_case_derived_public_validated] → UCs: P1C2.4.5.UC4
PUB-P1C2.4.5.UC2 [src: use_case_derived_public_validated] → UCs: P1C2.4.5.UC2
PUB-P1C2.4.5.UC3 [src: use_case_derived_public_validated] → UCs: P1C2.4.5.UC3
PUB-P1C2.4.5.UC1 [src: use_case_derived_public_validated] → UCs: P1C2.4.5.UC1</t>
  </si>
  <si>
    <t>Data Governance</t>
  </si>
  <si>
    <t>P1C2.5.1</t>
  </si>
  <si>
    <t>Data Governance Framework</t>
  </si>
  <si>
    <t>Enterprise data governance framework and policies</t>
  </si>
  <si>
    <t>CDO, Head of Data Governance, Chief Privacy Officer, Data Stewards</t>
  </si>
  <si>
    <t>[L3-SF-DATA-CLOUD] Salesforce Data Cloud (Data 360) (count: 6)
[L3-SF-PLATFORM-FOUNDATION] Salesforce Platform Foundation (count: 2)</t>
  </si>
  <si>
    <t>Zero-Copy Architecture [L3: L3-SF-DATA-CLOUD, Salesforce, Configuration]
Unified Customer Profile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Flow Builder [L3: L3-SF-PLATFORM-FOUNDATION, Salesforce, Low-Code]
Salesforce Identity [L3: L3-SF-PLATFORM-FOUNDATION, Salesforce, Configuration]</t>
  </si>
  <si>
    <t>P1C2.5.1.UC2 [POLICY_ENFORCEMENT]: Policy-as-code enforcement for Data Governance Framework
P1C2.5.1.UC3 [COVERAGE_MONITORING]: Coverage gap monitoring for Data Governance Framework
P1C2.5.1.UC1 [DATA_LINEAGE]: Data lineage &amp; quality monitoring for Data Governance Framework
P1C2.5.1.UC5 [REG_REPORTING]: Automated regulatory reporting for Data Governance Framework
P1C2.5.1.UC4 [AUDIT_TRAIL]: Evidence repository &amp; audit trail for Data Governance Framework</t>
  </si>
  <si>
    <t>JIRA-BCFSC-760 [src: jira_completed] → UCs: P1C2.5.1.UC1
JIRA-CCUFMCNSM-502 [src: jira_completed] → UCs: P1C2.5.1.UC2
JIRA-MF-1024 [src: jira_completed] → UCs: P1C2.5.1.UC2
JIRA-MF-400 [src: jira_completed] → UCs: P1C2.5.1.UC3
JIRA-MF-480 [src: jira_completed] → UCs: P1C2.5.1.UC2
JIRA-MF-506 [src: jira_completed] → UCs: P1C2.5.1.UC5
JIRA-MF-507 [src: jira_completed] → UCs: P1C2.5.1.UC5
JIRA-MF-508 [src: jira_completed] → UCs: P1C2.5.1.UC2
JIRA-MF-554 [src: jira_completed] → UCs: P1C2.5.1.UC5, P1C2.5.1.UC3
JIRA-MF-622 [src: jira_completed] → UCs: P1C2.5.1.UC2
JIRA-NWFCU-131 [src: jira_completed] → UCs: P1C2.5.1.UC5
JIRA-NWFCU-286 [src: jira_completed] → UCs: P1C2.5.1.UC3
JIRA-NWFCU-382 [src: jira_completed] → UCs: P1C2.5.1.UC2
JIRA-PF-1291 [src: jira_completed] → UCs: P1C2.5.1.UC1
JIRA-PF-1296 [src: jira_completed] → UCs: P1C2.5.1.UC2
JIRA-PF-1297 [src: jira_completed] → UCs: P1C2.5.1.UC3
JIRA-PF-1298 [src: jira_completed] → UCs: P1C2.5.1.UC3, P1C2.5.1.UC5
JIRA-PF-1299 [src: jira_completed] → UCs: P1C2.5.1.UC3, P1C2.5.1.UC2
JIRA-PF-1300 [src: jira_completed] → UCs: P1C2.5.1.UC3, P1C2.5.1.UC2
JIRA-PF-1302 [src: jira_completed] → UCs: P1C2.5.1.UC3
JIRA-PF-1303 [src: jira_completed] → UCs: P1C2.5.1.UC3
JIRA-PF-1305 [src: jira_completed] → UCs: P1C2.5.1.UC2
JIRA-PF-1306 [src: jira_completed] → UCs: P1C2.5.1.UC3
JIRA-PF-981 [src: jira_completed] → UCs: P1C2.5.1.UC2
JIRA-STLS-11 [src: jira_completed] → UCs: P1C2.5.1.UC3</t>
  </si>
  <si>
    <t>P1C2.5.2</t>
  </si>
  <si>
    <t>Data Ownership Model</t>
  </si>
  <si>
    <t>Clear data ownership and stewardship model</t>
  </si>
  <si>
    <t>P1C2.5.2.UC5 [REG_REPORTING]: Automated regulatory reporting for Data Ownership Model
P1C2.5.2.UC4 [AUDIT_TRAIL]: Evidence repository &amp; audit trail for Data Ownership Model
P1C2.5.2.UC1 [DATA_LINEAGE]: Data lineage &amp; quality monitoring for Data Ownership Model
P1C2.5.2.UC2 [POLICY_ENFORCEMENT]: Policy-as-code enforcement for Data Ownership Model
P1C2.5.2.UC3 [COVERAGE_MONITORING]: Coverage gap monitoring for Data Ownership Model</t>
  </si>
  <si>
    <t>PUB-P1C2.5.2.UC5 [src: use_case_derived_public_validated] → UCs: P1C2.5.2.UC5
PUB-P1C2.5.2.UC4 [src: use_case_derived_public_validated] → UCs: P1C2.5.2.UC4
PUB-P1C2.5.2.UC1 [src: use_case_derived_public_validated] → UCs: P1C2.5.2.UC1
PUB-P1C2.5.2.UC2 [src: use_case_derived_public_validated] → UCs: P1C2.5.2.UC2
PUB-P1C2.5.2.UC3 [src: use_case_derived_public_validated] → UCs: P1C2.5.2.UC3</t>
  </si>
  <si>
    <t>P1C2.5.3</t>
  </si>
  <si>
    <t>Data Quality Governance</t>
  </si>
  <si>
    <t>Framework for ensuring and monitoring data quality</t>
  </si>
  <si>
    <t>P1C2.5.3.UC1 [DATA_LINEAGE]: Data lineage &amp; quality monitoring for Data Quality Governance
P1C2.5.3.UC2 [POLICY_ENFORCEMENT]: Policy-as-code enforcement for Data Quality Governance
P1C2.5.3.UC5 [REG_REPORTING]: Automated regulatory reporting for Data Quality Governance
P1C2.5.3.UC4 [AUDIT_TRAIL]: Evidence repository &amp; audit trail for Data Quality Governance
P1C2.5.3.UC3 [COVERAGE_MONITORING]: Coverage gap monitoring for Data Quality Governance</t>
  </si>
  <si>
    <t>JIRA-BCFSC-760 [src: jira_completed] → UCs: P1C2.5.3.UC1
JIRA-CCUFMCNSM-502 [src: jira_completed] → UCs: P1C2.5.3.UC1
JIRA-MF-1024 [src: jira_completed] → UCs: P1C2.5.3.UC1
JIRA-MF-400 [src: jira_completed] → UCs: P1C2.5.3.UC3
JIRA-MF-480 [src: jira_completed] → UCs: P1C2.5.3.UC2
JIRA-MF-506 [src: jira_completed] → UCs: P1C2.5.3.UC5
JIRA-MF-507 [src: jira_completed] → UCs: P1C2.5.3.UC5
JIRA-MF-508 [src: jira_completed] → UCs: P1C2.5.3.UC2
JIRA-MF-554 [src: jira_completed] → UCs: P1C2.5.3.UC5, P1C2.5.3.UC1
JIRA-MF-622 [src: jira_completed] → UCs: P1C2.5.3.UC1
JIRA-NWFCU-131 [src: jira_completed] → UCs: P1C2.5.3.UC5
JIRA-NWFCU-286 [src: jira_completed] → UCs: P1C2.5.3.UC3
JIRA-NWFCU-382 [src: jira_completed] → UCs: P1C2.5.3.UC2
JIRA-PF-1291 [src: jira_completed] → UCs: P1C2.5.3.UC1
JIRA-PF-1296 [src: jira_completed] → UCs: P1C2.5.3.UC2
JIRA-PF-1297 [src: jira_completed] → UCs: P1C2.5.3.UC3
JIRA-PF-1298 [src: jira_completed] → UCs: P1C2.5.3.UC3, P1C2.5.3.UC5
JIRA-PF-1299 [src: jira_completed] → UCs: P1C2.5.3.UC3, P1C2.5.3.UC2
JIRA-PF-1300 [src: jira_completed] → UCs: P1C2.5.3.UC3, P1C2.5.3.UC2
JIRA-PF-1302 [src: jira_completed] → UCs: P1C2.5.3.UC3
JIRA-PF-1303 [src: jira_completed] → UCs: P1C2.5.3.UC5
JIRA-PF-1305 [src: jira_completed] → UCs: P1C2.5.3.UC2
JIRA-PF-1306 [src: jira_completed] → UCs: P1C2.5.3.UC3
JIRA-PF-981 [src: jira_completed] → UCs: P1C2.5.3.UC2
JIRA-STLS-11 [src: jira_completed] → UCs: P1C2.5.3.UC1</t>
  </si>
  <si>
    <t>P1C2.5.4</t>
  </si>
  <si>
    <t>Data Privacy Governance</t>
  </si>
  <si>
    <t>Privacy governance aligned with regulations (CCPA, GDPR, etc.)</t>
  </si>
  <si>
    <t>P1C2.5.4.UC5 [REG_REPORTING]: Automated regulatory reporting for Data Privacy Governance
P1C2.5.4.UC3 [COVERAGE_MONITORING]: Coverage gap monitoring for Data Privacy Governance
P1C2.5.4.UC2 [POLICY_ENFORCEMENT]: Policy-as-code enforcement for Data Privacy Governance
P1C2.5.4.UC4 [AUDIT_TRAIL]: Evidence repository &amp; audit trail for Data Privacy Governance
P1C2.5.4.UC1 [DATA_LINEAGE]: Data lineage &amp; quality monitoring for Data Privacy Governance</t>
  </si>
  <si>
    <t>JIRA-IMA-133 [src: jira_completed] → UCs: P1C2.5.4.UC2
JIRA-MF-139 [src: jira_completed] → UCs: P1C2.5.4.UC2</t>
  </si>
  <si>
    <t>P1C2.5.5</t>
  </si>
  <si>
    <t>Data Classification</t>
  </si>
  <si>
    <t>Data classification scheme and implementation</t>
  </si>
  <si>
    <t>P1C2.5.5.UC5 [REG_REPORTING]: Automated regulatory reporting for Data Classification
P1C2.5.5.UC4 [AUDIT_TRAIL]: Evidence repository &amp; audit trail for Data Classification
P1C2.5.5.UC3 [COVERAGE_MONITORING]: Coverage gap monitoring for Data Classification
P1C2.5.5.UC2 [POLICY_ENFORCEMENT]: Policy-as-code enforcement for Data Classification
P1C2.5.5.UC1 [DATA_LINEAGE]: Data lineage &amp; quality monitoring for Data Classification</t>
  </si>
  <si>
    <t>JIRA-IMA-152 [src: jira_completed] → UCs: P1C2.5.5.UC4</t>
  </si>
  <si>
    <t>Cybersecurity Governance</t>
  </si>
  <si>
    <t>P1C2.6.1</t>
  </si>
  <si>
    <t>Cyber Governance Framework</t>
  </si>
  <si>
    <t>Cybersecurity governance framework (NIST CSF 2.0, ISO 27001 aligned)</t>
  </si>
  <si>
    <t>CISO, Head of Security, IT Risk Manager, Compliance Officer</t>
  </si>
  <si>
    <t>[L3-SF-SLACK] Slack (count: 5)
[L3-SF-SHIELD] Salesforce Shield (count: 4)</t>
  </si>
  <si>
    <t>Slack Lists [L3: L3-SF-SLACK, Salesforce, Configuration]
Slack Canvas [L3: L3-SF-SLACK, Salesforce, Configuration]
Slack AI [L3: L3-SF-SLACK, Salesforce, OOB]
Slack Workflow Builder [L3: L3-SF-SLACK, Salesforce, Low-Code]
Agentforce in Slack [L3: L3-SF-SLACK, Salesforce, Configuration]
Platform Encryption [L3: L3-SF-SHIELD, Salesforce, Configuration]
Event Monitoring [L3: L3-SF-SHIELD, Salesforce, Configuration]
Field Audit Trail [L3: L3-SF-SHIELD, Salesforce, Configuration]
Real-Time Event Monitoring [L3: L3-SF-SHIELD, Salesforce, Configuration]</t>
  </si>
  <si>
    <t>P1C2.6.1.UC3 [POLICY_ENFORCEMENT]: Policy-as-code enforcement for Cyber Governance Framework
P1C2.6.1.UC2 [RISK_INDICATOR]: Predictive risk indicators for Cyber Governance Framework
P1C2.6.1.UC4 [AUDIT_TRAIL]: Evidence repository &amp; audit trail for Cyber Governance Framework
P1C2.6.1.UC1 [INCIDENT_ESCALATION]: Real-time alert &amp; escalation for Cyber Governance Framework-related incidents</t>
  </si>
  <si>
    <t>JIRA-AMERICU-140 [src: jira_completed] → UCs: P1C2.6.1.UC3
JIRA-BCFSC-446 [src: jira_completed] → UCs: P1C2.6.1.UC3
JIRA-CCUFMCNSM-332 [src: jira_completed] → UCs: P1C2.6.1.UC3
JIRA-EBT-230 [src: jira_completed] → UCs: P1C2.6.1.UC3
JIRA-FFBI-156 [src: jira_completed] → UCs: P1C2.6.1.UC3
JIRA-GALLAGHER-55 [src: jira_completed] → UCs: P1C2.6.1.UC3
JIRA-IMA-116 [src: jira_completed] → UCs: P1C2.6.1.UC3
JIRA-IMA-206 [src: jira_completed] → UCs: P1C2.6.1.UC3
JIRA-INVYT-28 [src: jira_completed] → UCs: P1C2.6.1.UC3
JIRA-KAS-1 [src: jira_completed] → UCs: P1C2.6.1.UC3
JIRA-NAVEBANK-288 [src: jira_completed] → UCs: P1C2.6.1.UC3
JIRA-NAVEBANK-570 [src: jira_completed] → UCs: P1C2.6.1.UC3
JIRA-NCM-21 [src: jira_completed] → UCs: P1C2.6.1.UC3
JIRA-NWFCU-259 [src: jira_completed] → UCs: P1C2.6.1.UC3
JIRA-OUBOS-19 [src: jira_completed] → UCs: P1C2.6.1.UC3
JIRA-PF-1609 [src: jira_completed] → UCs: P1C2.6.1.UC3
JIRA-PF-421 [src: jira_completed] → UCs: P1C2.6.1.UC3
JIRA-PF-463 [src: jira_completed] → UCs: P1C2.6.1.UC3
JIRA-PF-562 [src: jira_completed] → UCs: P1C2.6.1.UC3
JIRA-SF-281 [src: jira_completed] → UCs: P1C2.6.1.UC3
JIRA-SF-284 [src: jira_completed] → UCs: P1C2.6.1.UC3
JIRA-SF-321 [src: jira_completed] → UCs: P1C2.6.1.UC3
JIRA-SF-356 [src: jira_completed] → UCs: P1C2.6.1.UC3
JIRA-SILVERGATE-141 [src: jira_completed] → UCs: P1C2.6.1.UC3
JIRA-SILVERGATE-306 [src: jira_completed] → UCs: P1C2.6.1.UC1</t>
  </si>
  <si>
    <t>P1C2.6.2</t>
  </si>
  <si>
    <t>CISO Function</t>
  </si>
  <si>
    <t>Dedicated CISO function with appropriate authority and resources</t>
  </si>
  <si>
    <t>P1C2.6.2.UC1 [INCIDENT_ESCALATION]: Real-time alert &amp; escalation for CISO Function-related incidents
P1C2.6.2.UC3 [POLICY_ENFORCEMENT]: Policy-as-code enforcement for CISO Function
P1C2.6.2.UC2 [RISK_INDICATOR]: Predictive risk indicators for CISO Function
P1C2.6.2.UC4 [AUDIT_TRAIL]: Evidence repository &amp; audit trail for CISO Function</t>
  </si>
  <si>
    <t>PUB-P1C2.6.2.UC1 [src: use_case_derived_public_validated] → UCs: P1C2.6.2.UC1
PUB-P1C2.6.2.UC3 [src: use_case_derived_public_validated] → UCs: P1C2.6.2.UC3
PUB-P1C2.6.2.UC2 [src: use_case_derived_public_validated] → UCs: P1C2.6.2.UC2
PUB-P1C2.6.2.UC4 [src: use_case_derived_public_validated] → UCs: P1C2.6.2.UC4</t>
  </si>
  <si>
    <t>P1C2.6.3</t>
  </si>
  <si>
    <t>Cyber Risk Appetite</t>
  </si>
  <si>
    <t>Defined cyber risk appetite with quantified tolerances</t>
  </si>
  <si>
    <t>P1C2.6.3.UC2 [RISK_INDICATOR]: Predictive risk indicators for Cyber Risk Appetite
P1C2.6.3.UC3 [POLICY_ENFORCEMENT]: Policy-as-code enforcement for Cyber Risk Appetite
P1C2.6.3.UC1 [INCIDENT_ESCALATION]: Real-time alert &amp; escalation for Cyber Risk Appetite-related incidents
P1C2.6.3.UC4 [AUDIT_TRAIL]: Evidence repository &amp; audit trail for Cyber Risk Appetite</t>
  </si>
  <si>
    <t>PUB-P1C2.6.3.UC2 [src: use_case_derived_public_validated] → UCs: P1C2.6.3.UC2
PUB-P1C2.6.3.UC3 [src: use_case_derived_public_validated] → UCs: P1C2.6.3.UC3
PUB-P1C2.6.3.UC1 [src: use_case_derived_public_validated] → UCs: P1C2.6.3.UC1
PUB-P1C2.6.3.UC4 [src: use_case_derived_public_validated] → UCs: P1C2.6.3.UC4</t>
  </si>
  <si>
    <t>P1C2.6.4</t>
  </si>
  <si>
    <t>Board Cyber Oversight</t>
  </si>
  <si>
    <t>Board-level cyber risk oversight and reporting</t>
  </si>
  <si>
    <t>P1C2.6.4.UC4 [AUDIT_TRAIL]: Evidence repository &amp; audit trail for Board Cyber Oversight
P1C2.6.4.UC3 [POLICY_ENFORCEMENT]: Policy-as-code enforcement for Board Cyber Oversight
P1C2.6.4.UC1 [INCIDENT_ESCALATION]: Real-time alert &amp; escalation for Board Cyber Oversight-related incidents
P1C2.6.4.UC2 [RISK_INDICATOR]: Predictive risk indicators for Board Cyber Oversight</t>
  </si>
  <si>
    <t>JIRA-STLS-119 [src: jira_completed] → UCs: P1C2.6.4.UC3</t>
  </si>
  <si>
    <t>Regulatory Governance</t>
  </si>
  <si>
    <t>P1C2.7.1</t>
  </si>
  <si>
    <t>Regulatory Change Management</t>
  </si>
  <si>
    <t>Process for tracking and implementing regulatory changes</t>
  </si>
  <si>
    <t>Chief Compliance Officer, Regulatory Affairs Lead, Compliance Managers, Audit Committee</t>
  </si>
  <si>
    <t>[L3-SF-SHIELD] Salesforce Shield (count: 4)
[L3-SF-CRMA] Salesforce CRM Analytics (count: 3)
[L3-SF-SLACK] Slack (count: 3)
[L3-SF-INDUSTRIES-COMMON] Salesforce Industries Common Components (count: 2)
[L3-TBL-EMBED] Tableau Embedded Analytics (count: 2)
[L3-SF-AGENTFORCE-FS] Agentforce for Financial Services (count: 1)
[L3-SF-FSC] Salesforce Financial Services Cloud (FSC) (count: 1)
[L3-SF-AGENTIC-SEARCH] Agentic Enterprise Search (count: 1)
[L3-SF-PLATFORM-FOUNDATION] Salesforce Platform Foundation (count: 1)
[L3-SF-DATA-CLOUD] Salesforce Data Cloud (Data 360) (count: 1)</t>
  </si>
  <si>
    <t>Embedded Compliance Controls [L3: L3-SF-AGENTFORCE-FS, Salesforce, Configuration]
Field Audit Trail [L3: L3-SF-SHIELD, Salesforce, Configuration]
Event Monitoring [L3: L3-SF-SHIELD, Salesforce, Configuration]
Real-Time Event Monitoring [L3: L3-SF-SHIELD, Salesforce, Configuration]
Platform Encryption [L3: L3-SF-SHIELD, Salesforce, Configuration]
Decision Tables and Matrices [L3: L3-SF-INDUSTRIES-COMMON, Salesforce, Low-Code]
FSC Compliance Workflows [L3: L3-SF-FSC,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Slack Canvas [L3: L3-SF-SLACK, Salesforce, Configuration]
Slack Workflow Builder [L3: L3-SF-SLACK, Salesforce, Low-Code]
Slack Lists [L3: L3-SF-SLACK, Salesforce, Configuration]
Citations &amp; Provenance Engine [L3: L3-SF-AGENTIC-SEARCH, Salesforce, Configuration]
Flow Builder [L3: L3-SF-PLATFORM-FOUNDATION, Salesforce, Low-Code]
Action Plans Template [L3: L3-SF-INDUSTRIES-COMMON, Salesforce, Configuration]
AI-Calculated Insights [L3: L3-SF-DATA-CLOUD, Salesforce, Configuration]</t>
  </si>
  <si>
    <t>P1C2.7.1.UC1 [REG_REPORTING]: Automated regulatory reporting for Regulatory Change Management
P1C2.7.1.UC2 [POLICY_ENFORCEMENT]: Policy-as-code enforcement for Regulatory Change Management
P1C2.7.1.UC5 [COVERAGE_MONITORING]: Coverage gap monitoring for Regulatory Change Management
P1C2.7.1.UC4 [WORKFLOW_CADENCE]: Workflow-orchestrated review &amp; refresh cycle for Regulatory Change Management
P1C2.7.1.UC3 [AUDIT_TRAIL]: Evidence repository &amp; audit trail for Regulatory Change Management</t>
  </si>
  <si>
    <t>GEN-P1C2.7.1-M1M2-01 [src: gen_stories_v1] → UCs: P1C2.7.1.UC4, P1C2.7.1.UC2
GEN-P1C2.7.1-M1M2-02 [src: gen_stories_v1] → UCs: P1C2.7.1.UC4, P1C2.7.1.UC2
GEN-P1C2.7.1-M1M2-03 [src: gen_stories_v1] → UCs: P1C2.7.1.UC4, P1C2.7.1.UC2
GEN-P1C2.7.1-M1M2-04 [src: gen_stories_v1] → UCs: P1C2.7.1.UC4, P1C2.7.1.UC5
GEN-P1C2.7.1-M3-01 [src: gen_stories_v1] → UCs: P1C2.7.1.UC4, P1C2.7.1.UC1
GEN-P1C2.7.1-M3-02 [src: gen_stories_v1] → UCs: P1C2.7.1.UC4, P1C2.7.1.UC2
GEN-P1C2.7.1-M3-03 [src: gen_stories_v1] → UCs: P1C2.7.1.UC4
GEN-P1C2.7.1-M4M5-01 [src: gen_stories_v1] → UCs: P1C2.7.1.UC4, P1C2.7.1.UC2
GEN-P1C2.7.1-M4M5-02 [src: gen_stories_v1] → UCs: P1C2.7.1.UC1, P1C2.7.1.UC2
GEN-P1C2.7.1-M4M5-03 [src: gen_stories_v1] → UCs: P1C2.7.1.UC4, P1C2.7.1.UC1</t>
  </si>
  <si>
    <t>P1C2.7.2</t>
  </si>
  <si>
    <t>Compliance Governance</t>
  </si>
  <si>
    <t>Governance structure for digital compliance obligations</t>
  </si>
  <si>
    <t>P1C2.7.2.UC5 [COVERAGE_MONITORING]: Coverage gap monitoring for Compliance Governance
P1C2.7.2.UC4 [WORKFLOW_CADENCE]: Workflow-orchestrated review &amp; refresh cycle for Compliance Governance
P1C2.7.2.UC3 [AUDIT_TRAIL]: Evidence repository &amp; audit trail for Compliance Governance
P1C2.7.2.UC2 [POLICY_ENFORCEMENT]: Policy-as-code enforcement for Compliance Governance
P1C2.7.2.UC1 [REG_REPORTING]: Automated regulatory reporting for Compliance Governance</t>
  </si>
  <si>
    <t>GEN-P1C2.7.2-M1M2-01 [src: gen_stories_v1] → UCs: P1C2.7.2.UC4, P1C2.7.2.UC2
GEN-P1C2.7.2-M1M2-02 [src: gen_stories_v1] → UCs: P1C2.7.2.UC4, P1C2.7.2.UC2
GEN-P1C2.7.2-M1M2-03 [src: gen_stories_v1] → UCs: P1C2.7.2.UC4, P1C2.7.2.UC5
GEN-P1C2.7.2-M1M2-04 [src: gen_stories_v1] → UCs: P1C2.7.2.UC4, P1C2.7.2.UC2
GEN-P1C2.7.2-M1M2-05 [src: gen_stories_v1] → UCs: P1C2.7.2.UC5, P1C2.7.2.UC4
GEN-P1C2.7.2-M1M2-06 [src: gen_stories_v1] → UCs: P1C2.7.2.UC4, P1C2.7.2.UC2
GEN-P1C2.7.2-M3-01 [src: gen_stories_v1] → UCs: P1C2.7.2.UC4, P1C2.7.2.UC5
GEN-P1C2.7.2-M3-02 [src: gen_stories_v1] → UCs: P1C2.7.2.UC4, P1C2.7.2.UC1
GEN-P1C2.7.2-M3-03 [src: gen_stories_v1] → UCs: P1C2.7.2.UC4, P1C2.7.2.UC5
GEN-P1C2.7.2-M3-04 [src: gen_stories_v1] → UCs: P1C2.7.2.UC4, P1C2.7.2.UC5
GEN-P1C2.7.2-M4M5-01 [src: gen_stories_v1] → UCs: P1C2.7.2.UC4, P1C2.7.2.UC2
GEN-P1C2.7.2-M4M5-02 [src: gen_stories_v1] → UCs: P1C2.7.2.UC4, P1C2.7.2.UC2
GEN-P1C2.7.2-M4M5-03 [src: gen_stories_v1] → UCs: P1C2.7.2.UC4, P1C2.7.2.UC2</t>
  </si>
  <si>
    <t>P1C2.7.3</t>
  </si>
  <si>
    <t>Exam Readiness</t>
  </si>
  <si>
    <t>Readiness program for regulatory examinations</t>
  </si>
  <si>
    <t>[L3-SF-SHIELD] Salesforce Shield (count: 4)
[L3-SF-CRMA] Salesforce CRM Analytics (count: 3)
[L3-SF-SLACK] Slack (count: 3)
[L3-SF-INDUSTRIES-COMMON] Salesforce Industries Common Components (count: 2)
[L3-TBL-EMBED] Tableau Embedded Analytics (count: 2)
[L3-SF-AGENTFORCE-FS] Agentforce for Financial Services (count: 1)
[L3-SF-FSC] Salesforce Financial Services Cloud (FSC) (count: 1)
[L3-SF-AGENTIC-SEARCH] Agentic Enterprise Search (count: 1)
[L3-SF-PLATFORM-FOUNDATION] Salesforce Platform Foundation (count: 1)</t>
  </si>
  <si>
    <t>Embedded Compliance Controls [L3: L3-SF-AGENTFORCE-FS, Salesforce, Configuration]
Field Audit Trail [L3: L3-SF-SHIELD, Salesforce, Configuration]
Event Monitoring [L3: L3-SF-SHIELD, Salesforce, Configuration]
Real-Time Event Monitoring [L3: L3-SF-SHIELD, Salesforce, Configuration]
Platform Encryption [L3: L3-SF-SHIELD, Salesforce, Configuration]
Decision Tables and Matrices [L3: L3-SF-INDUSTRIES-COMMON, Salesforce, Low-Code]
FSC Compliance Workflows [L3: L3-SF-FSC,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Slack Canvas [L3: L3-SF-SLACK, Salesforce, Configuration]
Slack Workflow Builder [L3: L3-SF-SLACK, Salesforce, Low-Code]
Slack Lists [L3: L3-SF-SLACK, Salesforce, Configuration]
Citations &amp; Provenance Engine [L3: L3-SF-AGENTIC-SEARCH, Salesforce, Configuration]
Flow Builder [L3: L3-SF-PLATFORM-FOUNDATION, Salesforce, Low-Code]
Action Plans Template [L3: L3-SF-INDUSTRIES-COMMON, Salesforce, Configuration]</t>
  </si>
  <si>
    <t>P1C2.7.3.UC5 [COVERAGE_MONITORING]: Coverage gap monitoring for Exam Readiness
P1C2.7.3.UC1 [REG_REPORTING]: Automated regulatory reporting for Exam Readiness
P1C2.7.3.UC2 [POLICY_ENFORCEMENT]: Policy-as-code enforcement for Exam Readiness
P1C2.7.3.UC3 [AUDIT_TRAIL]: Evidence repository &amp; audit trail for Exam Readiness
P1C2.7.3.UC4 [WORKFLOW_CADENCE]: Workflow-orchestrated review &amp; refresh cycle for Exam Readiness</t>
  </si>
  <si>
    <t>GEN-P1C2.7.3-M1M2-01 [src: gen_stories_v1] → UCs: P1C2.7.3.UC4, P1C2.7.3.UC2
GEN-P1C2.7.3-M1M2-02 [src: gen_stories_v1] → UCs: P1C2.7.3.UC4, P1C2.7.3.UC2
GEN-P1C2.7.3-M1M2-03 [src: gen_stories_v1] → UCs: P1C2.7.3.UC4, P1C2.7.3.UC2
GEN-P1C2.7.3-M1M2-04 [src: gen_stories_v1] → UCs: P1C2.7.3.UC4, P1C2.7.3.UC2
GEN-P1C2.7.3-M1M2-05 [src: gen_stories_v1] → UCs: P1C2.7.3.UC4, P1C2.7.3.UC5
GEN-P1C2.7.3-M3-01 [src: gen_stories_v1] → UCs: P1C2.7.3.UC1, P1C2.7.3.UC4
GEN-P1C2.7.3-M3-02 [src: gen_stories_v1] → UCs: P1C2.7.3.UC4, P1C2.7.3.UC2
GEN-P1C2.7.3-M3-03 [src: gen_stories_v1] → UCs: P1C2.7.3.UC4, P1C2.7.3.UC1
GEN-P1C2.7.3-M3-04 [src: gen_stories_v1] → UCs: P1C2.7.3.UC1, P1C2.7.3.UC4
GEN-P1C2.7.3-M3-05 [src: gen_stories_v1] → UCs: P1C2.7.3.UC4, P1C2.7.3.UC1
GEN-P1C2.7.3-M4M5-01 [src: gen_stories_v1] → UCs: P1C2.7.3.UC5, P1C2.7.3.UC4
GEN-P1C2.7.3-M4M5-02 [src: gen_stories_v1] → UCs: P1C2.7.3.UC5, P1C2.7.3.UC2
GEN-P1C2.7.3-M4M5-03 [src: gen_stories_v1] → UCs: P1C2.7.3.UC4, P1C2.7.3.UC1</t>
  </si>
  <si>
    <t>P1C2.7.BK1</t>
  </si>
  <si>
    <t>NCUA/FFIEC Governance</t>
  </si>
  <si>
    <t>Banking-specific regulatory governance (NCUA, FFIEC, OCC, FDIC)</t>
  </si>
  <si>
    <t>[L3-SF-AGENTFORCE-FS] Agentforce for Financial Services (count: 1)
[L3-NCINO-CONSUMER] nCino Consumer Lending (count: 1)
[L3-NCINO-MORTGAGE] nCino Mortgage Suite (count: 1)
[L3-NCINO-DEPOSIT] nCino Deposit Account Opening (count: 1)</t>
  </si>
  <si>
    <t>Embedded Compliance Controls [L3: L3-SF-AGENTFORCE-FS, Salesforce, Configuration]
Auto-Decisioning Rules Engine [L3: L3-NCINO-CONSUMER, nCino, Configuration]
HMDA/TRID Compliance Tracking [L3: L3-NCINO-MORTGAGE, nCino, Configuration]
KYC + AML Verification Flow [L3: L3-NCINO-DEPOSIT, nCino, Configuration]</t>
  </si>
  <si>
    <t>P1C2.7.BK1.UC2 [POLICY_ENFORCEMENT]: Policy-as-code enforcement for NCUA/FFIEC Governance
P1C2.7.BK1.UC4 [WORKFLOW_CADENCE]: Workflow-orchestrated review &amp; refresh cycle for NCUA/FFIEC Governance
P1C2.7.BK1.UC3 [AUDIT_TRAIL]: Evidence repository &amp; audit trail for NCUA/FFIEC Governance
P1C2.7.BK1.UC1 [REG_REPORTING]: Automated regulatory reporting for NCUA/FFIEC Governance
P1C2.7.BK1.UC5 [COVERAGE_MONITORING]: Coverage gap monitoring for NCUA/FFIEC Governance</t>
  </si>
  <si>
    <t>GEN-P1C2.7.BK1-M1M2-01 [src: gen_stories_v1] → UCs: P1C2.7.BK1.UC4, P1C2.7.BK1.UC3
GEN-P1C2.7.BK1-M1M2-02 [src: gen_stories_v1] → UCs: P1C2.7.BK1.UC4, P1C2.7.BK1.UC2
GEN-P1C2.7.BK1-M1M2-03 [src: gen_stories_v1] → UCs: P1C2.7.BK1.UC2, P1C2.7.BK1.UC4
GEN-P1C2.7.BK1-M1M2-04 [src: gen_stories_v1] → UCs: P1C2.7.BK1.UC2, P1C2.7.BK1.UC4
GEN-P1C2.7.BK1-M1M2-05 [src: gen_stories_v1] → UCs: P1C2.7.BK1.UC2, P1C2.7.BK1.UC4
GEN-P1C2.7.BK1-M3-01 [src: gen_stories_v1] → UCs: P1C2.7.BK1.UC2, P1C2.7.BK1.UC4
GEN-P1C2.7.BK1-M3-02 [src: gen_stories_v1] → UCs: P1C2.7.BK1.UC4, P1C2.7.BK1.UC2
GEN-P1C2.7.BK1-M3-03 [src: gen_stories_v1] → UCs: P1C2.7.BK1.UC4, P1C2.7.BK1.UC2
GEN-P1C2.7.BK1-M4M5-01 [src: gen_stories_v1] → UCs: P1C2.7.BK1.UC4, P1C2.7.BK1.UC2
GEN-P1C2.7.BK1-M4M5-02 [src: gen_stories_v1] → UCs: P1C2.7.BK1.UC4, P1C2.7.BK1.UC2
GEN-P1C2.7.BK1-M4M5-03 [src: gen_stories_v1] → UCs: P1C2.7.BK1.UC4, P1C2.7.BK1.UC2</t>
  </si>
  <si>
    <t>P1C2.7.WM1</t>
  </si>
  <si>
    <t>SEC/FINRA Governance</t>
  </si>
  <si>
    <t>Wealth management regulatory governance (SEC, FINRA, state)</t>
  </si>
  <si>
    <t>[L3-SF-SHIELD] Salesforce Shield (count: 4)
[L3-SF-CRMA] Salesforce CRM Analytics (count: 3)
[L3-SF-INDUSTRIES-COMMON] Salesforce Industries Common Components (count: 2)
[L3-TBL-EMBED] Tableau Embedded Analytics (count: 2)
[L3-SF-SLACK] Slack (count: 2)
[L3-SF-AGENTFORCE-FS] Agentforce for Financial Services (count: 1)
[L3-SF-FSC] Salesforce Financial Services Cloud (FSC) (count: 1)
[L3-SF-AGENTIC-SEARCH] Agentic Enterprise Search (count: 1)
[L3-SF-PLATFORM-FOUNDATION] Salesforce Platform Foundation (count: 1)</t>
  </si>
  <si>
    <t>Embedded Compliance Controls [L3: L3-SF-AGENTFORCE-FS, Salesforce, Configuration]
Field Audit Trail [L3: L3-SF-SHIELD, Salesforce, Configuration]
Event Monitoring [L3: L3-SF-SHIELD, Salesforce, Configuration]
Real-Time Event Monitoring [L3: L3-SF-SHIELD, Salesforce, Configuration]
Platform Encryption [L3: L3-SF-SHIELD, Salesforce, Configuration]
Decision Tables and Matrices [L3: L3-SF-INDUSTRIES-COMMON, Salesforce, Low-Code]
FSC Compliance Workflows [L3: L3-SF-FSC,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Slack Canvas [L3: L3-SF-SLACK, Salesforce, Configuration]
Slack Workflow Builder [L3: L3-SF-SLACK, Salesforce, Low-Code]
Citations &amp; Provenance Engine [L3: L3-SF-AGENTIC-SEARCH, Salesforce, Configuration]
Flow Builder [L3: L3-SF-PLATFORM-FOUNDATION, Salesforce, Low-Code]
Action Plans Template [L3: L3-SF-INDUSTRIES-COMMON, Salesforce, Configuration]</t>
  </si>
  <si>
    <t>P1C2.7.WM1.UC5 [COVERAGE_MONITORING]: Coverage gap monitoring for SEC/FINRA Governance
P1C2.7.WM1.UC3 [AUDIT_TRAIL]: Evidence repository &amp; audit trail for SEC/FINRA Governance
P1C2.7.WM1.UC1 [REG_REPORTING]: Automated regulatory reporting for SEC/FINRA Governance
P1C2.7.WM1.UC2 [POLICY_ENFORCEMENT]: Policy-as-code enforcement for SEC/FINRA Governance
P1C2.7.WM1.UC4 [WORKFLOW_CADENCE]: Workflow-orchestrated review &amp; refresh cycle for SEC/FINRA Governance</t>
  </si>
  <si>
    <t>GEN-P1C2.7.WM1-M1M2-01 [src: gen_stories_v1] → UCs: P1C2.7.WM1.UC4, P1C2.7.WM1.UC2
GEN-P1C2.7.WM1-M1M2-02 [src: gen_stories_v1] → UCs: P1C2.7.WM1.UC4, P1C2.7.WM1.UC3
GEN-P1C2.7.WM1-M1M2-03 [src: gen_stories_v1] → UCs: P1C2.7.WM1.UC4, P1C2.7.WM1.UC2
GEN-P1C2.7.WM1-M1M2-04 [src: gen_stories_v1] → UCs: P1C2.7.WM1.UC2, P1C2.7.WM1.UC4
GEN-P1C2.7.WM1-M3-01 [src: gen_stories_v1] → UCs: P1C2.7.WM1.UC4, P1C2.7.WM1.UC2
GEN-P1C2.7.WM1-M3-02 [src: gen_stories_v1] → UCs: P1C2.7.WM1.UC2, P1C2.7.WM1.UC5
GEN-P1C2.7.WM1-M3-03 [src: gen_stories_v1] → UCs: P1C2.7.WM1.UC4, P1C2.7.WM1.UC2
GEN-P1C2.7.WM1-M4M5-01 [src: gen_stories_v1] → UCs: P1C2.7.WM1.UC4, P1C2.7.WM1.UC2
GEN-P1C2.7.WM1-M4M5-02 [src: gen_stories_v1] → UCs: P1C2.7.WM1.UC2, P1C2.7.WM1.UC5
JIRA-BB-24 [src: jira_completed] → UCs: P1C2.7.WM1.UC2
JIRA-BB-607 [src: jira_completed] → UCs: P1C2.7.WM1.UC2
JIRA-NWFCU-97 [src: jira_completed] → UCs: P1C2.7.WM1.UC1</t>
  </si>
  <si>
    <t>P1C2.7.IC1</t>
  </si>
  <si>
    <t>NAIC/State DOI Governance</t>
  </si>
  <si>
    <t>Insurance regulatory governance (NAIC, state DOI)</t>
  </si>
  <si>
    <t>P1C2.7.IC1.UC4 [WORKFLOW_CADENCE]: Workflow-orchestrated review &amp; refresh cycle for NAIC/State DOI Governance
P1C2.7.IC1.UC1 [REG_REPORTING]: Automated regulatory reporting for NAIC/State DOI Governance
P1C2.7.IC1.UC2 [POLICY_ENFORCEMENT]: Policy-as-code enforcement for NAIC/State DOI Governance
P1C2.7.IC1.UC3 [AUDIT_TRAIL]: Evidence repository &amp; audit trail for NAIC/State DOI Governance
P1C2.7.IC1.UC5 [COVERAGE_MONITORING]: Coverage gap monitoring for NAIC/State DOI Governance</t>
  </si>
  <si>
    <t>GEN-P1C2.7.IC1-M1M2-01 [src: gen_stories_v1] → UCs: P1C2.7.IC1.UC4, P1C2.7.IC1.UC2
GEN-P1C2.7.IC1-M1M2-02 [src: gen_stories_v1] → UCs: P1C2.7.IC1.UC4, P1C2.7.IC1.UC2
GEN-P1C2.7.IC1-M1M2-03 [src: gen_stories_v1] → UCs: P1C2.7.IC1.UC4, P1C2.7.IC1.UC5
GEN-P1C2.7.IC1-M1M2-04 [src: gen_stories_v1] → UCs: P1C2.7.IC1.UC4, P1C2.7.IC1.UC2
GEN-P1C2.7.IC1-M1M2-05 [src: gen_stories_v1] → UCs: P1C2.7.IC1.UC4, P1C2.7.IC1.UC2
GEN-P1C2.7.IC1-M3-01 [src: gen_stories_v1] → UCs: P1C2.7.IC1.UC4, P1C2.7.IC1.UC5
GEN-P1C2.7.IC1-M3-02 [src: gen_stories_v1] → UCs: P1C2.7.IC1.UC4, P1C2.7.IC1.UC5
GEN-P1C2.7.IC1-M3-03 [src: gen_stories_v1] → UCs: P1C2.7.IC1.UC4, P1C2.7.IC1.UC1
GEN-P1C2.7.IC1-M4M5-01 [src: gen_stories_v1] → UCs: P1C2.7.IC1.UC4, P1C2.7.IC1.UC2
GEN-P1C2.7.IC1-M4M5-02 [src: gen_stories_v1] → UCs: P1C2.7.IC1.UC4, P1C2.7.IC1.UC2
GEN-P1C2.7.IC1-M4M5-03 [src: gen_stories_v1] → UCs: P1C2.7.IC1.UC4, P1C2.7.IC1.UC1
JIRA-FFBI-694 [src: jira_completed] → UCs: P1C2.7.IC1.UC4
JIRA-FFBI-719 [src: jira_completed] → UCs: P1C2.7.IC1.UC4
JIRA-FFBI-737 [src: jira_completed] → UCs: P1C2.7.IC1.UC4
JIRA-FFBI-759 [src: jira_completed] → UCs: P1C2.7.IC1.UC4
JIRA-FFBI-784 [src: jira_completed] → UCs: P1C2.7.IC1.UC4
JIRA-FMTRUST-344 [src: jira_completed] → UCs: P1C2.7.IC1.UC2
JIRA-FMTRUST-345 [src: jira_completed] → UCs: P1C2.7.IC1.UC2
JIRA-IMA-135 [src: jira_completed] → UCs: P1C2.7.IC1.UC4
JIRA-IMA-136 [src: jira_completed] → UCs: P1C2.7.IC1.UC4
JIRA-IMA-191 [src: jira_completed] → UCs: P1C2.7.IC1.UC4, P1C2.7.IC1.UC2
JIRA-IMA-260 [src: jira_completed] → UCs: P1C2.7.IC1.UC4
JIRA-IMA-291 [src: jira_completed] → UCs: P1C2.7.IC1.UC2
JIRA-IMA-368 [src: jira_completed] → UCs: P1C2.7.IC1.UC2
JIRA-IMA-371 [src: jira_completed] → UCs: P1C2.7.IC1.UC4
JIRA-IMA-384 [src: jira_completed] → UCs: P1C2.7.IC1.UC2
JIRA-IMA-428 [src: jira_completed] → UCs: P1C2.7.IC1.UC1
JIRA-IMA-487 [src: jira_completed] → UCs: P1C2.7.IC1.UC2
JIRA-IMA-73 [src: jira_completed] → UCs: P1C2.7.IC1.UC4, P1C2.7.IC1.UC2
JIRA-IMA-74 [src: jira_completed] → UCs: P1C2.7.IC1.UC4
JIRA-NAVEBANK-114 [src: jira_completed] → UCs: P1C2.7.IC1.UC4, P1C2.7.IC1.UC2
JIRA-NAVEBANK-402 [src: jira_completed] → UCs: P1C2.7.IC1.UC4, P1C2.7.IC1.UC1
JIRA-PF-1208 [src: jira_completed] → UCs: P1C2.7.IC1.UC4
JIRA-PF-414 [src: jira_completed] → UCs: P1C2.7.IC1.UC4
JIRA-PF-54 [src: jira_completed] → UCs: P1C2.7.IC1.UC4
JIRA-PF-55 [src: jira_completed] → UCs: P1C2.7.IC1.UC4</t>
  </si>
  <si>
    <t>Project/Program Governance</t>
  </si>
  <si>
    <t>P1C2.8.1</t>
  </si>
  <si>
    <t>Project Governance Framework</t>
  </si>
  <si>
    <t>Framework for governing digital projects and programs including implementation delivery standards, sprint cadence, agile ceremonies, and project execution protocols</t>
  </si>
  <si>
    <t>CIO, PMO Director, Program Manager, Steering Committee</t>
  </si>
  <si>
    <t>[L3-SF-PLATFORM-FOUNDATION] Salesforce Platform Foundation (count: 5)
[L3-SF-INDUSTRIES-COMMON] Salesforce Industries Common Components (count: 5)
[L3-SF-SLACK] Slack (count: 1)</t>
  </si>
  <si>
    <t>Flow Builder [L3: L3-SF-PLATFORM-FOUNDATION, Salesforce, Low-Code]
Apex [L3: L3-SF-PLATFORM-FOUNDATION, Salesforce, Code]
Salesforce Files [L3: L3-SF-PLATFORM-FOUNDATION, Salesforce, OOB]
Quip [L3: L3-SF-PLATFORM-FOUNDATION, Salesforce, OOB]
Salesforce Identity [L3: L3-SF-PLATFORM-FOUNDATION, Salesforce, Configuration]
OmniStudio [L3: L3-SF-INDUSTRIES-COMMON, Salesforce, Low-Code]
OmniScript [L3: L3-SF-INDUSTRIES-COMMON, Salesforce, Low-Code]
Integration Procedures [L3: L3-SF-INDUSTRIES-COMMON, Salesforce, Low-Code]
Decision Tables and Matrices [L3: L3-SF-INDUSTRIES-COMMON, Salesforce, Low-Code]
Action Plans Template [L3: L3-SF-INDUSTRIES-COMMON, Salesforce, Configuration]
Slack Lists [L3: L3-SF-SLACK, Salesforce, Configuration]</t>
  </si>
  <si>
    <t>P1C2.8.1.UC2 [ALIGNMENT_LINK]: Strategy-to-execution linkage for Project Governance Framework
P1C2.8.1.UC3 [EXEC_DASHBOARD]: Real-time executive performance dashboard for Project Governance Framework
P1C2.8.1.UC1 [WORKFLOW_CADENCE]: Workflow-orchestrated review &amp; refresh cycle for Project Governance Framework
P1C2.8.1.UC5 [AUDIT_TRAIL]: Evidence repository &amp; audit trail for Project Governance Framework
P1C2.8.1.UC4 [CHANGE_DELIVERY]: Change &amp; training delivery for Project Governance Framework</t>
  </si>
  <si>
    <t>JIRA-ME-7 [src: jira_completed] → UCs: P1C2.8.1.UC2
JIRA-PF-1154 [src: jira_completed] → UCs: P1C2.8.1.UC1, P1C2.8.1.UC2
JIRA-PF-1453 [src: jira_completed] → UCs: P1C2.8.1.UC1, P1C2.8.1.UC2
JIRA-PF-1455 [src: jira_completed] → UCs: P1C2.8.1.UC2, P1C2.8.1.UC1
JIRA-PF-1459 [src: jira_completed] → UCs: P1C2.8.1.UC2, P1C2.8.1.UC1
JIRA-PF-1464 [src: jira_completed] → UCs: P1C2.8.1.UC1, P1C2.8.1.UC2
JIRA-PF-1467 [src: jira_completed] → UCs: P1C2.8.1.UC1, P1C2.8.1.UC2
JIRA-PF-1468 [src: jira_completed] → UCs: P1C2.8.1.UC2, P1C2.8.1.UC1
JIRA-PF-1470 [src: jira_completed] → UCs: P1C2.8.1.UC1, P1C2.8.1.UC4
JIRA-PF-1499 [src: jira_completed] → UCs: P1C2.8.1.UC2, P1C2.8.1.UC1
JIRA-PF-1501 [src: jira_completed] → UCs: P1C2.8.1.UC2, P1C2.8.1.UC1
JIRA-PF-1502 [src: jira_completed] → UCs: P1C2.8.1.UC4
JIRA-PF-1503 [src: jira_completed] → UCs: P1C2.8.1.UC3
JIRA-PF-1504 [src: jira_completed] → UCs: P1C2.8.1.UC2
JIRA-PF-1505 [src: jira_completed] → UCs: P1C2.8.1.UC1, P1C2.8.1.UC2
JIRA-PF-1506 [src: jira_completed] → UCs: P1C2.8.1.UC1, P1C2.8.1.UC2
JIRA-PF-1507 [src: jira_completed] → UCs: P1C2.8.1.UC2, P1C2.8.1.UC1
JIRA-PF-1514 [src: jira_completed] → UCs: P1C2.8.1.UC2
JIRA-PF-1520 [src: jira_completed] → UCs: P1C2.8.1.UC2
JIRA-PF-1521 [src: jira_completed] → UCs: P1C2.8.1.UC1, P1C2.8.1.UC2
JIRA-PF-1524 [src: jira_completed] → UCs: P1C2.8.1.UC2
JIRA-PF-1527 [src: jira_completed] → UCs: P1C2.8.1.UC2
JIRA-PF-1533 [src: jira_completed] → UCs: P1C2.8.1.UC1
JIRA-PF-1535 [src: jira_completed] → UCs: P1C2.8.1.UC2
JIRA-SF-375 [src: jira_completed] → UCs: P1C2.8.1.UC3</t>
  </si>
  <si>
    <t>P1C2.8.2</t>
  </si>
  <si>
    <t>Portfolio Management</t>
  </si>
  <si>
    <t>Portfolio management for digital initiatives</t>
  </si>
  <si>
    <t>P1C2.8.2.UC5 [AUDIT_TRAIL]: Evidence repository &amp; audit trail for Portfolio Management
P1C2.8.2.UC4 [CHANGE_DELIVERY]: Change &amp; training delivery for Portfolio Management
P1C2.8.2.UC3 [EXEC_DASHBOARD]: Real-time executive performance dashboard for Portfolio Management
P1C2.8.2.UC2 [ALIGNMENT_LINK]: Strategy-to-execution linkage for Portfolio Management
P1C2.8.2.UC1 [WORKFLOW_CADENCE]: Workflow-orchestrated review &amp; refresh cycle for Portfolio Management</t>
  </si>
  <si>
    <t>PUB-P1C2.8.2.UC5 [src: use_case_derived_public_validated] → UCs: P1C2.8.2.UC5
PUB-P1C2.8.2.UC4 [src: use_case_derived_public_validated] → UCs: P1C2.8.2.UC4
PUB-P1C2.8.2.UC3 [src: use_case_derived_public_validated] → UCs: P1C2.8.2.UC3
PUB-P1C2.8.2.UC2 [src: use_case_derived_public_validated] → UCs: P1C2.8.2.UC2
PUB-P1C2.8.2.UC1 [src: use_case_derived_public_validated] → UCs: P1C2.8.2.UC1</t>
  </si>
  <si>
    <t>P1C2.8.3</t>
  </si>
  <si>
    <t>Benefits Realization</t>
  </si>
  <si>
    <t>Framework for tracking and realizing project benefits</t>
  </si>
  <si>
    <t>P1C2.8.3.UC1 [WORKFLOW_CADENCE]: Workflow-orchestrated review &amp; refresh cycle for Benefits Realization
P1C2.8.3.UC3 [EXEC_DASHBOARD]: Real-time executive performance dashboard for Benefits Realization
P1C2.8.3.UC2 [ALIGNMENT_LINK]: Strategy-to-execution linkage for Benefits Realization
P1C2.8.3.UC4 [CHANGE_DELIVERY]: Change &amp; training delivery for Benefits Realization
P1C2.8.3.UC5 [AUDIT_TRAIL]: Evidence repository &amp; audit trail for Benefits Realization</t>
  </si>
  <si>
    <t>JIRA-ME-7 [src: jira_completed] → UCs: P1C2.8.3.UC2
JIRA-PF-1154 [src: jira_completed] → UCs: P1C2.8.3.UC1, P1C2.8.3.UC2
JIRA-PF-1453 [src: jira_completed] → UCs: P1C2.8.3.UC1, P1C2.8.3.UC2
JIRA-PF-1455 [src: jira_completed] → UCs: P1C2.8.3.UC2
JIRA-PF-1459 [src: jira_completed] → UCs: P1C2.8.3.UC1, P1C2.8.3.UC2
JIRA-PF-1464 [src: jira_completed] → UCs: P1C2.8.3.UC1, P1C2.8.3.UC2
JIRA-PF-1467 [src: jira_completed] → UCs: P1C2.8.3.UC1
JIRA-PF-1468 [src: jira_completed] → UCs: P1C2.8.3.UC2, P1C2.8.3.UC1
JIRA-PF-1470 [src: jira_completed] → UCs: P1C2.8.3.UC1
JIRA-PF-1499 [src: jira_completed] → UCs: P1C2.8.3.UC1, P1C2.8.3.UC2
JIRA-PF-1501 [src: jira_completed] → UCs: P1C2.8.3.UC1, P1C2.8.3.UC2
JIRA-PF-1502 [src: jira_completed] → UCs: P1C2.8.3.UC4
JIRA-PF-1503 [src: jira_completed] → UCs: P1C2.8.3.UC3
JIRA-PF-1504 [src: jira_completed] → UCs: P1C2.8.3.UC2
JIRA-PF-1505 [src: jira_completed] → UCs: P1C2.8.3.UC1, P1C2.8.3.UC2
JIRA-PF-1506 [src: jira_completed] → UCs: P1C2.8.3.UC1, P1C2.8.3.UC2
JIRA-PF-1507 [src: jira_completed] → UCs: P1C2.8.3.UC2, P1C2.8.3.UC1
JIRA-PF-1514 [src: jira_completed] → UCs: P1C2.8.3.UC2
JIRA-PF-1520 [src: jira_completed] → UCs: P1C2.8.3.UC2
JIRA-PF-1521 [src: jira_completed] → UCs: P1C2.8.3.UC1, P1C2.8.3.UC2
JIRA-PF-1524 [src: jira_completed] → UCs: P1C2.8.3.UC1
JIRA-PF-1527 [src: jira_completed] → UCs: P1C2.8.3.UC1
JIRA-PF-1533 [src: jira_completed] → UCs: P1C2.8.3.UC1
JIRA-PF-1535 [src: jira_completed] → UCs: P1C2.8.3.UC1
JIRA-SF-375 [src: jira_completed] → UCs: P1C2.8.3.UC1</t>
  </si>
  <si>
    <t>P1C2.8.4</t>
  </si>
  <si>
    <t>Agile Governance</t>
  </si>
  <si>
    <t>Governance framework adapted for agile delivery</t>
  </si>
  <si>
    <t>P1C2.8.4.UC1 [WORKFLOW_CADENCE]: Workflow-orchestrated review &amp; refresh cycle for Agile Governance
P1C2.8.4.UC2 [ALIGNMENT_LINK]: Strategy-to-execution linkage for Agile Governance
P1C2.8.4.UC3 [EXEC_DASHBOARD]: Real-time executive performance dashboard for Agile Governance
P1C2.8.4.UC5 [AUDIT_TRAIL]: Evidence repository &amp; audit trail for Agile Governance
P1C2.8.4.UC4 [CHANGE_DELIVERY]: Change &amp; training delivery for Agile Governance</t>
  </si>
  <si>
    <t>JIRA-PF-470 [src: jira_completed] → UCs: P1C2.8.4.UC3</t>
  </si>
  <si>
    <t>P1C2.8.5</t>
  </si>
  <si>
    <t>Value Realization Dashboards &amp; Scorecards</t>
  </si>
  <si>
    <t>Standardized value scorecards and dashboards to track business outcomes (growth, efficiency, risk reduction) tied to digital initiatives and releases.</t>
  </si>
  <si>
    <t xml:space="preserve">P1C2.8.5.UC5 [AUDIT_TRAIL]: Evidence repository &amp; audit trail for Value Realization Dashboards &amp; Scorecards
P1C2.8.5.UC4 [CHANGE_DELIVERY]: Change &amp; training delivery for Value Realization Dashboards &amp; Scorecards
P1C2.8.5.UC3 [EXEC_DASHBOARD]: Real-time executive performance dashboard for Value Realization Dashboards &amp; Sco
P1C2.8.5.UC2 [ALIGNMENT_LINK]: Strategy-to-execution linkage for Value Realization Dashboards &amp; Scorecards
P1C2.8.5.UC1 [WORKFLOW_CADENCE]: Workflow-orchestrated review &amp; refresh cycle for Value Realization Dashboards &amp; </t>
  </si>
  <si>
    <t>PUB-P1C2.8.5.UC5 [src: use_case_derived_public_validated] → UCs: P1C2.8.5.UC5
PUB-P1C2.8.5.UC4 [src: use_case_derived_public_validated] → UCs: P1C2.8.5.UC4
PUB-P1C2.8.5.UC3 [src: use_case_derived_public_validated] → UCs: P1C2.8.5.UC3
PUB-P1C2.8.5.UC2 [src: use_case_derived_public_validated] → UCs: P1C2.8.5.UC2
PUB-P1C2.8.5.UC1 [src: use_case_derived_public_validated] → UCs: P1C2.8.5.UC1</t>
  </si>
  <si>
    <t>P1C2.8.6</t>
  </si>
  <si>
    <t>Adoption-to-Value Measurement &amp; Instrumentation</t>
  </si>
  <si>
    <t>Instrumentation and measurement approach linking adoption metrics (usage, task completion, time-to-resolution) to quantified benefits and cost-to-serve improvements including post-implementation tracking, enhancement impact analysis, and continuous value realization</t>
  </si>
  <si>
    <t>P1C2.8.6.UC4 [CHANGE_DELIVERY]: Change &amp; training delivery for Adoption-to-Value Measurement &amp; Instrumentation
P1C2.8.6.UC5 [AUDIT_TRAIL]: Evidence repository &amp; audit trail for Adoption-to-Value Measurement &amp; Instrument
P1C2.8.6.UC3 [EXEC_DASHBOARD]: Real-time executive performance dashboard for Adoption-to-Value Measurement &amp; In
P1C2.8.6.UC1 [WORKFLOW_CADENCE]: Workflow-orchestrated review &amp; refresh cycle for Adoption-to-Value Measurement &amp;
P1C2.8.6.UC2 [ALIGNMENT_LINK]: Strategy-to-execution linkage for Adoption-to-Value Measurement &amp; Instrumentatio</t>
  </si>
  <si>
    <t>PUB-P1C2.8.6.UC4 [src: use_case_derived_public_validated] → UCs: P1C2.8.6.UC4
PUB-P1C2.8.6.UC5 [src: use_case_derived_public_validated] → UCs: P1C2.8.6.UC5
PUB-P1C2.8.6.UC3 [src: use_case_derived_public_validated] → UCs: P1C2.8.6.UC3
PUB-P1C2.8.6.UC1 [src: use_case_derived_public_validated] → UCs: P1C2.8.6.UC1
PUB-P1C2.8.6.UC2 [src: use_case_derived_public_validated] → UCs: P1C2.8.6.UC2</t>
  </si>
  <si>
    <t>P1C2.8.7</t>
  </si>
  <si>
    <t>Implementation Delivery Management</t>
  </si>
  <si>
    <t>Day-to-day project execution activities including sprint planning, standups, retrospectives, task management, project launch coordination, delivery team coordination, and implementation milestone tracking across workstreams</t>
  </si>
  <si>
    <t>P1C2.8.7.UC4 [CHANGE_DELIVERY]: Change &amp; training delivery for Implementation Delivery Management
P1C2.8.7.UC3 [EXEC_DASHBOARD]: Real-time executive performance dashboard for Implementation Delivery Management
P1C2.8.7.UC1 [WORKFLOW_CADENCE]: Workflow-orchestrated review &amp; refresh cycle for Implementation Delivery Managem
P1C2.8.7.UC5 [AUDIT_TRAIL]: Evidence repository &amp; audit trail for Implementation Delivery Management
P1C2.8.7.UC2 [ALIGNMENT_LINK]: Strategy-to-execution linkage for Implementation Delivery Management</t>
  </si>
  <si>
    <t>PUB-P1C2.8.7.UC4 [src: use_case_derived_public_validated] → UCs: P1C2.8.7.UC4
PUB-P1C2.8.7.UC3 [src: use_case_derived_public_validated] → UCs: P1C2.8.7.UC3
PUB-P1C2.8.7.UC1 [src: use_case_derived_public_validated] → UCs: P1C2.8.7.UC1
PUB-P1C2.8.7.UC5 [src: use_case_derived_public_validated] → UCs: P1C2.8.7.UC5
PUB-P1C2.8.7.UC2 [src: use_case_derived_public_validated] → UCs: P1C2.8.7.UC2</t>
  </si>
  <si>
    <t>Conduct &amp; Fiduciary Governance</t>
  </si>
  <si>
    <t>P1C2.9.WM1</t>
  </si>
  <si>
    <t>Fiduciary Governance</t>
  </si>
  <si>
    <t>Governance framework for fiduciary duties in wealth management</t>
  </si>
  <si>
    <t>Chief Compliance Officer, Head of Conduct Risk, Ethics Officer, Board</t>
  </si>
  <si>
    <t>[L3-SF-SHIELD] Salesforce Shield (count: 4)
[L3-SF-AGENTFORCE-FS] Agentforce for Financial Services (count: 1)</t>
  </si>
  <si>
    <t>Platform Encryption [L3: L3-SF-SHIELD, Salesforce, Configuration]
Event Monitoring [L3: L3-SF-SHIELD, Salesforce, Configuration]
Field Audit Trail [L3: L3-SF-SHIELD, Salesforce, Configuration]
Real-Time Event Monitoring [L3: L3-SF-SHIELD, Salesforce, Configuration]
Embedded Compliance Controls [L3: L3-SF-AGENTFORCE-FS, Salesforce, Configuration]</t>
  </si>
  <si>
    <t>P1C2.9.WM1.UC1 [POLICY_ENFORCEMENT]: Policy-as-code enforcement for Fiduciary Governance
P1C2.9.WM1.UC2 [AUDIT_TRAIL]: Evidence repository &amp; audit trail for Fiduciary Governance
P1C2.9.WM1.UC3 [INCIDENT_ESCALATION]: Real-time alert &amp; escalation for Fiduciary Governance-related incidents
P1C2.9.WM1.UC4 [DECISION_SUPPORT]: AI decision support at point of action for Fiduciary Governance</t>
  </si>
  <si>
    <t>PUB-P1C2.9.WM1.UC1 [src: use_case_derived_public_validated] → UCs: P1C2.9.WM1.UC1
PUB-P1C2.9.WM1.UC2 [src: use_case_derived_public_validated] → UCs: P1C2.9.WM1.UC2
PUB-P1C2.9.WM1.UC3 [src: use_case_derived_public_validated] → UCs: P1C2.9.WM1.UC3
PUB-P1C2.9.WM1.UC4 [src: use_case_derived_public_validated] → UCs: P1C2.9.WM1.UC4</t>
  </si>
  <si>
    <t>P1C2.9.IC1</t>
  </si>
  <si>
    <t>Conduct Risk Governance</t>
  </si>
  <si>
    <t>Insurance conduct risk governance framework</t>
  </si>
  <si>
    <t>P1C2.9.IC1.UC2 [AUDIT_TRAIL]: Evidence repository &amp; audit trail for Conduct Risk Governance
P1C2.9.IC1.UC4 [DECISION_SUPPORT]: AI decision support at point of action for Conduct Risk Governance
P1C2.9.IC1.UC1 [POLICY_ENFORCEMENT]: Policy-as-code enforcement for Conduct Risk Governance
P1C2.9.IC1.UC3 [INCIDENT_ESCALATION]: Real-time alert &amp; escalation for Conduct Risk Governance-related incidents</t>
  </si>
  <si>
    <t>PUB-P1C2.9.IC1.UC2 [src: use_case_derived_public_validated] → UCs: P1C2.9.IC1.UC2
PUB-P1C2.9.IC1.UC4 [src: use_case_derived_public_validated] → UCs: P1C2.9.IC1.UC4
PUB-P1C2.9.IC1.UC1 [src: use_case_derived_public_validated] → UCs: P1C2.9.IC1.UC1
PUB-P1C2.9.IC1.UC3 [src: use_case_derived_public_validated] → UCs: P1C2.9.IC1.UC3</t>
  </si>
  <si>
    <t>P1C2.9.BK1</t>
  </si>
  <si>
    <t>Fair Lending Governance</t>
  </si>
  <si>
    <t>Fair lending compliance governance for banking</t>
  </si>
  <si>
    <t>[L3-SF-SHIELD] Salesforce Shield (count: 4)
[L3-SF-AGENTFORCE-FS] Agentforce for Financial Services (count: 1)
[L3-NCINO-CONSUMER] nCino Consumer Lending (count: 1)
[L3-NCINO-MORTGAGE] nCino Mortgage Suite (count: 1)
[L3-NCINO-DEPOSIT] nCino Deposit Account Opening (count: 1)</t>
  </si>
  <si>
    <t>Platform Encryption [L3: L3-SF-SHIELD, Salesforce, Configuration]
Event Monitoring [L3: L3-SF-SHIELD, Salesforce, Configuration]
Field Audit Trail [L3: L3-SF-SHIELD, Salesforce, Configuration]
Real-Time Event Monitoring [L3: L3-SF-SHIELD, Salesforce, Configuration]
Embedded Compliance Controls [L3: L3-SF-AGENTFORCE-FS, Salesforce, Configuration]
Auto-Decisioning Rules Engine [L3: L3-NCINO-CONSUMER, nCino, Configuration]
HMDA/TRID Compliance Tracking [L3: L3-NCINO-MORTGAGE, nCino, Configuration]
KYC + AML Verification Flow [L3: L3-NCINO-DEPOSIT, nCino, Configuration]</t>
  </si>
  <si>
    <t>P1C2.9.BK1.UC1 [POLICY_ENFORCEMENT]: Policy-as-code enforcement for Fair Lending Governance
P1C2.9.BK1.UC2 [AUDIT_TRAIL]: Evidence repository &amp; audit trail for Fair Lending Governance
P1C2.9.BK1.UC3 [INCIDENT_ESCALATION]: Real-time alert &amp; escalation for Fair Lending Governance-related incidents
P1C2.9.BK1.UC4 [DECISION_SUPPORT]: AI decision support at point of action for Fair Lending Governance</t>
  </si>
  <si>
    <t>PUB-P1C2.9.BK1.UC1 [src: use_case_derived_public_validated] → UCs: P1C2.9.BK1.UC1
PUB-P1C2.9.BK1.UC2 [src: use_case_derived_public_validated] → UCs: P1C2.9.BK1.UC2
PUB-P1C2.9.BK1.UC3 [src: use_case_derived_public_validated] → UCs: P1C2.9.BK1.UC3
PUB-P1C2.9.BK1.UC4 [src: use_case_derived_public_validated] → UCs: P1C2.9.BK1.UC4</t>
  </si>
  <si>
    <t>P1C2.9.IB1</t>
  </si>
  <si>
    <t>Producer Licensing Governance</t>
  </si>
  <si>
    <t>Producer/agent licensing compliance governance</t>
  </si>
  <si>
    <t>P1C2.9.IB1.UC4 [DECISION_SUPPORT]: AI decision support at point of action for Producer Licensing Governance
P1C2.9.IB1.UC3 [INCIDENT_ESCALATION]: Real-time alert &amp; escalation for Producer Licensing Governance-related incidents
P1C2.9.IB1.UC1 [POLICY_ENFORCEMENT]: Policy-as-code enforcement for Producer Licensing Governance
P1C2.9.IB1.UC2 [AUDIT_TRAIL]: Evidence repository &amp; audit trail for Producer Licensing Governance</t>
  </si>
  <si>
    <t>PUB-P1C2.9.IB1.UC4 [src: use_case_derived_public_validated] → UCs: P1C2.9.IB1.UC4
PUB-P1C2.9.IB1.UC3 [src: use_case_derived_public_validated] → UCs: P1C2.9.IB1.UC3
PUB-P1C2.9.IB1.UC1 [src: use_case_derived_public_validated] → UCs: P1C2.9.IB1.UC1
PUB-P1C2.9.IB1.UC2 [src: use_case_derived_public_validated] → UCs: P1C2.9.IB1.UC2</t>
  </si>
  <si>
    <t>P1C3</t>
  </si>
  <si>
    <t>Innovation Strategy</t>
  </si>
  <si>
    <t>P1C3.1.1</t>
  </si>
  <si>
    <t>Innovation Vision</t>
  </si>
  <si>
    <t>Documented innovation vision and strategic intent</t>
  </si>
  <si>
    <t>Chief Innovation Officer, Head of Strategy, Innovation Lab Director</t>
  </si>
  <si>
    <t>[L3-SF-SLACK] Slack (count: 5)
[L3-SF-AGENTIC-SEARCH] Agentic Enterprise Search (count: 4)
[L3-SF-CRMA] Salesforce CRM Analytics (count: 3)
[L3-SF-AGENTFORCE] Salesforce Agentforce (count: 2)
[L3-SF-PLATFORM-FOUNDATION] Salesforce Platform Foundation (count: 2)
[L3-TBL-EMBED] Tableau Embedded Analytics (count: 2)
[L3-SF-DATA-CLOUD] Salesforce Data Cloud (Data 360) (count: 1)</t>
  </si>
  <si>
    <t>Agentforce Builder [L3: L3-SF-AGENTFORCE, Salesforce, Low-Code]
Agentforce Topics &amp; Actions [L3: L3-SF-AGENTFORCE, Salesforce, Configuration]
Slack Canvas [L3: L3-SF-SLACK, Salesforce, Configuration]
Slack AI [L3: L3-SF-SLACK, Salesforce, OOB]
Agentforce in Slack [L3: L3-SF-SLACK, Salesforce, Configuration]
Quip [L3: L3-SF-PLATFORM-FOUNDATION, Salesforce, OOB]
Salesforce Files [L3: L3-SF-PLATFORM-FOUNDATION, Salesforce, OOB]
Slack Lists [L3: L3-SF-SLACK, Salesforce, Configuration]
Slack Workflow Builder [L3: L3-SF-SLACK, Salesforce, Low-Code]
Citations &amp; Provenance Engine [L3: L3-SF-AGENTIC-SEARCH, Salesforce, Configuration]
Federated Retrieval (Connected Sources) [L3: L3-SF-AGENTIC-SEARCH, Salesforce, API]
Agentic Enterprise Search Engine [L3: L3-SF-AGENTIC-SEARCH, Salesforce, Configuration]
Search Skill in Agentforce [L3: L3-SF-AGENTIC-SEARCH, Salesforce, Configuration]
AI-Calculated Insights [L3: L3-SF-DATA-CLOUD,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t>
  </si>
  <si>
    <t>P1C3.1.1.UC1 [AI_AUTHOR]: AI-assisted authoring &amp; maintenance of Innovation Vision
P1C3.1.1.UC2 [ALIGNMENT_LINK]: Strategy-to-execution linkage for Innovation Vision
P1C3.1.1.UC3 [EXTERNAL_BENCHMARK]: Peer benchmarking &amp; calibration for Innovation Vision
P1C3.1.1.UC4 [STAKEHOLDER_COMM]: Multi-channel stakeholder communication of Innovation Vision</t>
  </si>
  <si>
    <t>GEN-P1C3.1.1-M1M2-01 [src: gen_stories_v1] → UCs: P1C3.1.1.UC1, P1C3.1.1.UC4
GEN-P1C3.1.1-M1M2-02 [src: gen_stories_v1] → UCs: P1C3.1.1.UC1, P1C3.1.1.UC2
GEN-P1C3.1.1-M1M2-03 [src: gen_stories_v1] → UCs: P1C3.1.1.UC2, P1C3.1.1.UC1
GEN-P1C3.1.1-M1M2-04 [src: gen_stories_v1] → UCs: P1C3.1.1.UC2, P1C3.1.1.UC1
GEN-P1C3.1.1-M3-01 [src: gen_stories_v1] → UCs: P1C3.1.1.UC1, P1C3.1.1.UC2
GEN-P1C3.1.1-M3-02 [src: gen_stories_v1] → UCs: P1C3.1.1.UC1, P1C3.1.1.UC4
GEN-P1C3.1.1-M3-03 [src: gen_stories_v1] → UCs: P1C3.1.1.UC2, P1C3.1.1.UC1
GEN-P1C3.1.1-M4M5-01 [src: gen_stories_v1] → UCs: P1C3.1.1.UC2, P1C3.1.1.UC3
GEN-P1C3.1.1-M4M5-02 [src: gen_stories_v1] → UCs: P1C3.1.1.UC2, P1C3.1.1.UC3
JIRA-MF-295 [src: jira_completed] → UCs: P1C3.1.1.UC1
JIRA-MF-708 [src: jira_completed] → UCs: P1C3.1.1.UC1
JIRA-MF-709 [src: jira_completed] → UCs: P1C3.1.1.UC1
JIRA-MF-710 [src: jira_completed] → UCs: P1C3.1.1.UC1
JIRA-MF-84 [src: jira_completed] → UCs: P1C3.1.1.UC1</t>
  </si>
  <si>
    <t>P1C3.1.2</t>
  </si>
  <si>
    <t>Innovation Themes</t>
  </si>
  <si>
    <t>Defined strategic themes guiding innovation investment</t>
  </si>
  <si>
    <t>P1C3.1.2.UC3 [EXTERNAL_BENCHMARK]: Peer benchmarking &amp; calibration for Innovation Themes
P1C3.1.2.UC1 [AI_AUTHOR]: AI-assisted authoring &amp; maintenance of Innovation Themes
P1C3.1.2.UC2 [ALIGNMENT_LINK]: Strategy-to-execution linkage for Innovation Themes
P1C3.1.2.UC4 [STAKEHOLDER_COMM]: Multi-channel stakeholder communication of Innovation Themes</t>
  </si>
  <si>
    <t>JIRA-MF-708 [src: jira_completed] → UCs: P1C3.1.2.UC1
JIRA-MF-709 [src: jira_completed] → UCs: P1C3.1.2.UC1
JIRA-MF-710 [src: jira_completed] → UCs: P1C3.1.2.UC3
JIRA-MF-84 [src: jira_completed] → UCs: P1C3.1.2.UC1</t>
  </si>
  <si>
    <t>P1C3.1.3</t>
  </si>
  <si>
    <t>Innovation Horizons</t>
  </si>
  <si>
    <t>Balanced portfolio across innovation horizons (H1/H2/H3)</t>
  </si>
  <si>
    <t>P1C3.1.3.UC1 [AI_AUTHOR]: AI-assisted authoring &amp; maintenance of Innovation Horizons
P1C3.1.3.UC2 [ALIGNMENT_LINK]: Strategy-to-execution linkage for Innovation Horizons
P1C3.1.3.UC3 [EXTERNAL_BENCHMARK]: Peer benchmarking &amp; calibration for Innovation Horizons
P1C3.1.3.UC4 [STAKEHOLDER_COMM]: Multi-channel stakeholder communication of Innovation Horizons</t>
  </si>
  <si>
    <t>PUB-P1C3.1.3.UC1 [src: use_case_derived_public_validated] → UCs: P1C3.1.3.UC1
PUB-P1C3.1.3.UC2 [src: use_case_derived_public_validated] → UCs: P1C3.1.3.UC2
PUB-P1C3.1.3.UC3 [src: use_case_derived_public_validated] → UCs: P1C3.1.3.UC3
PUB-P1C3.1.3.UC4 [src: use_case_derived_public_validated] → UCs: P1C3.1.3.UC4</t>
  </si>
  <si>
    <t>P1C3.1.4</t>
  </si>
  <si>
    <t>Innovation KPIs</t>
  </si>
  <si>
    <t>Defined KPIs for measuring innovation performance</t>
  </si>
  <si>
    <t>P1C3.1.4.UC1 [AI_AUTHOR]: AI-assisted authoring &amp; maintenance of Innovation KPIs
P1C3.1.4.UC2 [ALIGNMENT_LINK]: Strategy-to-execution linkage for Innovation KPIs
P1C3.1.4.UC4 [STAKEHOLDER_COMM]: Multi-channel stakeholder communication of Innovation KPIs
P1C3.1.4.UC3 [EXTERNAL_BENCHMARK]: Peer benchmarking &amp; calibration for Innovation KPIs</t>
  </si>
  <si>
    <t>PUB-P1C3.1.4.UC1 [src: use_case_derived_public_validated] → UCs: P1C3.1.4.UC1
PUB-P1C3.1.4.UC2 [src: use_case_derived_public_validated] → UCs: P1C3.1.4.UC2
PUB-P1C3.1.4.UC4 [src: use_case_derived_public_validated] → UCs: P1C3.1.4.UC4
PUB-P1C3.1.4.UC3 [src: use_case_derived_public_validated] → UCs: P1C3.1.4.UC3</t>
  </si>
  <si>
    <t>Idea Management</t>
  </si>
  <si>
    <t>P1C3.2.1</t>
  </si>
  <si>
    <t>Idea Sourcing Channels</t>
  </si>
  <si>
    <t>Multiple channels for sourcing innovation ideas</t>
  </si>
  <si>
    <t>Innovation Manager, Innovation Lead, Idea Curators, Subject Matter Experts</t>
  </si>
  <si>
    <t>[L3-SF-SLACK] Slack (count: 5)
[L3-SF-PLATFORM-FOUNDATION] Salesforce Platform Foundation (count: 2)
[L3-SF-AGENTFORCE] Salesforce Agentforce (count: 1)</t>
  </si>
  <si>
    <t>Slack Lists [L3: L3-SF-SLACK, Salesforce, Configuration]
Slack Canvas [L3: L3-SF-SLACK, Salesforce, Configuration]
Slack AI [L3: L3-SF-SLACK, Salesforce, OOB]
Slack Workflow Builder [L3: L3-SF-SLACK, Salesforce, Low-Code]
Agentforce in Slack [L3: L3-SF-SLACK, Salesforce, Configuration]
Flow Builder [L3: L3-SF-PLATFORM-FOUNDATION, Salesforce, Low-Code]
Lightning Web Components [L3: L3-SF-PLATFORM-FOUNDATION, Salesforce, Code]
Agentforce Builder [L3: L3-SF-AGENTFORCE, Salesforce, Low-Code]</t>
  </si>
  <si>
    <t>P1C3.2.1.UC1 [IDEA_CROWDSOURCE]: Crowdsourced idea capture &amp; triage for Idea Sourcing Channels
P1C3.2.1.UC3 [DECISION_SUPPORT]: AI decision support at point of action for Idea Sourcing Channels
P1C3.2.1.UC2 [PIPELINE_TRACKING]: Innovation pipeline &amp; funnel tracking for Idea Sourcing Channels
P1C3.2.1.UC4 [SELF_SERVICE_PORTAL]: Persona-based self-service portal for Idea Sourcing Channels</t>
  </si>
  <si>
    <t>PUB-P1C3.2.1.UC1 [src: use_case_derived_public_validated] → UCs: P1C3.2.1.UC1
PUB-P1C3.2.1.UC3 [src: use_case_derived_public_validated] → UCs: P1C3.2.1.UC3
PUB-P1C3.2.1.UC2 [src: use_case_derived_public_validated] → UCs: P1C3.2.1.UC2
PUB-P1C3.2.1.UC4 [src: use_case_derived_public_validated] → UCs: P1C3.2.1.UC4</t>
  </si>
  <si>
    <t>P1C3.2.2</t>
  </si>
  <si>
    <t>Employee Ideation</t>
  </si>
  <si>
    <t>Program for encouraging and capturing employee innovation ideas</t>
  </si>
  <si>
    <t>P1C3.2.2.UC1 [IDEA_CROWDSOURCE]: Crowdsourced idea capture &amp; triage for Employee Ideation
P1C3.2.2.UC2 [PIPELINE_TRACKING]: Innovation pipeline &amp; funnel tracking for Employee Ideation
P1C3.2.2.UC3 [DECISION_SUPPORT]: AI decision support at point of action for Employee Ideation
P1C3.2.2.UC4 [SELF_SERVICE_PORTAL]: Persona-based self-service portal for Employee Ideation</t>
  </si>
  <si>
    <t>PUB-P1C3.2.2.UC1 [src: use_case_derived_public_validated] → UCs: P1C3.2.2.UC1
PUB-P1C3.2.2.UC2 [src: use_case_derived_public_validated] → UCs: P1C3.2.2.UC2
PUB-P1C3.2.2.UC3 [src: use_case_derived_public_validated] → UCs: P1C3.2.2.UC3
PUB-P1C3.2.2.UC4 [src: use_case_derived_public_validated] → UCs: P1C3.2.2.UC4</t>
  </si>
  <si>
    <t>P1C3.2.3</t>
  </si>
  <si>
    <t>Customer-Driven Innovation</t>
  </si>
  <si>
    <t>Process for incorporating customer feedback into innovation</t>
  </si>
  <si>
    <t>P1C3.2.3.UC1 [IDEA_CROWDSOURCE]: Crowdsourced idea capture &amp; triage for Customer-Driven Innovation
P1C3.2.3.UC2 [PIPELINE_TRACKING]: Innovation pipeline &amp; funnel tracking for Customer-Driven Innovation
P1C3.2.3.UC3 [DECISION_SUPPORT]: AI decision support at point of action for Customer-Driven Innovation
P1C3.2.3.UC4 [SELF_SERVICE_PORTAL]: Persona-based self-service portal for Customer-Driven Innovation</t>
  </si>
  <si>
    <t>PUB-P1C3.2.3.UC1 [src: use_case_derived_public_validated] → UCs: P1C3.2.3.UC1
PUB-P1C3.2.3.UC2 [src: use_case_derived_public_validated] → UCs: P1C3.2.3.UC2
PUB-P1C3.2.3.UC3 [src: use_case_derived_public_validated] → UCs: P1C3.2.3.UC3
PUB-P1C3.2.3.UC4 [src: use_case_derived_public_validated] → UCs: P1C3.2.3.UC4</t>
  </si>
  <si>
    <t>P1C3.2.4</t>
  </si>
  <si>
    <t>Idea Evaluation Criteria</t>
  </si>
  <si>
    <t>Standardized criteria for evaluating innovation ideas</t>
  </si>
  <si>
    <t>P1C3.2.4.UC1 [IDEA_CROWDSOURCE]: Crowdsourced idea capture &amp; triage for Idea Evaluation Criteria
P1C3.2.4.UC2 [PIPELINE_TRACKING]: Innovation pipeline &amp; funnel tracking for Idea Evaluation Criteria
P1C3.2.4.UC3 [DECISION_SUPPORT]: AI decision support at point of action for Idea Evaluation Criteria
P1C3.2.4.UC4 [SELF_SERVICE_PORTAL]: Persona-based self-service portal for Idea Evaluation Criteria</t>
  </si>
  <si>
    <t>PUB-P1C3.2.4.UC1 [src: use_case_derived_public_validated] → UCs: P1C3.2.4.UC1
PUB-P1C3.2.4.UC2 [src: use_case_derived_public_validated] → UCs: P1C3.2.4.UC2
PUB-P1C3.2.4.UC3 [src: use_case_derived_public_validated] → UCs: P1C3.2.4.UC3
PUB-P1C3.2.4.UC4 [src: use_case_derived_public_validated] → UCs: P1C3.2.4.UC4</t>
  </si>
  <si>
    <t>P1C3.2.5</t>
  </si>
  <si>
    <t>Idea Prioritization</t>
  </si>
  <si>
    <t>Process for prioritizing ideas for investment</t>
  </si>
  <si>
    <t>P1C3.2.5.UC4 [SELF_SERVICE_PORTAL]: Persona-based self-service portal for Idea Prioritization
P1C3.2.5.UC3 [DECISION_SUPPORT]: AI decision support at point of action for Idea Prioritization
P1C3.2.5.UC2 [PIPELINE_TRACKING]: Innovation pipeline &amp; funnel tracking for Idea Prioritization
P1C3.2.5.UC1 [IDEA_CROWDSOURCE]: Crowdsourced idea capture &amp; triage for Idea Prioritization</t>
  </si>
  <si>
    <t>PUB-P1C3.2.5.UC4 [src: use_case_derived_public_validated] → UCs: P1C3.2.5.UC4
PUB-P1C3.2.5.UC3 [src: use_case_derived_public_validated] → UCs: P1C3.2.5.UC3
PUB-P1C3.2.5.UC2 [src: use_case_derived_public_validated] → UCs: P1C3.2.5.UC2
PUB-P1C3.2.5.UC1 [src: use_case_derived_public_validated] → UCs: P1C3.2.5.UC1</t>
  </si>
  <si>
    <t>Pilot &amp; Experimentation</t>
  </si>
  <si>
    <t>P1C3.3.1</t>
  </si>
  <si>
    <t>Pilot Framework</t>
  </si>
  <si>
    <t>Framework for designing and executing pilots</t>
  </si>
  <si>
    <t>Innovation Lead, Product Owner, UX Researcher, Pilot Sponsor</t>
  </si>
  <si>
    <t>[L3-SF-CRMA] Salesforce CRM Analytics (count: 3)
[L3-NCINO-CONSUMER] nCino Consumer Lending (count: 1)</t>
  </si>
  <si>
    <t>CRM Analytics Dashboards [L3: L3-SF-CRMA, Salesforce, Configuration]
Einstein Discovery [L3: L3-SF-CRMA, Salesforce, Configuration]
CRM Analytics Story Builder [L3: L3-SF-CRMA, Salesforce, Configuration]
Auto-Decisioning Rules Engine [L3: L3-NCINO-CONSUMER, nCino, Configuration]</t>
  </si>
  <si>
    <t>P1C3.3.1.UC1 [PIPELINE_TRACKING]: Innovation pipeline &amp; funnel tracking for Pilot Framework
P1C3.3.1.UC2 [WORKFLOW_CADENCE]: Workflow-orchestrated review &amp; refresh cycle for Pilot Framework
P1C3.3.1.UC4 [VALIDATION_CHECK]: Continuous validation &amp; quality control for Pilot Framework
P1C3.3.1.UC3 [EXEC_DASHBOARD]: Real-time executive performance dashboard for Pilot Framework</t>
  </si>
  <si>
    <t>PUB-P1C3.3.1.UC1 [src: use_case_derived_public_validated] → UCs: P1C3.3.1.UC1
PUB-P1C3.3.1.UC2 [src: use_case_derived_public_validated] → UCs: P1C3.3.1.UC2
PUB-P1C3.3.1.UC4 [src: use_case_derived_public_validated] → UCs: P1C3.3.1.UC4
PUB-P1C3.3.1.UC3 [src: use_case_derived_public_validated] → UCs: P1C3.3.1.UC3</t>
  </si>
  <si>
    <t>P1C3.3.2</t>
  </si>
  <si>
    <t>Sandbox Environments</t>
  </si>
  <si>
    <t>Sandbox environments for safe experimentation</t>
  </si>
  <si>
    <t>P1C3.3.2.UC3 [EXEC_DASHBOARD]: Real-time executive performance dashboard for Sandbox Environments
P1C3.3.2.UC1 [PIPELINE_TRACKING]: Innovation pipeline &amp; funnel tracking for Sandbox Environments
P1C3.3.2.UC2 [WORKFLOW_CADENCE]: Workflow-orchestrated review &amp; refresh cycle for Sandbox Environments
P1C3.3.2.UC4 [VALIDATION_CHECK]: Continuous validation &amp; quality control for Sandbox Environments</t>
  </si>
  <si>
    <t>PUB-P1C3.3.2.UC3 [src: use_case_derived_public_validated] → UCs: P1C3.3.2.UC3
PUB-P1C3.3.2.UC1 [src: use_case_derived_public_validated] → UCs: P1C3.3.2.UC1
PUB-P1C3.3.2.UC2 [src: use_case_derived_public_validated] → UCs: P1C3.3.2.UC2
PUB-P1C3.3.2.UC4 [src: use_case_derived_public_validated] → UCs: P1C3.3.2.UC4</t>
  </si>
  <si>
    <t>P1C3.3.3</t>
  </si>
  <si>
    <t>Fail-Fast Culture</t>
  </si>
  <si>
    <t>Culture that encourages rapid learning from failures</t>
  </si>
  <si>
    <t>[L3-SF-CRMA] Salesforce CRM Analytics (count: 3)</t>
  </si>
  <si>
    <t>CRM Analytics Dashboards [L3: L3-SF-CRMA, Salesforce, Configuration]
Einstein Discovery [L3: L3-SF-CRMA, Salesforce, Configuration]
CRM Analytics Story Builder [L3: L3-SF-CRMA, Salesforce, Configuration]</t>
  </si>
  <si>
    <t>P1C3.3.3.UC1 [PIPELINE_TRACKING]: Innovation pipeline &amp; funnel tracking for Fail-Fast Culture
P1C3.3.3.UC2 [WORKFLOW_CADENCE]: Workflow-orchestrated review &amp; refresh cycle for Fail-Fast Culture
P1C3.3.3.UC3 [EXEC_DASHBOARD]: Real-time executive performance dashboard for Fail-Fast Culture
P1C3.3.3.UC4 [VALIDATION_CHECK]: Continuous validation &amp; quality control for Fail-Fast Culture</t>
  </si>
  <si>
    <t>PUB-P1C3.3.3.UC1 [src: use_case_derived_public_validated] → UCs: P1C3.3.3.UC1
PUB-P1C3.3.3.UC2 [src: use_case_derived_public_validated] → UCs: P1C3.3.3.UC2
PUB-P1C3.3.3.UC3 [src: use_case_derived_public_validated] → UCs: P1C3.3.3.UC3
PUB-P1C3.3.3.UC4 [src: use_case_derived_public_validated] → UCs: P1C3.3.3.UC4</t>
  </si>
  <si>
    <t>P1C3.3.4</t>
  </si>
  <si>
    <t>A/B Testing Capabilities</t>
  </si>
  <si>
    <t>Capabilities for controlled experimentation</t>
  </si>
  <si>
    <t>P1C3.3.4.UC4 [VALIDATION_CHECK]: Continuous validation &amp; quality control for A/B Testing Capabilities
P1C3.3.4.UC3 [EXEC_DASHBOARD]: Real-time executive performance dashboard for A/B Testing Capabilities
P1C3.3.4.UC1 [PIPELINE_TRACKING]: Innovation pipeline &amp; funnel tracking for A/B Testing Capabilities
P1C3.3.4.UC2 [WORKFLOW_CADENCE]: Workflow-orchestrated review &amp; refresh cycle for A/B Testing Capabilities</t>
  </si>
  <si>
    <t>PUB-P1C3.3.4.UC4 [src: use_case_derived_public_validated] → UCs: P1C3.3.4.UC4
PUB-P1C3.3.4.UC3 [src: use_case_derived_public_validated] → UCs: P1C3.3.4.UC3
PUB-P1C3.3.4.UC1 [src: use_case_derived_public_validated] → UCs: P1C3.3.4.UC1
PUB-P1C3.3.4.UC2 [src: use_case_derived_public_validated] → UCs: P1C3.3.4.UC2</t>
  </si>
  <si>
    <t>P1C3.3.5</t>
  </si>
  <si>
    <t>Pilot Governance</t>
  </si>
  <si>
    <t>Governance for pilot progression decisions</t>
  </si>
  <si>
    <t>P1C3.3.5.UC3 [EXEC_DASHBOARD]: Real-time executive performance dashboard for Pilot Governance
P1C3.3.5.UC2 [WORKFLOW_CADENCE]: Workflow-orchestrated review &amp; refresh cycle for Pilot Governance
P1C3.3.5.UC1 [PIPELINE_TRACKING]: Innovation pipeline &amp; funnel tracking for Pilot Governance
P1C3.3.5.UC4 [VALIDATION_CHECK]: Continuous validation &amp; quality control for Pilot Governance</t>
  </si>
  <si>
    <t>PUB-P1C3.3.5.UC3 [src: use_case_derived_public_validated] → UCs: P1C3.3.5.UC3
PUB-P1C3.3.5.UC2 [src: use_case_derived_public_validated] → UCs: P1C3.3.5.UC2
PUB-P1C3.3.5.UC1 [src: use_case_derived_public_validated] → UCs: P1C3.3.5.UC1
PUB-P1C3.3.5.UC4 [src: use_case_derived_public_validated] → UCs: P1C3.3.5.UC4</t>
  </si>
  <si>
    <t>Scaling &amp; Retirement</t>
  </si>
  <si>
    <t>P1C3.4.1</t>
  </si>
  <si>
    <t>Scale Decision Framework</t>
  </si>
  <si>
    <t>Framework for deciding which pilots to scale</t>
  </si>
  <si>
    <t>Product Manager, Innovation Lead, Operations Lead, Portfolio Manager</t>
  </si>
  <si>
    <t>[L3-SF-FSC] Salesforce Financial Services Cloud (FSC) (count: 2)
[L3-SF-PLATFORM-FOUNDATION] Salesforce Platform Foundation (count: 1)</t>
  </si>
  <si>
    <t>Flow Builder [L3: L3-SF-PLATFORM-FOUNDATION, Salesforce, Low-Code]
FSC Compliance Workflows [L3: L3-SF-FSC, Salesforce, Configuration]
FSC Action Plans [L3: L3-SF-FSC, Salesforce, Configuration]</t>
  </si>
  <si>
    <t>P1C3.4.1.UC4 [ENGAGEMENT_MEASUREMENT]: Engagement &amp; adoption telemetry for Scale Decision Framework
P1C3.4.1.UC3 [CHANGE_DELIVERY]: Change &amp; training delivery for Scale Decision Framework
P1C3.4.1.UC1 [LIFECYCLE_MGMT]: End-to-end lifecycle management for Scale Decision Framework
P1C3.4.1.UC2 [PIPELINE_TRACKING]: Innovation pipeline &amp; funnel tracking for Scale Decision Framework</t>
  </si>
  <si>
    <t>PUB-P1C3.4.1.UC4 [src: use_case_derived_public_validated] → UCs: P1C3.4.1.UC4
PUB-P1C3.4.1.UC3 [src: use_case_derived_public_validated] → UCs: P1C3.4.1.UC3
PUB-P1C3.4.1.UC1 [src: use_case_derived_public_validated] → UCs: P1C3.4.1.UC1
PUB-P1C3.4.1.UC2 [src: use_case_derived_public_validated] → UCs: P1C3.4.1.UC2</t>
  </si>
  <si>
    <t>P1C3.4.2</t>
  </si>
  <si>
    <t>Production Transition</t>
  </si>
  <si>
    <t>Process for transitioning innovations to production</t>
  </si>
  <si>
    <t>P1C3.4.2.UC3 [CHANGE_DELIVERY]: Change &amp; training delivery for Production Transition
P1C3.4.2.UC2 [PIPELINE_TRACKING]: Innovation pipeline &amp; funnel tracking for Production Transition
P1C3.4.2.UC4 [ENGAGEMENT_MEASUREMENT]: Engagement &amp; adoption telemetry for Production Transition
P1C3.4.2.UC1 [LIFECYCLE_MGMT]: End-to-end lifecycle management for Production Transition</t>
  </si>
  <si>
    <t>PUB-P1C3.4.2.UC3 [src: use_case_derived_public_validated] → UCs: P1C3.4.2.UC3
PUB-P1C3.4.2.UC2 [src: use_case_derived_public_validated] → UCs: P1C3.4.2.UC2
PUB-P1C3.4.2.UC4 [src: use_case_derived_public_validated] → UCs: P1C3.4.2.UC4
PUB-P1C3.4.2.UC1 [src: use_case_derived_public_validated] → UCs: P1C3.4.2.UC1</t>
  </si>
  <si>
    <t>P1C3.4.3</t>
  </si>
  <si>
    <t>Retirement Criteria</t>
  </si>
  <si>
    <t>Criteria for retiring unsuccessful innovations</t>
  </si>
  <si>
    <t>P1C3.4.3.UC4 [ENGAGEMENT_MEASUREMENT]: Engagement &amp; adoption telemetry for Retirement Criteria
P1C3.4.3.UC3 [CHANGE_DELIVERY]: Change &amp; training delivery for Retirement Criteria
P1C3.4.3.UC1 [LIFECYCLE_MGMT]: End-to-end lifecycle management for Retirement Criteria
P1C3.4.3.UC2 [PIPELINE_TRACKING]: Innovation pipeline &amp; funnel tracking for Retirement Criteria</t>
  </si>
  <si>
    <t>PUB-P1C3.4.3.UC4 [src: use_case_derived_public_validated] → UCs: P1C3.4.3.UC4
PUB-P1C3.4.3.UC3 [src: use_case_derived_public_validated] → UCs: P1C3.4.3.UC3
PUB-P1C3.4.3.UC1 [src: use_case_derived_public_validated] → UCs: P1C3.4.3.UC1
PUB-P1C3.4.3.UC2 [src: use_case_derived_public_validated] → UCs: P1C3.4.3.UC2</t>
  </si>
  <si>
    <t>P1C3.4.4</t>
  </si>
  <si>
    <t>Knowledge Capture</t>
  </si>
  <si>
    <t>Process for capturing learnings from innovations, enhancements, and post-implementation optimizations for reuse across projects</t>
  </si>
  <si>
    <t>P1C3.4.4.UC4 [ENGAGEMENT_MEASUREMENT]: Engagement &amp; adoption telemetry for Knowledge Capture
P1C3.4.4.UC1 [LIFECYCLE_MGMT]: End-to-end lifecycle management for Knowledge Capture
P1C3.4.4.UC2 [PIPELINE_TRACKING]: Innovation pipeline &amp; funnel tracking for Knowledge Capture
P1C3.4.4.UC3 [CHANGE_DELIVERY]: Change &amp; training delivery for Knowledge Capture</t>
  </si>
  <si>
    <t>PUB-P1C3.4.4.UC4 [src: use_case_derived_public_validated] → UCs: P1C3.4.4.UC4
PUB-P1C3.4.4.UC1 [src: use_case_derived_public_validated] → UCs: P1C3.4.4.UC1
PUB-P1C3.4.4.UC2 [src: use_case_derived_public_validated] → UCs: P1C3.4.4.UC2
PUB-P1C3.4.4.UC3 [src: use_case_derived_public_validated] → UCs: P1C3.4.4.UC3</t>
  </si>
  <si>
    <t>P1C3.4.5</t>
  </si>
  <si>
    <t>Post-Implementation Optimization</t>
  </si>
  <si>
    <t>Continuous improvement cycles post-go-live including enhancement request intake and prioritization, configuration refinements, user feedback incorporation, iterative optimization sprints, and structured post-implementation review cadence</t>
  </si>
  <si>
    <t>P1C3.4.5.UC3 [CHANGE_DELIVERY]: Change &amp; training delivery for Post-Implementation Optimization
P1C3.4.5.UC2 [PIPELINE_TRACKING]: Innovation pipeline &amp; funnel tracking for Post-Implementation Optimization
P1C3.4.5.UC4 [ENGAGEMENT_MEASUREMENT]: Engagement &amp; adoption telemetry for Post-Implementation Optimization
P1C3.4.5.UC1 [LIFECYCLE_MGMT]: End-to-end lifecycle management for Post-Implementation Optimization</t>
  </si>
  <si>
    <t>PUB-P1C3.4.5.UC3 [src: use_case_derived_public_validated] → UCs: P1C3.4.5.UC3
PUB-P1C3.4.5.UC2 [src: use_case_derived_public_validated] → UCs: P1C3.4.5.UC2
PUB-P1C3.4.5.UC4 [src: use_case_derived_public_validated] → UCs: P1C3.4.5.UC4
PUB-P1C3.4.5.UC1 [src: use_case_derived_public_validated] → UCs: P1C3.4.5.UC1</t>
  </si>
  <si>
    <t>Innovation Funding</t>
  </si>
  <si>
    <t>P1C3.5.1</t>
  </si>
  <si>
    <t>Dedicated Innovation Budget</t>
  </si>
  <si>
    <t>Protected budget allocation for innovation</t>
  </si>
  <si>
    <t>CFO, Innovation Investment Committee, Head of Innovation Finance</t>
  </si>
  <si>
    <t>P1C3.5.1.UC4 [AUDIT_TRAIL]: Evidence repository &amp; audit trail for Dedicated Innovation Budget
P1C3.5.1.UC3 [WORKFLOW_CADENCE]: Workflow-orchestrated review &amp; refresh cycle for Dedicated Innovation Budget
P1C3.5.1.UC1 [EXEC_DASHBOARD]: Real-time executive performance dashboard for Dedicated Innovation Budget
P1C3.5.1.UC2 [ALIGNMENT_LINK]: Strategy-to-execution linkage for Dedicated Innovation Budget</t>
  </si>
  <si>
    <t>PUB-P1C3.5.1.UC4 [src: use_case_derived_public_validated] → UCs: P1C3.5.1.UC4
PUB-P1C3.5.1.UC3 [src: use_case_derived_public_validated] → UCs: P1C3.5.1.UC3
PUB-P1C3.5.1.UC1 [src: use_case_derived_public_validated] → UCs: P1C3.5.1.UC1
PUB-P1C3.5.1.UC2 [src: use_case_derived_public_validated] → UCs: P1C3.5.1.UC2</t>
  </si>
  <si>
    <t>P1C3.5.2</t>
  </si>
  <si>
    <t>Stage-Gate Funding</t>
  </si>
  <si>
    <t>Stage-gate funding model for innovation progression</t>
  </si>
  <si>
    <t>P1C3.5.2.UC1 [EXEC_DASHBOARD]: Real-time executive performance dashboard for Stage-Gate Funding
P1C3.5.2.UC2 [ALIGNMENT_LINK]: Strategy-to-execution linkage for Stage-Gate Funding
P1C3.5.2.UC3 [WORKFLOW_CADENCE]: Workflow-orchestrated review &amp; refresh cycle for Stage-Gate Funding
P1C3.5.2.UC4 [AUDIT_TRAIL]: Evidence repository &amp; audit trail for Stage-Gate Funding</t>
  </si>
  <si>
    <t>PUB-P1C3.5.2.UC1 [src: use_case_derived_public_validated] → UCs: P1C3.5.2.UC1
PUB-P1C3.5.2.UC2 [src: use_case_derived_public_validated] → UCs: P1C3.5.2.UC2
PUB-P1C3.5.2.UC3 [src: use_case_derived_public_validated] → UCs: P1C3.5.2.UC3
PUB-P1C3.5.2.UC4 [src: use_case_derived_public_validated] → UCs: P1C3.5.2.UC4</t>
  </si>
  <si>
    <t>P1C3.5.3</t>
  </si>
  <si>
    <t>Innovation ROI Tracking</t>
  </si>
  <si>
    <t>Tracking of return on innovation investment</t>
  </si>
  <si>
    <t>P1C3.5.3.UC4 [AUDIT_TRAIL]: Evidence repository &amp; audit trail for Innovation ROI Tracking
P1C3.5.3.UC1 [EXEC_DASHBOARD]: Real-time executive performance dashboard for Innovation ROI Tracking
P1C3.5.3.UC2 [ALIGNMENT_LINK]: Strategy-to-execution linkage for Innovation ROI Tracking
P1C3.5.3.UC3 [WORKFLOW_CADENCE]: Workflow-orchestrated review &amp; refresh cycle for Innovation ROI Tracking</t>
  </si>
  <si>
    <t>PUB-P1C3.5.3.UC4 [src: use_case_derived_public_validated] → UCs: P1C3.5.3.UC4
PUB-P1C3.5.3.UC1 [src: use_case_derived_public_validated] → UCs: P1C3.5.3.UC1
PUB-P1C3.5.3.UC2 [src: use_case_derived_public_validated] → UCs: P1C3.5.3.UC2
PUB-P1C3.5.3.UC3 [src: use_case_derived_public_validated] → UCs: P1C3.5.3.UC3</t>
  </si>
  <si>
    <t>P1C3.5.4</t>
  </si>
  <si>
    <t>Venture Allocation</t>
  </si>
  <si>
    <t>Allocation for venture-style innovation investments</t>
  </si>
  <si>
    <t>P1C3.5.4.UC3 [WORKFLOW_CADENCE]: Workflow-orchestrated review &amp; refresh cycle for Venture Allocation
P1C3.5.4.UC1 [EXEC_DASHBOARD]: Real-time executive performance dashboard for Venture Allocation
P1C3.5.4.UC2 [ALIGNMENT_LINK]: Strategy-to-execution linkage for Venture Allocation
P1C3.5.4.UC4 [AUDIT_TRAIL]: Evidence repository &amp; audit trail for Venture Allocation</t>
  </si>
  <si>
    <t>PUB-P1C3.5.4.UC3 [src: use_case_derived_public_validated] → UCs: P1C3.5.4.UC3
PUB-P1C3.5.4.UC1 [src: use_case_derived_public_validated] → UCs: P1C3.5.4.UC1
PUB-P1C3.5.4.UC2 [src: use_case_derived_public_validated] → UCs: P1C3.5.4.UC2
PUB-P1C3.5.4.UC4 [src: use_case_derived_public_validated] → UCs: P1C3.5.4.UC4</t>
  </si>
  <si>
    <t>Innovation Ecosystem</t>
  </si>
  <si>
    <t>P1C3.6.1</t>
  </si>
  <si>
    <t>Fintech Partnership Strategy</t>
  </si>
  <si>
    <t>Strategy for fintech/insurtech partnerships</t>
  </si>
  <si>
    <t>Head of Partnerships, Innovation Lead, Corporate Development</t>
  </si>
  <si>
    <t>[L3-SF-PLATFORM-FOUNDATION] Salesforce Platform Foundation (count: 5)
[L3-SF-FSC] Salesforce Financial Services Cloud (FSC) (count: 2)</t>
  </si>
  <si>
    <t>Flow Builder [L3: L3-SF-PLATFORM-FOUNDATION, Salesforce, Low-Code]
Apex [L3: L3-SF-PLATFORM-FOUNDATION, Salesforce, Code]
Lightning Web Components [L3: L3-SF-PLATFORM-FOUNDATION, Salesforce, Code]
Salesforce Files [L3: L3-SF-PLATFORM-FOUNDATION, Salesforce, OOB]
Quip [L3: L3-SF-PLATFORM-FOUNDATION, Salesforce, OOB]
FSC Compliance Workflows [L3: L3-SF-FSC, Salesforce, Configuration]
FSC Action Plans [L3: L3-SF-FSC, Salesforce, Configuration]</t>
  </si>
  <si>
    <t>P1C3.6.1.UC1 [LIFECYCLE_MGMT]: End-to-end lifecycle management for Fintech Partnership Strategy
P1C3.6.1.UC2 [SELF_SERVICE_PORTAL]: Persona-based self-service portal for Fintech Partnership Strategy
P1C3.6.1.UC3 [STAKEHOLDER_COMM]: Multi-channel stakeholder communication of Fintech Partnership Strategy
P1C3.6.1.UC4 [EXTERNAL_BENCHMARK]: Peer benchmarking &amp; calibration for Fintech Partnership Strategy</t>
  </si>
  <si>
    <t>PUB-P1C3.6.1.UC1 [src: use_case_derived_public_validated] → UCs: P1C3.6.1.UC1
PUB-P1C3.6.1.UC2 [src: use_case_derived_public_validated] → UCs: P1C3.6.1.UC2
PUB-P1C3.6.1.UC3 [src: use_case_derived_public_validated] → UCs: P1C3.6.1.UC3
PUB-P1C3.6.1.UC4 [src: use_case_derived_public_validated] → UCs: P1C3.6.1.UC4</t>
  </si>
  <si>
    <t>P1C3.6.2</t>
  </si>
  <si>
    <t>Accelerator/Incubator Engagement</t>
  </si>
  <si>
    <t>Engagement with accelerators and incubators</t>
  </si>
  <si>
    <t>P1C3.6.2.UC4 [EXTERNAL_BENCHMARK]: Peer benchmarking &amp; calibration for Accelerator/Incubator Engagement
P1C3.6.2.UC3 [STAKEHOLDER_COMM]: Multi-channel stakeholder communication of Accelerator/Incubator Engagement
P1C3.6.2.UC1 [LIFECYCLE_MGMT]: End-to-end lifecycle management for Accelerator/Incubator Engagement
P1C3.6.2.UC2 [SELF_SERVICE_PORTAL]: Persona-based self-service portal for Accelerator/Incubator Engagement</t>
  </si>
  <si>
    <t>PUB-P1C3.6.2.UC4 [src: use_case_derived_public_validated] → UCs: P1C3.6.2.UC4
PUB-P1C3.6.2.UC3 [src: use_case_derived_public_validated] → UCs: P1C3.6.2.UC3
PUB-P1C3.6.2.UC1 [src: use_case_derived_public_validated] → UCs: P1C3.6.2.UC1
PUB-P1C3.6.2.UC2 [src: use_case_derived_public_validated] → UCs: P1C3.6.2.UC2</t>
  </si>
  <si>
    <t>P1C3.6.3</t>
  </si>
  <si>
    <t>Industry Consortium Participation</t>
  </si>
  <si>
    <t>Participation in industry innovation consortiums</t>
  </si>
  <si>
    <t>P1C3.6.3.UC2 [SELF_SERVICE_PORTAL]: Persona-based self-service portal for Industry Consortium Participation
P1C3.6.3.UC1 [LIFECYCLE_MGMT]: End-to-end lifecycle management for Industry Consortium Participation
P1C3.6.3.UC3 [STAKEHOLDER_COMM]: Multi-channel stakeholder communication of Industry Consortium Participation
P1C3.6.3.UC4 [EXTERNAL_BENCHMARK]: Peer benchmarking &amp; calibration for Industry Consortium Participation</t>
  </si>
  <si>
    <t>PUB-P1C3.6.3.UC2 [src: use_case_derived_public_validated] → UCs: P1C3.6.3.UC2
PUB-P1C3.6.3.UC1 [src: use_case_derived_public_validated] → UCs: P1C3.6.3.UC1
PUB-P1C3.6.3.UC3 [src: use_case_derived_public_validated] → UCs: P1C3.6.3.UC3
PUB-P1C3.6.3.UC4 [src: use_case_derived_public_validated] → UCs: P1C3.6.3.UC4</t>
  </si>
  <si>
    <t>P1C3.6.4</t>
  </si>
  <si>
    <t>Academic Partnerships</t>
  </si>
  <si>
    <t>Partnerships with academic institutions for research</t>
  </si>
  <si>
    <t>P1C3.6.4.UC4 [EXTERNAL_BENCHMARK]: Peer benchmarking &amp; calibration for Academic Partnerships
P1C3.6.4.UC3 [STAKEHOLDER_COMM]: Multi-channel stakeholder communication of Academic Partnerships
P1C3.6.4.UC1 [LIFECYCLE_MGMT]: End-to-end lifecycle management for Academic Partnerships
P1C3.6.4.UC2 [SELF_SERVICE_PORTAL]: Persona-based self-service portal for Academic Partnerships</t>
  </si>
  <si>
    <t>PUB-P1C3.6.4.UC4 [src: use_case_derived_public_validated] → UCs: P1C3.6.4.UC4
PUB-P1C3.6.4.UC3 [src: use_case_derived_public_validated] → UCs: P1C3.6.4.UC3
PUB-P1C3.6.4.UC1 [src: use_case_derived_public_validated] → UCs: P1C3.6.4.UC1
PUB-P1C3.6.4.UC2 [src: use_case_derived_public_validated] → UCs: P1C3.6.4.UC2</t>
  </si>
  <si>
    <t>P1C3.6.CU1</t>
  </si>
  <si>
    <t>CUSO Collaboration</t>
  </si>
  <si>
    <t>Credit union-specific CUSO collaboration for innovation</t>
  </si>
  <si>
    <t>[L3-SF-PLATFORM-FOUNDATION] Salesforce Platform Foundation (count: 5)
[L3-SF-FSC] Salesforce Financial Services Cloud (FSC) (count: 2)
[L3-NCINO-CONSUMER] nCino Consumer Lending (count: 1)
[L3-NCINO-DEPOSIT] nCino Deposit Account Opening (count: 1)</t>
  </si>
  <si>
    <t>Flow Builder [L3: L3-SF-PLATFORM-FOUNDATION, Salesforce, Low-Code]
Apex [L3: L3-SF-PLATFORM-FOUNDATION, Salesforce, Code]
Lightning Web Components [L3: L3-SF-PLATFORM-FOUNDATION, Salesforce, Code]
Salesforce Files [L3: L3-SF-PLATFORM-FOUNDATION, Salesforce, OOB]
Quip [L3: L3-SF-PLATFORM-FOUNDATION, Salesforce, OOB]
FSC Compliance Workflows [L3: L3-SF-FSC, Salesforce, Configuration]
FSC Action Plans [L3: L3-SF-FSC, Salesforce, Configuration]
Credit Bureau Integration [L3: L3-NCINO-CONSUMER, nCino, Configuration]
KYC + AML Verification Flow [L3: L3-NCINO-DEPOSIT, nCino, Configuration]</t>
  </si>
  <si>
    <t>P1C3.6.CU1.UC3 [STAKEHOLDER_COMM]: Multi-channel stakeholder communication of CUSO Collaboration
P1C3.6.CU1.UC1 [LIFECYCLE_MGMT]: End-to-end lifecycle management for CUSO Collaboration
P1C3.6.CU1.UC2 [SELF_SERVICE_PORTAL]: Persona-based self-service portal for CUSO Collaboration
P1C3.6.CU1.UC4 [EXTERNAL_BENCHMARK]: Peer benchmarking &amp; calibration for CUSO Collaboration</t>
  </si>
  <si>
    <t>JIRA-CCUFMCNSM-286 [src: jira_completed] → UCs: P1C3.6.CU1.UC2
JIRA-CCUFMCNSM-374 [src: jira_completed] → UCs: P1C3.6.CU1.UC3, P1C3.6.CU1.UC1
JIRA-CCUFMCNSM-532 [src: jira_completed] → UCs: P1C3.6.CU1.UC3
JIRA-CCUFMCNSM-61 [src: jira_completed] → UCs: P1C3.6.CU1.UC3
JIRA-NWFCU-287 [src: jira_completed] → UCs: P1C3.6.CU1.UC2, P1C3.6.CU1.UC1
JIRA-NWFCU-377 [src: jira_completed] → UCs: P1C3.6.CU1.UC1
JIRA-NWFCU-402 [src: jira_completed] → UCs: P1C3.6.CU1.UC1
JIRA-NWFCU-499 [src: jira_completed] → UCs: P1C3.6.CU1.UC1
JIRA-NWFCU-523 [src: jira_completed] → UCs: P1C3.6.CU1.UC1
JIRA-NWFCU-572 [src: jira_completed] → UCs: P1C3.6.CU1.UC2, P1C3.6.CU1.UC1</t>
  </si>
  <si>
    <t>Core Vendor Innovation</t>
  </si>
  <si>
    <t>P1C3.7.1</t>
  </si>
  <si>
    <t>Core Vendor Roadmap Alignment</t>
  </si>
  <si>
    <t>Alignment with core vendor innovation roadmaps</t>
  </si>
  <si>
    <t>CIO, Head of Vendor Management, Architecture Lead</t>
  </si>
  <si>
    <t>[L3-SF-PLATFORM-FOUNDATION] Salesforce Platform Foundation (count: 2)
[L3-SF-FSC] Salesforce Financial Services Cloud (FSC) (count: 2)</t>
  </si>
  <si>
    <t>Flow Builder [L3: L3-SF-PLATFORM-FOUNDATION, Salesforce, Low-Code]
Apex [L3: L3-SF-PLATFORM-FOUNDATION, Salesforce, Code]
FSC Compliance Workflows [L3: L3-SF-FSC, Salesforce, Configuration]
FSC Action Plans [L3: L3-SF-FSC, Salesforce, Configuration]</t>
  </si>
  <si>
    <t>P1C3.7.1.UC2 [EXTERNAL_BENCHMARK]: Peer benchmarking &amp; calibration for Core Vendor Roadmap Alignment
P1C3.7.1.UC1 [LIFECYCLE_MGMT]: End-to-end lifecycle management for Core Vendor Roadmap Alignment
P1C3.7.1.UC3 [WORKFLOW_CADENCE]: Workflow-orchestrated review &amp; refresh cycle for Core Vendor Roadmap Alignment</t>
  </si>
  <si>
    <t>PUB-P1C3.7.1.UC2 [src: use_case_derived_public_validated] → UCs: P1C3.7.1.UC2
PUB-P1C3.7.1.UC1 [src: use_case_derived_public_validated] → UCs: P1C3.7.1.UC1
PUB-P1C3.7.1.UC3 [src: use_case_derived_public_validated] → UCs: P1C3.7.1.UC3</t>
  </si>
  <si>
    <t>P1C3.7.2</t>
  </si>
  <si>
    <t>Early Adopter Programs</t>
  </si>
  <si>
    <t>Participation in vendor early adopter/beta programs</t>
  </si>
  <si>
    <t>P1C3.7.2.UC2 [EXTERNAL_BENCHMARK]: Peer benchmarking &amp; calibration for Early Adopter Programs
P1C3.7.2.UC3 [WORKFLOW_CADENCE]: Workflow-orchestrated review &amp; refresh cycle for Early Adopter Programs
P1C3.7.2.UC1 [LIFECYCLE_MGMT]: End-to-end lifecycle management for Early Adopter Programs</t>
  </si>
  <si>
    <t>PUB-P1C3.7.2.UC2 [src: use_case_derived_public_validated] → UCs: P1C3.7.2.UC2
PUB-P1C3.7.2.UC3 [src: use_case_derived_public_validated] → UCs: P1C3.7.2.UC3
PUB-P1C3.7.2.UC1 [src: use_case_derived_public_validated] → UCs: P1C3.7.2.UC1</t>
  </si>
  <si>
    <t>P1C3.7.3</t>
  </si>
  <si>
    <t>Vendor Innovation Feedback</t>
  </si>
  <si>
    <t>Process for providing innovation feedback to vendors</t>
  </si>
  <si>
    <t>P1C3.7.3.UC2 [EXTERNAL_BENCHMARK]: Peer benchmarking &amp; calibration for Vendor Innovation Feedback
P1C3.7.3.UC3 [WORKFLOW_CADENCE]: Workflow-orchestrated review &amp; refresh cycle for Vendor Innovation Feedback
P1C3.7.3.UC1 [LIFECYCLE_MGMT]: End-to-end lifecycle management for Vendor Innovation Feedback</t>
  </si>
  <si>
    <t>PUB-P1C3.7.3.UC2 [src: use_case_derived_public_validated] → UCs: P1C3.7.3.UC2
PUB-P1C3.7.3.UC3 [src: use_case_derived_public_validated] → UCs: P1C3.7.3.UC3
PUB-P1C3.7.3.UC1 [src: use_case_derived_public_validated] → UCs: P1C3.7.3.UC1</t>
  </si>
  <si>
    <t>AI/GenAI Innovation</t>
  </si>
  <si>
    <t>P1C3.8.1</t>
  </si>
  <si>
    <t>GenAI Strategy</t>
  </si>
  <si>
    <t>Strategy for generative AI adoption and scaling</t>
  </si>
  <si>
    <t>Chief AI Officer, Chief Data Scientist, AI Lab Lead, ML Engineers</t>
  </si>
  <si>
    <t>[L3-SF-AGENTFORCE] Salesforce Agentforce (count: 2)
[L3-SF-AGENTFORCE-FS] Agentforce for Financial Services (count: 1)</t>
  </si>
  <si>
    <t>Agentforce Builder [L3: L3-SF-AGENTFORCE, Salesforce, Low-Code]
Agentforce Topics &amp; Actions [L3: L3-SF-AGENTFORCE, Salesforce, Configuration]
Embedded Compliance Controls [L3: L3-SF-AGENTFORCE-FS, Salesforce, Configuration]</t>
  </si>
  <si>
    <t>P1C3.8.1.UC1 [AI_AUTHOR]: AI-assisted authoring &amp; maintenance of GenAI Strategy
P1C3.8.1.UC2 [RISK_INDICATOR]: Predictive risk indicators for GenAI Strategy
P1C3.8.1.UC3 [POLICY_ENFORCEMENT]: Policy-as-code enforcement for GenAI Strategy
P1C3.8.1.UC4 [DECISION_SUPPORT]: AI decision support at point of action for GenAI Strategy</t>
  </si>
  <si>
    <t>PUB-P1C3.8.1.UC1 [src: use_case_derived_public_validated] → UCs: P1C3.8.1.UC1
PUB-P1C3.8.1.UC2 [src: use_case_derived_public_validated] → UCs: P1C3.8.1.UC2
PUB-P1C3.8.1.UC3 [src: use_case_derived_public_validated] → UCs: P1C3.8.1.UC3
PUB-P1C3.8.1.UC4 [src: use_case_derived_public_validated] → UCs: P1C3.8.1.UC4</t>
  </si>
  <si>
    <t>P1C3.8.2</t>
  </si>
  <si>
    <t>AI Use Case Pipeline</t>
  </si>
  <si>
    <t>Pipeline of AI/ML use cases with prioritization</t>
  </si>
  <si>
    <t>P1C3.8.2.UC3 [POLICY_ENFORCEMENT]: Policy-as-code enforcement for AI Use Case Pipeline
P1C3.8.2.UC4 [DECISION_SUPPORT]: AI decision support at point of action for AI Use Case Pipeline
P1C3.8.2.UC2 [RISK_INDICATOR]: Predictive risk indicators for AI Use Case Pipeline
P1C3.8.2.UC1 [AI_AUTHOR]: AI-assisted authoring &amp; maintenance of AI Use Case Pipeline</t>
  </si>
  <si>
    <t>JIRA-BCFSC-299 [src: jira_completed] → UCs: P1C3.8.2.UC3
JIRA-BCFSC-317 [src: jira_completed] → UCs: P1C3.8.2.UC3
JIRA-BCFSC-584 [src: jira_completed] → UCs: P1C3.8.2.UC3, P1C3.8.2.UC1
JIRA-BCFSC-602 [src: jira_completed] → UCs: P1C3.8.2.UC3
JIRA-BCFSC-730 [src: jira_completed] → UCs: P1C3.8.2.UC4, P1C3.8.2.UC3
JIRA-BCFSC-860 [src: jira_completed] → UCs: P1C3.8.2.UC4
JIRA-CB-76 [src: jira_completed] → UCs: P1C3.8.2.UC1
JIRA-CCUFMCNSM-391 [src: jira_completed] → UCs: P1C3.8.2.UC3
JIRA-CCUFMCNSM-404 [src: jira_completed] → UCs: P1C3.8.2.UC1
JIRA-CCUFMCNSM-55 [src: jira_completed] → UCs: P1C3.8.2.UC3
JIRA-INVYT-336 [src: jira_completed] → UCs: P1C3.8.2.UC1
JIRA-INVYT-92 [src: jira_completed] → UCs: P1C3.8.2.UC1
JIRA-INVYT-93 [src: jira_completed] → UCs: P1C3.8.2.UC1
JIRA-INVYT-95 [src: jira_completed] → UCs: P1C3.8.2.UC1
JIRA-INVYT-96 [src: jira_completed] → UCs: P1C3.8.2.UC4
JIRA-KAS-8 [src: jira_completed] → UCs: P1C3.8.2.UC4
JIRA-NWFCU-587 [src: jira_completed] → UCs: P1C3.8.2.UC3, P1C3.8.2.UC1
JIRA-NWFCU-590 [src: jira_completed] → UCs: P1C3.8.2.UC3
JIRA-NWFCU-591 [src: jira_completed] → UCs: P1C3.8.2.UC4
JIRA-ORNL-19 [src: jira_completed] → UCs: P1C3.8.2.UC3
JIRA-ORNL-45 [src: jira_completed] → UCs: P1C3.8.2.UC3, P1C3.8.2.UC1
JIRA-PF-900 [src: jira_completed] → UCs: P1C3.8.2.UC1
JIRA-PF-925 [src: jira_completed] → UCs: P1C3.8.2.UC3
JIRA-SILVERGATE-152 [src: jira_completed] → UCs: P1C3.8.2.UC2
JIRA-TTFCU-96 [src: jira_completed] → UCs: P1C3.8.2.UC3, P1C3.8.2.UC4</t>
  </si>
  <si>
    <t>P1C3.8.3</t>
  </si>
  <si>
    <t>AI Governance for Innovation</t>
  </si>
  <si>
    <t>Governance guardrails for AI innovation</t>
  </si>
  <si>
    <t>P1C3.8.3.UC1 [AI_AUTHOR]: AI-assisted authoring &amp; maintenance of AI Governance for Innovation
P1C3.8.3.UC2 [RISK_INDICATOR]: Predictive risk indicators for AI Governance for Innovation
P1C3.8.3.UC3 [POLICY_ENFORCEMENT]: Policy-as-code enforcement for AI Governance for Innovation
P1C3.8.3.UC4 [DECISION_SUPPORT]: AI decision support at point of action for AI Governance for Innovation</t>
  </si>
  <si>
    <t>PUB-P1C3.8.3.UC1 [src: use_case_derived_public_validated] → UCs: P1C3.8.3.UC1
PUB-P1C3.8.3.UC2 [src: use_case_derived_public_validated] → UCs: P1C3.8.3.UC2
PUB-P1C3.8.3.UC3 [src: use_case_derived_public_validated] → UCs: P1C3.8.3.UC3
PUB-P1C3.8.3.UC4 [src: use_case_derived_public_validated] → UCs: P1C3.8.3.UC4</t>
  </si>
  <si>
    <t>P1C3.8.4</t>
  </si>
  <si>
    <t>AI Talent &amp; Capabilities</t>
  </si>
  <si>
    <t>Building AI/ML talent and capabilities</t>
  </si>
  <si>
    <t>P1C3.8.4.UC3 [POLICY_ENFORCEMENT]: Policy-as-code enforcement for AI Talent &amp; Capabilities
P1C3.8.4.UC4 [DECISION_SUPPORT]: AI decision support at point of action for AI Talent &amp; Capabilities
P1C3.8.4.UC1 [AI_AUTHOR]: AI-assisted authoring &amp; maintenance of AI Talent &amp; Capabilities
P1C3.8.4.UC2 [RISK_INDICATOR]: Predictive risk indicators for AI Talent &amp; Capabilities</t>
  </si>
  <si>
    <t>JIRA-GALLAGHER-14 [src: jira_completed] → UCs: P1C3.8.4.UC1</t>
  </si>
  <si>
    <t>Innovation Labs/Functions</t>
  </si>
  <si>
    <t>P1C3.9.1</t>
  </si>
  <si>
    <t>Innovation Lab/Center</t>
  </si>
  <si>
    <t>Dedicated innovation lab or center of excellence</t>
  </si>
  <si>
    <t>Innovation Lab Director, Lab Engineers, Design Leads</t>
  </si>
  <si>
    <t>[L3-SF-CRMA] Salesforce CRM Analytics (count: 3)
[L3-SF-SALES] Salesforce Sales Cloud (count: 1)</t>
  </si>
  <si>
    <t>Two-Way Email [L3: L3-SF-SALES, Salesforce, Configuration]
CRM Analytics Dashboards [L3: L3-SF-CRMA, Salesforce, Configuration]
Einstein Discovery [L3: L3-SF-CRMA, Salesforce, Configuration]
CRM Analytics Story Builder [L3: L3-SF-CRMA, Salesforce, Configuration]</t>
  </si>
  <si>
    <t>P1C3.9.1.UC4 [STAKEHOLDER_COMM]: Multi-channel stakeholder communication of Innovation Lab/Center
P1C3.9.1.UC1 [PIPELINE_TRACKING]: Innovation pipeline &amp; funnel tracking for Innovation Lab/Center
P1C3.9.1.UC2 [IDEA_CROWDSOURCE]: Crowdsourced idea capture &amp; triage for Innovation Lab/Center
P1C3.9.1.UC3 [EXEC_DASHBOARD]: Real-time executive performance dashboard for Innovation Lab/Center</t>
  </si>
  <si>
    <t>PUB-P1C3.9.1.UC4 [src: use_case_derived_public_validated] → UCs: P1C3.9.1.UC4
PUB-P1C3.9.1.UC1 [src: use_case_derived_public_validated] → UCs: P1C3.9.1.UC1
PUB-P1C3.9.1.UC2 [src: use_case_derived_public_validated] → UCs: P1C3.9.1.UC2
PUB-P1C3.9.1.UC3 [src: use_case_derived_public_validated] → UCs: P1C3.9.1.UC3</t>
  </si>
  <si>
    <t>P1C3.9.2</t>
  </si>
  <si>
    <t>Innovation Team</t>
  </si>
  <si>
    <t>Dedicated team for driving innovation agenda</t>
  </si>
  <si>
    <t>P1C3.9.2.UC4 [STAKEHOLDER_COMM]: Multi-channel stakeholder communication of Innovation Team
P1C3.9.2.UC2 [IDEA_CROWDSOURCE]: Crowdsourced idea capture &amp; triage for Innovation Team
P1C3.9.2.UC3 [EXEC_DASHBOARD]: Real-time executive performance dashboard for Innovation Team
P1C3.9.2.UC1 [PIPELINE_TRACKING]: Innovation pipeline &amp; funnel tracking for Innovation Team</t>
  </si>
  <si>
    <t>PUB-P1C3.9.2.UC4 [src: use_case_derived_public_validated] → UCs: P1C3.9.2.UC4
PUB-P1C3.9.2.UC2 [src: use_case_derived_public_validated] → UCs: P1C3.9.2.UC2
PUB-P1C3.9.2.UC3 [src: use_case_derived_public_validated] → UCs: P1C3.9.2.UC3
PUB-P1C3.9.2.UC1 [src: use_case_derived_public_validated] → UCs: P1C3.9.2.UC1</t>
  </si>
  <si>
    <t>P1C3.9.3</t>
  </si>
  <si>
    <t>Design Thinking Capabilities</t>
  </si>
  <si>
    <t>Design thinking methodology and capabilities</t>
  </si>
  <si>
    <t>P1C3.9.3.UC4 [STAKEHOLDER_COMM]: Multi-channel stakeholder communication of Design Thinking Capabilities
P1C3.9.3.UC3 [EXEC_DASHBOARD]: Real-time executive performance dashboard for Design Thinking Capabilities
P1C3.9.3.UC2 [IDEA_CROWDSOURCE]: Crowdsourced idea capture &amp; triage for Design Thinking Capabilities
P1C3.9.3.UC1 [PIPELINE_TRACKING]: Innovation pipeline &amp; funnel tracking for Design Thinking Capabilities</t>
  </si>
  <si>
    <t>PUB-P1C3.9.3.UC4 [src: use_case_derived_public_validated] → UCs: P1C3.9.3.UC4
PUB-P1C3.9.3.UC3 [src: use_case_derived_public_validated] → UCs: P1C3.9.3.UC3
PUB-P1C3.9.3.UC2 [src: use_case_derived_public_validated] → UCs: P1C3.9.3.UC2
PUB-P1C3.9.3.UC1 [src: use_case_derived_public_validated] → UCs: P1C3.9.3.UC1</t>
  </si>
  <si>
    <t>P1C3.9.4</t>
  </si>
  <si>
    <t>Rapid Prototyping Capabilities</t>
  </si>
  <si>
    <t>Capabilities for rapid prototyping of innovations</t>
  </si>
  <si>
    <t>P1C3.9.4.UC3 [EXEC_DASHBOARD]: Real-time executive performance dashboard for Rapid Prototyping Capabilities
P1C3.9.4.UC2 [IDEA_CROWDSOURCE]: Crowdsourced idea capture &amp; triage for Rapid Prototyping Capabilities
P1C3.9.4.UC4 [STAKEHOLDER_COMM]: Multi-channel stakeholder communication of Rapid Prototyping Capabilities
P1C3.9.4.UC1 [PIPELINE_TRACKING]: Innovation pipeline &amp; funnel tracking for Rapid Prototyping Capabilities</t>
  </si>
  <si>
    <t>PUB-P1C3.9.4.UC3 [src: use_case_derived_public_validated] → UCs: P1C3.9.4.UC3
PUB-P1C3.9.4.UC2 [src: use_case_derived_public_validated] → UCs: P1C3.9.4.UC2
PUB-P1C3.9.4.UC4 [src: use_case_derived_public_validated] → UCs: P1C3.9.4.UC4
PUB-P1C3.9.4.UC1 [src: use_case_derived_public_validated] → UCs: P1C3.9.4.UC1</t>
  </si>
  <si>
    <t>P1C4</t>
  </si>
  <si>
    <t>Change Management Framework</t>
  </si>
  <si>
    <t>P1C4.1.1</t>
  </si>
  <si>
    <t>Change Methodology</t>
  </si>
  <si>
    <t>Standardized change management methodology (e.g., ADKAR, Kotter)</t>
  </si>
  <si>
    <t>Head of Change Management, Change Lead, OD Consultant, HR Business Partner</t>
  </si>
  <si>
    <t>[L3-SF-INDUSTRIES-COMMON] Salesforce Industries Common Components (count: 5)
[L3-SF-PLATFORM-FOUNDATION] Salesforce Platform Foundation (count: 4)
[L3-SF-SLACK] Slack (count: 1)</t>
  </si>
  <si>
    <t>Flow Builder [L3: L3-SF-PLATFORM-FOUNDATION, Salesforce, Low-Code]
Salesforce Files [L3: L3-SF-PLATFORM-FOUNDATION, Salesforce, OOB]
Quip [L3: L3-SF-PLATFORM-FOUNDATION, Salesforce, OOB]
Salesforce Identity [L3: L3-SF-PLATFORM-FOUNDATION, Salesforce, Configuration]
OmniStudio [L3: L3-SF-INDUSTRIES-COMMON, Salesforce, Low-Code]
OmniScript [L3: L3-SF-INDUSTRIES-COMMON, Salesforce, Low-Code]
Integration Procedures [L3: L3-SF-INDUSTRIES-COMMON, Salesforce, Low-Code]
Decision Tables and Matrices [L3: L3-SF-INDUSTRIES-COMMON, Salesforce, Low-Code]
Action Plans Template [L3: L3-SF-INDUSTRIES-COMMON, Salesforce, Configuration]
Slack Lists [L3: L3-SF-SLACK, Salesforce, Configuration]</t>
  </si>
  <si>
    <t>P1C4.1.1.UC6 [AUDIT_TRAIL]: Evidence repository &amp; audit trail for Change Methodology
P1C4.1.1.UC5 [ENGAGEMENT_MEASUREMENT]: Engagement &amp; adoption telemetry for Change Methodology
P1C4.1.1.UC4 [STAKEHOLDER_COMM]: Multi-channel stakeholder communication of Change Methodology
P1C4.1.1.UC3 [EXEC_DASHBOARD]: Real-time executive performance dashboard for Change Methodology
P1C4.1.1.UC1 [WORKFLOW_CADENCE]: Workflow-orchestrated review &amp; refresh cycle for Change Methodology
P1C4.1.1.UC2 [CHANGE_DELIVERY]: Change &amp; training delivery for Change Methodology</t>
  </si>
  <si>
    <t>PUB-P1C4.1.1.UC6 [src: use_case_derived_public_validated] → UCs: P1C4.1.1.UC6
PUB-P1C4.1.1.UC5 [src: use_case_derived_public_validated] → UCs: P1C4.1.1.UC5
PUB-P1C4.1.1.UC4 [src: use_case_derived_public_validated] → UCs: P1C4.1.1.UC4
PUB-P1C4.1.1.UC3 [src: use_case_derived_public_validated] → UCs: P1C4.1.1.UC3
PUB-P1C4.1.1.UC1 [src: use_case_derived_public_validated] → UCs: P1C4.1.1.UC1
PUB-P1C4.1.1.UC2 [src: use_case_derived_public_validated] → UCs: P1C4.1.1.UC2</t>
  </si>
  <si>
    <t>P1C4.1.2</t>
  </si>
  <si>
    <t>Change Impact Assessment</t>
  </si>
  <si>
    <t>Process for assessing change impacts on people and processes</t>
  </si>
  <si>
    <t>P1C4.1.2.UC2 [CHANGE_DELIVERY]: Change &amp; training delivery for Change Impact Assessment
P1C4.1.2.UC3 [EXEC_DASHBOARD]: Real-time executive performance dashboard for Change Impact Assessment
P1C4.1.2.UC1 [WORKFLOW_CADENCE]: Workflow-orchestrated review &amp; refresh cycle for Change Impact Assessment
P1C4.1.2.UC5 [ENGAGEMENT_MEASUREMENT]: Engagement &amp; adoption telemetry for Change Impact Assessment
P1C4.1.2.UC4 [STAKEHOLDER_COMM]: Multi-channel stakeholder communication of Change Impact Assessment
P1C4.1.2.UC6 [AUDIT_TRAIL]: Evidence repository &amp; audit trail for Change Impact Assessment</t>
  </si>
  <si>
    <t>PUB-P1C4.1.2.UC2 [src: use_case_derived_public_validated] → UCs: P1C4.1.2.UC2
PUB-P1C4.1.2.UC3 [src: use_case_derived_public_validated] → UCs: P1C4.1.2.UC3
PUB-P1C4.1.2.UC1 [src: use_case_derived_public_validated] → UCs: P1C4.1.2.UC1
PUB-P1C4.1.2.UC5 [src: use_case_derived_public_validated] → UCs: P1C4.1.2.UC5
PUB-P1C4.1.2.UC4 [src: use_case_derived_public_validated] → UCs: P1C4.1.2.UC4
PUB-P1C4.1.2.UC6 [src: use_case_derived_public_validated] → UCs: P1C4.1.2.UC6</t>
  </si>
  <si>
    <t>P1C4.1.3</t>
  </si>
  <si>
    <t>Stakeholder Analysis</t>
  </si>
  <si>
    <t>Stakeholder identification and analysis for change initiatives</t>
  </si>
  <si>
    <t>P1C4.1.3.UC6 [AUDIT_TRAIL]: Evidence repository &amp; audit trail for Stakeholder Analysis
P1C4.1.3.UC5 [ENGAGEMENT_MEASUREMENT]: Engagement &amp; adoption telemetry for Stakeholder Analysis
P1C4.1.3.UC4 [STAKEHOLDER_COMM]: Multi-channel stakeholder communication of Stakeholder Analysis
P1C4.1.3.UC1 [WORKFLOW_CADENCE]: Workflow-orchestrated review &amp; refresh cycle for Stakeholder Analysis
P1C4.1.3.UC2 [CHANGE_DELIVERY]: Change &amp; training delivery for Stakeholder Analysis
P1C4.1.3.UC3 [EXEC_DASHBOARD]: Real-time executive performance dashboard for Stakeholder Analysis</t>
  </si>
  <si>
    <t>PUB-P1C4.1.3.UC6 [src: use_case_derived_public_validated] → UCs: P1C4.1.3.UC6
PUB-P1C4.1.3.UC5 [src: use_case_derived_public_validated] → UCs: P1C4.1.3.UC5
PUB-P1C4.1.3.UC4 [src: use_case_derived_public_validated] → UCs: P1C4.1.3.UC4
PUB-P1C4.1.3.UC1 [src: use_case_derived_public_validated] → UCs: P1C4.1.3.UC1
PUB-P1C4.1.3.UC2 [src: use_case_derived_public_validated] → UCs: P1C4.1.3.UC2
PUB-P1C4.1.3.UC3 [src: use_case_derived_public_validated] → UCs: P1C4.1.3.UC3</t>
  </si>
  <si>
    <t>P1C4.1.4</t>
  </si>
  <si>
    <t>Change Readiness Assessment</t>
  </si>
  <si>
    <t>Assessment of organizational readiness for change including UAT readiness, test environment preparation, and user acceptance criteria definition</t>
  </si>
  <si>
    <t>P1C4.1.4.UC6 [AUDIT_TRAIL]: Evidence repository &amp; audit trail for Change Readiness Assessment
P1C4.1.4.UC5 [ENGAGEMENT_MEASUREMENT]: Engagement &amp; adoption telemetry for Change Readiness Assessment
P1C4.1.4.UC4 [STAKEHOLDER_COMM]: Multi-channel stakeholder communication of Change Readiness Assessment
P1C4.1.4.UC2 [CHANGE_DELIVERY]: Change &amp; training delivery for Change Readiness Assessment
P1C4.1.4.UC1 [WORKFLOW_CADENCE]: Workflow-orchestrated review &amp; refresh cycle for Change Readiness Assessment
P1C4.1.4.UC3 [EXEC_DASHBOARD]: Real-time executive performance dashboard for Change Readiness Assessment</t>
  </si>
  <si>
    <t>PUB-P1C4.1.4.UC6 [src: use_case_derived_public_validated] → UCs: P1C4.1.4.UC6
PUB-P1C4.1.4.UC5 [src: use_case_derived_public_validated] → UCs: P1C4.1.4.UC5
PUB-P1C4.1.4.UC4 [src: use_case_derived_public_validated] → UCs: P1C4.1.4.UC4
PUB-P1C4.1.4.UC2 [src: use_case_derived_public_validated] → UCs: P1C4.1.4.UC2
PUB-P1C4.1.4.UC1 [src: use_case_derived_public_validated] → UCs: P1C4.1.4.UC1
PUB-P1C4.1.4.UC3 [src: use_case_derived_public_validated] → UCs: P1C4.1.4.UC3</t>
  </si>
  <si>
    <t>P1C4.1.5</t>
  </si>
  <si>
    <t>Change Metrics</t>
  </si>
  <si>
    <t>Metrics for measuring change effectiveness</t>
  </si>
  <si>
    <t>P1C4.1.5.UC5 [ENGAGEMENT_MEASUREMENT]: Engagement &amp; adoption telemetry for Change Metrics
P1C4.1.5.UC4 [STAKEHOLDER_COMM]: Multi-channel stakeholder communication of Change Metrics
P1C4.1.5.UC3 [EXEC_DASHBOARD]: Real-time executive performance dashboard for Change Metrics
P1C4.1.5.UC6 [AUDIT_TRAIL]: Evidence repository &amp; audit trail for Change Metrics
P1C4.1.5.UC1 [WORKFLOW_CADENCE]: Workflow-orchestrated review &amp; refresh cycle for Change Metrics
P1C4.1.5.UC2 [CHANGE_DELIVERY]: Change &amp; training delivery for Change Metrics</t>
  </si>
  <si>
    <t>PUB-P1C4.1.5.UC5 [src: use_case_derived_public_validated] → UCs: P1C4.1.5.UC5
PUB-P1C4.1.5.UC4 [src: use_case_derived_public_validated] → UCs: P1C4.1.5.UC4
PUB-P1C4.1.5.UC3 [src: use_case_derived_public_validated] → UCs: P1C4.1.5.UC3
PUB-P1C4.1.5.UC6 [src: use_case_derived_public_validated] → UCs: P1C4.1.5.UC6
PUB-P1C4.1.5.UC1 [src: use_case_derived_public_validated] → UCs: P1C4.1.5.UC1
PUB-P1C4.1.5.UC2 [src: use_case_derived_public_validated] → UCs: P1C4.1.5.UC2</t>
  </si>
  <si>
    <t>P1C4.1.6</t>
  </si>
  <si>
    <t>UAT Planning &amp; Execution</t>
  </si>
  <si>
    <t>User acceptance testing planning, test case development, UAT coordination with business stakeholders, defect tracking and resolution management, environment readiness verification, and formal sign-off management ensuring deployment readiness</t>
  </si>
  <si>
    <t>P1C4.1.6.UC3 [EXEC_DASHBOARD]: Real-time executive performance dashboard for UAT Planning &amp; Execution
P1C4.1.6.UC4 [STAKEHOLDER_COMM]: Multi-channel stakeholder communication of UAT Planning &amp; Execution
P1C4.1.6.UC1 [WORKFLOW_CADENCE]: Workflow-orchestrated review &amp; refresh cycle for UAT Planning &amp; Execution
P1C4.1.6.UC2 [CHANGE_DELIVERY]: Change &amp; training delivery for UAT Planning &amp; Execution
P1C4.1.6.UC6 [AUDIT_TRAIL]: Evidence repository &amp; audit trail for UAT Planning &amp; Execution
P1C4.1.6.UC5 [ENGAGEMENT_MEASUREMENT]: Engagement &amp; adoption telemetry for UAT Planning &amp; Execution</t>
  </si>
  <si>
    <t>JIRA-BCFSC-317 [src: jira_completed] → UCs: P1C4.1.6.UC1, P1C4.1.6.UC4
JIRA-BCFSC-584 [src: jira_completed] → UCs: P1C4.1.6.UC3
JIRA-BCFSC-602 [src: jira_completed] → UCs: P1C4.1.6.UC3
JIRA-BCFSC-730 [src: jira_completed] → UCs: P1C4.1.6.UC2, P1C4.1.6.UC1
JIRA-BCFSC-860 [src: jira_completed] → UCs: P1C4.1.6.UC5
JIRA-CB-42 [src: jira_completed] → UCs: P1C4.1.6.UC1
JIRA-CB-76 [src: jira_completed] → UCs: P1C4.1.6.UC3
JIRA-CCUFMCNSM-391 [src: jira_completed] → UCs: P1C4.1.6.UC1
JIRA-CCUFMCNSM-404 [src: jira_completed] → UCs: P1C4.1.6.UC1, P1C4.1.6.UC4
JIRA-CCUFMCNSM-55 [src: jira_completed] → UCs: P1C4.1.6.UC1
JIRA-INVYT-336 [src: jira_completed] → UCs: P1C4.1.6.UC1
JIRA-INVYT-92 [src: jira_completed] → UCs: P1C4.1.6.UC6
JIRA-INVYT-93 [src: jira_completed] → UCs: P1C4.1.6.UC6
JIRA-INVYT-95 [src: jira_completed] → UCs: P1C4.1.6.UC1
JIRA-INVYT-96 [src: jira_completed] → UCs: P1C4.1.6.UC1
JIRA-KAS-8 [src: jira_completed] → UCs: P1C4.1.6.UC1
JIRA-NWFCU-587 [src: jira_completed] → UCs: P1C4.1.6.UC1, P1C4.1.6.UC3
JIRA-NWFCU-590 [src: jira_completed] → UCs: P1C4.1.6.UC1, P1C4.1.6.UC3
JIRA-NWFCU-591 [src: jira_completed] → UCs: P1C4.1.6.UC2
JIRA-ORNL-19 [src: jira_completed] → UCs: P1C4.1.6.UC1
JIRA-ORNL-45 [src: jira_completed] → UCs: P1C4.1.6.UC1
JIRA-PF-900 [src: jira_completed] → UCs: P1C4.1.6.UC1
JIRA-PF-925 [src: jira_completed] → UCs: P1C4.1.6.UC3
JIRA-SILVERGATE-152 [src: jira_completed] → UCs: P1C4.1.6.UC3
JIRA-TTFCU-96 [src: jira_completed] → UCs: P1C4.1.6.UC1</t>
  </si>
  <si>
    <t>Leadership &amp; Sponsorship</t>
  </si>
  <si>
    <t>P1C4.2.1</t>
  </si>
  <si>
    <t>Executive Sponsorship Model</t>
  </si>
  <si>
    <t>Model for executive sponsorship of change initiatives</t>
  </si>
  <si>
    <t>CEO, COO, Executive Sponsor, Steering Committee</t>
  </si>
  <si>
    <t>[L3-SF-SLACK] Slack (count: 5)
[L3-SF-MARKETING] Salesforce Marketing Cloud (count: 1)
[L3-SF-SALES] Salesforce Sales Cloud (count: 1)</t>
  </si>
  <si>
    <t>Journey Builder [L3: L3-SF-MARKETING, Salesforce, Low-Code]
Slack Lists [L3: L3-SF-SLACK, Salesforce, Configuration]
Slack Canvas [L3: L3-SF-SLACK, Salesforce, Configuration]
Slack AI [L3: L3-SF-SLACK, Salesforce, OOB]
Slack Workflow Builder [L3: L3-SF-SLACK, Salesforce, Low-Code]
Agentforce in Slack [L3: L3-SF-SLACK, Salesforce, Configuration]
Two-Way Email [L3: L3-SF-SALES, Salesforce, Configuration]</t>
  </si>
  <si>
    <t>P1C4.2.1.UC2 [EXEC_DASHBOARD]: Real-time executive performance dashboard for Executive Sponsorship Model
P1C4.2.1.UC3 [CHANGE_DELIVERY]: Change &amp; training delivery for Executive Sponsorship Model
P1C4.2.1.UC4 [AI_AUTHOR]: AI-assisted authoring &amp; maintenance of Executive Sponsorship Model
P1C4.2.1.UC1 [STAKEHOLDER_COMM]: Multi-channel stakeholder communication of Executive Sponsorship Model</t>
  </si>
  <si>
    <t>PUB-P1C4.2.1.UC2 [src: use_case_derived_public_validated] → UCs: P1C4.2.1.UC2
PUB-P1C4.2.1.UC3 [src: use_case_derived_public_validated] → UCs: P1C4.2.1.UC3
PUB-P1C4.2.1.UC4 [src: use_case_derived_public_validated] → UCs: P1C4.2.1.UC4
PUB-P1C4.2.1.UC1 [src: use_case_derived_public_validated] → UCs: P1C4.2.1.UC1</t>
  </si>
  <si>
    <t>P1C4.2.2</t>
  </si>
  <si>
    <t>Leader Role Modeling</t>
  </si>
  <si>
    <t>Leaders modeling desired digital behaviors</t>
  </si>
  <si>
    <t>P1C4.2.2.UC4 [AI_AUTHOR]: AI-assisted authoring &amp; maintenance of Leader Role Modeling
P1C4.2.2.UC3 [CHANGE_DELIVERY]: Change &amp; training delivery for Leader Role Modeling
P1C4.2.2.UC1 [STAKEHOLDER_COMM]: Multi-channel stakeholder communication of Leader Role Modeling
P1C4.2.2.UC2 [EXEC_DASHBOARD]: Real-time executive performance dashboard for Leader Role Modeling</t>
  </si>
  <si>
    <t>PUB-P1C4.2.2.UC4 [src: use_case_derived_public_validated] → UCs: P1C4.2.2.UC4
PUB-P1C4.2.2.UC3 [src: use_case_derived_public_validated] → UCs: P1C4.2.2.UC3
PUB-P1C4.2.2.UC1 [src: use_case_derived_public_validated] → UCs: P1C4.2.2.UC1
PUB-P1C4.2.2.UC2 [src: use_case_derived_public_validated] → UCs: P1C4.2.2.UC2</t>
  </si>
  <si>
    <t>P1C4.2.3</t>
  </si>
  <si>
    <t>Leadership Communication</t>
  </si>
  <si>
    <t>Regular leadership communication on transformation</t>
  </si>
  <si>
    <t>P1C4.2.3.UC4 [AI_AUTHOR]: AI-assisted authoring &amp; maintenance of Leadership Communication
P1C4.2.3.UC3 [CHANGE_DELIVERY]: Change &amp; training delivery for Leadership Communication
P1C4.2.3.UC1 [STAKEHOLDER_COMM]: Multi-channel stakeholder communication of Leadership Communication
P1C4.2.3.UC2 [EXEC_DASHBOARD]: Real-time executive performance dashboard for Leadership Communication</t>
  </si>
  <si>
    <t>JIRA-BB-475 [src: jira_completed] → UCs: P1C4.2.3.UC1</t>
  </si>
  <si>
    <t>P1C4.2.4</t>
  </si>
  <si>
    <t>Middle Manager Enablement</t>
  </si>
  <si>
    <t>Enablement and support for middle managers in change</t>
  </si>
  <si>
    <t>P1C4.2.4.UC4 [AI_AUTHOR]: AI-assisted authoring &amp; maintenance of Middle Manager Enablement
P1C4.2.4.UC1 [STAKEHOLDER_COMM]: Multi-channel stakeholder communication of Middle Manager Enablement
P1C4.2.4.UC2 [EXEC_DASHBOARD]: Real-time executive performance dashboard for Middle Manager Enablement
P1C4.2.4.UC3 [CHANGE_DELIVERY]: Change &amp; training delivery for Middle Manager Enablement</t>
  </si>
  <si>
    <t>JIRA-BB-184 [src: jira_completed] → UCs: P1C4.2.4.UC4
JIRA-BB-185 [src: jira_completed] → UCs: P1C4.2.4.UC4
JIRA-BB-399 [src: jira_completed] → UCs: P1C4.2.4.UC4
JIRA-BB-549 [src: jira_completed] → UCs: P1C4.2.4.UC4
JIRA-BB-572 [src: jira_completed] → UCs: P1C4.2.4.UC4, P1C4.2.4.UC1
JIRA-BB-621 [src: jira_completed] → UCs: P1C4.2.4.UC4, P1C4.2.4.UC2
JIRA-CB-9 [src: jira_completed] → UCs: P1C4.2.4.UC3
JIRA-FFBI-161 [src: jira_completed] → UCs: P1C4.2.4.UC2
JIRA-IAMC-8 [src: jira_completed] → UCs: P1C4.2.4.UC1
JIRA-ME-47 [src: jira_completed] → UCs: P1C4.2.4.UC4
JIRA-ME-63 [src: jira_completed] → UCs: P1C4.2.4.UC1, P1C4.2.4.UC3
JIRA-NAVEBANK-380 [src: jira_completed] → UCs: P1C4.2.4.UC2
JIRA-NAVEBANK-480 [src: jira_completed] → UCs: P1C4.2.4.UC4
JIRA-NAVEBANK-738 [src: jira_completed] → UCs: P1C4.2.4.UC2
JIRA-NCM-58 [src: jira_completed] → UCs: P1C4.2.4.UC3, P1C4.2.4.UC4
JIRA-PF-1056 [src: jira_completed] → UCs: P1C4.2.4.UC2
JIRA-PF-1210 [src: jira_completed] → UCs: P1C4.2.4.UC4, P1C4.2.4.UC3
JIRA-PF-1275 [src: jira_completed] → UCs: P1C4.2.4.UC4
JIRA-PF-1276 [src: jira_completed] → UCs: P1C4.2.4.UC4
JIRA-PF-1498 [src: jira_completed] → UCs: P1C4.2.4.UC2
JIRA-PF-517 [src: jira_completed] → UCs: P1C4.2.4.UC4
JIRA-PF-618 [src: jira_completed] → UCs: P1C4.2.4.UC3, P1C4.2.4.UC2
JIRA-PF-632 [src: jira_completed] → UCs: P1C4.2.4.UC4, P1C4.2.4.UC2
JIRA-SILVERGATE-40 [src: jira_completed] → UCs: P1C4.2.4.UC4
JIRA-ZBFQS20-136 [src: jira_completed] → UCs: P1C4.2.4.UC2</t>
  </si>
  <si>
    <t>Champions Network</t>
  </si>
  <si>
    <t>P1C4.3.1</t>
  </si>
  <si>
    <t>Champions Program</t>
  </si>
  <si>
    <t>Formal program for digital champions across organization</t>
  </si>
  <si>
    <t>Change Lead, Champion Coordinators, Department Champions, HR Business Partners</t>
  </si>
  <si>
    <t>[L3-SF-SLACK] Slack (count: 5)
[L3-SF-PLATFORM-FOUNDATION] Salesforce Platform Foundation (count: 3)</t>
  </si>
  <si>
    <t>Slack Lists [L3: L3-SF-SLACK, Salesforce, Configuration]
Slack Canvas [L3: L3-SF-SLACK, Salesforce, Configuration]
Slack AI [L3: L3-SF-SLACK, Salesforce, OOB]
Slack Workflow Builder [L3: L3-SF-SLACK, Salesforce, Low-Code]
Agentforce in Slack [L3: L3-SF-SLACK, Salesforce, Configuration]
Lightning Web Components [L3: L3-SF-PLATFORM-FOUNDATION, Salesforce, Code]
Salesforce Files [L3: L3-SF-PLATFORM-FOUNDATION, Salesforce, OOB]
Quip [L3: L3-SF-PLATFORM-FOUNDATION, Salesforce, OOB]</t>
  </si>
  <si>
    <t>P1C4.3.1.UC2 [ENGAGEMENT_MEASUREMENT]: Engagement &amp; adoption telemetry for Champions Program
P1C4.3.1.UC1 [IDEA_CROWDSOURCE]: Crowdsourced idea capture &amp; triage for Champions Program
P1C4.3.1.UC4 [SELF_SERVICE_PORTAL]: Persona-based self-service portal for Champions Program
P1C4.3.1.UC3 [STAKEHOLDER_COMM]: Multi-channel stakeholder communication of Champions Program</t>
  </si>
  <si>
    <t>PUB-P1C4.3.1.UC2 [src: use_case_derived_public_validated] → UCs: P1C4.3.1.UC2
PUB-P1C4.3.1.UC1 [src: use_case_derived_public_validated] → UCs: P1C4.3.1.UC1
PUB-P1C4.3.1.UC4 [src: use_case_derived_public_validated] → UCs: P1C4.3.1.UC4
PUB-P1C4.3.1.UC3 [src: use_case_derived_public_validated] → UCs: P1C4.3.1.UC3</t>
  </si>
  <si>
    <t>P1C4.3.2</t>
  </si>
  <si>
    <t>Champion Training</t>
  </si>
  <si>
    <t>Training and enablement for digital champions</t>
  </si>
  <si>
    <t>P1C4.3.2.UC1 [IDEA_CROWDSOURCE]: Crowdsourced idea capture &amp; triage for Champion Training
P1C4.3.2.UC2 [ENGAGEMENT_MEASUREMENT]: Engagement &amp; adoption telemetry for Champion Training
P1C4.3.2.UC3 [STAKEHOLDER_COMM]: Multi-channel stakeholder communication of Champion Training
P1C4.3.2.UC4 [SELF_SERVICE_PORTAL]: Persona-based self-service portal for Champion Training</t>
  </si>
  <si>
    <t>JIRA-BB-184 [src: jira_completed] → UCs: P1C4.3.2.UC1
JIRA-BB-185 [src: jira_completed] → UCs: P1C4.3.2.UC1
JIRA-BB-399 [src: jira_completed] → UCs: P1C4.3.2.UC2
JIRA-BB-549 [src: jira_completed] → UCs: P1C4.3.2.UC1
JIRA-BB-572 [src: jira_completed] → UCs: P1C4.3.2.UC1, P1C4.3.2.UC3
JIRA-BB-621 [src: jira_completed] → UCs: P1C4.3.2.UC2, P1C4.3.2.UC4
JIRA-CB-9 [src: jira_completed] → UCs: P1C4.3.2.UC2
JIRA-FFBI-161 [src: jira_completed] → UCs: P1C4.3.2.UC4
JIRA-IAMC-8 [src: jira_completed] → UCs: P1C4.3.2.UC3
JIRA-ME-47 [src: jira_completed] → UCs: P1C4.3.2.UC1
JIRA-ME-63 [src: jira_completed] → UCs: P1C4.3.2.UC3, P1C4.3.2.UC4
JIRA-NAVEBANK-380 [src: jira_completed] → UCs: P1C4.3.2.UC2
JIRA-NAVEBANK-480 [src: jira_completed] → UCs: P1C4.3.2.UC4
JIRA-NAVEBANK-738 [src: jira_completed] → UCs: P1C4.3.2.UC4
JIRA-NCM-58 [src: jira_completed] → UCs: P1C4.3.2.UC2, P1C4.3.2.UC1
JIRA-PF-1056 [src: jira_completed] → UCs: P1C4.3.2.UC1
JIRA-PF-1210 [src: jira_completed] → UCs: P1C4.3.2.UC1
JIRA-PF-1275 [src: jira_completed] → UCs: P1C4.3.2.UC4, P1C4.3.2.UC1
JIRA-PF-1276 [src: jira_completed] → UCs: P1C4.3.2.UC1
JIRA-PF-1498 [src: jira_completed] → UCs: P1C4.3.2.UC1
JIRA-PF-517 [src: jira_completed] → UCs: P1C4.3.2.UC2
JIRA-PF-618 [src: jira_completed] → UCs: P1C4.3.2.UC2, P1C4.3.2.UC3
JIRA-PF-632 [src: jira_completed] → UCs: P1C4.3.2.UC4
JIRA-SILVERGATE-41 [src: jira_completed] → UCs: P1C4.3.2.UC4
JIRA-ZBFQS20-136 [src: jira_completed] → UCs: P1C4.3.2.UC4</t>
  </si>
  <si>
    <t>P1C4.3.3</t>
  </si>
  <si>
    <t>Champion Coordination</t>
  </si>
  <si>
    <t>Coordination and communication with champions network</t>
  </si>
  <si>
    <t>P1C4.3.3.UC2 [ENGAGEMENT_MEASUREMENT]: Engagement &amp; adoption telemetry for Champion Coordination
P1C4.3.3.UC4 [SELF_SERVICE_PORTAL]: Persona-based self-service portal for Champion Coordination
P1C4.3.3.UC3 [STAKEHOLDER_COMM]: Multi-channel stakeholder communication of Champion Coordination
P1C4.3.3.UC1 [IDEA_CROWDSOURCE]: Crowdsourced idea capture &amp; triage for Champion Coordination</t>
  </si>
  <si>
    <t>PUB-P1C4.3.3.UC2 [src: use_case_derived_public_validated] → UCs: P1C4.3.3.UC2
PUB-P1C4.3.3.UC4 [src: use_case_derived_public_validated] → UCs: P1C4.3.3.UC4
PUB-P1C4.3.3.UC3 [src: use_case_derived_public_validated] → UCs: P1C4.3.3.UC3
PUB-P1C4.3.3.UC1 [src: use_case_derived_public_validated] → UCs: P1C4.3.3.UC1</t>
  </si>
  <si>
    <t>P1C4.3.4</t>
  </si>
  <si>
    <t>Champion Recognition</t>
  </si>
  <si>
    <t>Recognition program for champion contributions</t>
  </si>
  <si>
    <t>P1C4.3.4.UC4 [SELF_SERVICE_PORTAL]: Persona-based self-service portal for Champion Recognition
P1C4.3.4.UC3 [STAKEHOLDER_COMM]: Multi-channel stakeholder communication of Champion Recognition
P1C4.3.4.UC2 [ENGAGEMENT_MEASUREMENT]: Engagement &amp; adoption telemetry for Champion Recognition
P1C4.3.4.UC1 [IDEA_CROWDSOURCE]: Crowdsourced idea capture &amp; triage for Champion Recognition</t>
  </si>
  <si>
    <t>PUB-P1C4.3.4.UC4 [src: use_case_derived_public_validated] → UCs: P1C4.3.4.UC4
PUB-P1C4.3.4.UC3 [src: use_case_derived_public_validated] → UCs: P1C4.3.4.UC3
PUB-P1C4.3.4.UC2 [src: use_case_derived_public_validated] → UCs: P1C4.3.4.UC2
PUB-P1C4.3.4.UC1 [src: use_case_derived_public_validated] → UCs: P1C4.3.4.UC1</t>
  </si>
  <si>
    <t>Communication</t>
  </si>
  <si>
    <t>P1C4.4.1</t>
  </si>
  <si>
    <t>Communication Strategy</t>
  </si>
  <si>
    <t>Strategy for change-related communications</t>
  </si>
  <si>
    <t>Head of Communications, Internal Comms Lead, Change Lead</t>
  </si>
  <si>
    <t>[L3-SF-SLACK] Slack (count: 5)
[L3-SF-SALES] Salesforce Sales Cloud (count: 1)</t>
  </si>
  <si>
    <t>Slack Lists [L3: L3-SF-SLACK, Salesforce, Configuration]
Slack Canvas [L3: L3-SF-SLACK, Salesforce, Configuration]
Slack AI [L3: L3-SF-SLACK, Salesforce, OOB]
Slack Workflow Builder [L3: L3-SF-SLACK, Salesforce, Low-Code]
Agentforce in Slack [L3: L3-SF-SLACK, Salesforce, Configuration]
Two-Way Email [L3: L3-SF-SALES, Salesforce, Configuration]</t>
  </si>
  <si>
    <t>P1C4.4.1.UC4 [SELF_SERVICE_PORTAL]: Persona-based self-service portal for Communication Strategy
P1C4.4.1.UC3 [AI_AUTHOR]: AI-assisted authoring &amp; maintenance of Communication Strategy
P1C4.4.1.UC1 [STAKEHOLDER_COMM]: Multi-channel stakeholder communication of Communication Strategy
P1C4.4.1.UC2 [ENGAGEMENT_MEASUREMENT]: Engagement &amp; adoption telemetry for Communication Strategy</t>
  </si>
  <si>
    <t>PUB-P1C4.4.1.UC4 [src: use_case_derived_public_validated] → UCs: P1C4.4.1.UC4
PUB-P1C4.4.1.UC3 [src: use_case_derived_public_validated] → UCs: P1C4.4.1.UC3
PUB-P1C4.4.1.UC1 [src: use_case_derived_public_validated] → UCs: P1C4.4.1.UC1
PUB-P1C4.4.1.UC2 [src: use_case_derived_public_validated] → UCs: P1C4.4.1.UC2</t>
  </si>
  <si>
    <t>P1C4.4.2</t>
  </si>
  <si>
    <t>Multi-Channel Communications</t>
  </si>
  <si>
    <t>Communication across multiple channels</t>
  </si>
  <si>
    <t>P1C4.4.2.UC2 [ENGAGEMENT_MEASUREMENT]: Engagement &amp; adoption telemetry for Multi-Channel Communications
P1C4.4.2.UC1 [STAKEHOLDER_COMM]: Multi-channel stakeholder communication of Multi-Channel Communications
P1C4.4.2.UC4 [SELF_SERVICE_PORTAL]: Persona-based self-service portal for Multi-Channel Communications
P1C4.4.2.UC3 [AI_AUTHOR]: AI-assisted authoring &amp; maintenance of Multi-Channel Communications</t>
  </si>
  <si>
    <t>PUB-P1C4.4.2.UC2 [src: use_case_derived_public_validated] → UCs: P1C4.4.2.UC2
PUB-P1C4.4.2.UC1 [src: use_case_derived_public_validated] → UCs: P1C4.4.2.UC1
PUB-P1C4.4.2.UC4 [src: use_case_derived_public_validated] → UCs: P1C4.4.2.UC4
PUB-P1C4.4.2.UC3 [src: use_case_derived_public_validated] → UCs: P1C4.4.2.UC3</t>
  </si>
  <si>
    <t>P1C4.4.3</t>
  </si>
  <si>
    <t>Two-Way Communication</t>
  </si>
  <si>
    <t>Mechanisms for two-way dialogue on change</t>
  </si>
  <si>
    <t>P1C4.4.3.UC3 [AI_AUTHOR]: AI-assisted authoring &amp; maintenance of Two-Way Communication
P1C4.4.3.UC4 [SELF_SERVICE_PORTAL]: Persona-based self-service portal for Two-Way Communication
P1C4.4.3.UC1 [STAKEHOLDER_COMM]: Multi-channel stakeholder communication of Two-Way Communication
P1C4.4.3.UC2 [ENGAGEMENT_MEASUREMENT]: Engagement &amp; adoption telemetry for Two-Way Communication</t>
  </si>
  <si>
    <t>PUB-P1C4.4.3.UC3 [src: use_case_derived_public_validated] → UCs: P1C4.4.3.UC3
PUB-P1C4.4.3.UC4 [src: use_case_derived_public_validated] → UCs: P1C4.4.3.UC4
PUB-P1C4.4.3.UC1 [src: use_case_derived_public_validated] → UCs: P1C4.4.3.UC1
PUB-P1C4.4.3.UC2 [src: use_case_derived_public_validated] → UCs: P1C4.4.3.UC2</t>
  </si>
  <si>
    <t>P1C4.4.4</t>
  </si>
  <si>
    <t>Communication Effectiveness</t>
  </si>
  <si>
    <t>Measurement of communication effectiveness</t>
  </si>
  <si>
    <t>P1C4.4.4.UC2 [ENGAGEMENT_MEASUREMENT]: Engagement &amp; adoption telemetry for Communication Effectiveness
P1C4.4.4.UC1 [STAKEHOLDER_COMM]: Multi-channel stakeholder communication of Communication Effectiveness
P1C4.4.4.UC3 [AI_AUTHOR]: AI-assisted authoring &amp; maintenance of Communication Effectiveness
P1C4.4.4.UC4 [SELF_SERVICE_PORTAL]: Persona-based self-service portal for Communication Effectiveness</t>
  </si>
  <si>
    <t>PUB-P1C4.4.4.UC2 [src: use_case_derived_public_validated] → UCs: P1C4.4.4.UC2
PUB-P1C4.4.4.UC1 [src: use_case_derived_public_validated] → UCs: P1C4.4.4.UC1
PUB-P1C4.4.4.UC3 [src: use_case_derived_public_validated] → UCs: P1C4.4.4.UC3
PUB-P1C4.4.4.UC4 [src: use_case_derived_public_validated] → UCs: P1C4.4.4.UC4</t>
  </si>
  <si>
    <t>Training &amp; Learning</t>
  </si>
  <si>
    <t>P1C4.5.1</t>
  </si>
  <si>
    <t>Role-Based Training</t>
  </si>
  <si>
    <t>Training curriculum tailored to roles including development of role-specific training materials, user guides, runbooks, and job aids</t>
  </si>
  <si>
    <t>CHRO, Head of L&amp;D, Training Manager, Subject Matter Experts</t>
  </si>
  <si>
    <t>[L3-SF-SLACK] Slack (count: 5)
[L3-SF-TRAILHEAD] Trailhead (count: 3)
[L3-SF-MARKETING] Salesforce Marketing Cloud (count: 1)</t>
  </si>
  <si>
    <t>myTrailhead [L3: L3-SF-TRAILHEAD, Salesforce, Configuration]
Trailhead Modules [L3: L3-SF-TRAILHEAD, Salesforce, OOB]
Enablement Sites [L3: L3-SF-TRAILHEAD, Salesforce, Configuration]
Slack Lists [L3: L3-SF-SLACK, Salesforce, Configuration]
Slack Canvas [L3: L3-SF-SLACK, Salesforce, Configuration]
Slack AI [L3: L3-SF-SLACK, Salesforce, OOB]
Slack Workflow Builder [L3: L3-SF-SLACK, Salesforce, Low-Code]
Agentforce in Slack [L3: L3-SF-SLACK, Salesforce, Configuration]
Journey Builder [L3: L3-SF-MARKETING, Salesforce, Low-Code]</t>
  </si>
  <si>
    <t>P1C4.5.1.UC1 [CHANGE_DELIVERY]: Change &amp; training delivery for Role-Based Training
P1C4.5.1.UC2 [ENGAGEMENT_MEASUREMENT]: Engagement &amp; adoption telemetry for Role-Based Training
P1C4.5.1.UC3 [SELF_SERVICE_PORTAL]: Persona-based self-service portal for Role-Based Training
P1C4.5.1.UC4 [COVERAGE_MONITORING]: Coverage gap monitoring for Role-Based Training
P1C4.5.1.UC5 [VALIDATION_CHECK]: Continuous validation &amp; quality control for Role-Based Training
P1C4.5.1.UC6 [AI_AUTHOR]: AI-assisted authoring &amp; maintenance of Role-Based Training</t>
  </si>
  <si>
    <t>PUB-P1C4.5.1.UC1 [src: use_case_derived_public_validated] → UCs: P1C4.5.1.UC1
PUB-P1C4.5.1.UC2 [src: use_case_derived_public_validated] → UCs: P1C4.5.1.UC2
PUB-P1C4.5.1.UC3 [src: use_case_derived_public_validated] → UCs: P1C4.5.1.UC3
PUB-P1C4.5.1.UC4 [src: use_case_derived_public_validated] → UCs: P1C4.5.1.UC4
PUB-P1C4.5.1.UC5 [src: use_case_derived_public_validated] → UCs: P1C4.5.1.UC5
PUB-P1C4.5.1.UC6 [src: use_case_derived_public_validated] → UCs: P1C4.5.1.UC6</t>
  </si>
  <si>
    <t>P1C4.5.2</t>
  </si>
  <si>
    <t>Digital Literacy Training</t>
  </si>
  <si>
    <t>Foundational digital literacy training</t>
  </si>
  <si>
    <t>P1C4.5.2.UC5 [VALIDATION_CHECK]: Continuous validation &amp; quality control for Digital Literacy Training
P1C4.5.2.UC6 [AI_AUTHOR]: AI-assisted authoring &amp; maintenance of Digital Literacy Training
P1C4.5.2.UC4 [COVERAGE_MONITORING]: Coverage gap monitoring for Digital Literacy Training
P1C4.5.2.UC3 [SELF_SERVICE_PORTAL]: Persona-based self-service portal for Digital Literacy Training
P1C4.5.2.UC2 [ENGAGEMENT_MEASUREMENT]: Engagement &amp; adoption telemetry for Digital Literacy Training
P1C4.5.2.UC1 [CHANGE_DELIVERY]: Change &amp; training delivery for Digital Literacy Training</t>
  </si>
  <si>
    <t>PUB-P1C4.5.2.UC5 [src: use_case_derived_public_validated] → UCs: P1C4.5.2.UC5
PUB-P1C4.5.2.UC6 [src: use_case_derived_public_validated] → UCs: P1C4.5.2.UC6
PUB-P1C4.5.2.UC4 [src: use_case_derived_public_validated] → UCs: P1C4.5.2.UC4
PUB-P1C4.5.2.UC3 [src: use_case_derived_public_validated] → UCs: P1C4.5.2.UC3
PUB-P1C4.5.2.UC2 [src: use_case_derived_public_validated] → UCs: P1C4.5.2.UC2
PUB-P1C4.5.2.UC1 [src: use_case_derived_public_validated] → UCs: P1C4.5.2.UC1</t>
  </si>
  <si>
    <t>P1C4.5.3</t>
  </si>
  <si>
    <t>Just-In-Time Learning</t>
  </si>
  <si>
    <t>On-demand learning resources at point of need</t>
  </si>
  <si>
    <t>P1C4.5.3.UC6 [AI_AUTHOR]: AI-assisted authoring &amp; maintenance of Just-In-Time Learning
P1C4.5.3.UC5 [VALIDATION_CHECK]: Continuous validation &amp; quality control for Just-In-Time Learning
P1C4.5.3.UC4 [COVERAGE_MONITORING]: Coverage gap monitoring for Just-In-Time Learning
P1C4.5.3.UC1 [CHANGE_DELIVERY]: Change &amp; training delivery for Just-In-Time Learning
P1C4.5.3.UC2 [ENGAGEMENT_MEASUREMENT]: Engagement &amp; adoption telemetry for Just-In-Time Learning
P1C4.5.3.UC3 [SELF_SERVICE_PORTAL]: Persona-based self-service portal for Just-In-Time Learning</t>
  </si>
  <si>
    <t>PUB-P1C4.5.3.UC6 [src: use_case_derived_public_validated] → UCs: P1C4.5.3.UC6
PUB-P1C4.5.3.UC5 [src: use_case_derived_public_validated] → UCs: P1C4.5.3.UC5
PUB-P1C4.5.3.UC4 [src: use_case_derived_public_validated] → UCs: P1C4.5.3.UC4
PUB-P1C4.5.3.UC1 [src: use_case_derived_public_validated] → UCs: P1C4.5.3.UC1
PUB-P1C4.5.3.UC2 [src: use_case_derived_public_validated] → UCs: P1C4.5.3.UC2
PUB-P1C4.5.3.UC3 [src: use_case_derived_public_validated] → UCs: P1C4.5.3.UC3</t>
  </si>
  <si>
    <t>P1C4.5.4</t>
  </si>
  <si>
    <t>Hands-On Practice</t>
  </si>
  <si>
    <t>Opportunities for hands-on practice with new tools</t>
  </si>
  <si>
    <t>P1C4.5.4.UC6 [AI_AUTHOR]: AI-assisted authoring &amp; maintenance of Hands-On Practice
P1C4.5.4.UC5 [VALIDATION_CHECK]: Continuous validation &amp; quality control for Hands-On Practice
P1C4.5.4.UC4 [COVERAGE_MONITORING]: Coverage gap monitoring for Hands-On Practice
P1C4.5.4.UC1 [CHANGE_DELIVERY]: Change &amp; training delivery for Hands-On Practice
P1C4.5.4.UC2 [ENGAGEMENT_MEASUREMENT]: Engagement &amp; adoption telemetry for Hands-On Practice
P1C4.5.4.UC3 [SELF_SERVICE_PORTAL]: Persona-based self-service portal for Hands-On Practice</t>
  </si>
  <si>
    <t>PUB-P1C4.5.4.UC6 [src: use_case_derived_public_validated] → UCs: P1C4.5.4.UC6
PUB-P1C4.5.4.UC5 [src: use_case_derived_public_validated] → UCs: P1C4.5.4.UC5
PUB-P1C4.5.4.UC4 [src: use_case_derived_public_validated] → UCs: P1C4.5.4.UC4
PUB-P1C4.5.4.UC1 [src: use_case_derived_public_validated] → UCs: P1C4.5.4.UC1
PUB-P1C4.5.4.UC2 [src: use_case_derived_public_validated] → UCs: P1C4.5.4.UC2
PUB-P1C4.5.4.UC3 [src: use_case_derived_public_validated] → UCs: P1C4.5.4.UC3</t>
  </si>
  <si>
    <t>P1C4.5.5</t>
  </si>
  <si>
    <t>Training Effectiveness</t>
  </si>
  <si>
    <t>Measurement of training effectiveness and knowledge retention</t>
  </si>
  <si>
    <t>P1C4.5.5.UC6 [AI_AUTHOR]: AI-assisted authoring &amp; maintenance of Training Effectiveness
P1C4.5.5.UC5 [VALIDATION_CHECK]: Continuous validation &amp; quality control for Training Effectiveness
P1C4.5.5.UC2 [ENGAGEMENT_MEASUREMENT]: Engagement &amp; adoption telemetry for Training Effectiveness
P1C4.5.5.UC4 [COVERAGE_MONITORING]: Coverage gap monitoring for Training Effectiveness
P1C4.5.5.UC1 [CHANGE_DELIVERY]: Change &amp; training delivery for Training Effectiveness
P1C4.5.5.UC3 [SELF_SERVICE_PORTAL]: Persona-based self-service portal for Training Effectiveness</t>
  </si>
  <si>
    <t>PUB-P1C4.5.5.UC6 [src: use_case_derived_public_validated] → UCs: P1C4.5.5.UC6
PUB-P1C4.5.5.UC5 [src: use_case_derived_public_validated] → UCs: P1C4.5.5.UC5
PUB-P1C4.5.5.UC2 [src: use_case_derived_public_validated] → UCs: P1C4.5.5.UC2
PUB-P1C4.5.5.UC4 [src: use_case_derived_public_validated] → UCs: P1C4.5.5.UC4
PUB-P1C4.5.5.UC1 [src: use_case_derived_public_validated] → UCs: P1C4.5.5.UC1
PUB-P1C4.5.5.UC3 [src: use_case_derived_public_validated] → UCs: P1C4.5.5.UC3</t>
  </si>
  <si>
    <t>P1C4.5.6</t>
  </si>
  <si>
    <t>Training Content Development &amp; Delivery</t>
  </si>
  <si>
    <t>Creation and delivery of end-user training materials including user guides, runbooks, quick reference cards, training videos, recorded walkthroughs, and facilitation of live training sessions, workshops, and knowledge transfer activities</t>
  </si>
  <si>
    <t>P1C4.5.6.UC1 [CHANGE_DELIVERY]: Change &amp; training delivery for Training Content Development &amp; Delivery
P1C4.5.6.UC2 [ENGAGEMENT_MEASUREMENT]: Engagement &amp; adoption telemetry for Training Content Development &amp; Delivery
P1C4.5.6.UC3 [SELF_SERVICE_PORTAL]: Persona-based self-service portal for Training Content Development &amp; Delivery
P1C4.5.6.UC4 [COVERAGE_MONITORING]: Coverage gap monitoring for Training Content Development &amp; Delivery
P1C4.5.6.UC5 [VALIDATION_CHECK]: Continuous validation &amp; quality control for Training Content Development &amp; Deliv
P1C4.5.6.UC6 [AI_AUTHOR]: AI-assisted authoring &amp; maintenance of Training Content Development &amp; Delivery</t>
  </si>
  <si>
    <t>PUB-P1C4.5.6.UC1 [src: use_case_derived_public_validated] → UCs: P1C4.5.6.UC1
PUB-P1C4.5.6.UC2 [src: use_case_derived_public_validated] → UCs: P1C4.5.6.UC2
PUB-P1C4.5.6.UC3 [src: use_case_derived_public_validated] → UCs: P1C4.5.6.UC3
PUB-P1C4.5.6.UC4 [src: use_case_derived_public_validated] → UCs: P1C4.5.6.UC4
PUB-P1C4.5.6.UC5 [src: use_case_derived_public_validated] → UCs: P1C4.5.6.UC5
PUB-P1C4.5.6.UC6 [src: use_case_derived_public_validated] → UCs: P1C4.5.6.UC6</t>
  </si>
  <si>
    <t>Adoption Management</t>
  </si>
  <si>
    <t>P1C4.6.1</t>
  </si>
  <si>
    <t>Adoption Metrics Framework</t>
  </si>
  <si>
    <t>Framework for measuring digital adoption</t>
  </si>
  <si>
    <t>Head of Adoption, Change Lead, Product Owner, User Experience Lead</t>
  </si>
  <si>
    <t>[L3-SF-SLACK] Slack (count: 5)
[L3-SF-CRMA] Salesforce CRM Analytics (count: 3)
[L3-SF-MARKETING] Salesforce Marketing Cloud (count: 1)</t>
  </si>
  <si>
    <t>CRM Analytics Dashboards [L3: L3-SF-CRMA, Salesforce, Configuration]
Einstein Discovery [L3: L3-SF-CRMA, Salesforce, Configuration]
CRM Analytics Story Builder [L3: L3-SF-CRMA, Salesforce, Configuration]
Journey Builder [L3: L3-SF-MARKETING, Salesforce, Low-Code]
Slack Lists [L3: L3-SF-SLACK, Salesforce, Configuration]
Slack Canvas [L3: L3-SF-SLACK, Salesforce, Configuration]
Slack AI [L3: L3-SF-SLACK, Salesforce, OOB]
Slack Workflow Builder [L3: L3-SF-SLACK, Salesforce, Low-Code]
Agentforce in Slack [L3: L3-SF-SLACK, Salesforce, Configuration]</t>
  </si>
  <si>
    <t>P1C4.6.1.UC4 [EXEC_DASHBOARD]: Real-time executive performance dashboard for Adoption Metrics Framework
P1C4.6.1.UC3 [CHANGE_DELIVERY]: Change &amp; training delivery for Adoption Metrics Framework
P1C4.6.1.UC1 [ENGAGEMENT_MEASUREMENT]: Engagement &amp; adoption telemetry for Adoption Metrics Framework
P1C4.6.1.UC2 [DECISION_SUPPORT]: AI decision support at point of action for Adoption Metrics Framework</t>
  </si>
  <si>
    <t>PUB-P1C4.6.1.UC4 [src: use_case_derived_public_validated] → UCs: P1C4.6.1.UC4
PUB-P1C4.6.1.UC3 [src: use_case_derived_public_validated] → UCs: P1C4.6.1.UC3
PUB-P1C4.6.1.UC1 [src: use_case_derived_public_validated] → UCs: P1C4.6.1.UC1
PUB-P1C4.6.1.UC2 [src: use_case_derived_public_validated] → UCs: P1C4.6.1.UC2</t>
  </si>
  <si>
    <t>P1C4.6.2</t>
  </si>
  <si>
    <t>User Feedback Collection</t>
  </si>
  <si>
    <t>Systematic collection of user feedback</t>
  </si>
  <si>
    <t>P1C4.6.2.UC3 [CHANGE_DELIVERY]: Change &amp; training delivery for User Feedback Collection
P1C4.6.2.UC2 [DECISION_SUPPORT]: AI decision support at point of action for User Feedback Collection
P1C4.6.2.UC4 [EXEC_DASHBOARD]: Real-time executive performance dashboard for User Feedback Collection
P1C4.6.2.UC1 [ENGAGEMENT_MEASUREMENT]: Engagement &amp; adoption telemetry for User Feedback Collection</t>
  </si>
  <si>
    <t>PUB-P1C4.6.2.UC3 [src: use_case_derived_public_validated] → UCs: P1C4.6.2.UC3
PUB-P1C4.6.2.UC2 [src: use_case_derived_public_validated] → UCs: P1C4.6.2.UC2
PUB-P1C4.6.2.UC4 [src: use_case_derived_public_validated] → UCs: P1C4.6.2.UC4
PUB-P1C4.6.2.UC1 [src: use_case_derived_public_validated] → UCs: P1C4.6.2.UC1</t>
  </si>
  <si>
    <t>P1C4.6.3</t>
  </si>
  <si>
    <t>Adoption Barriers Analysis</t>
  </si>
  <si>
    <t>Analysis and addressing of adoption barriers</t>
  </si>
  <si>
    <t>P1C4.6.3.UC4 [EXEC_DASHBOARD]: Real-time executive performance dashboard for Adoption Barriers Analysis
P1C4.6.3.UC3 [CHANGE_DELIVERY]: Change &amp; training delivery for Adoption Barriers Analysis
P1C4.6.3.UC1 [ENGAGEMENT_MEASUREMENT]: Engagement &amp; adoption telemetry for Adoption Barriers Analysis
P1C4.6.3.UC2 [DECISION_SUPPORT]: AI decision support at point of action for Adoption Barriers Analysis</t>
  </si>
  <si>
    <t>PUB-P1C4.6.3.UC4 [src: use_case_derived_public_validated] → UCs: P1C4.6.3.UC4
PUB-P1C4.6.3.UC3 [src: use_case_derived_public_validated] → UCs: P1C4.6.3.UC3
PUB-P1C4.6.3.UC1 [src: use_case_derived_public_validated] → UCs: P1C4.6.3.UC1
PUB-P1C4.6.3.UC2 [src: use_case_derived_public_validated] → UCs: P1C4.6.3.UC2</t>
  </si>
  <si>
    <t>P1C4.6.4</t>
  </si>
  <si>
    <t>Adoption Interventions</t>
  </si>
  <si>
    <t>Targeted interventions to improve adoption</t>
  </si>
  <si>
    <t>P1C4.6.4.UC1 [ENGAGEMENT_MEASUREMENT]: Engagement &amp; adoption telemetry for Adoption Interventions
P1C4.6.4.UC2 [DECISION_SUPPORT]: AI decision support at point of action for Adoption Interventions
P1C4.6.4.UC3 [CHANGE_DELIVERY]: Change &amp; training delivery for Adoption Interventions
P1C4.6.4.UC4 [EXEC_DASHBOARD]: Real-time executive performance dashboard for Adoption Interventions</t>
  </si>
  <si>
    <t>PUB-P1C4.6.4.UC1 [src: use_case_derived_public_validated] → UCs: P1C4.6.4.UC1
PUB-P1C4.6.4.UC2 [src: use_case_derived_public_validated] → UCs: P1C4.6.4.UC2
PUB-P1C4.6.4.UC3 [src: use_case_derived_public_validated] → UCs: P1C4.6.4.UC3
PUB-P1C4.6.4.UC4 [src: use_case_derived_public_validated] → UCs: P1C4.6.4.UC4</t>
  </si>
  <si>
    <t>Incentive Alignment</t>
  </si>
  <si>
    <t>P1C4.7.1</t>
  </si>
  <si>
    <t>Performance Goal Alignment</t>
  </si>
  <si>
    <t>Alignment of performance goals with digital transformation</t>
  </si>
  <si>
    <t>CHRO, Head of Compensation, Head of Performance Management</t>
  </si>
  <si>
    <t>P1C4.7.1.UC1 [ALIGNMENT_LINK]: Strategy-to-execution linkage for Performance Goal Alignment
P1C4.7.1.UC2 [ENGAGEMENT_MEASUREMENT]: Engagement &amp; adoption telemetry for Performance Goal Alignment
P1C4.7.1.UC3 [EXEC_DASHBOARD]: Real-time executive performance dashboard for Performance Goal Alignment</t>
  </si>
  <si>
    <t>PUB-P1C4.7.1.UC1 [src: use_case_derived_public_validated] → UCs: P1C4.7.1.UC1
PUB-P1C4.7.1.UC2 [src: use_case_derived_public_validated] → UCs: P1C4.7.1.UC2
PUB-P1C4.7.1.UC3 [src: use_case_derived_public_validated] → UCs: P1C4.7.1.UC3</t>
  </si>
  <si>
    <t>P1C4.7.2</t>
  </si>
  <si>
    <t>Recognition Programs</t>
  </si>
  <si>
    <t>Recognition programs for digital adoption and innovation</t>
  </si>
  <si>
    <t>P1C4.7.2.UC3 [EXEC_DASHBOARD]: Real-time executive performance dashboard for Recognition Programs
P1C4.7.2.UC2 [ENGAGEMENT_MEASUREMENT]: Engagement &amp; adoption telemetry for Recognition Programs
P1C4.7.2.UC1 [ALIGNMENT_LINK]: Strategy-to-execution linkage for Recognition Programs</t>
  </si>
  <si>
    <t>PUB-P1C4.7.2.UC3 [src: use_case_derived_public_validated] → UCs: P1C4.7.2.UC3
PUB-P1C4.7.2.UC2 [src: use_case_derived_public_validated] → UCs: P1C4.7.2.UC2
PUB-P1C4.7.2.UC1 [src: use_case_derived_public_validated] → UCs: P1C4.7.2.UC1</t>
  </si>
  <si>
    <t>P1C4.7.3</t>
  </si>
  <si>
    <t>Compensation Alignment</t>
  </si>
  <si>
    <t>Alignment of compensation with transformation objectives</t>
  </si>
  <si>
    <t>P1C4.7.3.UC1 [ALIGNMENT_LINK]: Strategy-to-execution linkage for Compensation Alignment
P1C4.7.3.UC3 [EXEC_DASHBOARD]: Real-time executive performance dashboard for Compensation Alignment
P1C4.7.3.UC2 [ENGAGEMENT_MEASUREMENT]: Engagement &amp; adoption telemetry for Compensation Alignment</t>
  </si>
  <si>
    <t>PUB-P1C4.7.3.UC1 [src: use_case_derived_public_validated] → UCs: P1C4.7.3.UC1
PUB-P1C4.7.3.UC3 [src: use_case_derived_public_validated] → UCs: P1C4.7.3.UC3
PUB-P1C4.7.3.UC2 [src: use_case_derived_public_validated] → UCs: P1C4.7.3.UC2</t>
  </si>
  <si>
    <t>Cultural Foundation</t>
  </si>
  <si>
    <t>P1C4.8.1</t>
  </si>
  <si>
    <t>Innovation Culture</t>
  </si>
  <si>
    <t>Culture that encourages innovation and experimentation</t>
  </si>
  <si>
    <t>CHRO, Head of Culture, Head of DEI, Internal Communications</t>
  </si>
  <si>
    <t>P1C4.8.1.UC6 [SELF_SERVICE_PORTAL]: Persona-based self-service portal for Innovation Culture
P1C4.8.1.UC3 [CHANGE_DELIVERY]: Change &amp; training delivery for Innovation Culture
P1C4.8.1.UC4 [EXEC_DASHBOARD]: Real-time executive performance dashboard for Innovation Culture
P1C4.8.1.UC5 [IDEA_CROWDSOURCE]: Crowdsourced idea capture &amp; triage for Innovation Culture
P1C4.8.1.UC1 [STAKEHOLDER_COMM]: Multi-channel stakeholder communication of Innovation Culture
P1C4.8.1.UC2 [ENGAGEMENT_MEASUREMENT]: Engagement &amp; adoption telemetry for Innovation Culture</t>
  </si>
  <si>
    <t>PUB-P1C4.8.1.UC6 [src: use_case_derived_public_validated] → UCs: P1C4.8.1.UC6
PUB-P1C4.8.1.UC3 [src: use_case_derived_public_validated] → UCs: P1C4.8.1.UC3
PUB-P1C4.8.1.UC4 [src: use_case_derived_public_validated] → UCs: P1C4.8.1.UC4
PUB-P1C4.8.1.UC5 [src: use_case_derived_public_validated] → UCs: P1C4.8.1.UC5
PUB-P1C4.8.1.UC1 [src: use_case_derived_public_validated] → UCs: P1C4.8.1.UC1
PUB-P1C4.8.1.UC2 [src: use_case_derived_public_validated] → UCs: P1C4.8.1.UC2</t>
  </si>
  <si>
    <t>P1C4.8.2</t>
  </si>
  <si>
    <t>Psychological Safety</t>
  </si>
  <si>
    <t>Environment of psychological safety for risk-taking</t>
  </si>
  <si>
    <t>P1C4.8.2.UC5 [IDEA_CROWDSOURCE]: Crowdsourced idea capture &amp; triage for Psychological Safety
P1C4.8.2.UC4 [EXEC_DASHBOARD]: Real-time executive performance dashboard for Psychological Safety
P1C4.8.2.UC3 [CHANGE_DELIVERY]: Change &amp; training delivery for Psychological Safety
P1C4.8.2.UC1 [STAKEHOLDER_COMM]: Multi-channel stakeholder communication of Psychological Safety
P1C4.8.2.UC6 [SELF_SERVICE_PORTAL]: Persona-based self-service portal for Psychological Safety
P1C4.8.2.UC2 [ENGAGEMENT_MEASUREMENT]: Engagement &amp; adoption telemetry for Psychological Safety</t>
  </si>
  <si>
    <t>PUB-P1C4.8.2.UC5 [src: use_case_derived_public_validated] → UCs: P1C4.8.2.UC5
PUB-P1C4.8.2.UC4 [src: use_case_derived_public_validated] → UCs: P1C4.8.2.UC4
PUB-P1C4.8.2.UC3 [src: use_case_derived_public_validated] → UCs: P1C4.8.2.UC3
PUB-P1C4.8.2.UC1 [src: use_case_derived_public_validated] → UCs: P1C4.8.2.UC1
PUB-P1C4.8.2.UC6 [src: use_case_derived_public_validated] → UCs: P1C4.8.2.UC6
PUB-P1C4.8.2.UC2 [src: use_case_derived_public_validated] → UCs: P1C4.8.2.UC2</t>
  </si>
  <si>
    <t>P1C4.8.3</t>
  </si>
  <si>
    <t>Collaboration Culture</t>
  </si>
  <si>
    <t>Culture of cross-functional collaboration</t>
  </si>
  <si>
    <t>P1C4.8.3.UC6 [SELF_SERVICE_PORTAL]: Persona-based self-service portal for Collaboration Culture
P1C4.8.3.UC5 [IDEA_CROWDSOURCE]: Crowdsourced idea capture &amp; triage for Collaboration Culture
P1C4.8.3.UC4 [EXEC_DASHBOARD]: Real-time executive performance dashboard for Collaboration Culture
P1C4.8.3.UC1 [STAKEHOLDER_COMM]: Multi-channel stakeholder communication of Collaboration Culture
P1C4.8.3.UC2 [ENGAGEMENT_MEASUREMENT]: Engagement &amp; adoption telemetry for Collaboration Culture
P1C4.8.3.UC3 [CHANGE_DELIVERY]: Change &amp; training delivery for Collaboration Culture</t>
  </si>
  <si>
    <t>PUB-P1C4.8.3.UC6 [src: use_case_derived_public_validated] → UCs: P1C4.8.3.UC6
PUB-P1C4.8.3.UC5 [src: use_case_derived_public_validated] → UCs: P1C4.8.3.UC5
PUB-P1C4.8.3.UC4 [src: use_case_derived_public_validated] → UCs: P1C4.8.3.UC4
PUB-P1C4.8.3.UC1 [src: use_case_derived_public_validated] → UCs: P1C4.8.3.UC1
PUB-P1C4.8.3.UC2 [src: use_case_derived_public_validated] → UCs: P1C4.8.3.UC2
PUB-P1C4.8.3.UC3 [src: use_case_derived_public_validated] → UCs: P1C4.8.3.UC3</t>
  </si>
  <si>
    <t>P1C4.8.4</t>
  </si>
  <si>
    <t>Customer-Centric Culture</t>
  </si>
  <si>
    <t>Customer/member-first cultural mindset</t>
  </si>
  <si>
    <t>P1C4.8.4.UC5 [IDEA_CROWDSOURCE]: Crowdsourced idea capture &amp; triage for Customer-Centric Culture
P1C4.8.4.UC6 [SELF_SERVICE_PORTAL]: Persona-based self-service portal for Customer-Centric Culture
P1C4.8.4.UC4 [EXEC_DASHBOARD]: Real-time executive performance dashboard for Customer-Centric Culture
P1C4.8.4.UC2 [ENGAGEMENT_MEASUREMENT]: Engagement &amp; adoption telemetry for Customer-Centric Culture
P1C4.8.4.UC3 [CHANGE_DELIVERY]: Change &amp; training delivery for Customer-Centric Culture
P1C4.8.4.UC1 [STAKEHOLDER_COMM]: Multi-channel stakeholder communication of Customer-Centric Culture</t>
  </si>
  <si>
    <t>PUB-P1C4.8.4.UC5 [src: use_case_derived_public_validated] → UCs: P1C4.8.4.UC5
PUB-P1C4.8.4.UC6 [src: use_case_derived_public_validated] → UCs: P1C4.8.4.UC6
PUB-P1C4.8.4.UC4 [src: use_case_derived_public_validated] → UCs: P1C4.8.4.UC4
PUB-P1C4.8.4.UC2 [src: use_case_derived_public_validated] → UCs: P1C4.8.4.UC2
PUB-P1C4.8.4.UC3 [src: use_case_derived_public_validated] → UCs: P1C4.8.4.UC3
PUB-P1C4.8.4.UC1 [src: use_case_derived_public_validated] → UCs: P1C4.8.4.UC1</t>
  </si>
  <si>
    <t>P1C4.8.5</t>
  </si>
  <si>
    <t>Continuous Improvement</t>
  </si>
  <si>
    <t>Culture of continuous improvement and learning supported by structured enhancement delivery cycles, feedback loops, and iterative optimization processes</t>
  </si>
  <si>
    <t>P1C4.8.5.UC2 [ENGAGEMENT_MEASUREMENT]: Engagement &amp; adoption telemetry for Continuous Improvement
P1C4.8.5.UC3 [CHANGE_DELIVERY]: Change &amp; training delivery for Continuous Improvement
P1C4.8.5.UC4 [EXEC_DASHBOARD]: Real-time executive performance dashboard for Continuous Improvement
P1C4.8.5.UC5 [IDEA_CROWDSOURCE]: Crowdsourced idea capture &amp; triage for Continuous Improvement
P1C4.8.5.UC6 [SELF_SERVICE_PORTAL]: Persona-based self-service portal for Continuous Improvement
P1C4.8.5.UC1 [STAKEHOLDER_COMM]: Multi-channel stakeholder communication of Continuous Improvement</t>
  </si>
  <si>
    <t>PUB-P1C4.8.5.UC2 [src: use_case_derived_public_validated] → UCs: P1C4.8.5.UC2
PUB-P1C4.8.5.UC3 [src: use_case_derived_public_validated] → UCs: P1C4.8.5.UC3
PUB-P1C4.8.5.UC4 [src: use_case_derived_public_validated] → UCs: P1C4.8.5.UC4
PUB-P1C4.8.5.UC5 [src: use_case_derived_public_validated] → UCs: P1C4.8.5.UC5
PUB-P1C4.8.5.UC6 [src: use_case_derived_public_validated] → UCs: P1C4.8.5.UC6
PUB-P1C4.8.5.UC1 [src: use_case_derived_public_validated] → UCs: P1C4.8.5.UC1</t>
  </si>
  <si>
    <t>Resistance Management</t>
  </si>
  <si>
    <t>P1C4.9.1</t>
  </si>
  <si>
    <t>Resistance Identification</t>
  </si>
  <si>
    <t>Proactive identification of resistance to change</t>
  </si>
  <si>
    <t>Change Lead, HR Business Partner, OD Consultant, Department Heads</t>
  </si>
  <si>
    <t>[L3-SF-SLACK] Slack (count: 5)
[L3-SF-CRMA] Salesforce CRM Analytics (count: 3)</t>
  </si>
  <si>
    <t>CRM Analytics Dashboards [L3: L3-SF-CRMA, Salesforce, Configuration]
Einstein Discovery [L3: L3-SF-CRMA, Salesforce, Configuration]
CRM Analytics Story Builder [L3: L3-SF-CRMA, Salesforce, Configuration]
Slack Lists [L3: L3-SF-SLACK, Salesforce, Configuration]
Slack Canvas [L3: L3-SF-SLACK, Salesforce, Configuration]
Slack AI [L3: L3-SF-SLACK, Salesforce, OOB]
Slack Workflow Builder [L3: L3-SF-SLACK, Salesforce, Low-Code]
Agentforce in Slack [L3: L3-SF-SLACK, Salesforce, Configuration]</t>
  </si>
  <si>
    <t>P1C4.9.1.UC1 [ENGAGEMENT_MEASUREMENT]: Engagement &amp; adoption telemetry for Resistance Identification
P1C4.9.1.UC2 [DECISION_SUPPORT]: AI decision support at point of action for Resistance Identification
P1C4.9.1.UC3 [STAKEHOLDER_COMM]: Multi-channel stakeholder communication of Resistance Identification</t>
  </si>
  <si>
    <t>PUB-P1C4.9.1.UC1 [src: use_case_derived_public_validated] → UCs: P1C4.9.1.UC1
PUB-P1C4.9.1.UC2 [src: use_case_derived_public_validated] → UCs: P1C4.9.1.UC2
PUB-P1C4.9.1.UC3 [src: use_case_derived_public_validated] → UCs: P1C4.9.1.UC3</t>
  </si>
  <si>
    <t>P1C4.9.2</t>
  </si>
  <si>
    <t>Resistance Response</t>
  </si>
  <si>
    <t>Strategies for addressing resistance</t>
  </si>
  <si>
    <t>P1C4.9.2.UC2 [DECISION_SUPPORT]: AI decision support at point of action for Resistance Response
P1C4.9.2.UC1 [ENGAGEMENT_MEASUREMENT]: Engagement &amp; adoption telemetry for Resistance Response
P1C4.9.2.UC3 [STAKEHOLDER_COMM]: Multi-channel stakeholder communication of Resistance Response</t>
  </si>
  <si>
    <t>PUB-P1C4.9.2.UC2 [src: use_case_derived_public_validated] → UCs: P1C4.9.2.UC2
PUB-P1C4.9.2.UC1 [src: use_case_derived_public_validated] → UCs: P1C4.9.2.UC1
PUB-P1C4.9.2.UC3 [src: use_case_derived_public_validated] → UCs: P1C4.9.2.UC3</t>
  </si>
  <si>
    <t>P1C4.9.3</t>
  </si>
  <si>
    <t>Stakeholder Engagement</t>
  </si>
  <si>
    <t>Ongoing engagement with resistant stakeholders</t>
  </si>
  <si>
    <t>P1C4.9.3.UC2 [DECISION_SUPPORT]: AI decision support at point of action for Stakeholder Engagement
P1C4.9.3.UC1 [ENGAGEMENT_MEASUREMENT]: Engagement &amp; adoption telemetry for Stakeholder Engagement
P1C4.9.3.UC3 [STAKEHOLDER_COMM]: Multi-channel stakeholder communication of Stakeholder Engagement</t>
  </si>
  <si>
    <t>PUB-P1C4.9.3.UC2 [src: use_case_derived_public_validated] → UCs: P1C4.9.3.UC2
PUB-P1C4.9.3.UC1 [src: use_case_derived_public_validated] → UCs: P1C4.9.3.UC1
PUB-P1C4.9.3.UC3 [src: use_case_derived_public_validated] → UCs: P1C4.9.3.UC3</t>
  </si>
  <si>
    <t>M&amp;A Cultural Integration</t>
  </si>
  <si>
    <t>P1C4.10.1</t>
  </si>
  <si>
    <t>Cultural Due Diligence</t>
  </si>
  <si>
    <t>Assessment of cultural fit in M&amp;A</t>
  </si>
  <si>
    <t>Head of HR, M&amp;A Integration Lead, Culture &amp; Engagement Lead, Communications</t>
  </si>
  <si>
    <t>P1C4.10.1.UC1 [LIFECYCLE_MGMT]: End-to-end lifecycle management for Cultural Due Diligence
P1C4.10.1.UC2 [CHANGE_DELIVERY]: Change &amp; training delivery for Cultural Due Diligence</t>
  </si>
  <si>
    <t>PUB-P1C4.10.1.UC1 [src: use_case_derived_public_validated] → UCs: P1C4.10.1.UC1
PUB-P1C4.10.1.UC2 [src: use_case_derived_public_validated] → UCs: P1C4.10.1.UC2</t>
  </si>
  <si>
    <t>P1C4.10.2</t>
  </si>
  <si>
    <t>Cross-Functional Integration Planning</t>
  </si>
  <si>
    <t>Planning for cultural integration post-M&amp;A</t>
  </si>
  <si>
    <t>P1C4.10.2.UC1 [LIFECYCLE_MGMT]: End-to-end lifecycle management for Integration Planning
P1C4.10.2.UC2 [CHANGE_DELIVERY]: Change &amp; training delivery for Integration Planning</t>
  </si>
  <si>
    <t>PUB-P1C4.10.2.UC1 [src: use_case_derived_public_validated] → UCs: P1C4.10.2.UC1
PUB-P1C4.10.2.UC2 [src: use_case_derived_public_validated] → UCs: P1C4.10.2.UC2</t>
  </si>
  <si>
    <t>P1C1.1.6</t>
  </si>
  <si>
    <t>ESG Strategy Document</t>
  </si>
  <si>
    <t>Documented ESG strategy with clear objectives and targets</t>
  </si>
  <si>
    <t>[L3-SF-SLACK] Slack (count: 5)
[L3-SF-AGENTIC-SEARCH] Agentic Enterprise Search (count: 3)
[L3-SF-CRMA] Salesforce CRM Analytics (count: 3)
[L3-SF-AGENTFORCE] Salesforce Agentforce (count: 2)
[L3-SF-PLATFORM-FOUNDATION] Salesforce Platform Foundation (count: 2)
[L3-TBL-EMBED] Tableau Embedded Analytics (count: 2)
[L3-SF-DATA-CLOUD] Salesforce Data Cloud (Data 360) (count: 1)</t>
  </si>
  <si>
    <t>Agentforce Builder [L3: L3-SF-AGENTFORCE, Salesforce, Low-Code]
Agentforce Topics &amp; Actions [L3: L3-SF-AGENTFORCE, Salesforce, Configuration]
Slack Canvas [L3: L3-SF-SLACK, Salesforce, Configuration]
Slack AI [L3: L3-SF-SLACK, Salesforce, OOB]
Agentforce in Slack [L3: L3-SF-SLACK, Salesforce, Configuration]
Quip [L3: L3-SF-PLATFORM-FOUNDATION, Salesforce, OOB]
Salesforce Files [L3: L3-SF-PLATFORM-FOUNDATION, Salesforce, OOB]
Slack Lists [L3: L3-SF-SLACK, Salesforce, Configuration]
Slack Workflow Builder [L3: L3-SF-SLACK, Salesforce, Low-Code]
Citations &amp; Provenance Engine [L3: L3-SF-AGENTIC-SEARCH, Salesforce, Configuration]
Agentic Enterprise Search Engine [L3: L3-SF-AGENTIC-SEARCH, Salesforce, Configuration]
Search Skill in Agentforce [L3: L3-SF-AGENTIC-SEARCH, Salesforce, Configuration]
AI-Calculated Insights [L3: L3-SF-DATA-CLOUD,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t>
  </si>
  <si>
    <t>P1C1.1.6.UC5 [BOARD_PACK]: Automated board-pack assembly for ESG Strategy Document
P1C1.1.6.UC4 [STAKEHOLDER_COMM]: Multi-channel stakeholder communication of ESG Strategy Document
P1C1.1.6.UC1 [AI_AUTHOR]: AI-assisted authoring &amp; maintenance of ESG Strategy Document
P1C1.1.6.UC2 [WORKFLOW_CADENCE]: Workflow-orchestrated review &amp; refresh cycle for ESG Strategy Document
P1C1.1.6.UC3 [EXEC_DASHBOARD]: Real-time executive performance dashboard for ESG Strategy Document</t>
  </si>
  <si>
    <t>PUB-P1C1.1.6.UC5 [src: use_case_derived_public_validated] → UCs: P1C1.1.6.UC5
PUB-P1C1.1.6.UC4 [src: use_case_derived_public_validated] → UCs: P1C1.1.6.UC4
PUB-P1C1.1.6.UC1 [src: use_case_derived_public_validated] → UCs: P1C1.1.6.UC1
PUB-P1C1.1.6.UC2 [src: use_case_derived_public_validated] → UCs: P1C1.1.6.UC2
PUB-P1C1.1.6.UC3 [src: use_case_derived_public_validated] → UCs: P1C1.1.6.UC3</t>
  </si>
  <si>
    <t>P1C1.1.7</t>
  </si>
  <si>
    <t>Materiality Assessment</t>
  </si>
  <si>
    <t>Assessment of material ESG issues for the organization</t>
  </si>
  <si>
    <t>[L3-SF-SLACK] Slack (count: 5)
[L3-SF-AGENTIC-SEARCH] Agentic Enterprise Search (count: 3)
[L3-SF-CRMA] Salesforce CRM Analytics (count: 3)
[L3-SF-AGENTFORCE] Salesforce Agentforce (count: 2)
[L3-SF-PLATFORM-FOUNDATION] Salesforce Platform Foundation (count: 2)
[L3-SF-DATA-CLOUD] Salesforce Data Cloud (Data 360) (count: 2)
[L3-TBL-EMBED] Tableau Embedded Analytics (count: 2)</t>
  </si>
  <si>
    <t>Agentforce Builder [L3: L3-SF-AGENTFORCE, Salesforce, Low-Code]
Agentforce Topics &amp; Actions [L3: L3-SF-AGENTFORCE, Salesforce, Configuration]
Slack Canvas [L3: L3-SF-SLACK, Salesforce, Configuration]
Slack AI [L3: L3-SF-SLACK, Salesforce, OOB]
Agentforce in Slack [L3: L3-SF-SLACK, Salesforce, Configuration]
Quip [L3: L3-SF-PLATFORM-FOUNDATION, Salesforce, OOB]
Salesforce Files [L3: L3-SF-PLATFORM-FOUNDATION, Salesforce, OOB]
Slack Lists [L3: L3-SF-SLACK, Salesforce, Configuration]
Slack Workflow Builder [L3: L3-SF-SLACK, Salesforce, Low-Code]
Citations &amp; Provenance Engine [L3: L3-SF-AGENTIC-SEARCH, Salesforce, Configuration]
Agentic Enterprise Search Engine [L3: L3-SF-AGENTIC-SEARCH, Salesforce, Configuration]
Search Skill in Agentforce [L3: L3-SF-AGENTIC-SEARCH, Salesforce, Configuration]
AI-Calculated Insights [L3: L3-SF-DATA-CLOUD,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Intelligent Segmentation [L3: L3-SF-DATA-CLOUD, Salesforce, Configuration]</t>
  </si>
  <si>
    <t>P1C1.1.7.UC2 [WORKFLOW_CADENCE]: Workflow-orchestrated review &amp; refresh cycle for Materiality Assessment
P1C1.1.7.UC3 [EXEC_DASHBOARD]: Real-time executive performance dashboard for Materiality Assessment
P1C1.1.7.UC4 [STAKEHOLDER_COMM]: Multi-channel stakeholder communication of Materiality Assessment
P1C1.1.7.UC5 [BOARD_PACK]: Automated board-pack assembly for Materiality Assessment
P1C1.1.7.UC1 [AI_AUTHOR]: AI-assisted authoring &amp; maintenance of Materiality Assessment</t>
  </si>
  <si>
    <t>PUB-P1C1.1.7.UC2 [src: use_case_derived_public_validated] → UCs: P1C1.1.7.UC2
PUB-P1C1.1.7.UC3 [src: use_case_derived_public_validated] → UCs: P1C1.1.7.UC3
PUB-P1C1.1.7.UC4 [src: use_case_derived_public_validated] → UCs: P1C1.1.7.UC4
PUB-P1C1.1.7.UC5 [src: use_case_derived_public_validated] → UCs: P1C1.1.7.UC5
PUB-P1C1.1.7.UC1 [src: use_case_derived_public_validated] → UCs: P1C1.1.7.UC1</t>
  </si>
  <si>
    <t>P1C1.1.8</t>
  </si>
  <si>
    <t>ESG Commitments</t>
  </si>
  <si>
    <t>Public commitments on ESG targets and initiatives</t>
  </si>
  <si>
    <t>[L3-SF-SLACK] Slack (count: 5)
[L3-SF-AGENTIC-SEARCH] Agentic Enterprise Search (count: 3)
[L3-SF-CRMA] Salesforce CRM Analytics (count: 3)
[L3-SF-AGENTFORCE] Salesforce Agentforce (count: 2)
[L3-SF-PLATFORM-FOUNDATION] Salesforce Platform Foundation (count: 2)
[L3-TBL-EMBED] Tableau Embedded Analytics (count: 2)
[L3-SF-DATA-CLOUD] Salesforce Data Cloud (Data 360) (count: 1)
[L3-SF-INDUSTRIES-COMMON] Salesforce Industries Common Components (count: 1)</t>
  </si>
  <si>
    <t>Agentforce Builder [L3: L3-SF-AGENTFORCE, Salesforce, Low-Code]
Agentforce Topics &amp; Actions [L3: L3-SF-AGENTFORCE, Salesforce, Configuration]
Slack Canvas [L3: L3-SF-SLACK, Salesforce, Configuration]
Slack AI [L3: L3-SF-SLACK, Salesforce, OOB]
Agentforce in Slack [L3: L3-SF-SLACK, Salesforce, Configuration]
Quip [L3: L3-SF-PLATFORM-FOUNDATION, Salesforce, OOB]
Salesforce Files [L3: L3-SF-PLATFORM-FOUNDATION, Salesforce, OOB]
Slack Lists [L3: L3-SF-SLACK, Salesforce, Configuration]
Slack Workflow Builder [L3: L3-SF-SLACK, Salesforce, Low-Code]
Citations &amp; Provenance Engine [L3: L3-SF-AGENTIC-SEARCH, Salesforce, Configuration]
Agentic Enterprise Search Engine [L3: L3-SF-AGENTIC-SEARCH, Salesforce, Configuration]
Search Skill in Agentforce [L3: L3-SF-AGENTIC-SEARCH, Salesforce, Configuration]
AI-Calculated Insights [L3: L3-SF-DATA-CLOUD,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Action Plans Template [L3: L3-SF-INDUSTRIES-COMMON, Salesforce, Configuration]</t>
  </si>
  <si>
    <t>P1C1.1.8.UC5 [BOARD_PACK]: Automated board-pack assembly for ESG Commitments
P1C1.1.8.UC3 [EXEC_DASHBOARD]: Real-time executive performance dashboard for ESG Commitments
P1C1.1.8.UC4 [STAKEHOLDER_COMM]: Multi-channel stakeholder communication of ESG Commitments
P1C1.1.8.UC1 [AI_AUTHOR]: AI-assisted authoring &amp; maintenance of ESG Commitments
P1C1.1.8.UC2 [WORKFLOW_CADENCE]: Workflow-orchestrated review &amp; refresh cycle for ESG Commitments</t>
  </si>
  <si>
    <t>PUB-P1C1.1.8.UC5 [src: use_case_derived_public_validated] → UCs: P1C1.1.8.UC5
PUB-P1C1.1.8.UC3 [src: use_case_derived_public_validated] → UCs: P1C1.1.8.UC3
PUB-P1C1.1.8.UC4 [src: use_case_derived_public_validated] → UCs: P1C1.1.8.UC4
PUB-P1C1.1.8.UC1 [src: use_case_derived_public_validated] → UCs: P1C1.1.8.UC1
PUB-P1C1.1.8.UC2 [src: use_case_derived_public_validated] → UCs: P1C1.1.8.UC2</t>
  </si>
  <si>
    <t>P1C1.2.6</t>
  </si>
  <si>
    <t>ESG Roadmap</t>
  </si>
  <si>
    <t>Multi-year roadmap for ESG initiatives</t>
  </si>
  <si>
    <t>[L3-SF-SLACK] Slack (count: 5)
[L3-SF-AGENTIC-SEARCH] Agentic Enterprise Search (count: 4)
[L3-SF-PLATFORM-FOUNDATION] Salesforce Platform Foundation (count: 3)
[L3-SF-CRMA] Salesforce CRM Analytics (count: 3)
[L3-SF-AGENTFORCE] Salesforce Agentforce (count: 2)
[L3-TBL-EMBED] Tableau Embedded Analytics (count: 2)
[L3-SF-INDUSTRIES-COMMON] Salesforce Industries Common Components (count: 2)
[L3-SF-DATA-CLOUD] Salesforce Data Cloud (Data 360) (count: 1)
[L3-SF-FSC] Salesforce Financial Services Cloud (FSC) (count: 1)</t>
  </si>
  <si>
    <t>Agentforce Builder [L3: L3-SF-AGENTFORCE, Salesforce, Low-Code]
Agentforce Topics &amp; Actions [L3: L3-SF-AGENTFORCE, Salesforce, Configuration]
Slack Canvas [L3: L3-SF-SLACK, Salesforce, Configuration]
Slack AI [L3: L3-SF-SLACK, Salesforce, OOB]
Agentforce in Slack [L3: L3-SF-SLACK, Salesforce, Configuration]
Quip [L3: L3-SF-PLATFORM-FOUNDATION, Salesforce, OOB]
Salesforce Files [L3: L3-SF-PLATFORM-FOUNDATION, Salesforce, OOB]
Slack Lists [L3: L3-SF-SLACK, Salesforce, Configuration]
Slack Workflow Builder [L3: L3-SF-SLACK, Salesforce, Low-Code]
Citations &amp; Provenance Engine [L3: L3-SF-AGENTIC-SEARCH, Salesforce, Configuration]
Federated Retrieval (Connected Sources) [L3: L3-SF-AGENTIC-SEARCH, Salesforce, API]
Agentic Enterprise Search Engine [L3: L3-SF-AGENTIC-SEARCH, Salesforce, Configuration]
Search Skill in Agentforce [L3: L3-SF-AGENTIC-SEARCH, Salesforce, Configuration]
AI-Calculated Insights [L3: L3-SF-DATA-CLOUD,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Flow Builder [L3: L3-SF-PLATFORM-FOUNDATION, Salesforce, Low-Code]
OmniStudio [L3: L3-SF-INDUSTRIES-COMMON, Salesforce, Low-Code]
Action Plans Template [L3: L3-SF-INDUSTRIES-COMMON, Salesforce, Configuration]
FSC Action Plans [L3: L3-SF-FSC, Salesforce, Configuration]</t>
  </si>
  <si>
    <t>P1C1.2.6.UC1 [AI_AUTHOR]: AI-assisted authoring &amp; maintenance of ESG Roadmap
P1C1.2.6.UC2 [ALIGNMENT_LINK]: Strategy-to-execution linkage for ESG Roadmap
P1C1.2.6.UC3 [EXEC_DASHBOARD]: Real-time executive performance dashboard for ESG Roadmap
P1C1.2.6.UC5 [STAKEHOLDER_COMM]: Multi-channel stakeholder communication of ESG Roadmap
P1C1.2.6.UC4 [WORKFLOW_CADENCE]: Workflow-orchestrated review &amp; refresh cycle for ESG Roadmap</t>
  </si>
  <si>
    <t>PUB-P1C1.2.6.UC1 [src: use_case_derived_public_validated] → UCs: P1C1.2.6.UC1
PUB-P1C1.2.6.UC2 [src: use_case_derived_public_validated] → UCs: P1C1.2.6.UC2
PUB-P1C1.2.6.UC3 [src: use_case_derived_public_validated] → UCs: P1C1.2.6.UC3
PUB-P1C1.2.6.UC5 [src: use_case_derived_public_validated] → UCs: P1C1.2.6.UC5
PUB-P1C1.2.6.UC4 [src: use_case_derived_public_validated] → UCs: P1C1.2.6.UC4</t>
  </si>
  <si>
    <t>P1C2.1.9</t>
  </si>
  <si>
    <t>ESG Governance Structure</t>
  </si>
  <si>
    <t>Governance structure for ESG oversight and accountability</t>
  </si>
  <si>
    <t>P1C2.1.9.UC5 [STAKEHOLDER_COMM]: Multi-channel stakeholder communication of ESG Governance Structure
P1C2.1.9.UC4 [AUDIT_TRAIL]: Evidence repository &amp; audit trail for ESG Governance Structure
P1C2.1.9.UC3 [BOARD_PACK]: Automated board-pack assembly for ESG Governance Structure
P1C2.1.9.UC2 [WORKFLOW_CADENCE]: Workflow-orchestrated review &amp; refresh cycle for ESG Governance Structure
P1C2.1.9.UC1 [AI_AUTHOR]: AI-assisted authoring &amp; maintenance of ESG Governance Structure</t>
  </si>
  <si>
    <t>PUB-P1C2.1.9.UC5 [src: use_case_derived_public_validated] → UCs: P1C2.1.9.UC5
PUB-P1C2.1.9.UC4 [src: use_case_derived_public_validated] → UCs: P1C2.1.9.UC4
PUB-P1C2.1.9.UC3 [src: use_case_derived_public_validated] → UCs: P1C2.1.9.UC3
PUB-P1C2.1.9.UC2 [src: use_case_derived_public_validated] → UCs: P1C2.1.9.UC2
PUB-P1C2.1.9.UC1 [src: use_case_derived_public_validated] → UCs: P1C2.1.9.UC1</t>
  </si>
  <si>
    <t>P1C2.1.10</t>
  </si>
  <si>
    <t>Board ESG Oversight</t>
  </si>
  <si>
    <t>Board-level oversight of ESG strategy and risk</t>
  </si>
  <si>
    <t>P1C2.1.10.UC4 [AUDIT_TRAIL]: Evidence repository &amp; audit trail for Board ESG Oversight
P1C2.1.10.UC1 [AI_AUTHOR]: AI-assisted authoring &amp; maintenance of Board ESG Oversight
P1C2.1.10.UC2 [WORKFLOW_CADENCE]: Workflow-orchestrated review &amp; refresh cycle for Board ESG Oversight
P1C2.1.10.UC3 [BOARD_PACK]: Automated board-pack assembly for Board ESG Oversight
P1C2.1.10.UC5 [STAKEHOLDER_COMM]: Multi-channel stakeholder communication of Board ESG Oversight</t>
  </si>
  <si>
    <t>PUB-P1C2.1.10.UC4 [src: use_case_derived_public_validated] → UCs: P1C2.1.10.UC4
PUB-P1C2.1.10.UC1 [src: use_case_derived_public_validated] → UCs: P1C2.1.10.UC1
PUB-P1C2.1.10.UC2 [src: use_case_derived_public_validated] → UCs: P1C2.1.10.UC2
PUB-P1C2.1.10.UC3 [src: use_case_derived_public_validated] → UCs: P1C2.1.10.UC3
PUB-P1C2.1.10.UC5 [src: use_case_derived_public_validated] → UCs: P1C2.1.10.UC5</t>
  </si>
  <si>
    <t>P1C2.2.6</t>
  </si>
  <si>
    <t>ESG Risk Appetite</t>
  </si>
  <si>
    <t>Defined risk appetite for ESG-related risks</t>
  </si>
  <si>
    <t>[L3-SF-SLACK] Slack (count: 5)
[L3-SF-SHIELD] Salesforce Shield (count: 4)
[L3-SF-CRMA] Salesforce CRM Analytics (count: 3)</t>
  </si>
  <si>
    <t>CRM Analytics Dashboards [L3: L3-SF-CRMA, Salesforce, Configuration]
Einstein Discovery [L3: L3-SF-CRMA, Salesforce, Configuration]
CRM Analytics Story Builder [L3: L3-SF-CRMA, Salesforce, Configuration]
Platform Encryption [L3: L3-SF-SHIELD, Salesforce, Configuration]
Event Monitoring [L3: L3-SF-SHIELD, Salesforce, Configuration]
Field Audit Trail [L3: L3-SF-SHIELD, Salesforce, Configuration]
Real-Time Event Monitoring [L3: L3-SF-SHIELD, Salesforce, Configuration]
Slack Lists [L3: L3-SF-SLACK, Salesforce, Configuration]
Slack Canvas [L3: L3-SF-SLACK, Salesforce, Configuration]
Slack AI [L3: L3-SF-SLACK, Salesforce, OOB]
Slack Workflow Builder [L3: L3-SF-SLACK, Salesforce, Low-Code]
Agentforce in Slack [L3: L3-SF-SLACK, Salesforce, Configuration]</t>
  </si>
  <si>
    <t>P1C2.2.6.UC4 [EXEC_DASHBOARD]: Real-time executive performance dashboard for ESG Risk Appetite
P1C2.2.6.UC2 [POLICY_ENFORCEMENT]: Policy-as-code enforcement for ESG Risk Appetite
P1C2.2.6.UC3 [INCIDENT_ESCALATION]: Real-time alert &amp; escalation for ESG Risk Appetite-related incidents
P1C2.2.6.UC5 [AUDIT_TRAIL]: Evidence repository &amp; audit trail for ESG Risk Appetite
P1C2.2.6.UC1 [RISK_INDICATOR]: Predictive risk indicators for ESG Risk Appetite</t>
  </si>
  <si>
    <t>PUB-P1C2.2.6.UC4 [src: use_case_derived_public_validated] → UCs: P1C2.2.6.UC4
PUB-P1C2.2.6.UC2 [src: use_case_derived_public_validated] → UCs: P1C2.2.6.UC2
PUB-P1C2.2.6.UC3 [src: use_case_derived_public_validated] → UCs: P1C2.2.6.UC3
PUB-P1C2.2.6.UC5 [src: use_case_derived_public_validated] → UCs: P1C2.2.6.UC5
PUB-P1C2.2.6.UC1 [src: use_case_derived_public_validated] → UCs: P1C2.2.6.UC1</t>
  </si>
  <si>
    <t>P1C2.1.11</t>
  </si>
  <si>
    <t>ESG Policy Framework</t>
  </si>
  <si>
    <t>Comprehensive ESG policy framework</t>
  </si>
  <si>
    <t>P1C2.1.11.UC3 [BOARD_PACK]: Automated board-pack assembly for ESG Policy Framework
P1C2.1.11.UC5 [STAKEHOLDER_COMM]: Multi-channel stakeholder communication of ESG Policy Framework
P1C2.1.11.UC4 [AUDIT_TRAIL]: Evidence repository &amp; audit trail for ESG Policy Framework
P1C2.1.11.UC1 [AI_AUTHOR]: AI-assisted authoring &amp; maintenance of ESG Policy Framework
P1C2.1.11.UC2 [WORKFLOW_CADENCE]: Workflow-orchestrated review &amp; refresh cycle for ESG Policy Framework</t>
  </si>
  <si>
    <t>PUB-P1C2.1.11.UC3 [src: use_case_derived_public_validated] → UCs: P1C2.1.11.UC3
PUB-P1C2.1.11.UC5 [src: use_case_derived_public_validated] → UCs: P1C2.1.11.UC5
PUB-P1C2.1.11.UC4 [src: use_case_derived_public_validated] → UCs: P1C2.1.11.UC4
PUB-P1C2.1.11.UC1 [src: use_case_derived_public_validated] → UCs: P1C2.1.11.UC1
PUB-P1C2.1.11.UC2 [src: use_case_derived_public_validated] → UCs: P1C2.1.11.UC2</t>
  </si>
  <si>
    <t>P1C2.2.7</t>
  </si>
  <si>
    <t>Climate Risk Assessment</t>
  </si>
  <si>
    <t>Assessment of physical and transition climate risks</t>
  </si>
  <si>
    <t>P1C2.2.7.UC1 [RISK_INDICATOR]: Predictive risk indicators for Climate Risk Assessment
P1C2.2.7.UC5 [AUDIT_TRAIL]: Evidence repository &amp; audit trail for Climate Risk Assessment
P1C2.2.7.UC4 [EXEC_DASHBOARD]: Real-time executive performance dashboard for Climate Risk Assessment
P1C2.2.7.UC3 [INCIDENT_ESCALATION]: Real-time alert &amp; escalation for Climate Risk Assessment-related incidents
P1C2.2.7.UC2 [POLICY_ENFORCEMENT]: Policy-as-code enforcement for Climate Risk Assessment</t>
  </si>
  <si>
    <t>PUB-P1C2.2.7.UC1 [src: use_case_derived_public_validated] → UCs: P1C2.2.7.UC1
PUB-P1C2.2.7.UC5 [src: use_case_derived_public_validated] → UCs: P1C2.2.7.UC5
PUB-P1C2.2.7.UC4 [src: use_case_derived_public_validated] → UCs: P1C2.2.7.UC4
PUB-P1C2.2.7.UC3 [src: use_case_derived_public_validated] → UCs: P1C2.2.7.UC3
PUB-P1C2.2.7.UC2 [src: use_case_derived_public_validated] → UCs: P1C2.2.7.UC2</t>
  </si>
  <si>
    <t>P1C2.2.8</t>
  </si>
  <si>
    <t>Climate Scenario Analysis</t>
  </si>
  <si>
    <t>Scenario analysis for climate-related financial impacts</t>
  </si>
  <si>
    <t>P1C2.2.8.UC3 [INCIDENT_ESCALATION]: Real-time alert &amp; escalation for Climate Scenario Analysis-related incidents
P1C2.2.8.UC5 [AUDIT_TRAIL]: Evidence repository &amp; audit trail for Climate Scenario Analysis
P1C2.2.8.UC4 [EXEC_DASHBOARD]: Real-time executive performance dashboard for Climate Scenario Analysis
P1C2.2.8.UC2 [POLICY_ENFORCEMENT]: Policy-as-code enforcement for Climate Scenario Analysis
P1C2.2.8.UC1 [RISK_INDICATOR]: Predictive risk indicators for Climate Scenario Analysis</t>
  </si>
  <si>
    <t>PUB-P1C2.2.8.UC3 [src: use_case_derived_public_validated] → UCs: P1C2.2.8.UC3
PUB-P1C2.2.8.UC5 [src: use_case_derived_public_validated] → UCs: P1C2.2.8.UC5
PUB-P1C2.2.8.UC4 [src: use_case_derived_public_validated] → UCs: P1C2.2.8.UC4
PUB-P1C2.2.8.UC2 [src: use_case_derived_public_validated] → UCs: P1C2.2.8.UC2
PUB-P1C2.2.8.UC1 [src: use_case_derived_public_validated] → UCs: P1C2.2.8.UC1</t>
  </si>
  <si>
    <t>P1C1.2.7</t>
  </si>
  <si>
    <t>Net Zero Pathway</t>
  </si>
  <si>
    <t>Defined pathway to net zero emissions</t>
  </si>
  <si>
    <t>P1C1.2.7.UC1 [AI_AUTHOR]: AI-assisted authoring &amp; maintenance of Net Zero Pathway
P1C1.2.7.UC2 [ALIGNMENT_LINK]: Strategy-to-execution linkage for Net Zero Pathway
P1C1.2.7.UC3 [EXEC_DASHBOARD]: Real-time executive performance dashboard for Net Zero Pathway
P1C1.2.7.UC4 [WORKFLOW_CADENCE]: Workflow-orchestrated review &amp; refresh cycle for Net Zero Pathway
P1C1.2.7.UC5 [STAKEHOLDER_COMM]: Multi-channel stakeholder communication of Net Zero Pathway</t>
  </si>
  <si>
    <t>PUB-P1C1.2.7.UC1 [src: use_case_derived_public_validated] → UCs: P1C1.2.7.UC1
PUB-P1C1.2.7.UC2 [src: use_case_derived_public_validated] → UCs: P1C1.2.7.UC2
PUB-P1C1.2.7.UC3 [src: use_case_derived_public_validated] → UCs: P1C1.2.7.UC3
PUB-P1C1.2.7.UC4 [src: use_case_derived_public_validated] → UCs: P1C1.2.7.UC4
PUB-P1C1.2.7.UC5 [src: use_case_derived_public_validated] → UCs: P1C1.2.7.UC5</t>
  </si>
  <si>
    <t>P1C2.7.4</t>
  </si>
  <si>
    <t>TCFD Alignment</t>
  </si>
  <si>
    <t>Alignment with Task Force on Climate-related Financial Disclosures</t>
  </si>
  <si>
    <t>[L3-SF-SHIELD] Salesforce Shield (count: 4)
[L3-SF-CRMA] Salesforce CRM Analytics (count: 3)
[L3-TBL-EMBED] Tableau Embedded Analytics (count: 2)
[L3-SF-AGENTFORCE-FS] Agentforce for Financial Services (count: 1)
[L3-SF-INDUSTRIES-COMMON] Salesforce Industries Common Components (count: 1)
[L3-SF-FSC] Salesforce Financial Services Cloud (FSC) (count: 1)
[L3-SF-SLACK] Slack (count: 1)
[L3-SF-AGENTIC-SEARCH] Agentic Enterprise Search (count: 1)
[L3-SF-PLATFORM-FOUNDATION] Salesforce Platform Foundation (count: 1)
[L3-SF-DATA-CLOUD] Salesforce Data Cloud (Data 360) (count: 1)</t>
  </si>
  <si>
    <t>Embedded Compliance Controls [L3: L3-SF-AGENTFORCE-FS, Salesforce, Configuration]
Field Audit Trail [L3: L3-SF-SHIELD, Salesforce, Configuration]
Event Monitoring [L3: L3-SF-SHIELD, Salesforce, Configuration]
Real-Time Event Monitoring [L3: L3-SF-SHIELD, Salesforce, Configuration]
Platform Encryption [L3: L3-SF-SHIELD, Salesforce, Configuration]
Decision Tables and Matrices [L3: L3-SF-INDUSTRIES-COMMON, Salesforce, Low-Code]
FSC Compliance Workflows [L3: L3-SF-FSC, Salesforce, Configuration]
CRM Analytics Dashboards [L3: L3-SF-CRMA, Salesforce, Configuration]
Einstein Discovery [L3: L3-SF-CRMA, Salesforce, Configuration]
CRM Analytics Story Builder [L3: L3-SF-CRMA, Salesforce, Configuration]
Tableau Embedding API v3 [L3: L3-TBL-EMBED, Tableau, Code]
VizQL Data Service (Headless Data API) [L3: L3-TBL-EMBED, Tableau, API]
Slack Canvas [L3: L3-SF-SLACK, Salesforce, Configuration]
Citations &amp; Provenance Engine [L3: L3-SF-AGENTIC-SEARCH, Salesforce, Configuration]
Flow Builder [L3: L3-SF-PLATFORM-FOUNDATION, Salesforce, Low-Code]
AI-Calculated Insights [L3: L3-SF-DATA-CLOUD, Salesforce, Configuration]</t>
  </si>
  <si>
    <t>P1C2.7.4.UC4 [WORKFLOW_CADENCE]: Workflow-orchestrated review &amp; refresh cycle for TCFD Alignment
P1C2.7.4.UC3 [AUDIT_TRAIL]: Evidence repository &amp; audit trail for TCFD Alignment
P1C2.7.4.UC5 [COVERAGE_MONITORING]: Coverage gap monitoring for TCFD Alignment
P1C2.7.4.UC1 [REG_REPORTING]: Automated regulatory reporting for TCFD Alignment
P1C2.7.4.UC2 [POLICY_ENFORCEMENT]: Policy-as-code enforcement for TCFD Alignment</t>
  </si>
  <si>
    <t>PUB-P1C2.7.4.UC4 [src: use_case_derived_public_validated] → UCs: P1C2.7.4.UC4
PUB-P1C2.7.4.UC3 [src: use_case_derived_public_validated] → UCs: P1C2.7.4.UC3
PUB-P1C2.7.4.UC5 [src: use_case_derived_public_validated] → UCs: P1C2.7.4.UC5
PUB-P1C2.7.4.UC1 [src: use_case_derived_public_validated] → UCs: P1C2.7.4.UC1
PUB-P1C2.7.4.UC2 [src: use_case_derived_public_validated] → UCs: P1C2.7.4.UC2</t>
  </si>
  <si>
    <t>P1C1.3.3</t>
  </si>
  <si>
    <t>Green Products Strategy</t>
  </si>
  <si>
    <t>Strategy for developing green/sustainable products</t>
  </si>
  <si>
    <t>[L3-SF-DATA-CLOUD] Salesforce Data Cloud (Data 360) (count: 5)
[L3-SF-CRMA] Salesforce CRM Analytics (count: 3)
[L3-SF-SLACK] Slack (count: 3)</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</si>
  <si>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t>
  </si>
  <si>
    <t>P1C1.3.3.UC5 [ALIGNMENT_LINK]: Strategy-to-execution linkage for Green Products Strategy
P1C1.3.3.UC4 [SELF_SERVICE_PORTAL]: Persona-based self-service portal for Green Products Strategy
P1C1.3.3.UC3 [EXTERNAL_BENCHMARK]: Peer benchmarking &amp; calibration for Green Products Strategy
P1C1.3.3.UC2 [DECISION_SUPPORT]: AI decision support at point of action for Green Products Strategy
P1C1.3.3.UC1 [EXEC_DASHBOARD]: Real-time executive performance dashboard for Green Products Strategy</t>
  </si>
  <si>
    <t>PUB-P1C1.3.3.UC5 [src: use_case_derived_public_validated] → UCs: P1C1.3.3.UC5
PUB-P1C1.3.3.UC4 [src: use_case_derived_public_validated] → UCs: P1C1.3.3.UC4
PUB-P1C1.3.3.UC3 [src: use_case_derived_public_validated] → UCs: P1C1.3.3.UC3
PUB-P1C1.3.3.UC2 [src: use_case_derived_public_validated] → UCs: P1C1.3.3.UC2
PUB-P1C1.3.3.UC1 [src: use_case_derived_public_validated] → UCs: P1C1.3.3.UC1</t>
  </si>
  <si>
    <t>P1C1.3.4</t>
  </si>
  <si>
    <t>ESG-Integrated Products</t>
  </si>
  <si>
    <t>Integration of ESG factors into product design</t>
  </si>
  <si>
    <t>P1C1.3.4.UC2 [DECISION_SUPPORT]: AI decision support at point of action for ESG-Integrated Products
P1C1.3.4.UC5 [ALIGNMENT_LINK]: Strategy-to-execution linkage for ESG-Integrated Products
P1C1.3.4.UC4 [SELF_SERVICE_PORTAL]: Persona-based self-service portal for ESG-Integrated Products
P1C1.3.4.UC1 [EXEC_DASHBOARD]: Real-time executive performance dashboard for ESG-Integrated Products
P1C1.3.4.UC3 [EXTERNAL_BENCHMARK]: Peer benchmarking &amp; calibration for ESG-Integrated Products</t>
  </si>
  <si>
    <t>PUB-P1C1.3.4.UC2 [src: use_case_derived_public_validated] → UCs: P1C1.3.4.UC2
PUB-P1C1.3.4.UC5 [src: use_case_derived_public_validated] → UCs: P1C1.3.4.UC5
PUB-P1C1.3.4.UC4 [src: use_case_derived_public_validated] → UCs: P1C1.3.4.UC4
PUB-P1C1.3.4.UC1 [src: use_case_derived_public_validated] → UCs: P1C1.3.4.UC1
PUB-P1C1.3.4.UC3 [src: use_case_derived_public_validated] → UCs: P1C1.3.4.UC3</t>
  </si>
  <si>
    <t>P1C1.3.BK1</t>
  </si>
  <si>
    <t>Sustainable Lending</t>
  </si>
  <si>
    <t>Green lending products and sustainability-linked loans for banking</t>
  </si>
  <si>
    <t>[L3-SF-DATA-CLOUD] Salesforce Data Cloud (Data 360) (count: 5)
[L3-SF-CRMA] Salesforce CRM Analytics (count: 3)
[L3-SF-SLACK] Slack (count: 3)
[L3-NCINO-CONSUMER] nCino Consumer Lending (count: 2)</t>
  </si>
  <si>
    <t>CRM Analytics Dashboards [L3: L3-SF-CRMA, Salesforce, Configuration]
Einstein Discovery [L3: L3-SF-CRMA, Salesforce, Configuration]
CRM Analytics Story Builder [L3: L3-SF-CRMA, Salesforce, Configuration]
Zero-Copy Architecture [L3: L3-SF-DATA-CLOUD, Salesforce, Configuration]
Agentic Setup and Data Management [L3: L3-SF-DATA-CLOUD, Salesforce, Configuration]
Intelligent Segmentation [L3: L3-SF-DATA-CLOUD, Salesforce, Configuration]
AI-Calculated Insights [L3: L3-SF-DATA-CLOUD, Salesforce, Configuration]
Data 360 Activation APIs [L3: L3-SF-DATA-CLOUD, Salesforce, API]
Slack Lists [L3: L3-SF-SLACK, Salesforce, Configuration]
Slack Canvas [L3: L3-SF-SLACK, Salesforce, Configuration]
Slack AI [L3: L3-SF-SLACK, Salesforce, OOB]
Auto-Decisioning Rules Engine [L3: L3-NCINO-CONSUMER, nCino, Configuration]
Credit Bureau Integration [L3: L3-NCINO-CONSUMER, nCino, Configuration]</t>
  </si>
  <si>
    <t>P1C1.3.BK1.UC3 [EXTERNAL_BENCHMARK]: Peer benchmarking &amp; calibration for Sustainable Lending
P1C1.3.BK1.UC2 [DECISION_SUPPORT]: AI decision support at point of action for Sustainable Lending
P1C1.3.BK1.UC1 [EXEC_DASHBOARD]: Real-time executive performance dashboard for Sustainable Lending
P1C1.3.BK1.UC4 [SELF_SERVICE_PORTAL]: Persona-based self-service portal for Sustainable Lending
P1C1.3.BK1.UC5 [ALIGNMENT_LINK]: Strategy-to-execution linkage for Sustainable Lending</t>
  </si>
  <si>
    <t>PUB-P1C1.3.BK1.UC3 [src: use_case_derived_public_validated] → UCs: P1C1.3.BK1.UC3
PUB-P1C1.3.BK1.UC2 [src: use_case_derived_public_validated] → UCs: P1C1.3.BK1.UC2
PUB-P1C1.3.BK1.UC1 [src: use_case_derived_public_validated] → UCs: P1C1.3.BK1.UC1
PUB-P1C1.3.BK1.UC4 [src: use_case_derived_public_validated] → UCs: P1C1.3.BK1.UC4
PUB-P1C1.3.BK1.UC5 [src: use_case_derived_public_validated] → UCs: P1C1.3.BK1.UC5</t>
  </si>
  <si>
    <t>P1C1.3.WM2</t>
  </si>
  <si>
    <t>ESG Investing</t>
  </si>
  <si>
    <t>ESG-integrated investment products and impact investing for wealth management</t>
  </si>
  <si>
    <t>P1C1.3.WM2.UC5 [ALIGNMENT_LINK]: Strategy-to-execution linkage for ESG Investing
P1C1.3.WM2.UC1 [EXEC_DASHBOARD]: Real-time executive performance dashboard for ESG Investing
P1C1.3.WM2.UC4 [SELF_SERVICE_PORTAL]: Persona-based self-service portal for ESG Investing
P1C1.3.WM2.UC3 [EXTERNAL_BENCHMARK]: Peer benchmarking &amp; calibration for ESG Investing
P1C1.3.WM2.UC2 [DECISION_SUPPORT]: AI decision support at point of action for ESG Investing</t>
  </si>
  <si>
    <t>PUB-P1C1.3.WM2.UC5 [src: use_case_derived_public_validated] → UCs: P1C1.3.WM2.UC5
PUB-P1C1.3.WM2.UC1 [src: use_case_derived_public_validated] → UCs: P1C1.3.WM2.UC1
PUB-P1C1.3.WM2.UC4 [src: use_case_derived_public_validated] → UCs: P1C1.3.WM2.UC4
PUB-P1C1.3.WM2.UC3 [src: use_case_derived_public_validated] → UCs: P1C1.3.WM2.UC3
PUB-P1C1.3.WM2.UC2 [src: use_case_derived_public_validated] → UCs: P1C1.3.WM2.UC2</t>
  </si>
  <si>
    <t>P1C1.3.IC2</t>
  </si>
  <si>
    <t>Sustainable Insurance</t>
  </si>
  <si>
    <t>Sustainable insurance products for carriers (climate risk, green coverage)</t>
  </si>
  <si>
    <t>P1C1.3.IC2.UC5 [ALIGNMENT_LINK]: Strategy-to-execution linkage for Sustainable Insurance
P1C1.3.IC2.UC4 [SELF_SERVICE_PORTAL]: Persona-based self-service portal for Sustainable Insurance
P1C1.3.IC2.UC3 [EXTERNAL_BENCHMARK]: Peer benchmarking &amp; calibration for Sustainable Insurance
P1C1.3.IC2.UC2 [DECISION_SUPPORT]: AI decision support at point of action for Sustainable Insurance
P1C1.3.IC2.UC1 [EXEC_DASHBOARD]: Real-time executive performance dashboard for Sustainable Insurance</t>
  </si>
  <si>
    <t>PUB-P1C1.3.IC2.UC5 [src: use_case_derived_public_validated] → UCs: P1C1.3.IC2.UC5
PUB-P1C1.3.IC2.UC4 [src: use_case_derived_public_validated] → UCs: P1C1.3.IC2.UC4
PUB-P1C1.3.IC2.UC3 [src: use_case_derived_public_validated] → UCs: P1C1.3.IC2.UC3
PUB-P1C1.3.IC2.UC2 [src: use_case_derived_public_validated] → UCs: P1C1.3.IC2.UC2
PUB-P1C1.3.IC2.UC1 [src: use_case_derived_public_validated] → UCs: P1C1.3.IC2.UC1</t>
  </si>
  <si>
    <t>P1C1.3.5</t>
  </si>
  <si>
    <t>Financial Inclusion Strategy</t>
  </si>
  <si>
    <t>Strategy for promoting financial inclusion</t>
  </si>
  <si>
    <t>P1C1.3.5.UC1 [EXEC_DASHBOARD]: Real-time executive performance dashboard for Financial Inclusion Strategy
P1C1.3.5.UC2 [DECISION_SUPPORT]: AI decision support at point of action for Financial Inclusion Strategy
P1C1.3.5.UC3 [EXTERNAL_BENCHMARK]: Peer benchmarking &amp; calibration for Financial Inclusion Strategy
P1C1.3.5.UC5 [ALIGNMENT_LINK]: Strategy-to-execution linkage for Financial Inclusion Strategy
P1C1.3.5.UC4 [SELF_SERVICE_PORTAL]: Persona-based self-service portal for Financial Inclusion Strategy</t>
  </si>
  <si>
    <t>PUB-P1C1.3.5.UC1 [src: use_case_derived_public_validated] → UCs: P1C1.3.5.UC1
PUB-P1C1.3.5.UC2 [src: use_case_derived_public_validated] → UCs: P1C1.3.5.UC2
PUB-P1C1.3.5.UC3 [src: use_case_derived_public_validated] → UCs: P1C1.3.5.UC3
PUB-P1C1.3.5.UC5 [src: use_case_derived_public_validated] → UCs: P1C1.3.5.UC5
PUB-P1C1.3.5.UC4 [src: use_case_derived_public_validated] → UCs: P1C1.3.5.UC4</t>
  </si>
  <si>
    <t>P1C1.3.6</t>
  </si>
  <si>
    <t>Community Development</t>
  </si>
  <si>
    <t>Community development and investment programs</t>
  </si>
  <si>
    <t>P1C1.3.6.UC2 [DECISION_SUPPORT]: AI decision support at point of action for Community Development
P1C1.3.6.UC3 [EXTERNAL_BENCHMARK]: Peer benchmarking &amp; calibration for Community Development
P1C1.3.6.UC4 [SELF_SERVICE_PORTAL]: Persona-based self-service portal for Community Development
P1C1.3.6.UC5 [ALIGNMENT_LINK]: Strategy-to-execution linkage for Community Development
P1C1.3.6.UC1 [EXEC_DASHBOARD]: Real-time executive performance dashboard for Community Development</t>
  </si>
  <si>
    <t>JIRA-CCUFMCNSM-495 [src: jira_completed] → UCs: P1C1.3.6.UC2</t>
  </si>
  <si>
    <t>P1C4.8.6</t>
  </si>
  <si>
    <t>DEI Integration</t>
  </si>
  <si>
    <t>Integration of diversity, equity, and inclusion in digital strategy</t>
  </si>
  <si>
    <t>P1C4.8.6.UC3 [CHANGE_DELIVERY]: Change &amp; training delivery for DEI Integration
P1C4.8.6.UC6 [SELF_SERVICE_PORTAL]: Persona-based self-service portal for DEI Integration
P1C4.8.6.UC4 [EXEC_DASHBOARD]: Real-time executive performance dashboard for DEI Integration
P1C4.8.6.UC1 [STAKEHOLDER_COMM]: Multi-channel stakeholder communication of DEI Integration
P1C4.8.6.UC5 [IDEA_CROWDSOURCE]: Crowdsourced idea capture &amp; triage for DEI Integration
P1C4.8.6.UC2 [ENGAGEMENT_MEASUREMENT]: Engagement &amp; adoption telemetry for DEI Integration</t>
  </si>
  <si>
    <t>PUB-P1C4.8.6.UC3 [src: use_case_derived_public_validated] → UCs: P1C4.8.6.UC3
PUB-P1C4.8.6.UC6 [src: use_case_derived_public_validated] → UCs: P1C4.8.6.UC6
PUB-P1C4.8.6.UC4 [src: use_case_derived_public_validated] → UCs: P1C4.8.6.UC4
PUB-P1C4.8.6.UC1 [src: use_case_derived_public_validated] → UCs: P1C4.8.6.UC1
PUB-P1C4.8.6.UC5 [src: use_case_derived_public_validated] → UCs: P1C4.8.6.UC5
PUB-P1C4.8.6.UC2 [src: use_case_derived_public_validated] → UCs: P1C4.8.6.UC2</t>
  </si>
  <si>
    <t>P1C1.3.CU2</t>
  </si>
  <si>
    <t>Member/Customer Impact</t>
  </si>
  <si>
    <t>Credit union-specific member impact measurement and cooperative principles</t>
  </si>
  <si>
    <t>P1C1.3.CU2.UC1 [EXEC_DASHBOARD]: Real-time executive performance dashboard for Member/Customer Impact
P1C1.3.CU2.UC2 [DECISION_SUPPORT]: AI decision support at point of action for Member/Customer Impact
P1C1.3.CU2.UC3 [EXTERNAL_BENCHMARK]: Peer benchmarking &amp; calibration for Member/Customer Impact
P1C1.3.CU2.UC4 [SELF_SERVICE_PORTAL]: Persona-based self-service portal for Member/Customer Impact
P1C1.3.CU2.UC5 [ALIGNMENT_LINK]: Strategy-to-execution linkage for Member/Customer Impact</t>
  </si>
  <si>
    <t>PUB-P1C1.3.CU2.UC1 [src: use_case_derived_public_validated] → UCs: P1C1.3.CU2.UC1
PUB-P1C1.3.CU2.UC2 [src: use_case_derived_public_validated] → UCs: P1C1.3.CU2.UC2
PUB-P1C1.3.CU2.UC3 [src: use_case_derived_public_validated] → UCs: P1C1.3.CU2.UC3
PUB-P1C1.3.CU2.UC4 [src: use_case_derived_public_validated] → UCs: P1C1.3.CU2.UC4
PUB-P1C1.3.CU2.UC5 [src: use_case_derived_public_validated] → UCs: P1C1.3.CU2.UC5</t>
  </si>
  <si>
    <t>P1C2.3.7</t>
  </si>
  <si>
    <t>Vendor ESG Assessment</t>
  </si>
  <si>
    <t>ESG assessment of technology vendors</t>
  </si>
  <si>
    <t>Flow Builder [L3: L3-SF-PLATFORM-FOUNDATION, Salesforce, Low-Code]
Salesforce Identity [L3: L3-SF-PLATFORM-FOUNDATION, Salesforce, Configuration]
FSC Compliance Workflows [L3: L3-SF-FSC, Salesforce, Configuration]
FSC Action Plans [L3: L3-SF-FSC, Salesforce, Configuration]</t>
  </si>
  <si>
    <t>P1C2.3.7.UC3 [INCIDENT_ESCALATION]: Real-time alert &amp; escalation for Vendor ESG Assessment-related incidents
P1C2.3.7.UC5 [AUDIT_TRAIL]: Evidence repository &amp; audit trail for Vendor ESG Assessment
P1C2.3.7.UC4 [COVERAGE_MONITORING]: Coverage gap monitoring for Vendor ESG Assessment
P1C2.3.7.UC2 [RISK_INDICATOR]: Predictive risk indicators for Vendor ESG Assessment
P1C2.3.7.UC1 [LIFECYCLE_MGMT]: End-to-end lifecycle management for Vendor ESG Assessment</t>
  </si>
  <si>
    <t>PUB-P1C2.3.7.UC3 [src: use_case_derived_public_validated] → UCs: P1C2.3.7.UC3
PUB-P1C2.3.7.UC5 [src: use_case_derived_public_validated] → UCs: P1C2.3.7.UC5
PUB-P1C2.3.7.UC4 [src: use_case_derived_public_validated] → UCs: P1C2.3.7.UC4
PUB-P1C2.3.7.UC2 [src: use_case_derived_public_validated] → UCs: P1C2.3.7.UC2
PUB-P1C2.3.7.UC1 [src: use_case_derived_public_validated] → UCs: P1C2.3.7.UC1</t>
  </si>
  <si>
    <t>P1C2.3.8</t>
  </si>
  <si>
    <t>Supply Chain ESG</t>
  </si>
  <si>
    <t>ESG assessment across supply chain</t>
  </si>
  <si>
    <t>P1C2.3.8.UC3 [INCIDENT_ESCALATION]: Real-time alert &amp; escalation for Supply Chain ESG-related incidents
P1C2.3.8.UC4 [COVERAGE_MONITORING]: Coverage gap monitoring for Supply Chain ESG
P1C2.3.8.UC1 [LIFECYCLE_MGMT]: End-to-end lifecycle management for Supply Chain ESG
P1C2.3.8.UC2 [RISK_INDICATOR]: Predictive risk indicators for Supply Chain ESG
P1C2.3.8.UC5 [AUDIT_TRAIL]: Evidence repository &amp; audit trail for Supply Chain ESG</t>
  </si>
  <si>
    <t>PUB-P1C2.3.8.UC3 [src: use_case_derived_public_validated] → UCs: P1C2.3.8.UC3
PUB-P1C2.3.8.UC4 [src: use_case_derived_public_validated] → UCs: P1C2.3.8.UC4
PUB-P1C2.3.8.UC1 [src: use_case_derived_public_validated] → UCs: P1C2.3.8.UC1
PUB-P1C2.3.8.UC2 [src: use_case_derived_public_validated] → UCs: P1C2.3.8.UC2
PUB-P1C2.3.8.UC5 [src: use_case_derived_public_validated] → UCs: P1C2.3.8.UC5</t>
  </si>
  <si>
    <t>P1C2.3.9</t>
  </si>
  <si>
    <t>Fintech Partner ESG</t>
  </si>
  <si>
    <t>ESG assessment of fintech partners</t>
  </si>
  <si>
    <t>P1C2.3.9.UC3 [INCIDENT_ESCALATION]: Real-time alert &amp; escalation for Fintech Partner ESG-related incidents
P1C2.3.9.UC2 [RISK_INDICATOR]: Predictive risk indicators for Fintech Partner ESG
P1C2.3.9.UC1 [LIFECYCLE_MGMT]: End-to-end lifecycle management for Fintech Partner ESG
P1C2.3.9.UC4 [COVERAGE_MONITORING]: Coverage gap monitoring for Fintech Partner ESG
P1C2.3.9.UC5 [AUDIT_TRAIL]: Evidence repository &amp; audit trail for Fintech Partner ESG</t>
  </si>
  <si>
    <t>PUB-P1C2.3.9.UC3 [src: use_case_derived_public_validated] → UCs: P1C2.3.9.UC3
PUB-P1C2.3.9.UC2 [src: use_case_derived_public_validated] → UCs: P1C2.3.9.UC2
PUB-P1C2.3.9.UC1 [src: use_case_derived_public_validated] → UCs: P1C2.3.9.UC1
PUB-P1C2.3.9.UC4 [src: use_case_derived_public_validated] → UCs: P1C2.3.9.UC4
PUB-P1C2.3.9.UC5 [src: use_case_derived_public_validated] → UCs: P1C2.3.9.UC5</t>
  </si>
  <si>
    <t>P1C2.5.6</t>
  </si>
  <si>
    <t>ESG Data Management</t>
  </si>
  <si>
    <t>Management of ESG data quality and integrity</t>
  </si>
  <si>
    <t>P1C2.5.6.UC4 [AUDIT_TRAIL]: Evidence repository &amp; audit trail for ESG Data Management
P1C2.5.6.UC2 [POLICY_ENFORCEMENT]: Policy-as-code enforcement for ESG Data Management
P1C2.5.6.UC1 [DATA_LINEAGE]: Data lineage &amp; quality monitoring for ESG Data Management
P1C2.5.6.UC3 [COVERAGE_MONITORING]: Coverage gap monitoring for ESG Data Management
P1C2.5.6.UC5 [REG_REPORTING]: Automated regulatory reporting for ESG Data Management</t>
  </si>
  <si>
    <t>PUB-P1C2.5.6.UC4 [src: use_case_derived_public_validated] → UCs: P1C2.5.6.UC4
PUB-P1C2.5.6.UC2 [src: use_case_derived_public_validated] → UCs: P1C2.5.6.UC2
PUB-P1C2.5.6.UC1 [src: use_case_derived_public_validated] → UCs: P1C2.5.6.UC1
PUB-P1C2.5.6.UC3 [src: use_case_derived_public_validated] → UCs: P1C2.5.6.UC3
PUB-P1C2.5.6.UC5 [src: use_case_derived_public_validated] → UCs: P1C2.5.6.UC5</t>
  </si>
  <si>
    <t>P1C1.6.6</t>
  </si>
  <si>
    <t>ESG Metrics Framework</t>
  </si>
  <si>
    <t>Framework of ESG metrics and KPIs</t>
  </si>
  <si>
    <t>P1C1.6.6.UC2 [ALIGNMENT_LINK]: Strategy-to-execution linkage for ESG Metrics Framework
P1C1.6.6.UC4 [RISK_INDICATOR]: Predictive risk indicators for ESG Metrics Framework
P1C1.6.6.UC3 [REG_REPORTING]: Automated regulatory reporting for ESG Metrics Framework
P1C1.6.6.UC1 [EXEC_DASHBOARD]: Real-time executive performance dashboard for ESG Metrics Framework</t>
  </si>
  <si>
    <t>PUB-P1C1.6.6.UC2 [src: use_case_derived_public_validated] → UCs: P1C1.6.6.UC2
PUB-P1C1.6.6.UC4 [src: use_case_derived_public_validated] → UCs: P1C1.6.6.UC4
PUB-P1C1.6.6.UC3 [src: use_case_derived_public_validated] → UCs: P1C1.6.6.UC3
PUB-P1C1.6.6.UC1 [src: use_case_derived_public_validated] → UCs: P1C1.6.6.UC1</t>
  </si>
  <si>
    <t>P1C2.7.5</t>
  </si>
  <si>
    <t>ESG Reporting</t>
  </si>
  <si>
    <t>ESG reporting for stakeholders and regulators</t>
  </si>
  <si>
    <t>P1C2.7.5.UC5 [COVERAGE_MONITORING]: Coverage gap monitoring for ESG Reporting
P1C2.7.5.UC1 [REG_REPORTING]: Automated regulatory reporting for ESG Reporting
P1C2.7.5.UC2 [POLICY_ENFORCEMENT]: Policy-as-code enforcement for ESG Reporting
P1C2.7.5.UC3 [AUDIT_TRAIL]: Evidence repository &amp; audit trail for ESG Reporting
P1C2.7.5.UC4 [WORKFLOW_CADENCE]: Workflow-orchestrated review &amp; refresh cycle for ESG Reporting</t>
  </si>
  <si>
    <t>PUB-P1C2.7.5.UC5 [src: use_case_derived_public_validated] → UCs: P1C2.7.5.UC5
PUB-P1C2.7.5.UC1 [src: use_case_derived_public_validated] → UCs: P1C2.7.5.UC1
PUB-P1C2.7.5.UC2 [src: use_case_derived_public_validated] → UCs: P1C2.7.5.UC2
PUB-P1C2.7.5.UC3 [src: use_case_derived_public_validated] → UCs: P1C2.7.5.UC3
PUB-P1C2.7.5.UC4 [src: use_case_derived_public_validated] → UCs: P1C2.7.5.UC4</t>
  </si>
  <si>
    <t>P1C2.7.6</t>
  </si>
  <si>
    <t>ESG Ratings Management</t>
  </si>
  <si>
    <t>Management of external ESG ratings</t>
  </si>
  <si>
    <t>P1C2.7.6.UC5 [COVERAGE_MONITORING]: Coverage gap monitoring for ESG Ratings Management
P1C2.7.6.UC4 [WORKFLOW_CADENCE]: Workflow-orchestrated review &amp; refresh cycle for ESG Ratings Management
P1C2.7.6.UC3 [AUDIT_TRAIL]: Evidence repository &amp; audit trail for ESG Ratings Management
P1C2.7.6.UC2 [POLICY_ENFORCEMENT]: Policy-as-code enforcement for ESG Ratings Management
P1C2.7.6.UC1 [REG_REPORTING]: Automated regulatory reporting for ESG Ratings Management</t>
  </si>
  <si>
    <t>PUB-P1C2.7.6.UC5 [src: use_case_derived_public_validated] → UCs: P1C2.7.6.UC5
PUB-P1C2.7.6.UC4 [src: use_case_derived_public_validated] → UCs: P1C2.7.6.UC4
PUB-P1C2.7.6.UC3 [src: use_case_derived_public_validated] → UCs: P1C2.7.6.UC3
PUB-P1C2.7.6.UC2 [src: use_case_derived_public_validated] → UCs: P1C2.7.6.UC2
PUB-P1C2.7.6.UC1 [src: use_case_derived_public_validated] → UCs: P1C2.7.6.UC1</t>
  </si>
  <si>
    <t>P1C1.5.6</t>
  </si>
  <si>
    <t>Digital Operations Footprint</t>
  </si>
  <si>
    <t>Assessment and reduction of digital operations carbon footprint</t>
  </si>
  <si>
    <t>P1C1.5.6.UC2 [EXEC_DASHBOARD]: Real-time executive performance dashboard for Digital Operations Footprint
P1C1.5.6.UC5 [COVERAGE_MONITORING]: Coverage gap monitoring for Digital Operations Footprint
P1C1.5.6.UC4 [DECISION_SUPPORT]: AI decision support at point of action for Digital Operations Footprint
P1C1.5.6.UC3 [ALIGNMENT_LINK]: Strategy-to-execution linkage for Digital Operations Footprint
P1C1.5.6.UC1 [AI_AUTHOR]: AI-assisted authoring &amp; maintenance of Digital Operations Footprint</t>
  </si>
  <si>
    <t>PUB-P1C1.5.6.UC2 [src: use_case_derived_public_validated] → UCs: P1C1.5.6.UC2
PUB-P1C1.5.6.UC5 [src: use_case_derived_public_validated] → UCs: P1C1.5.6.UC5
PUB-P1C1.5.6.UC4 [src: use_case_derived_public_validated] → UCs: P1C1.5.6.UC4
PUB-P1C1.5.6.UC3 [src: use_case_derived_public_validated] → UCs: P1C1.5.6.UC3
PUB-P1C1.5.6.UC1 [src: use_case_derived_public_validated] → UCs: P1C1.5.6.UC1</t>
  </si>
  <si>
    <t>P1C1.5.7</t>
  </si>
  <si>
    <t>Green IT Strategy</t>
  </si>
  <si>
    <t>Strategy for sustainable IT operations</t>
  </si>
  <si>
    <t>P1C1.5.7.UC5 [COVERAGE_MONITORING]: Coverage gap monitoring for Green IT Strategy
P1C1.5.7.UC4 [DECISION_SUPPORT]: AI decision support at point of action for Green IT Strategy
P1C1.5.7.UC3 [ALIGNMENT_LINK]: Strategy-to-execution linkage for Green IT Strategy
P1C1.5.7.UC2 [EXEC_DASHBOARD]: Real-time executive performance dashboard for Green IT Strategy
P1C1.5.7.UC1 [AI_AUTHOR]: AI-assisted authoring &amp; maintenance of Green IT Strategy</t>
  </si>
  <si>
    <t>PUB-P1C1.5.7.UC5 [src: use_case_derived_public_validated] → UCs: P1C1.5.7.UC5
PUB-P1C1.5.7.UC4 [src: use_case_derived_public_validated] → UCs: P1C1.5.7.UC4
PUB-P1C1.5.7.UC3 [src: use_case_derived_public_validated] → UCs: P1C1.5.7.UC3
PUB-P1C1.5.7.UC2 [src: use_case_derived_public_validated] → UCs: P1C1.5.7.UC2
PUB-P1C1.5.7.UC1 [src: use_case_derived_public_validated] → UCs: P1C1.5.7.UC1</t>
  </si>
  <si>
    <t>P1C1.5.8</t>
  </si>
  <si>
    <t>Sustainable Cloud</t>
  </si>
  <si>
    <t>Selection and use of sustainable cloud providers</t>
  </si>
  <si>
    <t>P1C1.5.8.UC5 [COVERAGE_MONITORING]: Coverage gap monitoring for Sustainable Cloud
P1C1.5.8.UC4 [DECISION_SUPPORT]: AI decision support at point of action for Sustainable Cloud
P1C1.5.8.UC3 [ALIGNMENT_LINK]: Strategy-to-execution linkage for Sustainable Cloud
P1C1.5.8.UC2 [EXEC_DASHBOARD]: Real-time executive performance dashboard for Sustainable Cloud
P1C1.5.8.UC1 [AI_AUTHOR]: AI-assisted authoring &amp; maintenance of Sustainable Cloud</t>
  </si>
  <si>
    <t>PUB-P1C1.5.8.UC5 [src: use_case_derived_public_validated] → UCs: P1C1.5.8.UC5
PUB-P1C1.5.8.UC4 [src: use_case_derived_public_validated] → UCs: P1C1.5.8.UC4
PUB-P1C1.5.8.UC3 [src: use_case_derived_public_validated] → UCs: P1C1.5.8.UC3
PUB-P1C1.5.8.UC2 [src: use_case_derived_public_validated] → UCs: P1C1.5.8.UC2
PUB-P1C1.5.8.UC1 [src: use_case_derived_public_validated] → UCs: P1C1.5.8.UC1</t>
  </si>
  <si>
    <t>Source_Type</t>
  </si>
  <si>
    <t>Source_Ref</t>
  </si>
  <si>
    <t>Use_Case_IDs</t>
  </si>
  <si>
    <t>L4_Features_Used</t>
  </si>
  <si>
    <t>Match_Confidence</t>
  </si>
  <si>
    <t>Story_Summary</t>
  </si>
  <si>
    <t>W_Description</t>
  </si>
  <si>
    <t>X_Acceptance_Criteria</t>
  </si>
  <si>
    <t>Y_Solution_Design</t>
  </si>
  <si>
    <t>Implementation_Steps</t>
  </si>
  <si>
    <t>Deployment_Checklist</t>
  </si>
  <si>
    <t>Jira_Project_URL</t>
  </si>
  <si>
    <t>Zennify_Effective_Status</t>
  </si>
  <si>
    <t>GEN-P1C2.7.1-M1M2-01</t>
  </si>
  <si>
    <t>gen_stories_v1</t>
  </si>
  <si>
    <t>gen_stories_export.xlsx row for GEN-P1C2.7.1-M1M2-01</t>
  </si>
  <si>
    <t>P1C2.7.1.UC4, P1C2.7.1.UC2</t>
  </si>
  <si>
    <t>HIGH</t>
  </si>
  <si>
    <t>As a Compliance Manager, I want to create and track regulatory changes in a central registry so that all stakeholders have visibility into upcoming and implemented regulatory requirements.</t>
  </si>
  <si>
    <t>Organizations need a structured way to document regulatory changes, their effective dates, and impacted business areas. This foundation enables regulatory teams to systematically track requirements and communicate them downstream. Without this, changes are communicated ad-hoc, leading to inconsistent implementation and gaps.</t>
  </si>
  <si>
    <t>AC1: Given a new regulatory requirement, When I create a record for the regulatory change, Then the system captures the regulation name, effective date, description, and primary impact area.
AC2: Given a regulatory change record exists, When a compliance team member searches for changes by regulation type or date, Then they can view all matching records with full details.
AC3: Given a regulatory change affects multiple financial products, When I link the related Financial Accounts to the change, Then the relationship is maintained for impact tracking.
AC4: Given a regulatory change is created with an assigned owner, When the record is saved, Then the owner receives notification with the change summary.
AC5: Given a regulatory change reaches its effective date, When the status is updated to Active, Then all assigned stakeholders receive notification that the requirement is now in effect.</t>
  </si>
  <si>
    <t>Overview:
This story establishes the foundational regulatory change tracking system using Salesforce's core platform. It creates a central repository where compliance teams can systematically log regulatory requirements, link them to affected business areas and stakeholders, and trigger automated notifications at key lifecycle points. This enables visibility and accountability without requiring custom development.
Object &amp; Field Setup:
- Create custom object [REGULATORY_CHANGE_OBJECT] to store regulatory requirement details
- Add required fields: Regulation Name, Effective Date, Description, Impact Area (picklist), Status (picklist: Pending Implementation / In Progress / Active / Completed), Owner (lookup to User)
- Create lookup field to link [REGULATORY_CHANGE_OBJECT] to impacted Financial Accounts
- Create list view [REGULATORY_CHANGES_BY_EFFECTIVE_DATE] sorted by Effective Date to surface upcoming requirements
- Create list view [REGULATORY_CHANGES_BY_STATUS] filtered by Status for progress tracking
Automation:
- Create Record-Triggered Flow [NOTIFY_OWNER_ON_REGULATORY_CHANGE_CREATION]: Triggers when a new record is created, sends email notification to Owner with regulation summary and deadline
- Create Record-Triggered Flow [NOTIFY_STAKEHOLDERS_ON_ACTIVE_STATUS]: Triggers when Status changes to Active, sends notifications to all assigned stakeholders indicating implementation is required
- Create validation rule [REGULATORY_CHANGE_REQUIRED_FIELDS]: Enforces Regulation Name, Effective Date, and Status are always populated before save
Access &amp; Permissions:
- Create permission set [REGULATORY_CHANGE_MANAGER]: Grants Create, Read, Edit, Delete on [REGULATORY_CHANGE_OBJECT]
- Create permission set [REGULATORY_CHANGE_VIEWER]: Grants Read-only access to [REGULATORY_CHANGE_OBJECT]
- Create sharing rule to automatically share records with assigned owner
- Assign [REGULATORY_CHANGE_MANAGER] to compliance/governance team; [REGULATORY_CHANGE_VIEWER] to business unit leaders</t>
  </si>
  <si>
    <t>GEN-P1C2.7.1-M1M2-02</t>
  </si>
  <si>
    <t>gen_stories_export.xlsx row for GEN-P1C2.7.1-M1M2-02</t>
  </si>
  <si>
    <t>As a Change Manager, I want to assign and track stakeholder ownership for each regulatory change so that accountability is clear and implementation progress can be monitored.</t>
  </si>
  <si>
    <t>Each regulatory change impacts different organizational units and roles. Assigning clear owners and linking secondary stakeholders creates accountability chains and enables the compliance team to track progress against each change. This is essential for moving from ad-hoc reactive compliance to managed change.</t>
  </si>
  <si>
    <t>AC1: Given a regulatory change affects multiple business units, When I assign owners to each impacted unit, Then each owner receives assignment notification with their implementation responsibility.
AC2: Given a regulatory change has an assigned owner, When the owner updates the Status field, Then the system logs timestamp and owner name with the status change.
AC3: Given multiple stakeholders are involved in implementing a single change, When I link secondary stakeholders to the regulatory change record, Then each stakeholder can view the change from their record relationships.
AC4: Given a compliance manager needs to track ownership, When they filter the regulatory change list by owner or status, Then they see only relevant records with ownership accountability.
AC5: Given a regulatory change owner is assigned, When they do not update status within 30 days of effective date, Then the system auto-generates a reminder task assigned to them.</t>
  </si>
  <si>
    <t>Overview:
This story adds stakeholder and ownership management on top of the core regulatory change registry. It creates accountability by assigning named owners and tracking their progress, and creates relationship links to secondary stakeholders. Automation ensures timely reminders when implementation falls behind. This transforms regulatory changes from broadcast announcements into tracked, accountable work assignments.
Object &amp; Field Setup:
- Add lookup field to [REGULATORY_CHANGE_OBJECT]: Primary Owner (links to User)
- Add many-to-many junction object [REGULATORY_CHANGE_STAKEHOLDER] with lookup to [REGULATORY_CHANGE_OBJECT] and lookup to User to enable multiple stakeholders per change
- Add field: Last Status Update Date (auto-populated by flow)
- Add field: Days Since Active (formula to calculate days since Status = Active)
Automation:
- Create Record-Triggered Flow [ASSIGN_OWNER_AND_NOTIFY]: Triggers when Primary Owner is populated, sends email to owner with ownership acknowledgment and deadline
- Create Record-Triggered Flow [LOG_STATUS_CHANGE]: Triggers on Status field update, logs the old value, new value, user, and timestamp to a status history child object
- Create Record-Triggered Flow [OVERRIDE_ON_LATE_IMPLEMENTATION]: Triggers when a record has Status = Active for 30+ days, auto-generates a task [REGULATORY_CHANGE_FOLLOWUP_TASK] assigned to owner
Access &amp; Permissions:
- Extend [REGULATORY_CHANGE_MANAGER] permission set to include CRUD on [REGULATORY_CHANGE_STAKEHOLDER] junction object
- Create formula-based sharing to give all linked stakeholders Read access to the regulatory change record
- Ensure each owner sees only the regulatory changes assigned to them via role-based sharing (or create row-level sharing rules)</t>
  </si>
  <si>
    <t>GEN-P1C2.7.1-M1M2-03</t>
  </si>
  <si>
    <t>gen_stories_export.xlsx row for GEN-P1C2.7.1-M1M2-03</t>
  </si>
  <si>
    <t>As a Compliance Communications Lead, I want to automate notifications and communications so that all relevant stakeholders are informed promptly when regulatory changes are created, updated, or approach their effective dates.</t>
  </si>
  <si>
    <t>Manual communication of regulatory changes is slow, inconsistent, and error-prone. Automated notifications via Salesforce alerts ensure the right people get the right information at the right time. This creates a consistent communication cadence, reduces reliance on manual emails, and ensures no stakeholder is left out of critical regulatory deadlines.</t>
  </si>
  <si>
    <t>AC1: Given a regulatory change is created, When the owner is assigned, Then an automated notification is sent with the regulation name, effective date, and owner assignment confirmation.
AC2: Given a regulatory change has an effective date approaching, When 30 days remain before the date, Then automated alerts are sent to the primary owner and all linked stakeholders.
AC3: Given a regulatory change status is updated, When the change is marked as Active, Then all stakeholders receive a notification indicating the requirement is now in effect and implementation is mandatory.
AC4: Given a regulatory change has linked reference documents, When stakeholders receive a notification, Then the notification includes direct links to access those documents.
AC5: Given a stakeholder is added to a regulatory change, When they are linked to the record, Then they receive a notification with full context about their role in the implementation.</t>
  </si>
  <si>
    <t>Overview:
This story adds structured, automated communication workflows on top of the ownership model. Using Record-Triggered Flows and Alerts, it ensures stakeholders receive timely notifications at key regulatory change lifecycle points (creation, pre-effective-date, active, etc.). This eliminates gaps in communication and creates an audit trail of who was notified when.
Automation:
- Create Record-Triggered Flow [ALERT_30_DAYS_BEFORE_EFFECTIVE]: Triggers 30 days before Effective Date, sends email alert to Primary Owner and all stakeholders with change summary and action required
- Create Record-Triggered Flow [ALERT_AT_EFFECTIVE_DATE]: Triggers on day of Effective Date, sends notification to all stakeholders that requirement is now active
- Create Record-Triggered Flow [NOTIFY_ON_STAKEHOLDER_ADD]: Triggers when a stakeholder is added to [REGULATORY_CHANGE_STAKEHOLDER] junction, sends welcome notification with change context
- Create Workflow Alert [REGULATORY_CHANGE_CREATION_ALERT]: Sends notification to compliance leadership when a critical regulatory change is created
- Create process or flow to append notification history to the regulatory change record for audit trail
Access &amp; Permissions:
- Ensure notification recipients have Read access to [REGULATORY_CHANGE_OBJECT] and linked Financial Accounts
- Grant [REGULATORY_CHANGE_MANAGER] permission to create alerts and modify automation rules
- Create a [NOTIFICATION_HISTORY_CHILD_OBJECT] to log all communications sent, with Create/Read permissions for auditors</t>
  </si>
  <si>
    <t>GEN-P1C2.7.1-M1M2-04</t>
  </si>
  <si>
    <t>gen_stories_export.xlsx row for GEN-P1C2.7.1-M1M2-04</t>
  </si>
  <si>
    <t>P1C2.7.1.UC4, P1C2.7.1.UC5</t>
  </si>
  <si>
    <t>As a Process Owner, I want to identify and document which business processes and financial products are impacted by regulatory changes so that implementation teams can plan and execute their work scope.</t>
  </si>
  <si>
    <t>Understanding regulatory impact requires mapping requirements to affected business processes, products, and systems. Documenting this impact assessment upfront prevents rework, ensures comprehensive implementation, and gives implementation teams the information they need to plan. This transforms regulatory changes from abstract requirements into concrete implementation work.</t>
  </si>
  <si>
    <t>AC1: Given a regulatory change requires updates to business processes or financial products, When I create an impact assessment record linked to the regulatory change, Then it captures affected processes, product types, impacted systems, and estimated effort hours.
AC2: Given an impact assessment identifies affected Financial Accounts or product types, When I link those records to the assessment, Then the system maintains relationships for downstream execution tracking.
AC3: Given a regulatory change impacts multiple business processes, When I document those in the impact assessment, Then stakeholders can see the full scope of work required in their area.
AC4: Given an impact assessment is completed by a process owner, When a compliance manager reviews it, Then they can approve or request refinement without modifying the original regulatory change record.
AC5: Given multiple regulatory changes are in flight, When I view the impact assessments, Then I can see cross-change dependencies and potential conflicts in implementation approach.</t>
  </si>
  <si>
    <t>Overview:
This story adds impact assessment and work-scope definition on top of the core regulatory change tracking. It creates a structured, linked object to map regulatory requirements to affected business processes, products, and systems. This enables implementation teams to understand their specific obligations without having to infer them from the regulatory requirement, and allows compliance leadership to identify conflicts or dependencies across multiple concurrent changes.
Object &amp; Field Setup:
- Create custom object [REGULATORY_IMPACT_ASSESSMENT] with lookup to [REGULATORY_CHANGE_OBJECT]
- Add fields: Affected Processes (multi-select), Affected Product Types (multi-select), Impacted Systems, Estimated Effort Hours, Assessment Status (picklist: Draft / In Review / Approved)
- Create lookup field from [REGULATORY_IMPACT_ASSESSMENT] to Financial Account to map affected products
- Add relationship to Action Plans object to enable creation of implementation work from the assessment
- Create list view [REGULATORY_IMPACT_BY_PROCESS] to view all changes impacting a given business process
Automation:
- Create Record-Triggered Flow [COPY_IMPACT_TO_CHANGE_SUMMARY]: When impact assessment is marked Approved, updates the regulatory change record's Impact Area and linked accounts
- Create Record-Triggered Flow [NOTIFY_COMPLIANCE_ON_ASSESSMENT_CREATION]: When an impact assessment is created, notifies assigned compliance reviewer
Access &amp; Permissions:
- Create permission set [IMPACT_ASSESSMENT_AUTHOR]: Grants Create, Read, Edit on [REGULATORY_IMPACT_ASSESSMENT] to process owners
- Create permission set [IMPACT_ASSESSMENT_REVIEWER]: Grants Read, Edit (approval field only) to compliance managers
- Use field-level security to prevent process owners from modifying the regulatory change record directly</t>
  </si>
  <si>
    <t>GEN-P1C2.7.1-M3-01</t>
  </si>
  <si>
    <t>gen_stories_export.xlsx row for GEN-P1C2.7.1-M3-01</t>
  </si>
  <si>
    <t>P1C2.7.1.UC4, P1C2.7.1.UC1</t>
  </si>
  <si>
    <t>OmniStudio, OmniScript</t>
  </si>
  <si>
    <t>As a Business Unit Leader, I want a self-service portal where I can view my assigned regulatory changes, understand specific impacts, and confirm my team's implementation completion so that adoption is transparent and doesn't require manual status reporting.</t>
  </si>
  <si>
    <t>An Experience Cloud portal for regulatory changes enables stakeholders to self-serve information and status updates, reducing administrative burden on the compliance team. It supports transparency and decentralized adoption tracking by allowing teams to confirm their implementation status without compliance staff collecting manual updates. This scales adoption management across the organization.</t>
  </si>
  <si>
    <t>AC1: Given a stakeholder logs into the regulatory change portal, When they view their dashboard, Then they see only regulatory changes assigned to their business unit or role.
AC2: Given a regulatory change is displayed on the portal, When a stakeholder clicks to view details, Then they see the requirement, implementation deadline, their team's specific impact, and linked guidance documents.
AC3: Given a stakeholder has completed implementation in their area, When they access the regulatory change, Then they can click a button to mark it as Complete for My Area and optionally add completion notes.
AC4: Given a stakeholder marks a change as complete, When the action is submitted, Then the compliance team's dashboard is updated in real-time to show completion status.
AC5: Given a regulatory change has linked training materials or reference documents, When a stakeholder accesses the portal, Then they can download or view these resources directly without leaving the portal.</t>
  </si>
  <si>
    <t>Overview:
This story adds a self-service Experience Cloud portal to the M1M2 regulatory change management system. Business unit leaders can view their assigned changes, drill into impacts specific to their area, and confirm completion without waiting for manual status collection. This creates real-time visibility for the compliance team while reducing administrative overhead and empowering business units to self-manage their compliance obligations.
Object &amp; Field Setup:
- Add field to [REGULATORY_CHANGE_OBJECT]: Completion Status by Area (multi-select or related list of completion records)
- Create custom object [REGULATORY_CHANGE_COMPLETION] with lookup to [REGULATORY_CHANGE_OBJECT], lookup to User/Business Unit, date field, and notes field
OmniStudio Configuration:
- Create FlexCard [REGULATORY_CHANGE_SUMMARY_CARD] displaying regulation name, effective date, owner, and primary impact area
- Create FlexCard [REGULATORY_CHANGE_ACTIONS_CARD] with action buttons: View Full Details, Mark Complete, Download Documents
- Create OmniScript [REGULATORY_CHANGE_COMPLETION_FORM] to collect completion confirmation and optional notes when stakeholder marks change as complete
- Create LWC or FlexCard [ASSIGNED_CHANGES_LIST] showing all regulatory changes assigned to the logged-in user's business unit
Experience Cloud:
- Create Experience Cloud community [REGULATORY_CHANGE_PORTAL] with custom theme and branding
- Add pages: My Regulatory Changes (list of assigned), Change Details (record view with completion form), Help Center (documentation)
- Configure access control to ensure business unit members see only their assigned changes (use org-wide defaults and sharing rules)
Automation:
- Create Record-Triggered Flow [UPDATE_COMPLETION_ON_FORM_SUBMISSION]: When [REGULATORY_CHANGE_COMPLETION] record is created, updates the parent [REGULATORY_CHANGE_OBJECT] completion tracking and notifies compliance manager</t>
  </si>
  <si>
    <t>GEN-P1C2.7.1-M3-02</t>
  </si>
  <si>
    <t>gen_stories_export.xlsx row for GEN-P1C2.7.1-M3-02</t>
  </si>
  <si>
    <t>CRM Analytics Dashboards</t>
  </si>
  <si>
    <t>As a Compliance Manager, I want a CRM Analytics dashboard showing regulatory change adoption rates, training completion, and implementation timelines so that I can identify bottlenecks and measure organizational readiness.</t>
  </si>
  <si>
    <t>Real-time visibility into adoption metrics enables proactive management of regulatory change. A CRM Analytics dashboard aggregates data from Salesforce records, action plans, and training system integrations to show which teams are on track and which need support. This enables compliance leadership to make data-driven decisions about where to focus communication and support efforts.</t>
  </si>
  <si>
    <t>AC1: Given regulatory change records and associated completion records exist, When the analytics dashboard loads, Then it displays overall adoption rate as a percentage of assigned stakeholders who have confirmed completion.
AC2: Given a regulatory change has linked training requirements, When the dashboard is viewed, Then it shows the percentage of required staff who have completed training, with drill-down capability to department level.
AC3: Given multiple regulatory changes are in flight, When a compliance manager views the dashboard, Then they see a timeline visualization showing which changes are on track to meet implementation dates and which are at risk.
AC4: Given a business unit has low adoption of a regulatory change, When the manager filters the dashboard by business unit, Then they can identify which teams need targeted support and see the reasons for slower adoption.
AC5: Given training completion and implementation data are updated when stakeholders take action, When a compliance officer accesses the dashboard, Then all metrics are current within 1 hour of the latest update.</t>
  </si>
  <si>
    <t>Overview:
This story adds CRM Analytics dashboards on top of the regulatory change tracking and completion system. It aggregates adoption metrics across regulatory changes, business units, and time periods to give compliance leadership real-time visibility into organizational readiness and implementation velocity. Dashboards enable proactive intervention when adoption falls behind and data-driven measurement of change management effectiveness.
CRM Analytics:
- Create CRM Analytics dataset [REGULATORY_CHANGE_ANALYTICS] pulling data from [REGULATORY_CHANGE_OBJECT], [REGULATORY_CHANGE_COMPLETION], Action Plans, and training system (via integration if applicable)
- Create lens [ADOPTION_RATE_BY_CHANGE]: Shows completion percentage for each regulatory change, filterable by date range and business unit
- Create lens [IMPLEMENTATION_TIMELINE]: Displays Gantt-style timeline of regulatory changes by effective date, color-coded by status (on track / at risk / complete)
- Create lens [TRAINING_COMPLETION_BY_DEPARTMENT]: Shows percentage of required staff completing training per regulatory change, drillable to department level
- Create lens [DAYS_TO_COMPLETE_BY_CHANGE]: Calculates average days from creation to completion, identifying which change types move faster
- Create dashboard [REGULATORY_CHANGE_ADOPTION_DASHBOARD] combining key lenses with filter controls for date, business unit, and regulation type
Automation:
- Create Record-Triggered Flow [LOG_COMPLETION_TIMESTAMP]: When [REGULATORY_CHANGE_COMPLETION] is created, captures completion timestamp for SLA reporting
- Create batch process or scheduled flow to refresh dataset daily during off-hours</t>
  </si>
  <si>
    <t>GEN-P1C2.7.1-M3-03</t>
  </si>
  <si>
    <t>gen_stories_export.xlsx row for GEN-P1C2.7.1-M3-03</t>
  </si>
  <si>
    <t>P1C2.7.1.UC4</t>
  </si>
  <si>
    <t>As a Compliance Communicator, I want to automatically generate customized regulatory change impact reports for each business unit so that stakeholders receive role-specific, actionable guidance without manual effort.</t>
  </si>
  <si>
    <t>Document generation tools reduce the administrative burden of creating individual impact summaries for different stakeholder groups. Automating customized report generation ensures consistency, reduces errors, and speeds communication to the field. Each business unit receives guidance tailored to their specific products, processes, and risk profile.</t>
  </si>
  <si>
    <t>AC1: Given a regulatory change is assigned to specific business units, When a compliance manager clicks Generate Impact Report, Then a formatted PDF document is created summarizing the requirement, timeline, business unit-specific impact, and action items.
AC2: Given a report is generated, When it is created, Then it automatically includes hyperlinks to training materials, reference documents, and a contact list for questions.
AC3: Given multiple regulatory changes affect the same business unit, When a manager requests a consolidated report, Then a single PDF is generated showing all active and upcoming changes prioritized by effective date.
AC4: Given a regulatory change requires system updates, When an impact report is generated, Then it includes a section describing affected systems, change windows, and IT coordination requirements.
AC5: Given a report is generated and stored, When a stakeholder needs it later, Then they can access the latest version from the regulatory change record without relying on email distribution.</t>
  </si>
  <si>
    <t>Overview:
This story adds automated document generation to create customized regulatory change impact reports for different business unit audiences. Using Conga Composer or DocGen, reports are generated on-demand with business unit-specific details, linked resources, and contact information. This eliminates manual report writing, ensures consistent messaging, and gives stakeholders a tangible action guide tailored to their role and products.
Integration:
- Configure [DOCUMENT_GENERATION_TOOL] (Conga Composer or DocGen) connector to [REGULATORY_CHANGE_OBJECT]
- Map template fields: Regulation Name, Effective Date, Description, Business Unit, Affected Processes, Affected Products, Impact Summary, Required Actions, Contact, Deadline
Automation:
- Create action on [REGULATORY_CHANGE_OBJECT]: Generate Impact Report button that triggers document generation
- Create Record-Triggered Flow [STORE_REPORT_ON_GENERATION]: When report is generated, attach PDF to the regulatory change record and log generation event
- Create optional scheduled flow to auto-generate reports for all active changes quarterly and distribute to owners
Access &amp; Permissions:
- Grant [REGULATORY_CHANGE_MANAGER] permission to execute Generate Impact Report action
- Configure report template access so field-level security controls what each business unit sees in their generated report</t>
  </si>
  <si>
    <t>GEN-P1C2.7.1-M4M5-01</t>
  </si>
  <si>
    <t>gen_stories_export.xlsx row for GEN-P1C2.7.1-M4M5-01</t>
  </si>
  <si>
    <t>Unified Customer Profile</t>
  </si>
  <si>
    <t>As a Compliance Leader, I want to use AI to analyze regulatory change text and automatically identify impacted business areas and stakeholders so that we target communications efficiently and uncover impacts we might miss through manual analysis.</t>
  </si>
  <si>
    <t>At M4/M5, Agentforce enables intelligent impact analysis at scale. An AI agent can parse regulatory guidance documents, cross-reference them against your unified customer and product data via Data Cloud, and recommend impacted stakeholder groups automatically. This reduces manual impact assessment time, improves consistency, and surfaces hidden impacts across complex product lines.</t>
  </si>
  <si>
    <t>AC1: Given a new regulatory change is created with regulatory text or a description, When an Agentforce agent is triggered, Then it analyzes the requirement against your product catalog and customer segments to identify impacted areas.
AC2: Given the AI analysis identifies impacted products, business processes, or customer segments, When recommendations are generated, Then the agent suggests specific stakeholder groups and business units that should own implementation.
AC3: Given impact recommendations are presented to a compliance manager, When they review AI suggestions, Then they can approve recommendations to auto-link stakeholders, or refine suggestions before saving.
AC4: Given multiple regulatory changes are analyzed over a period, When the system generates comparative analysis, Then it identifies dependencies, sequencing risks, and potential conflicts in implementation approach.
AC5: Given the AI has analyzed similar regulatory changes before, When a new similar change is created, Then the agent applies learnings from past implementations to accelerate impact assessment and suggest optimized communication approaches.</t>
  </si>
  <si>
    <t>Overview:
This story adds Agentforce-driven AI impact analysis to eliminate manual regulatory change impact assessment. The agent analyzes regulatory text, cross-references Data Cloud unified customer profiles and product catalogs, and recommends impacted stakeholders automatically. This dramatically reduces assessment time, improves completeness, and enables proactive identification of indirect impacts that manual review might miss. It also learns from prior change implementations to improve recommendations over time.
Agentforce Configuration:
- Create Agentforce agent [REGULATORY_IMPACT_ANALYZER] with role-based access for compliance team
- Configure agent instructions to: (1) Parse regulatory text provided by user, (2) Query Data Cloud [CUSTOMER_PRODUCT_DATASET] and [PRODUCT_CATALOG_DATASET] to identify matches, (3) Identify affected customer segments, products, and business processes, (4) Cross-reference against prior regulatory changes to identify patterns, (5) Recommend stakeholder groups and implementation sequence
- Create tool actions for agent to: Create [REGULATORY_IMPACT_ASSESSMENT] records, Link [REGULATORY_CHANGE_STAKEHOLDER] relationships, Query CRM Analytics for historical change data
- Create prompt template [REGULATORY_IMPACT_ANALYSIS_PROMPT] guiding the agent to ask clarifying questions about scope and to validate recommendations with the compliance manager
Data Cloud:
- Ingest [CUSTOMER_PRODUCT_DATASET]: Customer segments, products owned per segment, risk classification per product
- Ingest [PRODUCT_CATALOG_DATASET]: Product names, regulatory classification, affected systems, process dependencies
- Create data stream to update these datasets when new financial accounts or products are added
Automation:
- Create Record-Triggered Flow [TRIGGER_IMPACT_ANALYZER_ON_CREATION]: When a new [REGULATORY_CHANGE_OBJECT] record is created and Status is set to Pending Implementation, trigger the Agentforce agent with the regulation description
- Create process to capture agent recommendations and store in [REGULATORY_IMPACT_ASSESSMENT] in draft status for human review</t>
  </si>
  <si>
    <t>GEN-P1C2.7.1-M4M5-02</t>
  </si>
  <si>
    <t>gen_stories_export.xlsx row for GEN-P1C2.7.1-M4M5-02</t>
  </si>
  <si>
    <t>P1C2.7.1.UC1, P1C2.7.1.UC2</t>
  </si>
  <si>
    <t>As a Business Unit Owner, I want an AI copilot that answers my questions about regulatory change obligations and guides implementation so that I can self-serve expertise without waiting for the compliance team.</t>
  </si>
  <si>
    <t>Agentforce Copilot integrated with regulatory change records, training materials, and nCino Banking Advisor guidance enables business users to get instant answers to compliance questions. The agent can reference assigned changes, linked documents, training modules, and suggest next steps, dramatically reducing dependency on compliance staff and accelerating implementation velocity.</t>
  </si>
  <si>
    <t>AC1: Given a business unit owner views their assigned regulatory changes, When they click Ask Compliance Assistant, Then an Agentforce chat agent appears to answer questions about their specific obligations.
AC2: Given a user asks What does this regulatory change require for my area, When the agent processes the question, Then it retrieves the impacted business unit from the user context and generates a role-specific answer with concrete action items.
AC3: Given the agent identifies that training is required, When it formulates the response, Then it recommends the relevant training module with a direct link to access it.
AC4: Given a user is implementing a regulatory change and has a follow-up question, When they ask the agent, Then it maintains conversation context and references their previous interactions and current completion status to provide relevant guidance.
AC5: Given a user is asking about implementation approach, When the agent responds, Then it references similar past implementations from other business units and industry best practices to suggest optimized approaches.</t>
  </si>
  <si>
    <t>Overview:
This story adds an Agentforce Copilot embedded in the regulatory change portal and records to provide instant, context-aware guidance to business unit owners. The agent references assigned changes, training materials, past implementations, and nCino Banking Advisor Regulatory Compliance Guidance to answer questions and guide users through implementation without requiring escalation to the compliance team. This dramatically improves time-to-implementation and reduces administrative overhead on compliance staff.
Agentforce Configuration:
- Create Agentforce agent [REGULATORY_CHANGE_COPILOT] deployed to Experience Cloud portal and regulatory change record pages
- Configure agent persona: Regulatory Compliance Expert with deep knowledge of [CLIENT_ORG]'s products, processes, and historical implementations
- Create system instruction set to: (1) Retrieve the logged-in user's business unit and assigned regulatory changes, (2) Parse questions in user context, (3) Provide role-specific guidance, (4) Recommend training and resources, (5) Suggest implementation next steps based on historical data
- Create tool actions for agent to: Search [REGULATORY_CHANGE_OBJECT] and linked documents, Query training system for relevant modules, Call nCino Banking Advisor API for regulatory guidance, Query historical action plans for similar changes
- Create prompt template [REGULATORY_CHANGE_GUIDANCE_PROMPT] instructing agent to always cite the specific regulation, link to supporting documents, and offer to escalate to compliance team if needed
Integration:
- Integrate with nCino Banking Advisor Regulatory Compliance Guidance skill: Agent can call Banking Advisor to provide regulatory interpretation and best practices
- Integrate with training system (LMS): Agent can recommend and link to training modules specific to the regulatory requirement
- Connect to historical implementation data: Agent queries past action plans, completion statuses, and lessons learned
Experience Cloud:
- Add Agentforce Copilot component to regulatory change portal pages and individual change records
- Configure chat to open in a collapsible panel, allowing users to continue viewing change details while asking questions</t>
  </si>
  <si>
    <t>GEN-P1C2.7.1-M4M5-03</t>
  </si>
  <si>
    <t>gen_stories_export.xlsx row for GEN-P1C2.7.1-M4M5-03</t>
  </si>
  <si>
    <t>Einstein Discovery</t>
  </si>
  <si>
    <t>As a Chief Compliance Officer, I want real-time analytics showing regulatory change adoption velocity and automated triggers when adoption falls behind forecast so that we can intervene early and keep implementations on track.</t>
  </si>
  <si>
    <t>Data Cloud enables unified visibility into adoption metrics across Salesforce, training systems, and operational data. Advanced analytics with Einstein Discovery or embedded ML identifies adoption velocity patterns and predicts when implementations are at risk of missing deadlines, triggering automated escalations or support interventions. This transforms reactive compliance management into proactive risk mitigation.</t>
  </si>
  <si>
    <t>AC1: Given regulatory change implementations are underway, When the analytics engine processes completion and training data in real-time, Then it calculates adoption velocity (completion rate per business unit per day) and forecasts likely completion date.
AC2: Given a regulatory change has a target implementation date, When actual adoption falls below the predicted pace required to meet the deadline, Then an automated alert is generated and escalated to the compliance manager.
AC3: Given adoption velocity is at risk, When the compliance manager reviews the predictive analytics dashboard, Then the system recommends which business units need intervention and suggests targeted communications or support.
AC4: Given a business unit's adoption is accelerating, When the analytics engine detects positive momentum, Then it flags this as early success and updates the confidence forecast for on-time completion in green.
AC5: Given multiple regulatory changes are in progress, When the system analyzes adoption patterns across changes, Then it identifies which communication approaches, training formats, and timeline lengths drive faster adoption and recommends optimizations for future changes.</t>
  </si>
  <si>
    <t>Overview:
This story adds advanced predictive analytics on top of the regulatory change adoption tracking system. Data Cloud aggregates completion, training, and operational data to calculate adoption velocity and forecast completion dates. Einstein Discovery or custom ML models identify adoption patterns and automatically alert the compliance team when implementations are at risk. This enables proactive intervention, reduces missed deadlines, and continuously optimizes the change management process based on empirical outcomes.
Data Cloud:
- Create data stream [REGULATORY_CHANGE_COMPLETION_STREAM]: Real-time updates when [REGULATORY_CHANGE_COMPLETION] records are created or updated
- Create data stream [TRAINING_COMPLETION_STREAM]: Real-time training completion events from LMS integration
- Ingest historical regulatory change data: Past changes, timelines, completion rates by business unit, and actual completion dates
- Create calculated insights: Days to completion, adoption rate per day, business unit risk profile (prior completion patterns)
CRM Analytics / Einstein Discovery:
- Create recipe [ADOPTION_VELOCITY_FORECAST]: Calculates completion rate per business unit per change, compares to predicted pace, and flags at-risk changes
- Create recipe [BUSINESS_UNIT_RISK_SCORING]: Scores each business unit's likelihood of on-time completion based on historical patterns and current adoption rate
- Create dashboard [REGULATORY_CHANGE_INTERVENTION_DASHBOARD]: Displays at-risk changes, recommended business units for intervention, and suggested communication tactics
- Configure Einstein Discovery model to identify which change characteristics (effective date, complexity, affected products) correlate with faster adoption
Automation:
- Create Record-Triggered Flow [FLAG_AT_RISK_CHANGE]: Monitors [REGULATORY_CHANGE_OBJECT] completion percentage and due date; when adoption falls below predicted pace, creates an Intervention Task assigned to compliance manager with recommended actions
- Create scheduled flow [DAILY_ADOPTION_ANALYTICS_UPDATE]: Runs daily to recalculate forecasts and update dashboard
- Create Record-Triggered Flow [ESCALATE_CRITICAL_RISK]: When adoption risk exceeds threshold (e.g., &lt;20% completion with &lt;7 days to deadline), sends urgent escalation to compliance officer and change sponsor
Reports &amp; Dashboards:
- Create [REGULATORY_CHANGE_INTERVENTION_DASHBOARD] showing at-risk changes, recommended interventions, and adoption velocity trends
- Create [ADOPTION_OPTIMIZATION_REPORT] summarizing which communication approaches, timeline lengths, and training formats drove fastest adoption in prior changes</t>
  </si>
  <si>
    <t>GEN-P1C2.7.2-M1M2-01</t>
  </si>
  <si>
    <t>gen_stories_export.xlsx row for GEN-P1C2.7.2-M1M2-01</t>
  </si>
  <si>
    <t>P1C2.7.2.UC4, P1C2.7.2.UC2</t>
  </si>
  <si>
    <t>As a Chief Compliance Officer, I want to establish a compliance governance structure with defined roles, responsibilities, and decision authorities so that compliance decisions are made by the right people with clear accountability.</t>
  </si>
  <si>
    <t>This story establishes the foundational Salesforce framework for compliance governance. It creates objects to represent the compliance committee structure, committee members, and decision authority levels. Organizations need a clear organizational structure with defined roles (e.g., Committee Chair, Committee Member, Compliance Officer) and a RACI matrix to ensure that key compliance decisions are made by appropriate authorities. This prevents decision-making bottlenecks and ensures accountability.</t>
  </si>
  <si>
    <t>AC1: Given a compliance committee is created in Salesforce, When a user with [PROFILE_CCO] role logs in, Then they can view and edit the committee structure including members, roles, and term dates on [PAGE_LAYOUT_GOVERNANCE].
AC2: Given compliance roles are defined (Chair, Vice-Chair, Member, Compliance Officer), When users are assigned to a [PERMISSION_SET_COMPLIANCE_ROLE], Then they can only view governance records and access decision tracking for their assigned committees.
AC3: Given a RACI matrix is configured for compliance decisions, When a compliance decision record is created with a Decision_Type__c, Then the system auto-populates the Responsible, Accountable, Consulted, and Informed roles from the RACI matrix.
AC4: Given committee membership changes occur, When a member's End_Date__c is reached, Then the system automatically marks the member record as inactive and removes them from future meeting notifications.
AC5: Given someone without proper authorization attempts to approve a compliance decision, When they click the approval button, Then the system prevents the action with a message showing their insufficient authority level.
AC6: Given committee members are assigned to a compliance committee, When the meeting is scheduled, Then all assigned members automatically receive a notification with meeting details, agenda, and their assigned pre-meeting tasks.</t>
  </si>
  <si>
    <t>Overview:
This story creates the core governance objects and permission structure in Salesforce to establish clear compliance governance. The solution implements custom objects for governance committees, members, and decision authority levels, combined with permission sets that enforce role-based access. This provides the structural foundation for all downstream compliance governance activities and ensures decisions are tracked and assigned to the appropriate authority.
Object &amp; Field Setup:
- Create custom object [GOVERNANCE_COMMITTEE_OBJECT]: Compliance_Governance_Committee__c with fields:
  - Committee_Name__c (text, required)
  - Committee_Type__c (picklist: Executive, Risk, Audit, Regulatory, Other)
  - Chair_User__c (lookup to User)
  - Charter_Document__c (file)
  - Meeting_Frequency__c (picklist: Weekly, Monthly, Quarterly, As-Needed)
  - Is_Active__c (checkbox)
- Create custom object [COMMITTEE_MEMBER_OBJECT]: Compliance_Committee_Member__c with fields:
  - Committee__c (master-detail to Compliance_Governance_Committee__c)
  - Member_User__c (lookup to User)
  - Role__c (picklist: Chair, Vice-Chair, Member, Secretary)
  - Start_Date__c (date)
  - End_Date__c (date)
  - Is_Active__c (checkbox)
- Create custom object [DECISION_RACI_OBJECT]: Compliance_Decision_RACI__c with fields:
  - Decision_Type__c (picklist: Policy Approval, Risk Escalation, Control Exception, Regulatory Update, Remediation, Other)
  - Responsible_Role__c (text)
  - Accountable_Role__c (text, required)
  - Consulted_Roles__c (long text area)
  - Informed_Roles__c (long text area)
Automation:
- Create record-triggered flow [FLOW_POPULATE_RACI] that fires when a compliance decision record is created; looks up the Decision_Type__c in the RACI matrix and auto-populates Responsible, Accountable, Consulted, and Informed fields
- Create scheduled flow [FLOW_DEACTIVATE_EXPIRED_MEMBERS] that runs daily; sets Is_Active__c to false for any Compliance_Committee_Member__c where End_Date__c is less than today
- Create record-triggered flow [FLOW_NOTIFY_COMMITTEE] that fires when a [MEETING_OBJECT] is created; sends notifications to all active committee members with meeting details
Access &amp; Permissions:
- Create permission set [PERMISSION_SET_CCO] granting full CRUD on Compliance_Governance_Committee__c, read/write on Compliance_Committee_Member__c, and read on Compliance_Decision_RACI__c
- Create permission set [PERMISSION_SET_COMPLIANCE_OFFICER] granting read/write on governance and decision records, read on committee records
- Create permission set [PERMISSION_SET_COMMITTEE_MEMBER] granting read-only access to assigned committee and decision records
- Use role hierarchy to ensure read access is limited to records for the user's assigned committee(s)
- Create sharing rule [SHARING_RULE_COMMITTEE_MEMBERS] to share committee records with all active members</t>
  </si>
  <si>
    <t>GEN-P1C2.7.2-M1M2-02</t>
  </si>
  <si>
    <t>gen_stories_export.xlsx row for GEN-P1C2.7.2-M1M2-02</t>
  </si>
  <si>
    <t>As a Compliance Officer, I want to centrally manage compliance policies and procedures with version control and approval workflows so that the organization has a single source of truth and knows which policies are current and approved.</t>
  </si>
  <si>
    <t>Organizations need a centralized repository for compliance policies and procedures that enables version control, tracks approval history, and restricts access based on role. This story creates a document management structure within Salesforce that allows policies to be authored, reviewed, approved by appropriate committees, and published. It ensures that outdated policies are clearly marked as superseded and that access is controlled appropriately.</t>
  </si>
  <si>
    <t>AC1: Given a compliance policy is created in Salesforce, When a Compliance Officer uploads a policy document and sets the Status__c to 'Draft', Then the system creates a version 1.0 record and enables only the author and [PERMISSION_SET_CCO] users to view and edit it.
AC2: Given a policy is ready for review, When the Compliance Officer changes the Status__c to 'Ready for Review', Then the system routes the policy to the appropriate [COMMITTEE_NAME] for approval through a workflow task and notifies committee members.
AC3: Given a committee approves a policy, When the approver clicks 'Approve' on the policy record, Then the system increments the version number, records the approval date and approver, sets Status__c to 'Approved', and publishes the policy for access by [POLICY_AUDIENCE].
AC4: Given a policy is superseded by a new version, When a new policy with the same Policy_ID__c is approved, Then the system automatically marks the previous version's Status__c as 'Superseded' and creates a link between versions.
AC5: Given a user searches for a compliance policy, When they access the [POLICY_PORTAL_OR_LIST], Then they only see currently approved policies and are unable to see draft or superseded versions unless they have [PERMISSION_SET_CCO].
AC6: Given a policy needs to be updated, When the policy is already in 'Approved' status and an author initiates a revision, Then the system creates a new version record with status 'Draft' and keeps the prior approved version accessible during the review period.
AC7: Given a policy requires periodic review, When the Effective_From__c plus Review_Frequency__c equals today, Then the system creates a task assigned to the [POLICY_OWNER_ROLE] to review and recertify the policy.</t>
  </si>
  <si>
    <t>Overview:
This story implements a policy and procedure repository in Salesforce with built-in version control and approval workflows. The solution creates a custom object for policies with status tracking, approval routing, and versioning logic. It ensures that only currently approved policies are accessible to the organization, maintains a complete audit trail of approvals and changes, and enforces role-based access control throughout the policy lifecycle.
Object &amp; Field Setup:
- Create custom object [POLICY_OBJECT]: Compliance_Policy__c with fields:
  - Policy_Name__c (text, required)
  - Policy_ID__c (text, external ID, required)
  - Policy_Type__c (picklist: Regulatory, Operational, Risk Management, Other)
  - Description__c (long text area)
  - Effective_From__c (date, required)
  - Effective_To__c (date)
  - Current_Version__c (number, formula: MAX(Version__c))
  - Review_Frequency__c (picklist: Monthly, Quarterly, Annually, Every 2 Years)
  - Policy_Owner__c (lookup to User)
  - Assigned_Committee__c (lookup to Compliance_Governance_Committee__c)
  - Status__c (picklist: Draft, Ready for Review, Approved, Superseded)
  - Approval_Date__c (date)
  - Approved_By__c (lookup to User)
- Create custom object [POLICY_VERSION_OBJECT]: Compliance_Policy_Version__c with fields:
  - Policy__c (master-detail to Compliance_Policy__c, cascade delete disabled)
  - Version_Number__c (number)
  - Version_Date__c (date)
  - Document_URL__c (URL or file field)
  - Status__c (picklist: Draft, Under Review, Approved, Superseded)
  - Prior_Version__c (lookup to Compliance_Policy_Version__c)
  - Approval_Comments__c (long text area)
Automation:
- Create record-triggered flow [FLOW_CREATE_POLICY_VERSION] that fires when Compliance_Policy__c Status__c changes to 'Approved'; creates a new Compliance_Policy_Version__c record with incremented Version_Number__c and sets Approval_Date__c and Approved_By__c
- Create record-triggered flow [FLOW_ROUTE_POLICY_FOR_APPROVAL] that fires when Status__c changes to 'Ready for Review'; creates a workflow task assigned to the Assigned_Committee__c Chair and notifies committee members
- Create record-triggered flow [FLOW_MARK_SUPERSEDED] that fires when a new policy version is approved; finds the prior version and sets its Status__c to 'Superseded' and creates a link via Prior_Version__c
- Create scheduled flow [FLOW_POLICY_REVIEW_DUE] that runs daily; identifies policies where Effective_From__c + Review_Frequency__c equals today and creates a task for the Policy_Owner__c
Access &amp; Permissions:
- Create permission set [PERMISSION_SET_POLICY_AUTHOR] allowing CRUD on Policy__c and Policy_Version__c in draft status only
- Create permission set [PERMISSION_SET_COMPLIANCE_OFFICER] allowing read/write on Policy__c and approval of policies via workflow
- Create permission set [PERMISSION_SET_POLICY_VIEWER] allowing read-only access to approved policies only
- Use validation rule [VALIDATION_POLICY_STATUS] to prevent Draft policies from being viewed by users without authorship or [PERMISSION_SET_CCO]
- Create sharing rule [SHARING_RULE_POLICY_DRAFT] to share draft policies only with Policy_Owner__c and assigned committee members</t>
  </si>
  <si>
    <t>GEN-P1C2.7.2-M1M2-03</t>
  </si>
  <si>
    <t>gen_stories_export.xlsx row for GEN-P1C2.7.2-M1M2-03</t>
  </si>
  <si>
    <t>P1C2.7.2.UC4, P1C2.7.2.UC5</t>
  </si>
  <si>
    <t>As a Risk Officer, I want to create and maintain a compliance risk register so that all identified compliance risks are tracked, owned, and monitored for status and remediation progress.</t>
  </si>
  <si>
    <t>Compliance governance requires a centralized risk register where compliance risks are identified, assigned ownership, prioritized, and tracked to closure. This story creates the foundational risk object and basic tracking capabilities to enable proactive risk management. Risks should be tied to regulatory requirements or control objectives, assigned to responsible parties, and tracked with status and remediation action items.</t>
  </si>
  <si>
    <t>AC1: Given a compliance risk is identified, When a user creates a [RISK_OBJECT] record, Then the system requires Risk_Description__c, Owner__c, and Initial_Risk_Rating__c (High/Medium/Low) and auto-populates Created_Date__c.
AC2: Given a risk is created, When the risk record is saved, Then the system routes a notification to the assigned Owner__c and the [COMMITTEE_NAME] Chair informing them of the new risk.
AC3: Given a risk is tracked in the register, When a user views the [RISK_REGISTER_REPORT], Then they see all active risks grouped by status (Identified, In Progress, Mitigated, Closed) and sorted by Risk_Rating__c (High first).
AC4: Given a risk owner is working on remediation, When they update Status__c to 'In Progress' and link remediation Action_Items__c, Then the system creates a task for each action item assigned to the responsible party with the Due_Date__c.
AC5: Given a risk has remediation actions, When all associated action items are closed and the owner updates Status__c to 'Mitigated', Then the system captures the Mitigation_Date__c and sends a notification to the assigned committee for review.
AC6: Given a risk is being reviewed, When the assigned committee approves the risk closure, When they click 'Approve Closure' on the risk record, Then the system sets Status__c to 'Closed', captures Closed_Date__c and Closed_By__c, and archives the risk record from active view.
AC7: Given a risk register is maintained over time, When a manager views the [RISK_METRICS_REPORT], Then they see metrics such as 'Number of Open Risks', 'Average Time to Mitigation', 'Risks by Category', and 'Trends (open/closed over time)'.</t>
  </si>
  <si>
    <t>Overview:
This story establishes the compliance risk register using a core Salesforce custom object, enabling the organization to identify, own, track, and remediate compliance risks. The solution creates a risk object linked to owners and remediation actions, implements status tracking workflows, and provides basic reporting. This ensures risks are visible, owned, and monitored until closure, forming the foundation for proactive compliance risk management.
Object &amp; Field Setup:
- Create custom object [RISK_OBJECT]: Compliance_Risk__c with fields:
  - Risk_Name__c (text, required)
  - Risk_Description__c (long text area, required)
  - Risk_Category__c (picklist: Regulatory, Operational, Reputational, Control, Other)
  - Identified_Date__c (date, required)
  - Owner__c (lookup to User, required)
  - Escalation_Owner__c (lookup to User)
  - Initial_Risk_Rating__c (picklist: Critical, High, Medium, Low)
  - Current_Risk_Rating__c (picklist: Critical, High, Medium, Low)
  - Status__c (picklist: Identified, In Progress, Mitigated, Closed)
  - Regulatory_Reference__c (text)
  - Root_Cause__c (long text area)
  - Mitigation_Strategy__c (long text area)
  - Mitigation_Date__c (date)
  - Closed_Date__c (date)
  - Closed_By__c (lookup to User)
  - Related_Policies__c (text, multi-select picklist)
  - Related_Controls__c (lookup to [CONTROL_OBJECT])
- Create custom object [RISK_ACTION_ITEM_OBJECT]: Compliance_Risk_Action__c with fields:
  - Risk__c (master-detail to Compliance_Risk__c)
  - Action_Title__c (text, required)
  - Description__c (text area)
  - Assigned_To__c (lookup to User, required)
  - Due_Date__c (date, required)
  - Status__c (picklist: Not Started, In Progress, Complete, Overdue)
  - Completion_Date__c (date)
Automation:
- Create record-triggered flow [FLOW_NOTIFY_RISK_OWNER] that fires when Compliance_Risk__c is created; sends email to Owner__c and committee members notifying them of the new risk
- Create record-triggered flow [FLOW_CREATE_RISK_ACTIONS] that fires when Compliance_Risk_Action__c is created; creates a task in Salesforce for the Assigned_To__c user with the Due_Date__c
- Create record-triggered flow [FLOW_UPDATE_RISK_STATUS] that fires when Compliance_Risk__c Status__c changes to 'In Progress'; checks that at least one Compliance_Risk_Action__c is linked; if none, shows an error
- Create scheduled flow [FLOW_CHECK_OVERDUE_ACTIONS] that runs daily; identifies Compliance_Risk_Action__c records where Status__c is not 'Complete' and Due_Date__c is past today, then updates Status__c to 'Overdue'
- Create record-triggered flow [FLOW_NOTIFY_CLOSURE_REVIEW] that fires when Compliance_Risk__c Status__c changes to 'Mitigated'; notifies the assigned committee that the risk is ready for closure review
Access &amp; Permissions:
- Create permission set [PERMISSION_SET_RISK_OFFICER] granting full CRUD on Compliance_Risk__c and Compliance_Risk_Action__c
- Create permission set [PERMISSION_SET_RISK_OWNER] granting read/write on risks owned by the user and read-only on all other risks
- Create permission set [PERMISSION_SET_COMMITTEE_RISK_REVIEW] granting read access to all risks and ability to approve risk closures
- Use role hierarchy to ensure users can view risks relevant to their department/function
Reports &amp; Dashboards:
- Create report [RISK_REGISTER_REPORT]: Compliance Risk register filtered by Status__c, grouped by Status, sorted by Current_Risk_Rating__c descending
- Create report [OVERDUE_ACTIONS_REPORT]: Compliance Risk Action Items filtered by Status__c 'Overdue', showing Risk Name, Due Date, Assigned To
- Create dashboard [RISK_METRICS_DASHBOARD] with components:
  - Gauge: Count of Critical/High risks
  - Bar chart: Risks by category
  - Trend chart: Open vs. closed risks over 12 months
  - Table: Top 10 overdue actions</t>
  </si>
  <si>
    <t>GEN-P1C2.7.2-M1M2-04</t>
  </si>
  <si>
    <t>gen_stories_export.xlsx row for GEN-P1C2.7.2-M1M2-04</t>
  </si>
  <si>
    <t>As a Compliance Officer, I want to implement approval workflows for compliance decisions so that decisions are routed to the appropriate authority based on decision type and are tracked with full audit history.</t>
  </si>
  <si>
    <t>Compliance governance requires that key decisions (e.g., policy approvals, control exceptions, risk escalations) be routed to and approved by the appropriate authority based on their type and scope. This story creates a decision tracking object and approval workflows that enforce the RACI matrix established in earlier stories. Approvals must be tracked with timestamps, approver identity, and comments for audit purposes.</t>
  </si>
  <si>
    <t>AC1: Given a compliance decision is initiated, When a user creates a [DECISION_OBJECT] with Decision_Type__c (e.g., 'Policy Approval'), Then the system looks up the RACI matrix, auto-populates the Accountable_Role__c, and routes the decision to the appropriate [APPROVER_QUEUE] or user.
AC2: Given a decision is routed for approval, When the decision record is created, Then the system sends a notification to the Accountable_Role__c user showing the decision details, Decision_Type__c, business rationale, and a link to approve/reject.
AC3: Given an approver receives a decision for review, When they click 'Approve' or 'Reject', Then the system records the approval date/time, approver identity, and any approval comments in an [APPROVAL_HISTORY_OBJECT] record.
AC4: Given a decision requires multiple approval levels (e.g., Committee Review then Executive Sign-off), When the first approver approves, Then the system automatically routes the decision to the next approver based on the Decision_Approval_Chain__c configuration.
AC5: Given a decision is pending approval and the due date is approaching, When 3 days remain until Due_Date__c, Then the system sends a reminder email to the assigned approver.
AC6: Given a decision has been rejected by an approver, When the rejection is submitted, Then the system sets Status__c to 'Rejected', notifies the originator of the rejection and feedback, and routes the decision back to the originating [QUEUE_NAME] for revision.
AC7: Given a decision is approved, When all required approvals are obtained, Then the system sets Status__c to 'Approved' and executes any post-approval automation (e.g., publishing a policy, escalating a risk).</t>
  </si>
  <si>
    <t>Overview:
This story implements a compliance decision approval workflow using Salesforce custom objects and flows. The solution creates a decision object linked to the RACI matrix, implements approval routing based on decision type, and captures full audit history of all approvals. Decisions are tracked through their lifecycle (Initiated → Under Review → Approved/Rejected), with automatic routing to the next approver and notifications at each stage. This ensures that all compliance decisions are made by the appropriate authority and fully audited.
Object &amp; Field Setup:
- Create custom object [DECISION_OBJECT]: Compliance_Decision__c with fields:
  - Decision_Name__c (text, required)
  - Decision_Type__c (picklist: Policy Approval, Control Exception, Risk Escalation, Regulatory Change, Remediation Approval, Other)
  - Description__c (long text area, required)
  - Business_Rationale__c (long text area)
  - Initiated_Date__c (date, auto-filled = TODAY())
  - Initiated_By__c (lookup to User, auto-filled = $User.Id)
  - Due_Date__c (date)
  - Status__c (picklist: Initiated, Under Review, Approved, Rejected, Withdrawn)
  - Related_Policy__c (lookup to [POLICY_OBJECT])
  - Related_Risk__c (lookup to Compliance_Risk__c)
  - Related_Exception__c (lookup to [EXCEPTION_OBJECT])
  - Approval_Chain_Config__c (lookup to [APPROVAL_CHAIN_CONFIG_OBJECT])
  - Current_Approver_Role__c (text, formula from RACI lookup)
  - Current_Approver_User__c (lookup to User)
- Create custom object [APPROVAL_HISTORY_OBJECT]: Compliance_Approval_History__c with fields:
  - Decision__c (master-detail to Compliance_Decision__c)
  - Approval_Sequence__c (number)
  - Approver_Role__c (text)
  - Approver_User__c (lookup to User)
  - Action__c (picklist: Approved, Rejected, Escalated, Withdrawn)
  - Approval_Date__c (date/time)
  - Comments__c (long text area)
  - Attachment__c (file field)
- Create custom object [APPROVAL_CHAIN_CONFIG_OBJECT]: Compliance_Approval_Chain_Config__c with fields:
  - Decision_Type__c (picklist)
  - Approval_Level__c (number)
  - Approver_Role__c (text)
  - Can_Delegate__c (checkbox)
  - Escalation_User__c (lookup to User)
Automation:
- Create record-triggered flow [FLOW_ROUTE_DECISION] that fires when Compliance_Decision__c Status__c changes to 'Under Review'; looks up the next approver from [APPROVAL_CHAIN_CONFIG_OBJECT] based on Decision_Type__c, sets Current_Approver_User__c, and creates a workflow task
- Create record-triggered flow [FLOW_NOTIFY_APPROVER] that fires when Compliance_Decision__c is created or approval is routed; sends email to Current_Approver_User__c with decision details and link to approve/reject
- Create record-triggered flow [FLOW_RECORD_APPROVAL] that fires when approval action is submitted; creates Compliance_Approval_History__c record with Action__c, Approver_User__c, and Approval_Date__c
- Create record-triggered flow [FLOW_ROUTE_NEXT_APPROVAL] that fires when Compliance_Approval_History__c is created with Action__c = 'Approved'; checks if there is a next approval level; if yes, routes to next approver; if no, sets Compliance_Decision__c Status__c to 'Approved'
- Create record-triggered flow [FLOW_HANDLE_REJECTION] that fires when Compliance_Approval_History__c Action__c = 'Rejected'; sets Compliance_Decision__c Status__c to 'Rejected' and notifies Initiated_By__c with feedback
- Create scheduled flow [FLOW_SEND_APPROVAL_REMINDERS] that runs daily at 9:00 AM; identifies decisions where Status__c = 'Under Review' and Due_Date__c is ≤ 3 days away; sends reminder email to Current_Approver_User__c
Access &amp; Permissions:
- Create permission set [PERMISSION_SET_DECISION_INITIATOR] allowing create/read on Compliance_Decision__c
- Create permission set [PERMISSION_SET_APPROVER] allowing read/write on decisions assigned to the user for approval
- Create permission set [PERMISSION_SET_COMPLIANCE_ADMIN] allowing full CRUD on Compliance_Decision__c and Compliance_Approval_History__c
- Use Record-Triggered Flow [WORKFLOW_LOCK_DECISION] to prevent editing of Compliance_Decision__c fields once Status__c changes from 'Initiated' (except by approvers)
Reports &amp; Dashboards:
- Create report [DECISION_APPROVAL_STATUS_REPORT]: Compliance_Decision__c filtered by Status__c, showing Decision_Name, Type, Current_Approver_Role, Days Pending
- Create report [APPROVAL_AUDIT_TRAIL_REPORT]: Compliance_Approval_History__c showing Decision_Name, Approver, Action, Date, Comments</t>
  </si>
  <si>
    <t>GEN-P1C2.7.2-M1M2-05</t>
  </si>
  <si>
    <t>gen_stories_export.xlsx row for GEN-P1C2.7.2-M1M2-05</t>
  </si>
  <si>
    <t>P1C2.7.2.UC5, P1C2.7.2.UC4</t>
  </si>
  <si>
    <t>As a Compliance Officer, I want to track compliance action items and tasks from committee meetings and reviews so that commitments are assigned, monitored, and closed with clear accountability.</t>
  </si>
  <si>
    <t>Compliance governance requires that action items assigned during committee meetings and compliance reviews are tracked and monitored to completion. This story creates a task management structure for compliance action items, linked to their source (e.g., committee meeting, audit finding), assigned to owners with due dates, and tracked through to closure with status visibility.</t>
  </si>
  <si>
    <t>AC1: Given a compliance committee meeting is held, When action items are identified and documented in the meeting minutes, Then a user can create [COMPLIANCE_ACTION_ITEM_OBJECT] records linked to the meeting and assign each to an owner with a due date.
AC2: Given a compliance action item is created, When the action item record is saved, Then the system auto-populates Created_Date__c, sends a notification to the assigned owner with details, and creates a Salesforce task for tracking.
AC3: Given an action item owner is working on the item, When they update Status__c to 'In Progress', Then the system records the Start_Date__c and notifies any stakeholders flagged in the Notify_On_Progress__c field.
AC4: Given an action item is completed, When the owner updates Status__c to 'Complete' and adds a Completion_Comment__c, Then the system auto-fills Completion_Date__c, notifies the originating committee, and archives the action item from the active list.
AC5: Given an action item is overdue, When the current date exceeds the Due_Date__c and Status__c is not 'Complete', Then the system updates Status__c to 'Overdue' and sends a daily reminder to the owner until completion.
AC6: Given a manager views the [ACTION_ITEM_DASHBOARD], Then they see metrics including 'Total Open Items', 'Overdue Count', 'Items by Status', and 'Average Days to Complete'.
AC7: Given an action item is linked to a compliance risk or policy, When viewing the risk or policy record, Then the related action items are displayed and the status is visible in context.</t>
  </si>
  <si>
    <t>Overview:
This story implements compliance action item tracking using a custom Salesforce object with status workflows, notifications, and status dashboards. The solution enables action items to be created from committee meetings or compliance reviews, assigned to owners with due dates, tracked through to completion, and reported on. This ensures that compliance commitments are formalized, owned, monitored, and completed with full visibility.
Object &amp; Field Setup:
- Create custom object [COMPLIANCE_ACTION_ITEM_OBJECT]: Compliance_Action_Item__c with fields:
  - Action_Title__c (text, required)
  - Description__c (long text area)
  - Source__c (picklist: Committee Meeting, Audit Finding, Policy Review, Regulatory Change, Control Testing)
  - Related_Meeting__c (lookup to [MEETING_OBJECT])
  - Related_Risk__c (lookup to Compliance_Risk__c)
  - Related_Audit_Finding__c (lookup to [AUDIT_FINDING_OBJECT])
  - Status__c (picklist: Assigned, In Progress, Complete, Overdue, On Hold)
  - Owner__c (lookup to User, required)
  - Created_Date__c (date, auto-filled)
  - Created_By__c (lookup to User, auto-filled)
  - Due_Date__c (date, required)
  - Start_Date__c (date)
  - Completion_Date__c (date)
  - Completion_Comment__c (long text area)
  - Priority__c (picklist: Critical, High, Medium, Low)
  - Notify_On_Progress__c (email lookup field or text field)
  - Days_Overdue__c (number, formula: IF(Status__c = 'Overdue', TODAY() - Due_Date__c, 0))
Automation:
- Create record-triggered flow [FLOW_CREATE_ACTION_TASK] that fires when Compliance_Action_Item__c is created; creates a Salesforce task assigned to Owner__c with Due_Date__c and description from Action_Title__c
- Create record-triggered flow [FLOW_NOTIFY_ACTION_OWNER] that fires when Compliance_Action_Item__c is created; sends email to Owner__c with action details and link to update
- Create record-triggered flow [FLOW_NOTIFY_ON_PROGRESS] that fires when Status__c changes to 'In Progress'; sends email to users listed in Notify_On_Progress__c field
- Create record-triggered flow [FLOW_MARK_OVERDUE] that fires when Status__c is not 'Complete' and today exceeds Due_Date__c; updates Status__c to 'Overdue' and sends email to Owner__c
- Create record-triggered flow [FLOW_NOTIFY_ON_COMPLETION] that fires when Status__c changes to 'Complete'; sends confirmation email to Related_Meeting__c Committee Chair and creates a completion record
- Create scheduled flow [FLOW_SEND_OVERDUE_REMINDERS] that runs daily at 9:00 AM; identifies overdue items (Status__c = 'Overdue' and Days_Overdue__c &gt; 0) and sends daily reminder email to Owner__c
Access &amp; Permissions:
- Create permission set [PERMISSION_SET_ACTION_CREATOR] allowing create/read on Compliance_Action_Item__c
- Create permission set [PERMISSION_SET_ACTION_OWNER] allowing read/write on action items owned by or assigned to the user
- Create permission set [PERMISSION_SET_ACTION_MONITOR] allowing read-only access to all action items
- Create sharing rule [SHARING_RULE_ACTION_ITEMS] to share action items with the owner and committee members
Reports &amp; Dashboards:
- Create report [ACTION_ITEM_STATUS_REPORT]: Compliance_Action_Item__c showing Owner, Status, Due Date, sorted by Priority and Due Date
- Create report [OVERDUE_ACTIONS_REPORT]: Compliance_Action_Item__c filtered to Status__c = 'Overdue', showing Owner, Days Overdue, Action Title
- Create dashboard [ACTION_ITEM_DASHBOARD] with components:
  - Gauge: Total open action items
  - Gauge: Overdue count
  - Pie chart: Items by Status
  - Bar chart: Items by Owner
  - Trend: Average days to completion (over rolling 12 months)</t>
  </si>
  <si>
    <t>GEN-P1C2.7.2-M1M2-06</t>
  </si>
  <si>
    <t>gen_stories_export.xlsx row for GEN-P1C2.7.2-M1M2-06</t>
  </si>
  <si>
    <t>As a Compliance Administrator, I want to implement an audit trail and change log for compliance governance records so that all changes to compliance decisions, policies, and risks are tracked with full visibility into who made what changes and when.</t>
  </si>
  <si>
    <t>Regulatory requirements demand that compliance governance activities be auditable and that all changes are logged with timestamps and user identity. This story implements an audit trail mechanism using Salesforce's change tracking features and custom audit objects. All modifications to key compliance records (policies, decisions, risks, action items) are logged automatically, enabling compliance teams to demonstrate audit readiness and investigate compliance issues.</t>
  </si>
  <si>
    <t>AC1: Given compliance governance records are created and updated, When a user makes a change to a compliance record, Then the system automatically logs the change with record ID, field name, old value, new value, user ID, and timestamp in [AUDIT_LOG_OBJECT].
AC2: Given a policy is approved, When the approver clicks 'Approve', Then the system creates an audit log entry showing Policy ID, 'Status Changed to Approved', approver ID, timestamp, and approval rationale from Approval_Comments__c.
AC3: Given a decision is routed for approval, When approval routing occurs, Then the system logs the routing event with Decision ID, new Approver Role, timestamp, and any escalation details.
AC4: Given a risk is created or updated, When any field in Compliance_Risk__c is changed, Then the system logs the change including Risk ID, changed field, prior value, new value, user, and timestamp.
AC5: Given a user needs to review change history, When they view the [AUDIT_TRAIL_REPORT] for a compliance record, Then they see a chronological list of all changes with user, timestamp, and field changes, formatted for compliance review.
AC6: Given compliance data is accessed, When a user views or exports compliance records, Then the system logs access events (view, export, report run) with user ID, timestamp, and record IDs accessed.
AC7: Given an audit is requested, When an auditor runs the [COMPLIANCE_AUDIT_REPORT], Then they can filter audit logs by date range, user, record type, and action type (Create, Update, Approve, Delete).</t>
  </si>
  <si>
    <t>Overview:
This story implements a comprehensive audit trail using Salesforce change tracking and a custom audit log object. The solution captures all changes to key compliance records (policies, decisions, risks, action items) automatically through field history tracking and custom flows. All audit data is logged to a centralized audit object, enabling forensic analysis, compliance verification, and audit readiness. This ensures the organization can demonstrate the who, what, when, and why of all compliance governance activities.
Object &amp; Field Setup:
- Create custom object [AUDIT_LOG_OBJECT]: Compliance_Audit_Log__c with fields:
  - Record_Type__c (picklist: Policy, Decision, Risk, Action Item, Committee, Approval)
  - Record_ID__c (text)
  - Record_Name__c (text)
  - Action__c (picklist: Created, Updated, Deleted, Approved, Rejected, Approved, Escalated)
  - Field_Name__c (text)
  - Old_Value__c (long text area)
  - New_Value__c (long text area)
  - User_ID__c (lookup to User)
  - User_Name__c (text, formula)
  - Change_DateTime__c (date/time, auto-filled = NOW())
  - Change_Reason__c (long text area)
  - Access_Type__c (picklist: View, Export, Report, Download)
  - IP_Address__c (text)
- Enable field history tracking on key Compliance_Policy__c fields (Status, Approval_Date, Approved_By, Effective_To)
- Enable field history tracking on key Compliance_Decision__c fields (Status, Current_Approver_User, approval-related fields)
- Enable field history tracking on key Compliance_Risk__c fields (Status, Owner, Current_Risk_Rating, Mitigation_Date, Closed_Date)
- Enable field history tracking on key Compliance_Action_Item__c fields (Status, Owner, Completion_Date)
Automation:
- Create record-triggered flow [FLOW_LOG_POLICY_CHANGES] that fires on all changes to Compliance_Policy__c; creates Compliance_Audit_Log__c entry with Record_Type = 'Policy', Action based on Status change, and field-level change details
- Create record-triggered flow [FLOW_LOG_DECISION_CHANGES] that fires on all changes to Compliance_Decision__c; logs decision creation, status changes, approver assignments
- Create record-triggered flow [FLOW_LOG_APPROVAL_ACTIONS] that fires when Compliance_Approval_History__c is created; logs approval with Approval History record details
- Create record-triggered flow [FLOW_LOG_RISK_CHANGES] that fires on all changes to Compliance_Risk__c; logs risk creation, status changes, owner changes
- Create record-triggered flow [FLOW_LOG_ACTION_ITEM_CHANGES] that fires on all changes to Compliance_Action_Item__c; logs action item creation, status updates, completions
- Create record-triggered flow [FLOW_LOG_COMMITTEE_CHANGES] that fires on changes to Compliance_Governance_Committee__c; logs member additions/removals, status changes
- Create flow [FLOW_LOG_DATA_ACCESS] invoked by process to monitor report runs and data exports; logs access events to Compliance_Audit_Log__c
Access &amp; Permissions:
- Create permission set [PERMISSION_SET_AUDIT_VIEWER] allowing read-only access to Compliance_Audit_Log__c
- Create permission set [PERMISSION_SET_AUDIT_ADMIN] allowing full CRUD on Compliance_Audit_Log__c and ability to purge logs per retention policy
- Restrict access to Compliance_Audit_Log__c by role - ensure only [AUDIT_ROLE] and [COMPLIANCE_ADMIN_ROLE] can access
Reports &amp; Dashboards:
- Create report [AUDIT_TRAIL_REPORT]: Compliance_Audit_Log__c showing Record_Type, Record_Name, Action, Field_Name, Old_Value, New_Value, User_Name, Change_DateTime, sorted by Change_DateTime descending
- Create report [COMPLIANCE_AUDIT_REPORT]: Compliance_Audit_Log__c with filters by date range, user, record type, action type; enables compliance verification and forensic analysis
- Create report [DATA_ACCESS_LOG_REPORT]: Compliance_Audit_Log__c filtered to Access_Type = 'Export' or 'Download', showing user, record accessed, timestamp</t>
  </si>
  <si>
    <t>GEN-P1C2.7.2-M3-01</t>
  </si>
  <si>
    <t>gen_stories_export.xlsx row for GEN-P1C2.7.2-M3-01</t>
  </si>
  <si>
    <t>As a Compliance Manager, I want to create a real-time compliance governance dashboard so that leadership can monitor compliance status, key metrics, and committee effectiveness at a glance.</t>
  </si>
  <si>
    <t>Moving to M3 maturity, the organization gains visibility into compliance governance through analytics dashboards. This story implements a CRM Analytics dashboard that consolidates compliance metrics across all governance objects (committees, policies, decisions, risks, action items). The dashboard provides leadership with KPIs such as compliance decision cycle time, policy approval status, open risk count, action item completion rate, and committee meeting frequency, enabling data-driven governance.</t>
  </si>
  <si>
    <t>AC1: Given compliance governance data exists in Salesforce, When a [PROFILE_LEADERSHIP] user views the [COMPLIANCE_GOVERNANCE_DASHBOARD], Then they see KPI tiles showing: 'Active Committees', 'Approved Policies', 'Open Risks', 'Overdue Actions', and 'Average Decision Cycle Time'.
AC2: Given the dashboard displays policy metrics, When a user views the policy section, Then they see a breakdown of policies by status (Draft, Under Review, Approved, Superseded) and a chart showing policy renewal aging.
AC3: Given the dashboard displays risk metrics, When a user views the risk section, Then they see active risks grouped by rating (Critical, High, Medium, Low) and a trend chart showing risk count over the past 12 months.
AC4: Given the dashboard displays decision metrics, When a user views the decision section, Then they see pending decisions by type, average approval time by decision type, and overdue decisions highlighted in red.
AC5: Given a committee's effectiveness is tracked, When a user views the committee section, Then they see metrics such as meeting frequency compliance, attendance rate, action item closure rate, and average action item completion time.
AC6: Given the dashboard displays action item metrics, When a user views the action item section, Then they see counts by status, overdue items flagged, and average days to completion trending over time.
AC7: Given the dashboard is accessed by different users, When a [PROFILE_COMPLIANCE_OFFICER] user views the dashboard, Then they see all metrics; when a committee member views it, Then they see only metrics relevant to their assigned committee.</t>
  </si>
  <si>
    <t>Overview:
This story implements a CRM Analytics dashboard in Salesforce that consolidates compliance governance metrics across all governance objects. The dashboard uses SAQL queries and Einstein Discover to surface KPIs, trends, and status indicators that enable compliance leadership to monitor governance effectiveness in real-time. The solution leverages data ingestion from Salesforce objects (policies, decisions, risks, action items, committees) into the [DATASET_NAME] dataset, with role-based access control to ensure appropriate visibility.
Object &amp; Field Setup:
- No new objects required; uses existing Compliance_Policy__c, Compliance_Decision__c, Compliance_Risk__c, Compliance_Action_Item__c, Compliance_Governance_Committee__c
- Ensure all objects have required fields for metric calculations: Status, Owner, Created_Date, Due_Date, Completion_Date
Automation:
- No changes to automation; existing M1/M2 flows continue to populate objects
CRM Analytics Configuration:
- Create analytics dataset [DATASET_NAME] with tables:
  - Policies: sourced from Compliance_Policy__c with fields: Policy_ID, Policy_Name, Status, Policy_Type, Created_Date, Effective_From, Effective_To, Approved_Date, Owner
  - Decisions: sourced from Compliance_Decision__c with fields: Decision_ID, Decision_Name, Decision_Type, Status, Created_Date, Due_Date, Initiated_By, Current_Approver_User
  - Risks: sourced from Compliance_Risk__c with fields: Risk_ID, Risk_Name, Status, Risk_Category, Initial_Rating, Current_Rating, Owner, Created_Date, Mitigation_Date, Closed_Date
  - Action_Items: sourced from Compliance_Action_Item__c with fields: Item_ID, Title, Status, Owner, Created_Date, Due_Date, Completion_Date, Priority
  - Committees: sourced from Compliance_Governance_Committee__c with fields: Committee_ID, Committee_Name, Chair, Active_Members_Count, Last_Meeting_Date, Next_Meeting_Date
- Create dashboards in CRM Analytics:
  - [COMPLIANCE_GOVERNANCE_DASHBOARD]:
    - KPI tile: Count of Active_Committees__c
    - KPI tile: Count of Approved Policies (Status = 'Approved')
    - KPI tile: Count of Open Risks (Status != 'Closed')
    - KPI tile: Count of Overdue Action Items (Status = 'Overdue')
    - KPI tile: Average Decision Cycle Time (calculated as Due_Date - Created_Date)
    - Gauge: Policy Renewal Compliance (% of policies within review window)
    - Bar chart: Risks by Category
    - Trend line: Risk Count trend (past 12 months)
    - Table: Pending Decisions (Decision_Name, Decision_Type, Days Pending, Current_Approver)
    - Gauge: Average Decision Approval Time by Decision_Type
    - Bar chart: Action Items by Status
    - Trend line: Action Item Completion Rate (over rolling 12 months)
    - Table: Overdue Actions (Action Title, Owner, Days Overdue)
    - Committee: Meeting Frequency Compliance, Attendance Rate, Action Item Closure Rate
- Create SAQL lens [RISK_TREND_LENS]: analyzes risk trends, identifies spikes, compares to prior periods
- Create SAQL lens [DECISION_VELOCITY_LENS]: analyzes decision approval times, identifies bottlenecks
- Create SAQL lens [ACTION_ITEM_EFFECTIVENESS_LENS]: analyzes action item completion rates by owner/department
Access &amp; Permissions:
- Create [DASHBOARD_VIEWER_PERMISSION] allowing users to view [COMPLIANCE_GOVERNANCE_DASHBOARD]
- Use dashboard filters to show users only data relevant to their role:
  - [PROFILE_LEADERSHIP]: see all metrics
  - [PROFILE_COMPLIANCE_OFFICER]: see all metrics
  - [PROFILE_COMMITTEE_MEMBER]: see only metrics for assigned committee
  - [PROFILE_BUSINESS_UNIT_HEAD]: see only metrics for their business unit</t>
  </si>
  <si>
    <t>GEN-P1C2.7.2-M3-02</t>
  </si>
  <si>
    <t>gen_stories_export.xlsx row for GEN-P1C2.7.2-M3-02</t>
  </si>
  <si>
    <t>P1C2.7.2.UC4, P1C2.7.2.UC1</t>
  </si>
  <si>
    <t>As a Risk Manager, I want to provide a self-service compliance risk assessment capability so that business unit heads and process owners can identify and report compliance risks without requiring compliance team involvement.</t>
  </si>
  <si>
    <t>M3 maturity adds digital self-service experiences. This story implements an OmniScript-based risk identification portal that enables business unit managers to identify potential compliance risks through a guided questionnaire. The portal assesses risk information, severity, and control gaps, creating Compliance_Risk__c records that automatically route to the Risk Officer for review and incorporation into the risk register.</t>
  </si>
  <si>
    <t>AC1: Given a business unit manager needs to report a compliance risk, When they access [RISK_ASSESSMENT_OMNI_SCRIPT] from the portal, Then they see a guided questionnaire with questions about risk description, category, regulatory reference, current controls, and impact.
AC2: Given the manager completes the risk questionnaire, When they click 'Submit Risk Assessment', Then the system creates a Compliance_Risk__c record with Status = 'Submitted for Review', auto-populates fields from the questionnaire responses, and assigns it to the Risk Officer.
AC3: Given a risk assessment is submitted, When the Risk Officer reviews the assessment, Then they can approve to add it to the risk register, request additional information, or reject it; the system notifies the submitter of the outcome.
AC4: Given the risk assessment questionnaire is displayed, When the manager selects a Risk_Category__c, Then the questionnaire dynamically displays category-specific questions (e.g., regulatory references for Regulatory category).
AC5: Given a risk assessment is approved and added to the risk register, When the Risk Officer approves it, Then the system links it to the original submitted assessment and notifies the submitter that their risk is being tracked.
AC6: Given the risk assessment portal is accessed, When users with [PROFILE_BUSINESS_UNIT_HEAD] log in, Then they see only the assessment submission portal; when [PROFILE_COMPLIANCE_OFFICER] users log in, Then they see both submission and review capabilities.
AC7: Given a manager has submitted a risk assessment, When they return to the portal later, Then they can view the status of their submitted assessments and any feedback from the Risk Officer.</t>
  </si>
  <si>
    <t>Overview:
This story implements a self-service risk identification portal using OmniStudio (OmniScript) that enables business unit managers to identify and report compliance risks without direct compliance team involvement. The solution captures risk information through a guided questionnaire, creates Compliance_Risk__c records, and routes them to the Risk Officer for review. This democratizes risk identification, improves risk visibility, and reduces manual data entry by the compliance team.
OmniStudio Configuration:
- Create OmniScript [RISK_ASSESSMENT_OMNI_SCRIPT] with the following steps:
  - Step 1: Risk Identification
    - Input: Risk_Name__c (text input, required)
    - Input: Risk_Description__c (long text area, required)
    - Input: Risk_Category__c (picklist: Regulatory, Operational, Reputational, Control, Other)
    - Conditional: Based on Risk_Category__c, display category-specific follow-up questions
  - Step 2: Risk Severity &amp; Controls
    - Input: Initial_Risk_Rating__c (picklist: Critical, High, Medium, Low, based on questionnaire scoring)
    - Input: Current_Controls__c (text area describing existing controls)
    - Input: Control_Effectiveness__c (picklist: Strong, Adequate, Weak, Non-existent)
    - Calculated: Auto-score Initial_Risk_Rating__c based on impact and likelihood questions
  - Step 3: Regulatory Reference (conditional on Risk_Category__c = 'Regulatory')
    - Input: Regulatory_Reference__c (picklist or lookup to regulatory requirements)
    - Input: Compliance_Deadline__c (date)
  - Step 4: Review &amp; Submit
    - Display: Summary of risk information for review
    - Action: Submit Risk Assessment button
- Use DataRaptor [DATARAPTORSAVE_RISK_ASSESSMENT] to extract OmniScript input and create Compliance_Risk__c record
- Use DataRaptor [DATARAPTORREAD_RISK_CATEGORIES] to populate Risk_Category__c picklist and category-specific questions
- Create Integration Procedure [INTEGRATION_PROC_SUBMIT_RISK] to call DataRaptor save and return confirmation to OmniScript
Automation:
- Create record-triggered flow [FLOW_RISK_ASSESSMENT_NOTIFICATION] that fires when Compliance_Risk__c is created with source from OmniScript; sends notification to Risk Officer
- Create record-triggered flow [FLOW_RISK_STATUS_UPDATE_NOTIFICATION] that fires when Risk_Officer approves/rejects submitted risk; notifies the original submitter
Access &amp; Permissions:
- Create permission set [PERMISSION_SET_RISK_SUBMITTER] allowing [PROFILE_BUSINESS_UNIT_HEAD] to access and submit risk assessments via OmniScript
- Create permission set [PERMISSION_SET_RISK_REVIEWER] allowing [PROFILE_RISK_OFFICER] to review and approve/reject submitted risk assessments
- Use Experience Cloud page to host the OmniScript portal, restricting access to appropriate roles
Object &amp; Field Setup:
- Add field to Compliance_Risk__c: Source_Assessment__c (lookup to a custom assessment object or text field indicating 'OmniScript Submission')
- Add field to Compliance_Risk__c: Submitted_By_User__c (lookup to User, auto-filled on OmniScript submission)
- Add field to Compliance_Risk__c: Submission_Date__c (date, auto-filled)</t>
  </si>
  <si>
    <t>GEN-P1C2.7.2-M3-03</t>
  </si>
  <si>
    <t>gen_stories_export.xlsx row for GEN-P1C2.7.2-M3-03</t>
  </si>
  <si>
    <t>As a Compliance Manager, I want to generate automated compliance status reports and metrics reports so that I can provide regular updates to leadership on compliance governance progress without manual report creation.</t>
  </si>
  <si>
    <t>M3 maturity enables automated reporting through CRM Analytics. This story creates a suite of compliance reports and dashboards that are automatically generated on a scheduled basis and distributed to stakeholders. Reports cover policy compliance status, decision approval metrics, risk register status, action item progress, and committee meeting effectiveness.</t>
  </si>
  <si>
    <t>AC1: Given compliance governance data is maintained in Salesforce, When the scheduled report job runs (e.g., weekly or monthly), Then the system generates [COMPLIANCE_STATUS_REPORT] and distributes it to [STAKEHOLDER_LIST] via email.
AC2: Given the compliance status report is generated, When leadership views the report, Then it shows: policies by status, overdue policy reviews, decision approval cycle times, open risk count by rating, overdue action items, and committee meeting compliance.
AC3: Given a compliance officer wants to generate a custom report, When they access the [REPORT_BUILDER], Then they can select metrics, filters, and date ranges; the system generates and exports the report in PDF or Excel format.
AC4: Given risk status is changing over time, When the [RISK_TREND_REPORT] is generated, Then it shows: risk count trend (over 12 months), risks by category, closed vs. open risks, average time to remediation.
AC5: Given action items are tracked, When the [ACTION_ITEM_PERFORMANCE_REPORT] is generated, Then it shows: completion rate by owner, average days to completion, overdue rate, items by status.
AC6: Given committee meetings occur regularly, When the [COMMITTEE_EFFECTIVENESS_REPORT] is generated, Then it shows: meeting frequency compliance, attendance rates, action item closure rates from meetings, meeting duration.
AC7: Given a compliance officer requests a report snapshot, When they click 'Generate &amp; Download', Then the system creates and downloads a PDF or Excel file with current date and time stamped.</t>
  </si>
  <si>
    <t>Overview:
This story implements a suite of automated compliance reports using CRM Analytics and Salesforce reporting capabilities. The solution creates scheduled reports that aggregate compliance governance metrics, are distributed to stakeholders on a regular cadence, and can be run on-demand by compliance staff. Reports leverage the compliance datasets created in the M3 dashboard story and provide executive-level and detailed operational views of compliance governance status.
CRM Analytics &amp; Reporting Configuration:
- Create scheduled report job [JOB_WEEKLY_COMPLIANCE_STATUS] that runs weekly (e.g., Monday at 8:00 AM):
  - Report type: [COMPLIANCE_STATUS_REPORT] (custom analytics dashboard or list view report)
  - Metrics: Policy count by status, overdue policy review count, decision approval cycle time (avg/max), open risk count by rating, overdue action items, committee meeting compliance %
  - Output: PDF or Excel, distributed to [STAKEHOLDER_DISTRIBUTION_LIST]
- Create scheduled report job [JOB_MONTHLY_RISK_REPORT] that runs monthly (e.g., 1st of month at 8:00 AM):
  - Report type: [RISK_TREND_REPORT]
  - Metrics: Risk count trend (12-month), risks by category and rating, closed vs. open, average time to remediation, high-risk items requiring escalation
  - Output: PDF, distributed to [STAKEHOLDER_DISTRIBUTION_LIST]
- Create report [COMPLIANCE_STATUS_REPORT]: List view report or CRM Analytics dashboard showing:
  - Policies: Count by Status (Draft, Under Review, Approved, Superseded), Overdue Policy Reviews count
  - Decisions: Average Days to Approve by Decision_Type, Pending Decisions count, Overdue Approvals
  - Risks: Count by Risk_Rating, Open Risk count, Risks by Category, Average Days to Mitigation
  - Action Items: % Complete, Overdue count, Average Days to Completion
  - Committees: Meeting Compliance % (actual vs. planned frequency), Next scheduled meetings
- Create report [RISK_TREND_REPORT]: Trend analytics showing:
  - Risk count trend (past 12 months) with comparison to prior year
  - Risks by Category (bar chart)
  - Closed vs. Open risks (pie chart)
  - Average time to closure (histogram)
  - Waterfall: Risks opened, closed, remediated (over time period)
- Create report [ACTION_ITEM_PERFORMANCE_REPORT]:
  - Completion % by Owner
  - Average days to completion by Priority
  - Overdue count by Owner
  - Items by Status distribution
  - Trend: Completion rate over rolling 12 months
- Create report [COMMITTEE_EFFECTIVENESS_REPORT]:
  - Meeting Frequency Compliance % (actual meetings vs. charter requirement)
  - Attendance Rate % (avg attendance / expected)
  - Action Item Closure Rate % (items from meetings that closed on time)
  - Average Meeting Duration vs. planned
  - Decision Velocity (avg time from committee assignment to approval)
- Create report builder configuration [REPORT_BUILDER] in Salesforce allowing compliance officers to:
  - Select source object (Policies, Decisions, Risks, Action Items, Committees)
  - Select metrics/fields to include
  - Filter by date range, status, owner, category
  - Group by selected dimension
  - Export to PDF or Excel
Automation:
- Create scheduled flow [FLOW_GENERATE_WEEKLY_REPORT] that runs weekly; uses Report API to generate report, converts to PDF, and distributes via email using email alert
- Alternatively, use Salesforce scheduler to run scheduled report export and email distribution
Access &amp; Permissions:
- Create permission set [PERMISSION_SET_REPORT_VIEWER] allowing read-only access to compliance reports
- Create permission set [PERMISSION_SET_REPORT_BUILDER] allowing compliance officers to create custom reports using report builder</t>
  </si>
  <si>
    <t>GEN-P1C2.7.2-M3-04</t>
  </si>
  <si>
    <t>gen_stories_export.xlsx row for GEN-P1C2.7.2-M3-04</t>
  </si>
  <si>
    <t>OmniScript</t>
  </si>
  <si>
    <t>As a Compliance Officer, I want to provide a mobile-friendly compliance task management experience so that committee members and action item owners can update status and collaborate from mobile devices.</t>
  </si>
  <si>
    <t>M3 maturity adds mobile and self-service experiences. This story creates a mobile-optimized experience using OmniScript and Salesforce mobile app customization that enables committee members and action item owners to view assigned tasks, update status, add comments, and upload evidence from mobile devices. This improves accessibility and task completion rates.</t>
  </si>
  <si>
    <t>AC1: Given a committee member is assigned an action item, When they access the mobile app or portal, Then they see a 'My Tasks' section showing all assigned compliance action items with due date, status, and priority.
AC2: Given an action item owner needs to update status, When they open the action item in the mobile app, Then they can change Status__c, add completion comments, and upload supporting evidence without needing a desktop.
AC3: Given an action item requires stakeholder approval, When the owner submits for completion, Then the system sends a notification to the approver via mobile notification (if available) or email.
AC4: Given the mobile experience is displayed, When a user accesses [COMPLIANCE_MOBILE_PAGE_LAYOUT], Then it is optimized for small screens, shows key fields prominently, and minimizes scrolling and input complexity.
AC5: Given a user filters their tasks, When they select filters (e.g., 'High Priority', 'Overdue', 'All Items'), Then the mobile view updates to show only matching items and sorts by due date.
AC6: Given an action item is updated on mobile, When the update is saved, Then the system updates the Salesforce record in real-time and notifies any stakeholders configured for notification.
AC7: Given a committee member is offline, When they access their task list, Then the mobile app displays cached data from the last sync, and updates sync when connectivity is restored.</t>
  </si>
  <si>
    <t>Overview:
This story implements mobile-friendly compliance task management using Salesforce mobile app customization and OmniScript. The solution creates a mobile page layout for Compliance_Action_Item__c and an OmniScript for task updates that enable users to view and update action items from mobile devices with minimal friction. This improves accessibility, enables faster task completion, and enhances user engagement with compliance governance processes.
Object &amp; Field Setup:
- Add field to Compliance_Action_Item__c: Mobile_Last_Sync__c (date/time, auto-filled on mobile access)
- Ensure all key fields (Status, Completion_Comment, Assigned_To, Due_Date, Priority) are mobile-accessible
OmniScript Configuration:
- Create OmniScript [MOBILE_ACTION_ITEM_UPDATE] for mobile task updates:
  - Step 1: Task Details
    - Display: Action_Title__c, Due_Date__c, Status__c, Priority__c (read-only)
    - Display: Days Until Due (formula field)
  - Step 2: Status Update
    - Input: Status__c (picklist: Not Started, In Progress, Complete, On Hold)
    - Conditional: If Status__c = 'Complete', display additional fields:
      - Input: Completion_Date__c (auto-filled = TODAY())
      - Input: Completion_Comment__c (long text area, required if Complete)
      - Input: Supporting_Evidence__c (file upload, optional)
  - Step 3: Stakeholder Notifications
    - Checkbox: Notify_On_Update__c (auto-checked if configured)
    - Display: Email will be sent to [configured stakeholders]
  - Step 4: Submit
    - Action: Submit button
- Use DataRaptor [DATARAPTORSAVE_MOBILE_ACTION] to save OmniScript input back to Compliance_Action_Item__c
- Use Integration Procedure [INTEGRATION_PROC_MOBILE_ACTION_SAVE] to call DataRaptor and trigger notifications
Mobile Configuration:
- Create custom [PAGE_LAYOUT_MOBILE_ACTION_ITEM] for Salesforce mobile app:
  - Section 1: Task Summary (Action_Title, Due_Date, Days_Until_Due, Priority)
  - Section 2: Status (Status__c with mobile-friendly picklist, large buttons for common actions like 'Mark Complete')
  - Section 3: Comments (Completion_Comment__c with large text input)
  - Section 4: Evidence (File upload field for supporting documents)
  - Section 5: Related Risk/Committee (link to parent record)
  - Action buttons: 'Update Status', 'Add Comment', 'Upload Evidence', 'Submit for Review'
- Configure Salesforce mobile app settings to show Compliance_Action_Item__c list in 'My Tasks' section
Automation:
- Create record-triggered flow [FLOW_NOTIFY_ON_MOBILE_UPDATE] that fires when Compliance_Action_Item__c Status__c is updated from mobile; sends notification to configured stakeholders
- Create record-triggered flow [FLOW_LOG_MOBILE_SYNC] that fires on mobile access; updates Mobile_Last_Sync__c timestamp for analytics
Access &amp; Permissions:
- Create permission set [PERMISSION_SET_MOBILE_USER] allowing read/write access to assigned Compliance_Action_Item__c records via mobile
- Use role hierarchy to ensure users can only see assigned tasks</t>
  </si>
  <si>
    <t>GEN-P1C2.7.2-M4M5-01</t>
  </si>
  <si>
    <t>gen_stories_export.xlsx row for GEN-P1C2.7.2-M4M5-01</t>
  </si>
  <si>
    <t>AI-Generated Insights</t>
  </si>
  <si>
    <t>As a Chief Compliance Officer, I want to implement AI-powered compliance risk prediction and anomaly detection so that the organization can proactively identify emerging compliance risks before they materialize into violations or audit findings.</t>
  </si>
  <si>
    <t>M4/M5 maturity adds AI-augmented decision support through Agentforce and Data Cloud. This story implements Agentforce agents that analyze compliance data (policies, decisions, risks, audit findings, regulatory changes) to identify patterns, predict emerging risks, and detect anomalies in compliance governance activities. The AI model learns from historical compliance incidents and recommends preventive actions.</t>
  </si>
  <si>
    <t>AC1: Given compliance data is ingested into Data Cloud, When the AI risk prediction model runs (e.g., weekly), Then it analyzes compliance_risk, audit_findings, and regulatory_change data to identify patterns and generate risk predictions.
AC2: Given compliance patterns are analyzed, When the AI model identifies a new risk pattern, Then it creates a predicted Compliance_Risk__c record with Risk_Category__c, Predicted_Impact__c, Confidence_Score__c, and recommended preventive actions.
AC3: Given emerging risks are predicted, When a [PROFILE_CCO] user views the [AI_RISK_DASHBOARD], Then they see predicted risks ranked by confidence score and impact, with recommendations for preventive actions.
AC4: Given an anomaly is detected in compliance governance, When the AI model identifies unusual approval patterns (e.g., rapid approvals bypassing standard review), Then it flags the anomaly and notifies the Compliance Officer for investigation.
AC5: Given the AI risk prediction is displayed, When a user clicks on a predicted risk, Then they see the contributing factors, historical precedents, regulatory references, and recommended remediation actions.
AC6: Given the organization wants to validate AI predictions, When a compliance officer reviews and approves an AI-predicted risk, Then the system logs the feedback, and the AI model incorporates it into future predictions to improve accuracy.
AC7: Given the AI model is running continuously, When patterns in compliance governance change, Then the model automatically retrains and updates predictions, providing adaptive risk management insights.</t>
  </si>
  <si>
    <t>Overview:
This story implements AI-powered compliance risk prediction and anomaly detection using Agentforce and Data Cloud. The solution ingests compliance governance data from Salesforce objects into Data Cloud, applies machine learning models to detect patterns and predict emerging risks, and presents findings to compliance leadership via a specialized dashboard. The AI learns from historical compliance incidents and user feedback to continuously improve prediction accuracy and provide adaptive compliance insights.
Data Cloud Configuration:
- Create data ingestion flows to stream Compliance_Risk__c, Compliance_Decision__c, Compliance_Policy__c, Compliance_Action_Item__c, [AUDIT_FINDING_OBJECT], and [REGULATORY_CHANGE_OBJECT] to Data Cloud
- Create calculated insights [INSIGHT_RISK_PATTERN_ANALYSIS] that:
  - Aggregates risks by category, rating, owner, and outcome
  - Calculates risk metrics: open risk count, average time to closure, remediation effectiveness %
  - Identifies correlations between risk categories and regulatory requirements
- Create calculated insights [INSIGHT_DECISION_ANOMALY_DETECTION] that:
  - Monitors decision approval patterns: approval time by decision type, approver consistency, bypass incidents
  - Detects anomalies: decisions approved by non-standard approvers, unusual speed deviations
- Create data lake [DATA_LAKE_COMPLIANCE] to store ingested compliance data with retention policy
Agentforce Configuration:
- Create Agentforce agent [AGENT_COMPLIANCE_RISK_PREDICTOR] with the following capabilities:
  - Input: Request compliance risk prediction or anomaly analysis
  - Tool 1: Query Data Cloud calculated insights for historical risk patterns
  - Tool 2: Analyze current compliance state (open risks, recent decisions, policy changes)
  - Tool 3: Compare current patterns to historical baselines to detect anomalies
  - Tool 4: Generate predicted risk records in Salesforce Compliance_Risk__c with Predicted_Impact__c and Confidence_Score__c
  - Output: Risk predictions with contributing factors, historical precedents, and recommendations
- Create Agentforce agent [AGENT_COMPLIANCE_GOVERNANCE_MONITOR] with capabilities:
  - Monitor compliance decision flows for anomalies
  - Detect approval chain bypasses or unusual delegations
  - Alert on policy review overdue dates and regulatory change deadlines
  - Escalate high-risk anomalies to Compliance Officer
- Use Prompt Builder [PROMPT_TEMPLATE_RISK_PREDICTION] to define AI behavior:
  - Instructions: Analyze compliance data to identify emerging risks, classify by likelihood and impact, provide preventive recommendations
  - Context: Historical compliance incidents, regulatory requirements, control frameworks
  - Examples: Sample risk scenarios and recommended actions
Automation:
- Create scheduled flow [FLOW_RUN_AI_RISK_PREDICTION] that runs weekly; invokes Agentforce agent to generate risk predictions and creates predicted Compliance_Risk__c records
- Create scheduled flow [FLOW_RUN_ANOMALY_DETECTION] that runs daily; invokes Agentforce agent to detect compliance governance anomalies and notifies Compliance Officer
- Create record-triggered flow [FLOW_LOG_PREDICTION_FEEDBACK] that fires when user validates or corrects AI prediction; logs feedback to improve model accuracy
Access &amp; Permissions:
- Create permission set [PERMISSION_SET_AI_INSIGHTS_VIEWER] allowing [PROFILE_CCO] and [PROFILE_COMPLIANCE_OFFICER] to view and interact with AI-generated insights
- Create permission set [PERMISSION_SET_AI_FEEDBACK_PROVIDER] allowing compliance officers to provide feedback on AI predictions to improve model
Reports &amp; Dashboards:
- Create dashboard [AI_RISK_DASHBOARD] with components:
  - Table: Predicted Risks ranked by Confidence_Score and Predicted_Impact
  - Gauge: Model Accuracy % (based on user validation feedback)
  - Trend: Emerging risk count trend (predicted vs. actual)
  - Anomaly alerts: Flagged governance process anomalies
  - Recommendation engine: Prioritized preventive actions</t>
  </si>
  <si>
    <t>GEN-P1C2.7.2-M4M5-02</t>
  </si>
  <si>
    <t>gen_stories_export.xlsx row for GEN-P1C2.7.2-M4M5-02</t>
  </si>
  <si>
    <t>As a Risk Officer, I want to implement real-time compliance governance monitoring and intelligent alerting so that the organization can respond immediately to compliance governance issues and prevent audit findings.</t>
  </si>
  <si>
    <t>M4/M5 maturity adds real-time monitoring and predictive governance insights. This story implements Data Cloud-based real-time monitoring of compliance governance activities, with Agentforce-powered intelligent alerting that escalates issues based on risk severity and regulatory context. The system monitors policy compliance, decision approvals, risk status, and action item progress in real-time and proactively alerts when governance is at risk.</t>
  </si>
  <si>
    <t>AC1: Given compliance governance records are created and updated in Salesforce, When Data Cloud ingests real-time updates, Then the monitoring system detects changes and evaluates them against governance rules and risk thresholds.
AC2: Given a policy due for renewal is identified, When the current date exceeds 30 days before Effective_To__c, Then the system generates a priority alert to the Policy_Owner__c and Risk Officer suggesting renewal review initiation.
AC3: Given a decision approval is pending beyond the expected cycle time, When the decision has been pending approval for longer than the Decision_Type__c SLA, Then the system sends an escalation alert to the Accountable_Role__c and Risk Officer flagging the delay.
AC4: Given a high-risk item is open, When the Risk_Rating__c is 'Critical' and Status__c remains 'Identified' for more than [THRESHOLD_DAYS], Then the system escalates the risk to [ESCALATION_OWNER] and notifies committee members.
AC5: Given multiple action items are overdue, When overdue items exceed a threshold (e.g., 3 or more items overdue by &gt;7 days), Then the system generates a summary alert to department head and Risk Officer showing action item health and recommendations.
AC6: Given an alert is generated, When a user receives the alert, Then it shows alert severity (Critical, High, Medium, Low), context (which record, why flagged), and recommended action.
AC7: Given the organization uses Slack or Teams, When a critical compliance governance alert is generated, Then the system posts the alert to [SLACK_CHANNEL_OR_TEAMS_CHANNEL] for immediate visibility.</t>
  </si>
  <si>
    <t>Overview:
This story implements real-time compliance governance monitoring using Data Cloud and Agentforce. The solution continuously ingests compliance data into Data Cloud, monitors governance activities against defined rules and thresholds, and uses Agentforce agents to intelligently analyze events and escalate issues based on risk and regulatory context. Alerts are delivered in real-time to appropriate stakeholders via Salesforce notifications, email, and Slack/Teams integration, enabling immediate response to governance risks.
Data Cloud Configuration:
- Create streaming data ingestion for Compliance_Policy__c, Compliance_Decision__c, Compliance_Risk__c, Compliance_Action_Item__c with real-time CDC (Change Data Capture)
- Create calculated insights [INSIGHT_POLICY_COMPLIANCE_STATUS]:
  - Identifies policies due for renewal (Effective_From__c + Review_Frequency__c &lt;= TODAY() + 30)
  - Calculates % of policies compliant with review schedule
  - Flags policies with Effective_To__c in past (expired)
- Create calculated insights [INSIGHT_DECISION_GOVERNANCE_STATUS]:
  - Identifies decisions pending approval by Decision_Type__c SLA
  - Calculates approval cycle time by decision type
  - Flags decisions exceeding SLA thresholds
- Create calculated insights [INSIGHT_RISK_ESCALATION_STATUS]:
  - Identifies Critical/High risks by time in current status
  - Flags risks exceeding escalation thresholds
  - Tracks remediation progress against milestones
- Create calculated insights [INSIGHT_ACTION_ITEM_HEALTH]:
  - Identifies overdue action items by owner and department
  - Calculates overdue rate by owner and category
  - Flags owners/departments with high overdue rates
Agentforce Configuration:
- Create Agentforce agent [AGENT_GOVERNANCE_MONITOR] with capabilities:
  - Monitor real-time Data Cloud calculated insights for governance status
  - Analyze alerts against risk severity, regulatory context, and escalation rules
  - Determine appropriate alert recipient and escalation path
  - Generate intelligent alert messages with context and recommended action
  - Route alerts via email, Salesforce notification, Slack, or Teams
- Use Prompt Builder [PROMPT_TEMPLATE_GOVERNANCE_ALERT] to define AI behavior:
  - Instructions: Monitor compliance governance in real-time, identify deviations, escalate issues based on severity and context
  - Rules: Policy review compliance, decision approval SLAs, risk escalation thresholds, action item completion targets
  - Escalation paths: Route alerts to appropriate owner based on issue type
Automation:
- Create scheduled flow or Data Cloud Data Trigger [FLOW_REAL_TIME_GOVERNANCE_MONITORING] that:
  - Runs every 1 hour (or real-time if CDC is available)
  - Checks Compliance_Policy__c for policies due for renewal (30-day pre-warning)
  - Checks Compliance_Decision__c for decisions exceeding approval SLA
  - Checks Compliance_Risk__c for high-risk items exceeding time threshold
  - Checks Compliance_Action_Item__c for overdue items exceeding threshold
  - Invokes Agentforce agent to generate alerts for flagged items
- Create integration with Slack via [SLACK_CONNECTOR] to post alerts to [SLACK_CHANNEL_COMPLIANCE]
- Create integration with Teams via [TEAMS_CONNECTOR] to post alerts to [TEAMS_CHANNEL_COMPLIANCE]
- Create Salesforce notification template [NOTIFICATION_GOVERNANCE_ALERT] for in-app alerts
Configuration:
- Define alert thresholds in [ALERT_CONFIGURATION_OBJECT]:
  - Policy Review Pre-Warning: 30 days before due date
  - Decision Approval SLA by Decision_Type (e.g., Policy Approval: 10 days, Control Exception: 5 days)
  - Risk Escalation: Critical risk in Identified status for &gt;14 days
  - Action Item Escalation: &gt;3 items overdue by &gt;7 days
- Define escalation paths:
  - Policy overdue: Policy_Owner__c → Risk Officer → Committee Chair
  - Decision delayed: Current_Approver__c → Accountable_Role__c → Risk Officer
  - Risk escalated: Owner__c → Risk Officer → Committee Chair → CCO
  - Action items overdue: Owner__c → Department Head → Risk Officer
Access &amp; Permissions:
- Create permission set [PERMISSION_SET_GOVERNANCE_MONITOR] allowing [PROFILE_RISK_OFFICER] and [PROFILE_CCO] to view real-time alerts and acknowledgment status</t>
  </si>
  <si>
    <t>GEN-P1C2.7.2-M4M5-03</t>
  </si>
  <si>
    <t>gen_stories_export.xlsx row for GEN-P1C2.7.2-M4M5-03</t>
  </si>
  <si>
    <t>As a Compliance Officer, I want to enable autonomous compliance governance task management via Agentforce so that routine compliance tasks (approvals, notifications, status updates) are handled by AI agents, freeing up staff for strategic compliance work.</t>
  </si>
  <si>
    <t>M4/M5 maturity enables autonomous task execution through Agentforce. This story implements AI agents that autonomously handle routine compliance governance tasks such as sending routine notifications, updating action item status based on completion evidence, auto-approving low-risk decisions within defined parameters, and escalating items that require human judgment. This improves operational efficiency and allows compliance staff to focus on high-value strategic activities.</t>
  </si>
  <si>
    <t>AC1: Given an action item is submitted for completion with supporting evidence, When the evidence meets predefined quality criteria (e.g., document quality, completeness), Then an Agentforce agent autonomously reviews the evidence and approves the action item, updating Status__c to 'Complete'.
AC2: Given a low-risk decision is submitted for approval, When the decision is classified as low-risk based on Decision_Type__c and historical approvals, Then an Agentforce agent auto-approves the decision within predefined parameters and routes it to the next step without human intervention.
AC3: Given action item owners have submitted completions, When scheduled, Then an Agentforce agent sends status update notifications to all stakeholders summarizing completions, new action items, and any escalations requiring attention.
AC4: Given compliance governance tasks are being executed autonomously, When a task falls outside predefined approval parameters (e.g., high-risk decision, incomplete evidence), Then the agent escalates the task to the appropriate human approver with detailed analysis.
AC5: Given autonomous task approval has occurred, When the agent approves or escalates a task, Then the decision is logged to [AUDIT_LOG_OBJECT] showing agent approval, decision rationale, and timestamp.
AC6: Given an autonomous agent is handling approvals, When a user views the decision or action item, Then they can see that approval was autonomous vs. human-approved, with the AI rationale displayed.
AC7: Given compliance staff wants to adjust autonomous task parameters, When they access [AUTONOMOUS_TASK_CONFIGURATION], Then they can update approval thresholds, evidence quality criteria, and escalation rules.</t>
  </si>
  <si>
    <t>Overview:
This story implements autonomous compliance governance task management using Agentforce. The solution creates AI agents that handle routine compliance tasks (approvals, notifications, status updates) autonomously within predefined parameters, escalating items that require human judgment. This improves operational efficiency, reduces manual overhead, and enables compliance staff to focus on strategic activities. All autonomous actions are fully audited and reversible.
Agentforce Configuration:
- Create Agentforce agent [AGENT_ACTION_ITEM_APPROVER] with capabilities:
  - Input: Action item submission with completion evidence
  - Tool 1: Analyze completion evidence (document quality, required fields filled, evidence relevance)
  - Tool 2: Compare against predefined approval criteria (evidence type, documentation completeness, relevant approval rules)
  - Tool 3: If criteria met: autonomously approve, update Status__c to 'Complete', log to audit trail
  - Tool 4: If criteria not met: escalate to human approver with detailed feedback
  - Output: Approval decision with rationale
- Create Agentforce agent [AGENT_DECISION_APPROVER] with capabilities:
  - Input: Compliance decision submitted for approval
  - Tool 1: Classify decision risk level (low/medium/high) based on Decision_Type__c, impact, and historical approvals
  - Tool 2: For low-risk decisions: autonomously approve within authority limits, update Status__c, log decision
  - Tool 3: For medium/high-risk decisions: escalate to appropriate human approver (Accountable_Role__c)
  - Output: Approval or escalation decision with rationale
- Create Agentforce agent [AGENT_GOVERNANCE_NOTIFIER] with capabilities:
  - Input: Trigger to send periodic status updates
  - Tool 1: Query Compliance_Action_Item__c and Compliance_Decision__c for recent completions and new items
  - Tool 2: Generate summary notifications for stakeholders
  - Tool 3: Send via email, Slack, or Salesforce notification
  - Output: Status update sent confirmation
- Use Prompt Builder [PROMPT_TEMPLATE_AUTONOMOUS_TASK] to define AI behavior:
  - Instructions: Execute routine compliance tasks autonomously, follow approval criteria, escalate edge cases
  - Criteria: Decision risk classification, action item evidence quality, approval authority
  - Escalation rules: When human judgment is required
Automation:
- Create record-triggered flow [FLOW_AUTONOMOUS_ACTION_REVIEW] that fires when Compliance_Action_Item__c Status__c changes to 'Ready for Approval'; invokes [AGENT_ACTION_ITEM_APPROVER]
- Create record-triggered flow [FLOW_AUTONOMOUS_DECISION_REVIEW] that fires when Compliance_Decision__c Status__c changes to 'Under Review'; invokes [AGENT_DECISION_APPROVER]
- Create scheduled flow [FLOW_RUN_AUTONOMOUS_NOTIFIER] that runs daily at 9:00 AM; invokes [AGENT_GOVERNANCE_NOTIFIER]
- Create record-triggered flow [FLOW_LOG_AUTONOMOUS_ACTION] that fires when autonomous task is completed; creates audit log entry showing agent action, decision, and rationale
Configuration:
- Create custom object [AUTONOMOUS_TASK_CONFIG_OBJECT]: Autonomous_Task_Configuration__c with fields:
  - Task_Type__c (picklist: Action Item Approval, Decision Approval, Notification)
  - Is_Enabled__c (checkbox)
  - Risk_Level_Threshold__c (picklist: Auto-approve low-risk only, or low/medium)
  - Evidence_Quality_Criteria__c (long text area, JSON format)
  - Escalation_Threshold__c (text)
  - Owner__c (lookup to User)
  - Last_Modified_Date__c (date/time)
- Populate [AUTONOMOUS_TASK_CONFIG_OBJECT] with initial configuration:
  - Action Item Approval: Auto-approve if evidence quality score &gt;= 80% and all required fields present
  - Decision Approval: Auto-approve if risk level = Low and amount &lt;= [THRESHOLD_AMOUNT]
  - Escalate if risk level = Medium/High or exceptions detected
Access &amp; Permissions:
- Create permission set [PERMISSION_SET_AUTONOMOUS_ADMIN] allowing [PROFILE_COMPLIANCE_ADMIN] to configure autonomous task parameters
- Use audit trail to ensure autonomous actions are trackable and reversible
Object &amp; Field Setup:
- Add field to Compliance_Action_Item__c: Approved_By_Agent__c (checkbox, auto-filled on autonomous approval)
- Add field to Compliance_Decision__c: Approved_By_Agent__c (checkbox, auto-filled on autonomous approval)
- Add field to [AUDIT_LOG_OBJECT]: Is_Autonomous_Action__c (checkbox, to flag AI-generated actions)
- Add field to [AUDIT_LOG_OBJECT]: Agent_Decision_Rationale__c (long text area, to capture AI reasoning)</t>
  </si>
  <si>
    <t>GEN-P1C2.7.3-M1M2-01</t>
  </si>
  <si>
    <t>gen_stories_export.xlsx row for GEN-P1C2.7.3-M1M2-01</t>
  </si>
  <si>
    <t>P1C2.7.3.UC4, P1C2.7.3.UC2</t>
  </si>
  <si>
    <t>As a Compliance Manager, I want to establish a centralized data model for tracking exam readiness across regulatory examination types so that the organization can maintain consistent documentation and visibility of exam preparation status.</t>
  </si>
  <si>
    <t>Exam readiness begins with a structured foundation to track examination types, preparation timelines, responsible parties, and status. This story establishes the core data model using Salesforce custom objects and FSC components to record and organize all exam-related information. This foundation enables consistent tracking, accountability, and reporting across the organization and supports all downstream automation and analytics.</t>
  </si>
  <si>
    <t>AC1: Given a compliance manager needs to initiate an exam record, When they create a new exam record with type (e.g., OCC, Federal Reserve, State Regulator), examination date, and responsible party, Then the system creates the record with status = 'Not Started' and stores it in [OBJECT_NAME].
AC2: Given an exam is created, When the record is saved, Then related list of exam preparation tasks, findings, and documentation is available on the record detail page.
AC3: Given a user with [PROFILE_NAME] permission set, When they navigate to [PAGE_LAYOUT] for an exam record, Then they see all required fields (Exam Type, Examination Date, Responsible Party, Status, Risk Level, Last Reviewed Date) and cannot modify locked fields based on their stage.
AC4: Given an exam record has been created, When a compliance officer updates the exam status to 'In Progress' or 'Findings Received', Then a timestamp is automatically recorded and previous status is retained in audit history.
AC5: Given multiple examinations exist, When a user filters exam records by examination date range and risk level, Then the system returns matching records and allows sorting by status and due date.
AC6: Given an exam is linked to the relationship, When the system processes records, Then findings and remediation actions are associated with the exam parent record for traceability.</t>
  </si>
  <si>
    <t>Overview:
This story establishes the foundational data architecture for exam readiness tracking using Salesforce custom objects and FSC record types. The solution creates [OBJECT_NAME] as the master record type for individual examinations, with related objects for tasks, findings, and documentation. This centralizes exam information in a single source of truth, enabling consistent tracking, reporting, and compliance with internal governance requirements. The design leverages standard Salesforce features and FSC relationship tracking to ensure scalability.
Object &amp; Field Setup:
- Create custom object [OBJECT_NAME] or use FSC Compliance object with fields: Exam Type (picklist: OCC, Federal Reserve, State Regulator, FDIC, NCUA), Examination Date (date), Responsible Party (lookup to User/Role), Current Status (picklist: Not Started, In Progress, Under Review, Findings Received, Remediation In Progress, Closed), Risk Level (picklist: Low, Medium, High, Critical), Last Reviewed Date (date), Exam Period (text for fiscal/calendar period)
- Create related list junction object [EXAM_TASK_OBJECT] with fields: Exam (lookup), Task Description, Responsible Owner, Due Date, Status, Completion Date, Priority
- Create related list junction object [EXAM_FINDING_OBJECT] with fields: Exam (lookup), Finding Number, Area/Topic, Severity (picklist: Minor, Major, Critical), Description, Remediation Required (checkbox), Remediation Owner, Target Remediation Date, Actual Remediation Date, Status
- Create related list junction object [EXAM_DOCUMENT_OBJECT] with fields: Exam (lookup), Document Name, Document Type (picklist: Audit Trail, Policy, Report, Supporting Evidence), Upload Date, Reviewed (checkbox), Review Date, Reviewer
Access &amp; Permissions:
- Create [PERMISSION_SET] for Compliance Managers enabling full CRUD on [OBJECT_NAME], [EXAM_TASK_OBJECT], [EXAM_FINDING_OBJECT], [EXAM_DOCUMENT_OBJECT]
- Create [PERMISSION_SET] for Business Managers enabling read-only access on related exam records; edit on assigned tasks and findings
- Create [PERMISSION_SET] for Executives enabling read-only access to exam status summaries
- Create [SHARING_RULE] to share exam records with responsible parties and related business teams based on Exam Type and Responsible Party field
Automation:
- Create validation rule preventing modification of locked status fields (Closed exams cannot be edited except by Compliance Managers)
- Create field-update flow to automatically set Last Reviewed Date when Status is updated
- Create record-triggered flow to create audit trail entry when exam record is created or status changes
Page Layouts:
- Create [PAGE_LAYOUT] for Exam record showing Exam Type, Examination Date, Responsible Party, Status, Risk Level as prominent fields
- Add related lists for tasks, findings, and documents below the fold
- Create read-only layout variant for Executive viewers</t>
  </si>
  <si>
    <t>GEN-P1C2.7.3-M1M2-02</t>
  </si>
  <si>
    <t>gen_stories_export.xlsx row for GEN-P1C2.7.3-M1M2-02</t>
  </si>
  <si>
    <t>As a Compliance Manager, I want to centralize exam-related documentation so that all required examination materials are organized, version-controlled, and accessible to authorized stakeholders.</t>
  </si>
  <si>
    <t>Exam preparation requires managing numerous documents-policies, audit trails, reports, evidence packages, and regulatory correspondence. This story establishes a centralized document repository within Salesforce tied to exam records, enabling organized storage, version control, and role-based access. The solution uses Salesforce document management with audit trails to ensure all stakeholders can quickly locate required materials while maintaining compliance with document retention policies.</t>
  </si>
  <si>
    <t>AC1: Given a compliance officer needs to upload exam documentation, When they navigate to the Exam Documents section and attach a file to an exam record, Then the file is stored with metadata (upload date, uploader, document type, exam reference) in [DOCUMENT_STORAGE].
AC2: Given exam documents exist, When a user filters documents by Exam Type and Document Category (e.g., Audit Trails, Policies, Supporting Evidence), Then results are returned with pagination and sort options.
AC3: Given a document is uploaded, When the system checks folder permissions, Then only users with [PERMISSION_SET] for that exam's responsible area can view the document.
AC4: Given a document requires version control, When a user uploads a new version of an existing document, Then the previous version is retained with a version number and timestamp, and the current version is marked as 'Active'.
AC5: Given an exam document package is prepared, When a compliance manager marks a document as 'Reviewed', Then a review timestamp and reviewer name are recorded, and the document status updates in the Exam record.
AC6: Given a user needs to generate a document package for an exam, When they select 'Create Document Package' from the Exam record, Then all linked documents are collected and a summary report is generated with document names, upload dates, and review status.</t>
  </si>
  <si>
    <t>Overview:
This story creates a centralized, role-based document management system for exam materials within Salesforce. Documents are stored in a [DOCUMENT_FOLDER_STRUCTURE] organized by exam type and topic, with metadata capturing upload date, version, reviewer, and review status. The solution leverages Salesforce document management capabilities and folder sharing rules to ensure compliance officers can quickly assemble exam packages while maintaining version history and audit trails. Related list on exam records provides direct access to associated documents.
Object &amp; Field Setup:
- Use Salesforce ContentDocument and ContentVersion objects to store exam materials; create custom metadata fields in [EXAM_DOCUMENT_OBJECT]: Document Type (picklist: Audit Trail, Policy, Report, Supporting Evidence, Correspondence, Other), Review Status (picklist: Pending Review, Reviewed, Signed Off), Reviewer Name (text), Review Date (date), Version Number (auto-increment)
- Create folder structure in [DOCUMENT_FOLDER_STRUCTURE]: /Examinations/[EXAM_TYPE]/[EXAM_YEAR]/[TOPIC_AREA]/
Access &amp; Permissions:
- Create [PERMISSION_SET] for Compliance Team with edit access to exam documentation folders
- Create [PERMISSION_SET] for Business Unit Managers with read-only access to their exam documents
- Create [SHARING_RULE] to share exam document folders with responsible parties based on exam assignment
- Lock [DOCUMENT_FOLDER_STRUCTURE] to prevent unauthorized reorganization
Automation:
- Create record-triggered flow: when exam document is uploaded, capture upload date, uploader, and automatically link to parent exam record
- Create validation rule: document uploads to exam folders require Document Type picklist value
- Create field-update flow to set Review Status = 'Pending Review' on new document uploads
Reports &amp; Dashboards:
- Create report [EXAM_DOCUMENTS_REPORT] showing document name, upload date, reviewer, review status, version count grouped by exam
- Add filter to show only documents pending review</t>
  </si>
  <si>
    <t>GEN-P1C2.7.3-M1M2-03</t>
  </si>
  <si>
    <t>gen_stories_export.xlsx row for GEN-P1C2.7.3-M1M2-03</t>
  </si>
  <si>
    <t>As a Compliance Manager, I want to assign exam preparation tasks to responsible teams and track completion status so that stakeholders understand their obligations and the organization can monitor exam readiness progress.</t>
  </si>
  <si>
    <t>Exam preparation involves coordinating activities across multiple departments-data validation, policy reviews, evidence gathering, training coordination. This story creates a task management system where compliance managers assign exam prep activities to responsible parties, set deadlines, and track progress. The solution leverages Salesforce action plans and task objects to ensure clear ownership, accountability, and visibility of exam preparation status throughout the organization.</t>
  </si>
  <si>
    <t>AC1: Given a compliance manager has identified exam prep activities, When they create exam tasks from the Exam record with Task Description, Responsible Owner, Due Date, and Priority, Then each task is stored in [EXAM_TASK_OBJECT] with status = 'Not Started'.
AC2: Given an exam task is assigned to a user, When the system saves the task, Then the Responsible Owner receives a notification (email or in-app) with the task description, due date, and link to the exam record.
AC3: Given a task owner has completed an exam task, When they update task status to 'Completed' and save, Then completion date is automatically recorded and the exam preparation progress is updated.
AC4: Given tasks are assigned to multiple owners, When a compliance manager views the Exam record, Then a related list shows all tasks with status (Not Started, In Progress, Completed, Overdue), due date, and owner filtered by exam.
AC5: Given a task is past its due date, When the system runs daily, Then the task status is automatically updated to 'Overdue' and Responsible Owner receives an escalation notification.
AC6: Given an exam has multiple tasks in progress, When a user filters tasks by status, exam type, and due date range, Then a task report is generated showing task backlog, completion rate, and at-risk tasks.
AC7: Given an exam task is critical, When the Compliance Manager sets Priority = 'High', Then the task appears in the executive exam readiness dashboard as a focus area.</t>
  </si>
  <si>
    <t>Overview:
This story creates a task management layer for exam preparation activities using Salesforce custom [EXAM_TASK_OBJECT] linked to exam records. Tasks capture description, responsible owner, due date, priority, and status with automatic notifications, escalation, and progress tracking. The design enables granular assignment of exam prep work, clear accountability at the individual level, and real-time visibility of which activities are complete, in-progress, or at-risk. Status changes trigger automation for notifications and exam-level status updates.
Object &amp; Field Setup:
- [EXAM_TASK_OBJECT] fields: Exam (lookup to [OBJECT_NAME]), Task Description (text), Task Category (picklist: Data Validation, Policy Review, Evidence Gathering, Training, Testing, Reporting, Other), Responsible Owner (lookup to User), Due Date (date), Priority (picklist: Low, Medium, High, Critical), Status (picklist: Not Started, In Progress, Completed, Blocked, Cancelled), Start Date (date), Completion Date (date), Percent Complete (number), Notes (long text)
- Create related list on [OBJECT_NAME] to display all associated tasks
Automation:
- Create record-triggered flow: when [EXAM_TASK_OBJECT] is created, send notification to Responsible Owner with task details and exam link
- Create scheduled flow: daily evaluation of tasks with due date before today and status != 'Completed'; update status to 'Overdue' and send escalation to Responsible Owner and Compliance Manager
- Create field-update flow: when task status changes to 'Completed', set Completion Date = TODAY()
- Create rollup summary field on [OBJECT_NAME]: count of tasks with status = 'Completed' vs. total tasks to calculate Exam Readiness % Complete
Access &amp; Permissions:
- Create [PERMISSION_SET] for Compliance Managers: full CRUD on [EXAM_TASK_OBJECT]
- Create [PERMISSION_SET] for Business Unit Managers: edit tasks assigned to them; read-only on other tasks
- Create [PERMISSION_SET] for Task Owners: read and update status on assigned tasks only
- Create [SHARING_RULE] to share tasks with task owner and their manager
Validation Rules:
- Prevent past due dates on task creation
- Require Task Description and Responsible Owner before task can be saved
- Prevent status change to 'Completed' if Percent Complete &lt; 100</t>
  </si>
  <si>
    <t>GEN-P1C2.7.3-M1M2-04</t>
  </si>
  <si>
    <t>gen_stories_export.xlsx row for GEN-P1C2.7.3-M1M2-04</t>
  </si>
  <si>
    <t>As an Executive Compliance Officer, I want to generate exam readiness status reports so that leadership understands the organization's preparedness for upcoming examinations and can make informed decisions about resource allocation.</t>
  </si>
  <si>
    <t>Exam readiness visibility at the executive level requires clear, timely reporting on examination status, progress, and risk areas. This story creates standard reports and dashboards that consolidate exam information, task completion, findings, and remediation status. The solution leverages Salesforce reports to provide compliance leadership with accurate, actionable views of exam preparation across the organization and supports communication with the board and external regulators.</t>
  </si>
  <si>
    <t>AC1: Given an executive needs to assess exam readiness, When they navigate to [DASHBOARD_NAME], Then they see count of exams by status (Not Started, In Progress, Under Review, Findings Received, Closed), exam timeline (upcoming exams in next 30/60/90 days), and overall readiness percentage.
AC2: Given exam preparation involves multiple areas, When a user opens [REPORT_NAME], Then results show exam type, examination date, responsible party, status, number of pending tasks, and critical findings.
AC3: Given a task is overdue or exam is approaching, When the dashboard refreshes, Then status is highlighted in yellow (At Risk) or red (Critical) based on days until examination date and task completion rate.
AC4: Given an executive wants detail on a specific exam, When they click on an exam record from the report/dashboard, Then the detail page shows exam timeline, task status, findings summary, and document checklist.
AC5: Given exam data changes throughout the week, When the [REPORT_NAME] is refreshed, Then data reflects current exam status, task completion, and finding updates within 1 hour of record modification.
AC6: Given leadership meets monthly to review compliance status, When they export [REPORT_NAME] to PDF, Then the export includes exam status summary, timeline, risk indicators, and trend analysis (exam readiness trend over last 3 months).
AC7: Given a specific exam type requires board reporting, When a user filters [DASHBOARD_NAME] by Exam Type (e.g., Federal Reserve), Then a focused view shows only relevant exams and is ready for board distribution.</t>
  </si>
  <si>
    <t>Overview:
This story creates a suite of reports and dashboards to provide executive visibility into exam readiness status and progress. Using Salesforce Reports, the solution aggregates exam records, tasks, and findings into status views, timeline visualizations, and risk indicators. Reports support filtering by exam type, date range, responsible party, and status. Dashboards provide at-a-glance KPIs (exam count by status, task completion %, findings trend) and drill-down capability to underlying exam records. The design enables leadership to quickly identify at-risk exams and make informed resource decisions.
Reports &amp; Dashboards:
- Create tabular report [EXAM_STATUS_REPORT]: Exam Type, Examination Date, Responsible Party, Current Status, Risk Level, Task Completion %, Critical Findings Count, Last Updated; filter by date range, status, risk level; group by Exam Type and Status
- Create summary report [EXAM_TIMELINE_REPORT]: Examination Date, Days Until Exam, Exam Type, Status, Task Backlog, Overdue Tasks; sorted chronologically; show upcoming exams in next 90 days
- Create matrix report [EXAM_FINDINGS_REPORT]: Exam Type vs. Severity (rows vs. columns), count of findings by severity and remediation status; filter by exam date range
- Create [DASHBOARD_NAME] with components:
  * Gauge: Overall Exam Readiness % (completed tasks / total tasks across all active exams)
  * Bar chart: Exam count by Status (Not Started, In Progress, Under Review, Findings Received, Closed)
  * Timeline/Gantt visual: Upcoming exams with due dates and current status
  * Number card: Critical findings (severity = Critical) pending remediation
  * Number card: Overdue tasks count
  * Related list component: Last 5 exams updated
- Add filter to [DASHBOARD_NAME] for Exam Type, Date Range, Responsible Party enabling dynamic filtering
Automation:
- Create scheduled flow: daily calculation of exam readiness % based on task completion; update [OBJECT_NAME].Readiness_Percentage field
- Create scheduled flow: weekly report distribution to [EMAIL_LIST] with top 5 at-risk exams and action items
Access &amp; Permissions:
- Share [DASHBOARD_NAME] with [PROFILE_NAME] for Executives and Compliance Managers
- Create [PERMISSION_SET] for report access: Compliance Managers and above can view all reports; Business Managers see filtered reports (their exams only)
Validation:
- Ensure all active exams appear in [EXAM_STATUS_REPORT]
- Verify task completion % matches task list on exam record
- Validate findings count matches [EXAM_FINDING_OBJECT] records</t>
  </si>
  <si>
    <t>GEN-P1C2.7.3-M1M2-05</t>
  </si>
  <si>
    <t>gen_stories_export.xlsx row for GEN-P1C2.7.3-M1M2-05</t>
  </si>
  <si>
    <t>P1C2.7.3.UC4, P1C2.7.3.UC5</t>
  </si>
  <si>
    <t>As a Compliance Manager, I want to systematically record examination findings and track remediation actions so that the organization can demonstrate timely resolution of issues identified by regulators.</t>
  </si>
  <si>
    <t>Following an examination, regulators communicate findings that must be documented, investigated, and remediated. This story creates a structured process for recording findings by severity level, assigning remediation ownership, tracking action completion, and maintaining audit evidence. The solution ensures findings are not overlooked, remediation timelines are monitored, and the organization maintains a complete record of finding resolution for future examination cycles.</t>
  </si>
  <si>
    <t>AC1: Given an examination has concluded with findings, When a Compliance Manager creates a finding record with Finding Number, Area/Topic, Severity (Minor/Major/Critical), and detailed Description, Then the finding is stored in [EXAM_FINDING_OBJECT] with status = 'Open'.
AC2: Given a finding requires remediation, When the Compliance Manager checks 'Remediation Required', assigns a Remediation Owner, and sets Target Remediation Date, Then the system creates a linked remediation action item and notifies the Remediation Owner.
AC3: Given a remediation action is assigned, When the Remediation Owner completes the corrective action and updates finding status to 'In Progress', Then Start Date is recorded and progress tracking begins.
AC4: Given a remediation action is in progress, When the deadline approaches (within 14 days), Then an escalation notification is sent to the Remediation Owner and their manager.
AC5: Given a remediation is completed, When the Remediation Owner updates status to 'Completed', verifies with evidence (document, policy, training record), and saves, Then Actual Remediation Date is recorded and Compliance Manager is notified for final review.
AC6: Given a finding has supporting documentation, When Compliance Manager attaches evidence (policy, audit trail, certification), Then evidence is linked to the finding record with upload date and file name.
AC7: Given findings are tracked across exams, When a Compliance Manager filters findings by severity and remediation status, Then a report shows open critical findings, overdue remediation items, and exams with unresolved findings.
AC8: Given an exam cycle closes, When findings are marked 'Closed' (remediation complete and verified), Then closure date is recorded and finding is archived for historical reference.</t>
  </si>
  <si>
    <t>Overview:
This story creates a findings management system using [EXAM_FINDING_OBJECT] to document regulatory examination results, assign remediation responsibility, and track resolution. Findings are linked to parent exam records, categorized by severity (Minor/Major/Critical), and tied to specific business areas. The solution assigns clear ownership of remediation, establishes target dates, and monitors progress through completion. Automation escalates overdue items, notifications ensure timely action, and audit trails document the complete resolution history. This approach ensures regulators can see evidence of thorough, timely remediation during follow-up examinations.
Object &amp; Field Setup:
- [EXAM_FINDING_OBJECT] fields: Exam (lookup to [OBJECT_NAME]), Finding Number (text, unique identifier assigned by regulator), Area/Topic (text, e.g., 'Data Governance', 'Compliance Controls'), Severity (picklist: Minor, Major, Critical), Description (long text), Remediation Required (checkbox), Remediation Owner (lookup to User), Target Remediation Date (date), Actual Remediation Date (date), Status (picklist: Open, In Progress, Completed, Verified, Closed), Notes (long text), Evidence (attachment/file field), Review Date (date), Reviewed By (lookup to User)
- Create related list on [OBJECT_NAME] to display findings with status and due date
- Create related list on finding record to display supporting documents/evidence
Automation:
- Create record-triggered flow: when finding is created, populate Finding Number with exam year + sequential counter (e.g., 'EX-2025-001')
- Create record-triggered flow: when finding created with Remediation Required = true, send notification to Remediation Owner with finding summary, description, and target date
- Create scheduled flow: daily check for findings with Target Remediation Date within 14 days and status != 'Closed'; send escalation to Remediation Owner and Compliance Manager
- Create record-triggered flow: when status changes to 'Completed', set Actual Remediation Date = TODAY() and notify Compliance Manager for verification
- Create record-triggered flow: when status changes to 'Verified' (Compliance Manager confirmation), set Review Date = TODAY() and Reviewed By = current user
Access &amp; Permissions:
- Create [PERMISSION_SET] for Compliance Managers: full CRUD on [EXAM_FINDING_OBJECT]
- Create [PERMISSION_SET] for Remediation Owners: read-only on assigned findings; edit status and notes on assigned findings only
- Create [PERMISSION_SET] for Executives: read-only on all findings
- Create [SHARING_RULE] to share findings with remediation owner and their manager
Reports &amp; Dashboards:
- Create report [FINDINGS_SUMMARY_REPORT]: Exam, Finding Number, Area, Severity, Status, Target Date, Actual Date; grouped by status and severity; filter by severity (show Critical priority)
- Create report [REMEDIATION_TRACKING_REPORT]: Finding, Remediation Owner, Days Remaining, Status; sorted by Days Remaining; highlight overdue items
Validation Rules:
- Require Finding Description, Area, and Severity before save
- If Remediation Required = true, require Remediation Owner and Target Remediation Date
- Prevent Actual Remediation Date from being earlier than finding creation date
- Prevent closing findings with Critical severity without Compliance Manager review</t>
  </si>
  <si>
    <t>GEN-P1C2.7.3-M3-01</t>
  </si>
  <si>
    <t>gen_stories_export.xlsx row for GEN-P1C2.7.3-M3-01</t>
  </si>
  <si>
    <t>P1C2.7.3.UC1, P1C2.7.3.UC4</t>
  </si>
  <si>
    <t>As a Compliance Officer, I want business teams to complete a self-service exam readiness assessment so that compliance can gather comprehensive readiness input without manual interviews and identify gaps early.</t>
  </si>
  <si>
    <t>Exam readiness assessment requires input from business units about data quality, process compliance, training completion, and system functionality. Rather than compliance conducting one-on-one interviews, this story creates an interactive questionnaire that business managers complete independently. The OmniScript captures structured responses, auto-populates readiness records with findings, and generates a readiness score. This M3 enhancement reduces manual effort and provides real-time visibility into which areas need remediation before the examination.</t>
  </si>
  <si>
    <t>AC1: Given a business manager needs to assess their area's exam readiness, When they navigate to [OMNI_SCRIPT_NAME] from a dashboard or notification, Then they see a guided questionnaire with 15-20 questions organized by category (Data Quality, Controls, Training, Processes, Technology).
AC2: Given a business manager completes the questionnaire, When they select 'Submit', Then responses are validated (all required fields answered) and auto-populate fields on a linked [ASSESSMENT_OBJECT] record: Area, Submission Date, Respondent, Readiness Score, and Response Summary.
AC3: Given an assessment reveals gaps (e.g., incomplete training, data quality issues), When responses indicate a gap, Then the system auto-creates remediation action items with owner (area manager), description, and target date (based on exam date).
AC4: Given a business manager needs context, When they click a question in [OMNI_SCRIPT_NAME], Then a tooltip or supporting documentation appears explaining what compliance is assessing and why the answer matters.
AC5: Given compliance needs to review submissions, When they open [DASHBOARD_NAME], Then they see a list of completed assessments, submission status by area, average readiness score, and areas with the lowest scores highlighted.
AC6: Given an assessment is incomplete, When the deadline approaches (14 days before exam), Then the business manager receives an escalation notification and compliance manager is alerted in the dashboard.
AC7: Given assessments are submitted, When compliance opens a completed assessment record, Then they see the readiness score, response summary, identified gaps, and can add compliance notes or schedule a follow-up discussion.
AC8: Given multiple areas have submitted assessments, When compliance filters [DASHBOARD_NAME] by exam type and submission status, Then they see which areas are exam-ready and which require intensive remediation focus.</t>
  </si>
  <si>
    <t>Overview:
This story creates a self-service exam readiness questionnaire using OmniStudio OmniScript, enabling business managers to independently assess their area's preparedness without compliance interviews. The OmniScript presents 15-20 structured questions organized by functional area (Data Quality, Controls, Training, Processes, Technology), with conditional logic showing follow-up questions based on responses. Upon submission, responses auto-populate a custom Assessment object, calculate a readiness score (% positive responses), and trigger creation of remediation actions for gaps. A supporting dashboard provides compliance with real-time visibility into submission status, area readiness scores, and identified gaps. This approach reduces compliance effort, accelerates readiness assessment, and provides quantifiable input to exam preparation planning.
Object &amp; Field Setup:
- Create custom object [ASSESSMENT_OBJECT] with fields: Exam (lookup to [OBJECT_NAME]), Business Area (picklist: [CLIENT_ORG] functional areas), Respondent (lookup to User), Submission Date (date), Readiness Score (percentage calculation: positive responses / total questions), Assessment Status (picklist: Draft, Submitted, Under Review, Approved), Compliance Notes (long text), Overall Readiness (text summary based on score tiers: &lt;50% Critical, 50-75% At Risk, 75-90% Ready, &gt;90% Strong)
- Create question library table: Questions (ID, Category, Question Text, Question Type, Required, Help Text, Follow-up Logic)
OmniStudio Configuration:
- Create [OMNI_SCRIPT_NAME] with:
  * Start screen: Business Area selection (dropdown), Respondent name (auto-populated from current user)
  * Question blocks organized by category (5 questions each):
    - Data Quality: data validation processes, completeness checks, reconciliation
    - Controls: access controls, segregation of duties, audit trails, policy compliance
    - Training: exam-specific training completion %, coverage by role, certification status
    - Processes: documented procedures, change management, exception handling
    - Technology: system testing, backup/recovery, availability, access controls
  * Conditional logic: if response indicates gap, show follow-up question (e.g., 'When will you complete training?')
  * DataRaptor write action at submission: save responses to [ASSESSMENT_OBJECT] and create linked remediation action items
  * Response score calculation: post-submission, display Readiness % to respondent
  * Submission confirmation: show summary of identified gaps and explain next steps
- Add [OMNI_SCRIPT_NAME] to community portal or internal Experience Cloud site for easy access
Automation:
- Create record-triggered flow: when [ASSESSMENT_OBJECT] is submitted, calculate Readiness Score from response data; auto-create [EXAM_TASK_OBJECT] record for each identified gap with owner = Business Area Manager, due date = exam date - 30 days, task = remediate identified gap
- Create scheduled flow: 14 days before exam, identify [ASSESSMENT_OBJECT] records with Readiness Score &lt; 75%; send escalation to Respondent and Compliance Manager
- Create record-triggered flow: when assessment is marked 'Approved' by compliance, send confirmation to business area with approved readiness status and any follow-up actions
Reports &amp; Dashboards:
- Create [DASHBOARD_NAME] component: Scorecard showing average Readiness Score across all areas, with breakdown by area (bar chart)
- Add filter: Exam Type, Submission Status enabling real-time tracking
- Add related list: Recent assessments with submission date, area, score, and status
- Create report [ASSESSMENT_REPORT]: Business Area, Respondent, Submission Date, Readiness Score, Overall Readiness, Gaps Identified; grouped by area; sorted by readiness score
Access &amp; Permissions:
- Create [PERMISSION_SET] for Business Managers: edit [OMNI_SCRIPT_NAME] (their own submissions only), read-only access to [ASSESSMENT_OBJECT]
- Create [PERMISSION_SET] for Compliance Managers: full CRUD on [ASSESSMENT_OBJECT], view all assessments, access [DASHBOARD_NAME]
- Share [OMNI_SCRIPT_NAME] via Experience Cloud or internal portal to all business managers
Validation Rules:
- Require Business Area and Respondent before assessment submission
- Require follow-up response if gap is identified (e.g., remediation target date)</t>
  </si>
  <si>
    <t>GEN-P1C2.7.3-M3-02</t>
  </si>
  <si>
    <t>gen_stories_export.xlsx row for GEN-P1C2.7.3-M3-02</t>
  </si>
  <si>
    <t>As a Compliance Manager, I want automated task routing and escalation for exam preparation activities so that work is efficiently delegated, deadlines are monitored, and at-risk work is escalated in real-time.</t>
  </si>
  <si>
    <t>M1M2 creates individual task assignment; M3 enhances this with intelligent routing based on business rules and real-time escalation. This story implements automated workflow that routes exam tasks to responsible parties based on exam type, area of responsibility, and deadline. Overdue or at-risk tasks trigger escalation alerts to both the owner and their manager, ensuring no exam preparation work slips through. The solution reduces manual task management effort for compliance while improving accountability and deadline adherence.</t>
  </si>
  <si>
    <t>AC1: Given an exam task is created with exam type, category (e.g., Data Validation, Policy Review), and responsible area, When the task is saved, Then a flow evaluates rules and automatically routes the task to the designated owner based on a mapping table ([TASK_ROUTING_MAP]).
AC2: Given a task is routed to an owner, When the system completes routing, Then an automated notification is sent to the owner with task description, due date, exam context, and link to exam record.
AC3: Given a task's due date is within 5 business days, When the daily escalation flow runs, Then the task priority is automatically updated to 'High' and both the owner and their manager receive a reminder notification.
AC4: Given a task is past its due date and status is not 'Completed', When the daily escalation flow runs, Then status is updated to 'Overdue', the owner and manager receive an escalation alert, and the task appears in a compliance escalation queue.
AC5: Given a compliance manager monitors exam readiness, When they open [DASHBOARD_NAME], Then they see task status summary (On Track, At Risk, Overdue), count of at-risk tasks by exam, and list of tasks requiring escalation.
AC6: Given an owner completes a task early, When they update status to 'Completed' before due date, Then the completion is recorded and task is removed from at-risk tracking.
AC7: Given an owner needs clarification, When they click 'More Info' on a routed task, Then supporting documentation and exam context are displayed.
AC8: Given task ownership changes (e.g., person leaves, area reorganizes), When a new owner is assigned, Then the task is re-routed and the new owner receives notification with full context.</t>
  </si>
  <si>
    <t>Overview:
This story implements intelligent task routing and escalation for exam preparation activities using Salesforce Flows and Record-Triggered Flow. A central Task Routing Map ([TASK_ROUTING_MAP]) defines ownership rules based on exam type, task category, and business area, automating the assignment of tasks to responsible parties. Daily scheduled flows monitor task status and due dates, automatically escalating at-risk and overdue items to both the owner and their manager. This M3 enhancement eliminates manual task assignment, ensures consistent routing based on governance rules, and provides real-time visibility into exam preparation status. The solution is scalable and can be extended as exam types and business areas expand.
Object &amp; Field Setup:
- Create custom metadata type [TASK_ROUTING_MAP] with fields: Exam Type, Task Category, Responsible Role/Queue, Notification Template Name; pre-populate with routing rules for each exam type × category combination (e.g., 'Federal Reserve' + 'Data Validation' → Data Quality Manager)
- Add field to [EXAM_TASK_OBJECT]: Notification Sent (date/time), Last Escalation (date/time), Escalation Count (number)
Automation:
- Create record-triggered flow on [EXAM_TASK_OBJECT] creation:
  * Look up routing rule from [TASK_ROUTING_MAP] based on parent exam type and task category
  * Update task's Responsible Owner field to the mapped owner/queue
  * Update task Status = 'Assigned'
  * Send email notification to owner with task name, exam details, due date, and link
  * Log assignment in audit trail field
- Create scheduled flow (daily at 6 AM):
  * Query tasks with due date = today + 5 business days and status != 'Completed'; update status to high priority; send reminder to owner and manager
  * Query tasks with due date &lt; today and status != 'Completed' or 'Cancelled'; update status = 'Overdue'; send escalation email to owner and manager; increment Escalation Count
  * Query tasks with status = 'In Progress' and due date &lt; today + 3 days; send progress update request to owner ('Confirm completion status or provide update')
- Create record-triggered flow on [EXAM_TASK_OBJECT] update (when status changes to 'Completed'):
  * Set Completion Date = TODAY()
  * Send confirmation notification to manager
  * Update parent exam's task completion %
  * Remove from escalation tracking
Access &amp; Permissions:
- Create [PERMISSION_SET] for Compliance Managers: full CRUD on [TASK_ROUTING_MAP] and [EXAM_TASK_OBJECT]; can override routing and reassign tasks
- Create [PERMISSION_SET] for Managers: can view and manage tasks for their direct reports
- Create [PERMISSION_SET] for Task Owners: can update status and completion date on assigned tasks only
Reports &amp; Dashboards:
- Add to [DASHBOARD_NAME]: Task Status Scorecard (On Track %, At Risk %, Overdue %), Overdue Tasks by Exam, At-Risk Tasks (due within 5 days), Escalation Queue (count of escalated items)
- Create report [TASK_ESCALATION_REPORT]: Exam, Task, Owner, Due Date, Current Status, Days Overdue, Manager; grouped by status; sorted by days overdue
- Create [COMPLIANCE_ESCALATION_QUEUE] view showing all overdue tasks and requiring action
Validation Rules:
- Prevent task creation without Exam Type and Task Category (required to route)
- Require Due Date before Save</t>
  </si>
  <si>
    <t>GEN-P1C2.7.3-M3-03</t>
  </si>
  <si>
    <t>gen_stories_export.xlsx row for GEN-P1C2.7.3-M3-03</t>
  </si>
  <si>
    <t>P1C2.7.3.UC4, P1C2.7.3.UC1</t>
  </si>
  <si>
    <t>As a Compliance Manager, I want to manage exam documentation in nCino and link it to Salesforce exam records so that the organization maintains an integrated document repository and can quickly assemble exam packages.</t>
  </si>
  <si>
    <t>Exam preparation requires organizing regulatory documents, policies, audit trails, and evidence into cohesive packages. This story integrates nCino Document Manager with Salesforce exam records, allowing compliance to manage document packages within nCino while maintaining traceability in Salesforce. The solution creates templates for each exam type, tracks document status (required, completed, reviewed), and enables one-click assembly of examination packages for regulator submission.</t>
  </si>
  <si>
    <t>AC1: Given an exam is scheduled, When a compliance manager clicks 'Create Document Package' from the Exam record, Then nCino creates a document package instance based on the exam type with a pre-defined folder structure and required document checklist.
AC2: Given a document package is created, When nCino updates the Salesforce exam record, Then a related list 'Exam Documents' displays the linked document package, document count, and completion status.
AC3: Given business teams need to upload exam documents, When they access the nCino portal and navigate to the exam package, Then they see a checklist of required documents (organized by category: Audit Trails, Policies, Certifications, Training Records) with upload status and deadlines.
AC4: Given documents are uploaded to the nCino package, When a document is marked as reviewed by the compliance manager, Then the review timestamp and reviewer name are synced to Salesforce and the document status updates to 'Reviewed'.
AC5: Given an exam package is ready for submission, When the compliance manager clicks 'Generate Package Report' from the Salesforce Exam record, Then a PDF is generated including all documents in the package with file names, upload dates, review dates, and a cover page summary.
AC6: Given documents are submitted to the regulator, When the compliance manager marks the exam status 'Package Submitted', Then nCino locks the document package from further edits and Salesforce records submission date and regulator reference number.
AC7: Given a regulator requests a specific document, When a compliance manager searches for the document by exam and type in nCino, Then the document is located with full metadata (upload date, reviewer, version) and can be re-submitted without recreating the package.
AC8: Given the compliance team reviews document packages across exams, When they open [DASHBOARD_NAME], Then they see exam document completion % by exam type, packages pending review, and missing documents flagged as critical.</t>
  </si>
  <si>
    <t>Overview:
This story creates an integrated document management workflow between Salesforce and nCino, enabling centralized organization of exam materials while maintaining traceability in Salesforce. nCino Document Manager serves as the primary repository for exam document packages, with predefined folder structures and checklists organized by exam type. Salesforce exam records link to nCino packages via integration, displaying document status, completion %, and key metadata. The solution enables business teams to upload documents to nCino packages without direct Salesforce access, while compliance maintains visibility and control in both systems. Template-based packages reduce setup time and ensure consistent document organization across examination types.
Integration:
- Set up nCino Integration Gateway connectors to sync document package data (package ID, document count, document list, document status) to custom object [NCINO_DOCUMENT_PACKAGE] in Salesforce
- Create field mapping: nCino Document (LLC_BI__Document_Store__c) Package → [NCINO_DOCUMENT_PACKAGE].DocumentPackageId, DocumentPackageName, PackageType (from exam type), DocumentCount, ReviewedDocumentCount, PackageStatus
- Configure sync frequency: real-time on document upload/review; nightly sync for status summaries
- Create reverse integration: when Salesforce exam status changes to 'Package Submitted', update nCino Document (LLC_BI__Document_Store__c) package status to 'Locked'
Object &amp; Field Setup:
- Create custom object [NCINO_DOCUMENT_PACKAGE] in Salesforce with fields: Exam (lookup), Package ID (external key to nCino), Document Count (number), Reviewed Count (number), Completion % (calculated), Package Status (picklist: In Progress, Ready for Review, Under Review, Submitted, Archived), Last Sync (date/time)
- Create nCino Document (LLC_BI__Document_Store__c) Package Templates for each exam type:
  * OCC Examination: Audit Trail, Audit Committee Minutes, Policy Manual, Compliance Officer Certification, Training Records, Risk Assessment, Data Quality Reports, Controls Testing Evidence
  * Federal Reserve Examination: Similar structure with Fed-specific requirements
  * State Regulator Examination: Tailored document list by state requirements
- Each template includes folder structure: /[Exam Type]/[Exam Year]/[Functional Area]/
Ncino Configuration:
- Create document package templates in nCino with required document types (checkbox list), upload requirements, and deadline
- Configure nCino portal to display exam packages for assigned teams
- Enable document version control: prior versions are retained with timestamp
- Create nCino report [NCINO_PACKAGE_STATUS_REPORT]: Package Name, Exam Type, Document Count, Reviewed %, Completion Status, Last Updated
Automation:
- Create record-triggered flow on [OBJECT_NAME] when status changes to 'In Progress': call nCino Integration Gateway to create document package instance based on exam type; store returned Package ID in [NCINO_DOCUMENT_PACKAGE]; send notification to business areas with link to nCino portal
- Create scheduled integration job: nightly sync of nCino Document (LLC_BI__Document_Store__c) package status to [NCINO_DOCUMENT_PACKAGE] records in Salesforce; update Completion % based on reviewed document count
- Create record-triggered flow on document review in nCino: update [NCINO_DOCUMENT_PACKAGE] in Salesforce with reviewed count and update related documents list
Access &amp; Permissions:
- Create [PERMISSION_SET] for Compliance Managers: full access to [NCINO_DOCUMENT_PACKAGE] and integration settings
- Create [PERMISSION_SET] for Business Teams: view exam document package in nCino portal; upload/update documents in assigned areas
- Create nCino role for Document Reviewers: review and approve documents in packages
- Create [SHARING_RULE] to share document packages with exam-responsible parties
Reports &amp; Dashboards:
- Add to [DASHBOARD_NAME]: Document Package Completion by Exam (bar chart: Document Completion % by exam), Pending Review Documents (count, document type, due date), Package Status Summary (In Progress / Ready / Submitted)
- Create report [DOCUMENT_PACKAGE_REPORT]: Exam, Package ID, Document Type, Upload Date, Reviewer, Review Date, Status; grouped by exam
- Create [COMPLIANCE_DOCUMENT_QUEUE] view: packages pending review, missing critical documents, approaching deadlines</t>
  </si>
  <si>
    <t>GEN-P1C2.7.3-M3-04</t>
  </si>
  <si>
    <t>gen_stories_export.xlsx row for GEN-P1C2.7.3-M3-04</t>
  </si>
  <si>
    <t>As a Compliance Officer, I want automated exam-required data collection from regulatory systems so that the organization can efficiently gather and validate data needed for examination preparation without manual data entry.</t>
  </si>
  <si>
    <t>Examiners require specific data about customer accounts, transactions, credit quality, and compliance controls. Rather than manual data extraction and validation, this story leverages nCino Regulatory Compliance &amp; Reporting to auto-collect exam-required data from core systems and validate against examination requirements. The solution integrates data collection into exam preparation workflows, reducing manual effort and improving data accuracy and completeness.</t>
  </si>
  <si>
    <t>AC1: Given an exam requires data about account balances, delinquency, and loss history, When the Compliance Manager clicks 'Collect Required Data' from the Exam record, Then nCino initiates data extraction queries pulling account data from [CORE_BANKING_SYSTEM].
AC2: Given data is collected from core systems, When nCino completes extraction, Then data is validated against exam requirements (completeness, accuracy, data quality rules); validation results are displayed showing pass/fail by data element.
AC3: Given validation identifies gaps (missing accounts, invalid data), When validation completes, Then a remediation report is generated listing data gaps with responsible owner and required action.
AC4: Given data is validated, When the Compliance Manager approves data quality, Then data is staged in Salesforce [DATA_STAGING_OBJECT] linked to the exam record with collection date and validation status.
AC5: Given an exam requires monthly data updates, When the scheduled data collection job runs, Then nCino automatically collects updated data on a predefined schedule (e.g., monthly for months leading to exam); changes from prior collection are flagged.
AC6: Given collected data is staged in Salesforce, When a compliance manager opens the exam record, Then a related list shows collected datasets (account list, delinquency report, loss report) with collection date and data completeness %.
AC7: Given data collection job fails, When the system detects a collection error, Then an alert is sent to the Compliance Manager with error details and instructions for manual collection or troubleshooting.
AC8: Given data needs to be submitted to regulator, When the exam package is assembled, Then collected and validated data is included in the examination package with metadata (collection date, validation status, data completeness %).</t>
  </si>
  <si>
    <t>Overview:
This story implements automated exam data collection using nCino Regulatory Compliance &amp; Reporting, reducing manual data extraction and improving accuracy. The solution integrates with core banking systems to auto-collect required datasets (account master, delinquency, loss history, compliance metrics), validates against examination requirements, and stages data in Salesforce for review. Automation triggers collection on a schedule (monthly for exams in 6-month preparation window) and flags data gaps or quality issues. Validation rules ensure collected data meets examination standards before inclusion in the exam package. This M3 enhancement significantly reduces compliance effort while improving data reliability and traceability.
Integration:
- Configure nCino Regulatory Compliance &amp; Reporting connectors to [CORE_BANKING_SYSTEM]:
  * Account Master Data: account number, customer name, product type, balance, status, open date
  * Delinquency Data: account number, delinquency days, principal balance, interest paid
  * Loss History: account number, loss amount, loss date, recovery amount
  * Compliance Metrics: policy exceptions, override count, control breaches (by examination area)
- Map exam types to required data elements (configurable): OCC exam requires Account Master + Delinquency + Loss History + Compliance Exceptions; Federal Reserve exam adds credit quality metrics
Object &amp; Field Setup:
- Create custom object [DATA_COLLECTION_JOB] with fields: Exam (lookup), Job Name (text), Data Elements Required (multi-select picklist: Account Master, Delinquency, Loss, Compliance Metrics, Other), Scheduled Collection Date (date), Last Collection Date (date), Collection Status (picklist: Pending, In Progress, Completed, Failed), Data Completeness % (number), Validation Status (picklist: Pass, Fail, Conditional), Remediation Items (count), Notes (long text)
- Create custom object [DATA_STAGING_OBJECT] with fields: Exam (lookup), Data Collection Job (lookup), Dataset Name (text), Record Count (number), Collection Date (date), Data Quality Score (%, calculated), Issues Found (number), Validation Status (picklist: Pass, Fail), Data File URL (file attachment), Last Updated (date/time)
Automation:
- Create record-triggered flow on [OBJECT_NAME] when status = 'In Progress' and days to exam &lt; 180: create [DATA_COLLECTION_JOB] records for each required data element based on exam type mapping
- Create scheduled flow: 60, 90, 120, 150 days before exam, trigger nCino Regulatory Compliance &amp; Reporting job to collect required datasets from [CORE_BANKING_SYSTEM]
- Call nCino Integration Gateway API to initiate data collection; wait for completion
- Create flow after data collection completes:
  * Pull validation results from nCino
  * Create [DATA_STAGING_OBJECT] record with dataset metadata
  * If validation = 'Fail', auto-create remediation task for compliance manager with description of data gaps
  * Send notification to Compliance Manager: 'Data collected for [Exam]. Review validation status: [Pass/Fail]. Issues: [count].'
- Create scheduled flow (weekly): check for failed data collection jobs; escalate to Compliance Manager if not resolved within 48 hours
Reports &amp; Dashboards:
- Add to [DASHBOARD_NAME]: Data Collection Status by Exam (In Progress, Completed, Failed), Data Completeness % by exam, Pending Data Remediation (count of data issues by exam)
- Create report [DATA_COLLECTION_REPORT]: Exam, Data Element, Collection Date, Record Count, Validation Status, Issues, Remediation Owner; grouped by exam
Access &amp; Permissions:
- Create [PERMISSION_SET] for Compliance Managers: full CRUD on [DATA_COLLECTION_JOB] and [DATA_STAGING_OBJECT]; execute data collection; view validation results
- Create [PERMISSION_SET] for Data Stewards: read-only access to [DATA_STAGING_OBJECT] and validation reports
Validation Rules:
- Require at least one Data Element to be selected on [DATA_COLLECTION_JOB]
- Prevent data collection if exam date is &lt; 30 days away (insufficient time for remediation if issues found)</t>
  </si>
  <si>
    <t>GEN-P1C2.7.3-M3-05</t>
  </si>
  <si>
    <t>gen_stories_export.xlsx row for GEN-P1C2.7.3-M3-05</t>
  </si>
  <si>
    <t>As an Executive or Compliance Lead, I want a real-time exam readiness dashboard showing KPIs and key metrics so that I can quickly assess overall exam preparation progress and identify bottlenecks.</t>
  </si>
  <si>
    <t>M1M2 provides basic reports; M3 adds a comprehensive, real-time dashboard with visual KPIs, trend analysis, and drill-down capability. This story creates a CRM Analytics dashboard that consolidates exam status, task progress, findings, document completion, and data readiness into a single executive view. The dashboard supports filtering by exam type and date, highlighting at-risk exams and critical blockers. This M3 enhancement enables leadership to make informed decisions about resource allocation and exam preparation intensity.</t>
  </si>
  <si>
    <t>AC1: Given an executive opens the exam readiness dashboard, When the page loads, Then they see summary KPIs: Overall Exam Readiness % (0-100), Count of Exams by Status (Not Started, In Progress, Under Review, Findings Received, Closed), and Days Until Next Critical Exam.
AC2: Given exams vary by type and readiness, When the executive applies filter for Exam Type or Date Range, Then the dashboard recalculates all metrics and visualizations to show only selected exams.
AC3: Given exam preparation involves multiple work streams, When they view [DASHBOARD_NAME], Then they see breakdown of readiness contributors: Task Completion %, Document Package Completion %, Data Collection Status %, and Findings Remediation %.
AC4: Given some exams may be at-risk, When the dashboard loads, Then exams with Readiness % &lt; 75% or due date &lt; 30 days are highlighted in yellow or red, drawing executive attention.
AC5: Given the executive wants to drill into a specific exam, When they click on an exam name or status indicator, Then they navigate to the exam detail page showing full status, tasks, findings, and next steps.
AC6: Given readiness changes throughout the week, When the dashboard is refreshed, Then metrics are updated to reflect latest exam, task, and finding status within 1 hour of record updates.
AC7: Given the executive needs to report to board/regulators, When they click 'Export Dashboard', Then a PDF or Excel export is generated with current KPIs, trend analysis (last 12 months), and at-risk items.
AC8: Given multiple exams may have similar issues, When the executive views the 'Key Blockers' section, Then top 5 blocking issues across all exams are displayed (e.g., '3 exams pending data remediation', '2 exams with critical findings unresolved') with count and status.</t>
  </si>
  <si>
    <t>Overview:
This story creates a comprehensive CRM Analytics dashboard providing real-time visibility into exam readiness KPIs, progress, and blockers. The dashboard consolidates exam records, tasks, findings, documents, and data collection status into visual components (gauges, bar charts, trend lines, heat maps) enabling executives to assess overall exam preparation at a glance. Dynamic filters for exam type, date range, and responsible area enable targeted analysis. Drill-down capability allows drilling from summary metrics to underlying exam records and task lists. Automated refresh ensures metrics are current within 1 hour of record updates. The solution supports executive reporting to board, regulators, and senior leadership with exportable snapshots.
Reports &amp; Dashboards:
- Create [DASHBOARD_NAME] with following components:
  * KPI Section (top row):
    - Gauge: Overall Exam Readiness % (0-100, color-coded: &lt;50% red, 50-75% yellow, &gt;75% green)
    - Number cards: Count of Exams by Status (show total count; click to filter)
    - Number card: Critical Findings (count of severity = Critical, unresolved)
    - Number card: Overdue Tasks (count of tasks with due date &lt; today and status != Completed)
    - Number card: Days Until Next Exam (minimum days to examination date across all active exams)
  * Visualizations:
    - Horizontal bar chart: Exam count by Status (Not Started, In Progress, Under Review, Findings Received, Closed); color-coded by status; click to drill
    - Stacked bar chart: Readiness Scorecard by Exam Type (show OCC, Federal Reserve, State, etc. with avg. % complete, task %, findings remediation %)
    - Timeline/Gantt chart: Upcoming Exams by examination date; color-coded by readiness risk (green = &gt;75%, yellow = 50-75%, red = &lt;50%); show days until exam
    - Combo chart: Readiness Trend (line chart showing avg. readiness % over last 12 months; bar overlay showing count of exams each month)
    - Key Blockers (text list): Top 5 blocking issues across all exams with count and status
  * Filter section: Exam Type (multi-select), Date Range (relative/absolute), Responsible Area (multi-select), Status (multi-select)
  * Related list: Recent Exams Updated (last 5 updated); show exam name, status, % complete, last update date
  * Related list: At-Risk Exams (readiness % &lt; 75% or due date &lt; 30 days); show exam, due date, readiness %, top blocking item
- Create [DASHBOARD_NAME] with page-level filters enabling dynamic scoping (all components respond to filter changes)
CRM Analytics Configuration:
- Create dataset (CRM Analytics Lens) aggregating:
  * [OBJECT_NAME]: Exam Type, Status, Examination Date, Risk Level, Readiness % (rollup of task completion)
  * [EXAM_TASK_OBJECT]: Status, Due Date, Priority (aggregate: count by status, count overdue)
  * [EXAM_FINDING_OBJECT]: Severity, Status (aggregate: count by severity, count open/remediation in progress)
  * [NCINO_DOCUMENT_PACKAGE] / [ASSESSMENT_OBJECT]: Completion % (aggregate: avg. completion % by exam)
- Create SAQL queries to calculate metrics:
  * Overall Readiness % = (Completed Tasks / Total Tasks + Reviewed Documents / Total Documents + Resolved Findings / Total Findings) / 3 × 100
  * Exam Readiness % by exam = above calculation filtered to single exam
  * At-Risk exams: where (Readiness % &lt; 75 OR days until exam &lt; 30) AND Status != Closed
Automation:
- Create scheduled flow (daily at 5 AM): refresh [DASHBOARD_NAME] data; update metrics based on current exam, task, finding, and document records
- Schedule CRM Analytics dataset refresh: hourly during business hours (6 AM - 6 PM) to ensure near-real-time metrics
Access &amp; Permissions:
- Share [DASHBOARD_NAME] with [PROFILE_NAME] for Executives and Compliance Managers
- Create [PERMISSION_SET] for Board/Regulator reporting: read-only access to dashboard; enable export to PDF/Excel
Validation:
- Verify all active exams appear in dashboard visualizations
- Test filter logic: applying filters should exclude exams and recalculate metrics accurately
- Verify drill-down: clicking exam on timeline should navigate to exam detail page
- Validate KPI calculations: spot-check 3-5 exams to confirm readiness % calculation matches underlying task/finding/document counts</t>
  </si>
  <si>
    <t>GEN-P1C2.7.3-M4M5-01</t>
  </si>
  <si>
    <t>gen_stories_export.xlsx row for GEN-P1C2.7.3-M4M5-01</t>
  </si>
  <si>
    <t>P1C2.7.3.UC5, P1C2.7.3.UC4</t>
  </si>
  <si>
    <t>Knowledge Articles</t>
  </si>
  <si>
    <t>As a Compliance Officer, I want Agentforce to autonomously analyze exam readiness data and identify compliance gaps so that the organization can discover risks and recommend remediation actions without manual analysis.</t>
  </si>
  <si>
    <t>M3 provides dashboards and data visibility; M4 adds AI-powered analysis. This story implements an Agentforce agent that ingests exam records, tasks, findings, and assessment data, then autonomously analyzes patterns to identify gaps (e.g., 'Account validation training incomplete in 3 areas', 'Data quality errors in 2 key data elements', 'Policy controls overridden 15 times in 6 months'). The agent generates structured recommendations for remediation, prioritized by risk. This M4 enhancement reduces manual analysis burden and surfaces insights that might be missed in manual review.</t>
  </si>
  <si>
    <t>AC1: Given an exam is in preparation, When the compliance manager clicks 'Run Gap Analysis' from the Exam record, Then Agentforce agent [AGENT_NAME] is invoked to analyze exam readiness data.
AC2: Given the agent analyzes readiness data, When analysis completes (within 5 minutes), Then the agent identifies 3-5 key gaps (specific, data-backed observations like 'Training incomplete in [Area] - 40% of staff') and displays results on the Exam record in a 'Gap Analysis' section.
AC3: Given gaps are identified, When the agent displays recommendations, Then each gap includes recommended remediation action, responsible owner (inferred from org structure or prior assignments), target completion date (based on exam date), and estimated effort (hours).
AC4: Given gaps are prioritized, When the agent generates recommendations, Then they are ranked by severity and risk impact (e.g., data quality issues = higher risk than training gaps) with color-coded priority indicators.
AC5: Given a user wants to implement a recommendation, When they click 'Create Action' from a gap recommendation, Then the system auto-creates a [EXAM_TASK_OBJECT] record with recommended action, owner, due date, and links back to the gap.
AC6: Given the agent runs analysis on multiple exams, When an executive opens [DASHBOARD_NAME], Then a 'Key Gaps Across Exams' summary section is displayed showing most common gaps and highest-risk items across all exams.
AC7: Given the agent identifies a critical gap, When severity is marked Critical (e.g., 'Data completeness &lt; 50%'), Then an immediate notification is sent to the Compliance Manager and Exam Owner with gap details and recommended next step.
AC8: Given an exam was previously analyzed, When the agent runs gap analysis again after tasks are completed, Then the agent compares prior gaps to current state, shows which gaps are resolved, which remain open, and identifies new gaps.</t>
  </si>
  <si>
    <t>Overview:
This story implements an Agentforce AI agent ([AGENT_NAME]) that autonomously analyzes exam readiness data to identify compliance gaps and recommend remediation actions. The agent ingests exam records, assessment responses, task status, findings, document completion, and data collection results, applies pattern recognition and risk scoring logic, and generates structured gap findings with prioritized remediation recommendations. The agent operates within a conversation interface, enabling compliance managers to ask follow-up questions ('Why is training a gap?', 'Which areas are most at-risk?'). Results are stored as Gap Analysis records linked to exams, enabling tracking of recommended vs. completed actions. This M4 capability reduces manual analysis effort while surfacing insights that support proactive remediation.
Agentforce Configuration:
- Create [AGENT_NAME] with the following capabilities:
  * Input: Exam ID (user selection or chat context)
  * Data access: read [OBJECT_NAME], [ASSESSMENT_OBJECT], [EXAM_TASK_OBJECT], [EXAM_FINDING_OBJECT], [NCINO_DOCUMENT_PACKAGE], [DATA_STAGING_OBJECT]
  * Analysis logic (implemented via prompt templates and knowledge articles):
    - Assess Training Readiness: review assessment responses for training completion %; flag if any area &lt; 90%; identify specific areas with low completion
    - Assess Data Quality: review [DATA_STAGING_OBJECT] validation status; flag if completeness % &lt; 95%; identify specific data elements with issues
    - Assess Control Readiness: review compliance exceptions and overrides from data collection; flag if count &gt; threshold for exam type; identify high-risk control areas
    - Assess Process Readiness: review assessment responses for documented processes; flag if any critical process is ad-hoc or undocumented
    - Assess Documentation Completeness: review [NCINO_DOCUMENT_PACKAGE] completion %; flag if any required document category is missing
    - Assess Findings Remediation: review [EXAM_FINDING_OBJECT] open findings; flag if any Critical or Major findings remain unresolved
  * Output: Structured Gap Analysis object with fields: Gap ID, Gap Title (e.g., 'Training Completeness Gap'), Gap Category (Training, Data Quality, Controls, Processes, Documents, Findings), Description, Risk Level (Low, Medium, High, Critical), Affected Area(s) (text), Current State (e.g., '75% completion'), Target State (e.g., '95% completion'), Recommended Action (specific, actionable step), Recommended Owner (inferred), Target Completion Date, Estimated Effort (hours), Evidence (link to underlying data element causing gap)
  * Prioritization: sort gaps by Risk Level + Days Until Exam (critical + near-term = highest priority)
  * Output format: display in Exam record related list; enable chat follow-up ('Tell me more about this gap', 'Which areas have training gaps?')
- Create [PROMPT_TEMPLATE_NAME] with:
  * System prompt: 'You are a compliance audit assistant. Analyze exam readiness data and identify gaps that need remediation. Be specific, data-backed, and prioritize by risk and timeline. Suggest actionable remediation steps.'
  * Few-shot examples:
    - 'Assessment responses show Account Validation training at 65% completion in Commercial area. Recommend immediate training completion for all staff. Target: 100% by [exam date - 30 days].'
    - 'Data completeness report shows 8% of accounts missing credit exposure data. Recommend working with [Data Owner] to complete data collection. Evidence: [Data Collection Report link].'
  * Knowledge base: links to examination checklists, policy templates, prior gap analyses for reference
Object &amp; Field Setup:
- Create custom object [GAP_ANALYSIS_OBJECT] with fields: Exam (lookup to [OBJECT_NAME]), Gap Title (text), Gap Category (picklist: Training, Data Quality, Controls, Processes, Documents, Findings), Description (long text), Risk Level (picklist: Low, Medium, High, Critical), Affected Areas (text), Current State (text, e.g., '75% complete'), Target State (text, e.g., '95% complete'), Recommended Action (long text, specific, actionable), Recommended Owner (lookup to User), Target Completion Date (date), Estimated Effort Hours (number), Evidence (rich text link to underlying data), Status (picklist: Identified, Action Created, In Progress, Resolved, Closed), Action Item Created (checkbox), Linked Action ID (lookup to [EXAM_TASK_OBJECT]), Analysis Date (date), Analyst (text, 'Agentforce'), Confidence Score (%, 0-100)
Automation:
- Create button or Flow trigger on [OBJECT_NAME]: 'Run Gap Analysis' → invokes [AGENT_NAME] in conversation mode; passes exam ID
- After [AGENT_NAME] completes analysis and returns gap findings: create [GAP_ANALYSIS_OBJECT] records for each identified gap; store in related list on exam
- Create record-triggered flow on [GAP_ANALYSIS_OBJECT]: if Risk Level = Critical, send immediate notification to Compliance Manager and Exam Owner
- Create button on [GAP_ANALYSIS_OBJECT]: 'Create Action Item' → auto-creates [EXAM_TASK_OBJECT] with recommended action, owner, due date, and links back to gap
- Create scheduled flow: monthly re-analysis of in-progress exams; [AGENT_NAME] re-analyzes to identify which gaps are resolved and surfaces progress
Access &amp; Permissions:
- Create [PERMISSION_SET] for Compliance Managers: full access to [AGENT_NAME] and [GAP_ANALYSIS_OBJECT]; ability to invoke gap analysis
- Create [PERMISSION_SET] for Analysts: read-only access to gap analysis results
Reports &amp; Dashboards:
- Add to [DASHBOARD_NAME]: Gap Analysis Summary (most common gaps across exams, critical gaps requiring immediate action), Gap Resolution Trend (gaps identified vs. resolved over time)
- Create report [GAP_ANALYSIS_REPORT]: Exam, Gap Title, Category, Risk Level, Status, Target Completion, Action Item Status; grouped by exam; sorted by risk level
Validation:
- Test [AGENT_NAME] on 3-5 exams to verify gap identification is accurate and recommendations are specific/actionable
- Verify confidence scores are calibrated (high confidence for gaps with clear evidence, lower confidence for inferred/pattern-based gaps)
- Validate downstream: create action items from gap recommendations and verify tasks are properly routed and tracked</t>
  </si>
  <si>
    <t>GEN-P1C2.7.3-M4M5-02</t>
  </si>
  <si>
    <t>gen_stories_export.xlsx row for GEN-P1C2.7.3-M4M5-02</t>
  </si>
  <si>
    <t>P1C2.7.3.UC5, P1C2.7.3.UC2</t>
  </si>
  <si>
    <t>As an Executive, I want predictive analytics to forecast high-risk areas in upcoming exams so that the organization can proactively allocate resources and remediation effort to areas most likely to have examination issues.</t>
  </si>
  <si>
    <t>M3 provides reactive dashboards showing current readiness; M4 adds predictive analytics. This story leverages historical examination data (prior findings, root causes, remediation patterns) and current readiness metrics to predict which business areas are most likely to face issues in upcoming exams. The solution uses Data Cloud and Einstein Analytics to score risk by area and examination type, enabling leadership to pre-position remediation resources. This M4 capability transforms exam readiness from reactive (fixing issues post-exam) to proactive (preventing issues pre-exam).</t>
  </si>
  <si>
    <t>AC1: Given an upcoming exam is scheduled, When the system runs predictive risk scoring (triggered monthly or on-demand), Then a Risk Score (0-100) is calculated for each business area and examination focus area, based on historical findings, current readiness %, and assessment responses.
AC2: Given risk scoring is complete, When results are published to [DASHBOARD_NAME], Then areas are color-coded: Green (0-30 = low risk), Yellow (30-70 = moderate risk), Red (70-100 = high risk) with drill-down showing which factors contribute to each area's score.
AC3: Given some areas are historically high-risk (e.g., 'Data Quality' has had findings in 3 of last 5 exams), When risk scoring is calculated, Then historical data is weighted to reflect pattern (high-risk areas receive higher predicted risk score, all else equal).
AC4: Given risk scoring identifies a high-risk area, When an executive views [DASHBOARD_NAME], Then a 'Predictive Risk Forecast' section shows top 5 at-risk areas with forecasted risk score, key risk factors (e.g., 'Training incomplete', 'Data quality trending downward'), and recommended focus area for remediation.
AC5: Given leadership wants to allocate resources, When they view the 'High-Risk Forecast', Then estimated effort hours and recommended staffing level (e.g., '2 FTE for 8 weeks') are displayed to guide resource planning.
AC6: Given an exam is predicted high-risk, When a resource plan is created and tasks are assigned, Then the system tracks whether allocated resources match forecast; if not, system escalates to leadership.
AC7: Given an exam concludes and actual findings are recorded, When findings are resolved, Then the system compares predicted risk to actual findings; if model was accurate, confidence is increased; if inaccurate, model is retrained.
AC8: Given the predictive model improves with data, When a new examination cycle begins, Then model accuracy is reported (e.g., 'Model predicted 85% of areas with actual findings; 12% false positive rate') enabling data-driven confidence in predictions.</t>
  </si>
  <si>
    <t>Overview:
This story implements predictive risk analytics using Data Cloud and CRM Analytics to forecast examination risk by business area and focus area. The solution ingests historical examination data (prior findings, severity, root causes, remediation effort), current exam readiness metrics (assessment scores, task completion, data quality status), and organizational factors (staffing, prior incidents, policy changes). A machine-learning model (retrained quarterly) predicts risk probability for each area × examination type combination. Predictions are published monthly and visible on the executive dashboard with interpretable risk factors (e.g., 'Training incomplete', 'Data quality declining'). Leadership uses predictions to proactively allocate resources and remediation effort. Post-exam analysis compares predictions to actual findings, continuously improving model accuracy. This M4 capability enables proactive, data-driven exam preparation.
Data Cloud Configuration:
- Create unified customer/organizational data model in Data Cloud:
  * Data source 1: Salesforce [OBJECT_NAME], [EXAM_TASK_OBJECT], [EXAM_FINDING_OBJECT], [ASSESSMENT_OBJECT] (historical exams, findings, assessment responses)
  * Data source 2: nCino Regulatory Compliance &amp; Reporting (data quality metrics, compliance exceptions)
  * Data source 3: HR/Staffing system (staffing levels, turnover by department, training completion)
  * Data source 4: Policy Management system (policy changes, control changes, incident tracking)
- Create calculated fields (feature engineering for ML model):
  * Historical Risk Index (by area × exam type): count of findings in past 3 exams / 3 × severity weighting
  * Current Readiness Score (by area): weighted combination of assessment %, task completion %, data quality %, document completion %
  * Staffing Change Index: (current staffing vs. prior year) / prior year (trending up/down)
  * Recent Incident Index: count of policy breaches / control overrides in past 12 months
  * Training Completion Trend: (current completion % - prior month completion %) / prior month (trending up/down)
CRM Analytics Configuration:
- Create [PREDICTIVE_MODEL_NAME] using Einstein Discovery (or equivalent ML):
  * Target variable: Finding Likelihood (binary: finding found vs. not found in exam)
  * Features: Historical Risk Index, Current Readiness Score, Staffing Change Index, Recent Incident Index, Training Completion Trend, Days Until Exam, Exam Type
  * Training data: historical exams (last 3-5 years) with actual findings as labels
  * Model output: Risk Score (0-100) and prediction confidence (e.g., '72% risk, 85% confidence')
  * Retrain: quarterly with latest examination results
- Create [PREDICTIVE_DASHBOARD_NAME] with components:
  * Risk Forecast Table: Business Area, Exam Type, Predicted Risk Score (0-100), Confidence %, Key Risk Factors (top 3 factors driving high risk), Recommended Action
  * Heat Map: Business Area × Exam Type matrix with cells color-coded by risk (green/yellow/red)
  * Trend Chart: Predicted Risk Score over next 6 months (if upcoming exams are scheduled); show which areas trend higher/lower
  * Resource Allocation: Recommended staffing level (FTE × weeks) by high-risk area to achieve target risk reduction
  * Feature Importance Chart: show which factors most influence risk (e.g., 'Data Quality 40%, Training Completion 25%, Staffing Stability 20%')
Object &amp; Field Setup:
- Create custom object [RISK_FORECAST_OBJECT] with fields: Exam ID (lookup), Business Area, Exam Type, Predicted Risk Score (number 0-100), Confidence % (number), Key Risk Factors (text, top 3 factors), Recommended Focus Area (text), Recommended Effort (number hours), Forecast Date (date), Model Version (text), Actual Finding (checkbox, populated post-exam), Actual Finding Severity (picklist), Prediction Accuracy (checkbox, true if prediction correctly identified area with/without finding)
- Create related list on [OBJECT_NAME] to display risk forecasts for that exam
Automation:
- Create scheduled flow: monthly (on first business day of month) or on-demand trigger to run predictive model and create [RISK_FORECAST_OBJECT] records for all active exams × business area combinations
- Create notification trigger: if predicted risk score &gt; 70 for any area, send notification to Compliance Manager with top 3 risk factors and recommended action
- Create post-exam flow: after exam findings are recorded, compare [EXAM_FINDING_OBJECT] records to [RISK_FORECAST_OBJECT] predictions; flag prediction accuracy and use to retrain model quarterly
Access &amp; Permissions:
- Share [PREDICTIVE_DASHBOARD_NAME] with [PROFILE_NAME] for Executives and Compliance Managers
- Create [PERMISSION_SET] for Data Scientists: full access to [PREDICTIVE_MODEL_NAME] configuration, retrain triggers, and model performance metrics
Validation:
- Validate model accuracy: compare model predictions to actual exam findings on 2-3 historical exams; target accuracy &gt; 75%
- Test dashboard: verify risk scores update monthly, predictions drill down to underlying data, and recommended staffing estimates are reasonable
- Monitor model drift: quarterly review of prediction accuracy; retrain if accuracy drops below threshold (70%)</t>
  </si>
  <si>
    <t>GEN-P1C2.7.3-M4M5-03</t>
  </si>
  <si>
    <t>gen_stories_export.xlsx row for GEN-P1C2.7.3-M4M5-03</t>
  </si>
  <si>
    <t>As a Compliance Officer, I want Agentforce agents to autonomously coordinate exam preparation activities across departments so that stakeholders are coordinated, work is orchestrated efficiently, and bottlenecks are resolved with minimal manual intervention.</t>
  </si>
  <si>
    <t>M3 provides task routing and dashboards; M4 adds autonomous orchestration. This story implements Agentforce agents that manage exam preparation workflows end-to-end: assigning tasks based on business rules, escalating blockers, coordinating dependencies between work streams (e.g., data collection must complete before validation can begin), and autonomously executing routine activities (data collection, validation, summary report generation). The agents run 24/7, ensuring exam preparation progresses on schedule with minimal human touch. This M4 capability dramatically improves exam preparation velocity and reduces manual coordination burden.</t>
  </si>
  <si>
    <t>AC1: Given an exam is created with status 'In Progress' and scheduled date known, When the system evaluates the exam, Then Agentforce orchestration agent [ORCHESTRATION_AGENT_NAME] is activated to manage the exam preparation workflow end-to-end.
AC2: Given the agent is active, When it evaluates the exam preparation plan, Then it autonomously creates and routes exam tasks to responsible parties based on dependencies and timeline; task creation and routing require no manual compliance manager action.
AC3: Given exam preparation requires sequential work (e.g., data collection → validation → remediation), When the agent monitors task progress, Then it automatically advances the workflow (e.g., initiating validation only after data collection is complete); if dependencies are not met, it escalates to responsible party.
AC4: Given the agent coordinates multiple work streams, When it monitors progress, Then it identifies critical path items (tasks that block downstream work) and escalates these to priority; status updates are pushed to stakeholders in real-time.
AC5: Given routine activities can be automated (e.g., data collection, policy validation, training enrollment), When the agent has capability to execute via integration, Then it autonomously executes these activities without waiting for human approval (e.g., 'Initiated data collection from [CORE_BANKING_SYSTEM]; waiting for completion notification').
AC6: Given a bottleneck emerges (e.g., data remediation owner is unresponsive, deadline approaching), When the agent detects the blocker, Then it escalates to the owner's manager and Compliance Manager with urgency level and recommends next steps (reassign task, extend deadline, or escalate further).
AC7: Given an exam has multiple stakeholders, When the agent coordinates progress, Then it sends coordinated status updates to Compliance Manager (daily), exam owner (weekly), and executives (weekly KPI summary) with only relevant information for each role.
AC8: Given exam preparation is complete, When the agent detects that all tasks are done, documents are reviewed, findings are closed, and data is validated, Then it autonomously completes the exam status update to 'Ready for Examination' and notifies all stakeholders that the organization is exam-ready.</t>
  </si>
  <si>
    <t>Overview:
This story implements autonomous exam preparation orchestration using Agentforce agents. The solution creates [ORCHESTRATION_AGENT_NAME] that manages exam preparation workflows end-to-end: task creation and routing based on dependencies, progress monitoring, bottleneck escalation, and autonomous execution of routine activities. The agent operates 24/7, continuously evaluating exam readiness against the critical path, identifying delays, and coordinating work across departments. Where safe and appropriate (e.g., data collection, routine validation), the agent autonomously executes activities via integrations. Status updates are curated by role, reducing notification noise while ensuring timely escalations. Post-exam, the agent learns from actual timelines and findings to optimize the preparation plan for future exams. This M4 capability transforms exam preparation from manual coordination to autonomous orchestration, dramatically improving velocity and reducing human touch.
Agentforce Configuration:
- Create [ORCHESTRATION_AGENT_NAME] with:
  * Trigger: Exam created and status = 'In Progress', or monthly on-demand execution for active exams
  * Knowledge base:
    - Exam preparation playbook (best practices, required tasks, typical timelines)
    - Business area dependencies (e.g., 'Data collection must precede validation')
    - Staffing and skill mapping (who is qualified to do what)
    - Prior exam timelines and lessons learned
  * Capabilities (via connected tools/integrations):
    - Create and route tasks (call Salesforce Flow to create [EXAM_TASK_OBJECT] records)
    - Monitor task progress (query Salesforce for task status, identify overdue items)
    - Execute data collection (call nCino Regulatory Compliance &amp; Reporting API to initiate collection)
    - Validate data quality (call data validation routine via MuleSoft integration)
    - Generate summary reports (query Salesforce, compile exam readiness summary)
    - Send notifications (send email/Slack via Salesforce Flows)
    - Escalate blockers (update task priority, send manager notification)
  * Workflow logic:
    1. On activation:
       - Parse exam details (type, date, responsible areas, required datasets, findings from prior exams)
       - Generate exam preparation plan with tasks, dependencies, and timeline
       - Create critical path (longest path through task dependencies)
       - For each task: determine owner (via business area mapping or prior assignment), due date (based on critical path + buffer), priority
       - Create [EXAM_TASK_OBJECT] records and route to owners
       - Send kick-off notification to all stakeholders
    2. Daily monitoring cycle:
       - Query all tasks for active exams; identify task status
       - Calculate days remaining for each task; calculate slack (buffer before critical path is impacted)
       - For tasks due within 5 days: send reminder to owner and manager
       - For overdue tasks: escalate to owner's manager, flag as critical path item
       - For tasks with zero slack (on critical path) nearing due date: send urgent escalation
       - Autonomous actions: if agent has integration capability, execute routine tasks (data collection, validation) without waiting for human approval
    3. Bottleneck resolution:
       - If owner is unresponsive (no status update in 3 days) or task is overdue (&gt;5 days): escalate to manager with recommended action (reassign, extend, escalate further)
       - If task dependency is not met (predecessor task not complete): hold task; escalate predecessor blocker
       - If resource is unavailable (person on leave): identify alternate owner and reassign
    4. Status reporting:
       - Compliance Manager: daily summary of exam status, critical path items, escalations requiring action
       - Exam Owner: weekly progress report on tasks in their area, blockers, what needs attention
       - Executives: weekly KPI summary (overall readiness %, critical findings, resource utilization, timeline risk)
       - All Stakeholders: real-time escalation on critical blockers
    5. Completion:
       - Once all critical path tasks complete and findings/documents are resolved, agent updates exam status to 'Ready for Examination'
       - Send organization-wide notification that exam preparation is complete
       - Archive exam preparation plan and document lessons learned
- Create [PROMPT_TEMPLATE_NAME] for [ORCHESTRATION_AGENT_NAME]:
  * System prompt: 'You are an exam preparation orchestration assistant. Your role is to autonomously manage exam readiness workflows, coordinate across departments, identify bottlenecks, and ensure exams are on schedule. Make decisions autonomously where safe (data collection, routine validation); escalate human decisions to appropriate stakeholders with clear recommendations. Optimize for speed while maintaining quality.'
  * Few-shot examples:
    - 'Data collection task is due in 3 days; Data Owner John Smith has not started. Recommend: send John urgent escalation email with 3-day deadline and link to data specification. CC John's manager with escalation flag.'
    - 'Validation task cannot start: data collection task (predecessor) is 10 days overdue. Recommendation: hold validation; escalate data collection blocker to [Data Owner] manager and Compliance Manager. Flag as critical path risk.'
    - 'Routine account reconciliation task: agent has integration access to execute via nCino. Autonomously initiated reconciliation; will notify Compliance Manager upon completion.'
Object &amp; Field Setup:
- Create custom object [EXAM_PREPARATION_PLAN_OBJECT] with fields: Exam (lookup), Plan Creation Date (date), Critical Path Duration (days, calculated), Scheduled Completion Date (date, exam date - buffer), Current Status (picklist: Active, On Track, At Risk, Critical, Complete), Estimated Completion Date (date, based on current progress), Confidence Score (%, 0-100), Critical Path Items (related list count), Escalations Pending (count), Next Agent Review (date/time), Lessons Learned (long text, post-exam)
- Create related list on [EXAM_PREPARATION_PLAN_OBJECT] to display critical path tasks and current blockers
- Add field to [EXAM_TASK_OBJECT]: Critical Path (checkbox, true if task is on critical path), Slack Days (number, calculated: due date - critical path completion date), Dependency (lookup to other [EXAM_TASK_OBJECT] tasks, predecessor)
Automation:
- Create schedule trigger: activate [ORCHESTRATION_AGENT_NAME] on exam creation (status = 'In Progress') and daily review cycle thereafter until exam status = 'Closed'
- Integrate with Salesforce Flows to enable agent to create, update, and escalate tasks
- Integrate with nCino APIs to enable autonomous data collection initiation
- Integrate with MuleSoft or equivalent to enable autonomous data validation execution
- Create webhook listeners: when tasks are updated (status, completion date), trigger agent review cycle
Access &amp; Permissions:
- Create [PERMISSION_SET] for Compliance Managers: full visibility into [EXAM_PREPARATION_PLAN_OBJECT], ability to configure agent behavior (toggle autonomous execution, modify escalation thresholds)
- Create [PERMISSION_SET] for Executives: read-only access to exam preparation plans and status summaries
- Agent runs as system user with CRUD access to [EXAM_TASK_OBJECT], [EXAM_PREPARATION_PLAN_OBJECT], [OBJECT_NAME]
Reports &amp; Dashboards:
- Add to [DASHBOARD_NAME]: Agent Activity Summary (exams under orchestration, critical path items, escalations pending)
- Create report [ORCHESTRATION_ACTIVITY_REPORT]: Exam, Agent Actions Taken (task creations, escalations, autonomous executions), Timeline Impact (days of slack saved by autonomous actions), Issues Escalated to Human
- Create [AGENT_PERFORMANCE_DASHBOARD]: agent execution frequency, average task resolution time, escalation accuracy (percentage of escalations that required human action), lessons learned trends
Validation:
- Test [ORCHESTRATION_AGENT_NAME] on 2-3 active exams: verify task creation is complete, routing is accurate, dependency logic works, escalations occur at right time with appropriate severity
- Verify autonomous actions execute safely (e.g., data collection initiated only when prerequisites are met)
- Monitor agent decision quality: post-exam, compare agent recommendations to actual outcomes (e.g., 'Agent escalated task 5 days before deadline; task completed on time' = good decision)</t>
  </si>
  <si>
    <t>GEN-P1C2.7.BK1-M1M2-01</t>
  </si>
  <si>
    <t>gen_stories_export.xlsx row for GEN-P1C2.7.BK1-M1M2-01</t>
  </si>
  <si>
    <t>P1C2.7.BK1.UC4, P1C2.7.BK1.UC3</t>
  </si>
  <si>
    <t>As a compliance officer, I want to track and manage all NCUA/FFIEC regulatory requirements so that nothing falls through the cracks and we maintain consistent compliance.</t>
  </si>
  <si>
    <t>This story establishes a centralized registry of regulatory requirements that apply to the institution. Requirements are tagged by source (NCUA, FFIEC), type (capital, liquidity, operational), and maturity level. This foundation enables teams to understand what regulations apply, who is responsible, and what the compliance deadline is.</t>
  </si>
  <si>
    <t>AC1: Given a compliance officer is on the Regulatory Requirements page, When they click "New Requirement", Then the system displays fields for requirement title, source (NCUA/FFIEC), type, description, effective date, deadline, and responsible party.
AC2: Given a requirement is created with source=NCUA and type=Capital, When the compliance officer views the requirement, Then the requirement appears in filtered views for NCUA requirements and Capital requirements.
AC3: Given a user attempts to save a requirement without providing a source or deadline, When they click Save, Then the system displays validation errors and prevents the save.
AC4: Given a compliance officer is viewing requirements, When they filter by source=FFIEC and effective date after [date], Then the system returns only matching requirements with record count displayed.
AC5: Given a requirement deadline is approaching within 30 days, When a compliance officer views the requirement list, Then overdue requirements are highlighted with a red indicator.</t>
  </si>
  <si>
    <t>Overview:
Create a custom Regulatory Requirement object and associated page layouts to centralize tracking of NCUA and FFIEC regulatory obligations. This object serves as the foundation for compliance tracking and committee decision-making. Use record types to distinguish between capital, liquidity, operational, and other regulatory categories, enabling targeted reporting and filtering.
Object &amp; Field Setup:
- Custom object [REGULATORY_REQUIREMENT_OBJECT] with fields:
  - Name (requirement title)
  - [SOURCE_FIELD] (picklist: NCUA, FFIEC, Other)
  - [REQUIREMENT_TYPE_FIELD] (picklist: Capital, Liquidity, Operational, Consumer Protection, Reporting, Other)
  - [DESCRIPTION_FIELD] (long text)
  - [EFFECTIVE_DATE_FIELD] (date)
  - [COMPLIANCE_DEADLINE_FIELD] (date)
  - [RESPONSIBLE_PARTY_FIELD] (lookup to User or queue)
  - [STATUS_FIELD] (picklist: New, In Progress, Compliant, Non-Compliant, Waived)
  - [COMPLIANCE_EVIDENCE_FIELD] (long text)
- Create record types: Capital Requirements, Liquidity Requirements, Operational Requirements, Consumer Protection, Reporting Requirements
- Create page layout [REGULATORY_REQ_PAGE_LAYOUT] with sections for requirement details, compliance status, responsible party, and audit trail
Automation:
- Create Record-Triggered Flow [REGULATORY_REQ_STATUS_FLOW] that:
  - When a requirement's compliance deadline is 30 days away, creates a task for the responsible party
  - When status changes to Non-Compliant, creates an alert record and notifies the compliance officer
- Create Validation Rule [DEADLINE_VALIDATION] requiring compliance deadline to be after effective date
Access &amp; Permissions:
- Create permission set [COMPLIANCE_OFFICER_PSET] with read/create/edit/delete on [REGULATORY_REQUIREMENT_OBJECT]
- Create permission set [EXECUTIVE_VIEW_PSET] with read-only access to [REGULATORY_REQUIREMENT_OBJECT]
- Assign to appropriate users based on role
Reports &amp; Dashboards:
- Create list view [OVERDUE_REQUIREMENTS_VIEW] filtering for requirements with status != "Compliant" and deadline &lt; Today
- Create report [REQUIREMENTS_BY_SOURCE_REPORT] grouping requirements by source and type</t>
  </si>
  <si>
    <t>GEN-P1C2.7.BK1-M1M2-02</t>
  </si>
  <si>
    <t>gen_stories_export.xlsx row for GEN-P1C2.7.BK1-M1M2-02</t>
  </si>
  <si>
    <t>P1C2.7.BK1.UC4, P1C2.7.BK1.UC2</t>
  </si>
  <si>
    <t>As a governance officer, I want to define the governance committee structure, member roles, and decision authorities so that governance decisions are made by the right people with clear accountability.</t>
  </si>
  <si>
    <t>This story establishes the organizational structure for NCUA/FFIEC governance committees within Salesforce. It captures committee composition, member responsibilities (RACI), decision rights, and escalation paths. This ensures governance activities (risk assessment, compliance decisions, policy approvals) follow clear authority chains and accountability is transparent.</t>
  </si>
  <si>
    <t>AC1: Given a governance officer is setting up a governance committee, When they create a new [GOVERNANCE_COMMITTEE_RECORD], Then the system displays fields for committee name, charter, meeting frequency, members, and decision authority level.
AC2: Given a committee member is assigned to a committee with a specific role (Chair, Secretary, Member), When another user views the committee, Then the member's role and responsibilities are clearly displayed.
AC3: Given two committees have overlapping responsibilities, When a governance officer views the committee hierarchy, Then the system shows the escalation path and decision ownership (which committee has final authority).
AC4: Given a user is assigned to [GOVERNANCE_COMMITTEE_RECORD] as a member, When an action item is assigned to the committee, Then the system automatically assigns tasks to the Chair for follow-up.
AC5: Given a committee's charter is updated, When the change is saved, Then the previous version is archived and all members receive a notification with change summary.</t>
  </si>
  <si>
    <t>Overview:
Create a Governance Committee object and related records to define the governance structure for NCUA/FFIEC compliance. Use a junction object to capture committee membership, roles, and decision authorities. This structure becomes the reference for assigning ownership of governance activities and ensuring proper escalation and approval workflows.
Object &amp; Field Setup:
- Custom object [GOVERNANCE_COMMITTEE_OBJECT] with fields:
  - Committee Name
  - [COMMITTEE_CHARTER_FIELD] (long text)
  - [MEETING_FREQUENCY_FIELD] (picklist: Weekly, Bi-Weekly, Monthly, Quarterly)
  - [DECISION_AUTHORITY_LEVEL_FIELD] (picklist: Strategic, Operational, Tactical)
  - [ACTIVE_FIELD] (checkbox)
- Create junction object [COMMITTEE_MEMBER_JUNCTION] linking [GOVERNANCE_COMMITTEE_OBJECT] to User with fields:
  - [MEMBER_ROLE_FIELD] (picklist: Chair, Secretary, Member, Vice-Chair)
  - [RESPONSIBILITIES_FIELD] (text area)
  - [TERM_START_DATE_FIELD] (date)
  - [TERM_END_DATE_FIELD] (date)
- Create page layout [COMMITTEE_PAGE_LAYOUT] with sections for committee details, members and roles, charter, and related governance activities
Automation:
- Create Record-Triggered Flow [COMMITTEE_MEMBER_ASSIGNMENT_FLOW] that:
  - When a user is added as a committee member, sends welcome email with charter and role
  - When a member's term ends, notifies governance officer for replacement
- Create Validation Rule [TERM_DATE_VALIDATION] requiring term end date to be after term start date
Access &amp; Permissions:
- Create permission set [GOVERNANCE_CHAIR_PSET] with read/create/edit on [GOVERNANCE_COMMITTEE_OBJECT] and full access to committee-related records
- Create permission set [GOVERNANCE_MEMBER_PSET] with read access to [GOVERNANCE_COMMITTEE_OBJECT]
- Use Sharing Rules to restrict access to committee details based on membership
Reports &amp; Dashboards:
- Create list view [ACTIVE_COMMITTEES_VIEW] filtering for [ACTIVE_FIELD] = true
- Create report [COMMITTEE_MEMBERSHIP_REPORT] showing all committees, members, roles, and term dates</t>
  </si>
  <si>
    <t>GEN-P1C2.7.BK1-M1M2-03</t>
  </si>
  <si>
    <t>gen_stories_export.xlsx row for GEN-P1C2.7.BK1-M1M2-03</t>
  </si>
  <si>
    <t>P1C2.7.BK1.UC2, P1C2.7.BK1.UC4</t>
  </si>
  <si>
    <t>As a governance secretary, I want to document governance committee decisions, assign action items, and track completion so that we have an audit trail of governance decisions and accountability for follow-up.</t>
  </si>
  <si>
    <t>This story enables documentation of governance committee meetings, decisions, and resulting action items. Meeting minutes are captured, decisions are recorded with rationale, and action items are tracked with ownership and deadlines. This creates an auditable record of how governance decisions were made and ensures actions are completed on time.</t>
  </si>
  <si>
    <t>AC1: Given a committee meeting has concluded, When the secretary creates a new [GOVERNANCE_DECISION_RECORD], Then the system displays fields for decision title, meeting date, rationale, decision maker, approval status, and supporting documents.
AC2: Given a [GOVERNANCE_DECISION_RECORD] is created and requires executive approval, When the approval process begins, Then the system routes the record to the designated approver and creates a notification.
AC3: Given a governance decision creates action items, When the secretary assigns action items with owner and deadline, Then the system automatically creates tasks for the assigned owners with the same deadline.
AC4: Given an action item deadline is approaching, When the due date is 5 days away, Then the system sends a reminder notification to the owner.
AC5: Given a governance decision is approved, When the status changes to "Approved", Then the decision is locked from editing and any changes require a new amendment record.
AC6: Given a user is searching for past governance decisions, When they filter by committee, date range, and status, Then the system returns matching decisions with full audit trail (who created, when approved, amendments).</t>
  </si>
  <si>
    <t>Overview:
Create a Governance Decision object linked to committees and governance meetings. Each decision captures the what, who, when, and why of governance choices. Pair with Action Items linked to decisions to ensure follow-up. Use approval processes to enforce proper authorization for governance decisions. This creates both an auditable record and operational accountability.
Object &amp; Field Setup:
- Custom object [GOVERNANCE_DECISION_OBJECT] with fields:
  - Decision Title
  - [DECISION_DATE_FIELD] (date)
  - [COMMITTEE_LOOKUP_FIELD] (lookup to [GOVERNANCE_COMMITTEE_OBJECT])
  - [DECISION_RATIONALE_FIELD] (long text)
  - [DECISION_MAKER_FIELD] (lookup to User)
  - [APPROVAL_STATUS_FIELD] (picklist: Draft, Pending Approval, Approved, Rejected, Superseded)
  - [DECISION_CATEGORY_FIELD] (picklist: Policy, Compliance, Risk, Capital, Operational)
  - [SUPPORTING_DOCUMENTS_FIELD] (file attachment)
- Custom object [ACTION_ITEM_OBJECT] with fields:
  - Action Title
  - [GOVERNANCE_DECISION_LOOKUP_FIELD] (lookup to [GOVERNANCE_DECISION_OBJECT])
  - [ACTION_OWNER_FIELD] (lookup to User)
  - [DUE_DATE_FIELD] (date)
  - [STATUS_FIELD] (picklist: Open, In Progress, Completed, Overdue, Blocked)
  - [COMPLETION_NOTES_FIELD] (text area)
- Create page layouts [DECISION_PAGE_LAYOUT] and [ACTION_ITEM_PAGE_LAYOUT] with all relevant fields and related lists
Automation:
- Create Approval Process [GOVERNANCE_DECISION_APPROVAL] that:
  - Routes [GOVERNANCE_DECISION_OBJECT] to appropriate approver based on decision category and committee authority level
  - Locks record on approval
  - Sends notification to decision maker and committee chair
- Create Record-Triggered Flow [ACTION_ITEM_CREATION_FLOW] that:
  - When an action item is created, creates a task for the owner with due date and priority
  - Sends notification to owner with action details
- Create Record-Triggered Flow [ACTION_ITEM_REMINDER_FLOW] that:
  - When action item due date is 5 days away and status is not Completed, sends reminder to owner
  - When due date passes and status is not Completed, marks status as Overdue and notifies manager
Access &amp; Permissions:
- Create permission set [GOVERNANCE_SECRETARY_PSET] with read/create/edit on [GOVERNANCE_DECISION_OBJECT] and [ACTION_ITEM_OBJECT]
- Create permission set [GOVERNANCE_EXECUTIVE_PSET] with edit access to governance decisions requiring their approval
- Use sharing rules to restrict decision visibility to committee members and executives
Reports &amp; Dashboards:
- Create list view [PENDING_APPROVALS_VIEW] filtering for [APPROVAL_STATUS_FIELD] = "Pending Approval"
- Create list view [OVERDUE_ACTIONS_VIEW] filtering for [ACTION_ITEM_OBJECT] [STATUS_FIELD] = "Overdue"
- Create report [ACTION_ITEM_COMPLETION_REPORT] showing action items by owner, status, and due date</t>
  </si>
  <si>
    <t>GEN-P1C2.7.BK1-M1M2-04</t>
  </si>
  <si>
    <t>gen_stories_export.xlsx row for GEN-P1C2.7.BK1-M1M2-04</t>
  </si>
  <si>
    <t>As a chief risk officer, I want visibility into governance and compliance status through metrics and dashboards so that I can monitor effectiveness and identify risks early.</t>
  </si>
  <si>
    <t>This story delivers dashboards showing key governance metrics: regulatory requirements compliance rate, action item completion rates, committee meeting frequency, decision approval times, and risk assessment status. These dashboards aggregate data from regulatory requirements, decisions, and action items to provide leadership with real-time insight into governance health.</t>
  </si>
  <si>
    <t>AC1: Given a CRO views the governance dashboard, When the dashboard loads, Then it displays the total number of regulatory requirements, percentage compliant, and number overdue, updated as of the last 24 hours.
AC2: Given a user filters the governance dashboard by committee, When they select a specific committee, Then the dashboard updates to show metrics for that committee (meeting frequency, decisions made, average approval time).
AC3: Given a compliance officer needs to report on requirement compliance by source, When they view the dashboard, Then a report displays compliance rate by NCUA vs. FFIEC requirements with trend over the last 12 months.
AC4: Given action items are tracked, When a CRO views the dashboard, Then they see action item completion rate by owner and overdue items highlighted in red with owner contact information.
AC5: Given a requirement status changes, When the change is saved, Then the dashboard metrics update within 1 hour to reflect the new compliance status.</t>
  </si>
  <si>
    <t>Overview:
Create a governance-focused dashboard using standard Salesforce Reports and roll-up summaries. Leverage the [REGULATORY_REQUIREMENT_OBJECT], [GOVERNANCE_DECISION_OBJECT], and [ACTION_ITEM_OBJECT] to aggregate key metrics. This dashboard serves as the primary tool for executive-level governance oversight and identifies areas needing attention.
Object &amp; Field Setup:
- Add Roll-Up Summary fields to [GOVERNANCE_COMMITTEE_OBJECT]:
  - [TOTAL_REQUIREMENTS_FIELD]: Count of related [REGULATORY_REQUIREMENT_OBJECT] records
  - [COMPLIANT_REQUIREMENTS_FIELD]: Count of compliant requirements
- Add Roll-Up Summary fields to [GOVERNANCE_DECISION_OBJECT]:
  - [ACTION_COUNT_FIELD]: Count of related [ACTION_ITEM_OBJECT] records
Reports &amp; Dashboards:
- Create Report [COMPLIANCE_STATUS_REPORT]:
  - Report type: [REGULATORY_REQUIREMENT_OBJECT]
  - Columns: Source, Type, Status, Deadline, Responsible Party
  - Grouping: By Source, then by Status
  - Summary: Count of compliant/non-compliant, percent compliant
- Create Report [ACTION_ITEM_STATUS_REPORT]:
  - Report type: [ACTION_ITEM_OBJECT]
  - Columns: Action, Owner, Status, Due Date, Days Overdue
  - Grouping: By Status, then by Owner
  - Summary: Count by status, average days to completion
- Create Report [DECISION_THROUGHPUT_REPORT]:
  - Report type: [GOVERNANCE_DECISION_OBJECT]
  - Columns: Decision, Committee, Approval Status, Date Created, Date Approved, Days to Approval
  - Grouping: By Committee, then by Category
  - Summary: Average approval time, count by status
- Create Dashboard [GOVERNANCE_DASHBOARD]:
  - Component 1: Gauge chart showing compliance rate (count compliant / total)
  - Component 2: Table showing overdue requirements with owner
  - Component 3: Bar chart showing action item completion rate by owner
  - Component 4: Timeline showing governance committee meetings and decisions
  - Component 5: Scorecard showing decision approval time (target &lt; 5 business days)
  - Add filter to allow drilling by committee, source, and date range
Access &amp; Permissions:
- Assign dashboard access to [GOVERNANCE_EXECUTIVE_PSET] and [COMPLIANCE_OFFICER_PSET]
- Create sharing based on role to show filtered data</t>
  </si>
  <si>
    <t>GEN-P1C2.7.BK1-M1M2-05</t>
  </si>
  <si>
    <t>gen_stories_export.xlsx row for GEN-P1C2.7.BK1-M1M2-05</t>
  </si>
  <si>
    <t>As a compliance officer, I want to maintain and version-control governance policies and procedures so that all staff follow current standards and we maintain audit compliance.</t>
  </si>
  <si>
    <t>This story enables management of governance policies, procedures, and standards documentation. Policies are version-controlled, approval-tracked, and linked to governance decisions. Staff are notified of policy changes, and policies are linked to the requirements they address. This ensures governance documentation is current, auditable, and accessible.</t>
  </si>
  <si>
    <t>AC1: Given a compliance officer creates a new governance policy, When they upload the policy document, Then the system captures version number, effective date, approval status, and policy owner.
AC2: Given a policy requires board approval, When the policy status changes to "Pending Approval", Then the document is routed to the designated approver and a notification is sent.
AC3: Given a policy is approved, When the approval status changes to "Approved", Then the previous version is archived and all staff in related departments receive a notification with a link to the new policy.
AC4: Given a compliance officer links a policy to requirements, When they select a policy and check related requirements, Then the system displays which regulatory requirements this policy addresses.
AC5: Given a policy has been approved and is in effect, When the effective date arrives, Then the system automatically updates the status to "Active" and notifies stakeholders.
AC6: Given staff need to acknowledge new policies, When they access the policy via the system, Then they can mark "I have read and understand this policy" with timestamp captured for audit purposes.</t>
  </si>
  <si>
    <t>Overview:
Create a Governance Policy object linked to regulatory requirements and decisions. Use document management and version control to track policy evolution. Implement workflows to route policies for approval and notify staff of updates. This ensures governance documentation remains current, auditable, and systematically acknowledged.
Object &amp; Field Setup:
- Custom object [GOVERNANCE_POLICY_OBJECT] with fields:
  - Policy Name
  - [POLICY_DOCUMENT_FIELD] (file attachment or external link)
  - [VERSION_FIELD] (text, auto-increment)
  - [EFFECTIVE_DATE_FIELD] (date)
  - [POLICY_OWNER_FIELD] (lookup to User)
  - [APPROVAL_STATUS_FIELD] (picklist: Draft, Pending Approval, Approved, Active, Superseded, Retired)
  - [POLICY_CATEGORY_FIELD] (picklist: Risk Management, Compliance, Capital, Liquidity, Credit, Operational)
  - [RELATED_REQUIREMENTS_FIELD] (lookup relationship to [REGULATORY_REQUIREMENT_OBJECT])
  - [ACKNOWLEDGMENT_REQUIRED_FIELD] (checkbox)
  - [TARGET_AUDIENCE_FIELD] (text, list of roles/departments)
- Create custom object [POLICY_ACKNOWLEDGMENT_OBJECT] to track staff acknowledgments:
  - [POLICY_LOOKUP_FIELD] (lookup to [GOVERNANCE_POLICY_OBJECT])
  - [USER_FIELD] (lookup to User)
  - [ACKNOWLEDGED_DATE_FIELD] (date)
  - [ACKNOWLEDGED_FIELD] (checkbox)
Automation:
- Create Approval Process [GOVERNANCE_POLICY_APPROVAL] routing to policy owner and governance officer
- Create Record-Triggered Flow [POLICY_ACTIVATION_FLOW] that:
  - When effective date arrives and approval status is "Approved", changes status to "Active"
  - Sends notification to all staff in target audience with link to policy and acknowledgment instructions
- Create Record-Triggered Flow [POLICY_VERSION_CONTROL_FLOW] that:
  - When a new version of a policy is created, archives the previous version
  - Increments version number automatically
Access &amp; Permissions:
- Create permission set [GOVERNANCE_POLICY_MANAGER_PSET] with full access to [GOVERNANCE_POLICY_OBJECT]
- Create permission set [ALL_STAFF_POLICY_VIEW_PSET] with read access to [GOVERNANCE_POLICY_OBJECT] and read/create on [POLICY_ACKNOWLEDGMENT_OBJECT]
- Use sharing rules to control policy visibility based on audience
Reports &amp; Dashboards:
- Create Report [POLICY_ACKNOWLEDGMENT_REPORT]:
  - Shows policies, total staff to acknowledge, acknowledged count, percentage acknowledged
  - Grouping: By policy, showing outstanding acknowledgments by department
- Create list view [PENDING_POLICY_APPROVALS_VIEW] filtering for [APPROVAL_STATUS_FIELD] = "Pending Approval"
- Create list view [ACTIVE_POLICIES_VIEW] filtering for [APPROVAL_STATUS_FIELD] = "Active"</t>
  </si>
  <si>
    <t>GEN-P1C2.7.BK1-M3-01</t>
  </si>
  <si>
    <t>gen_stories_export.xlsx row for GEN-P1C2.7.BK1-M3-01</t>
  </si>
  <si>
    <t>As a committee member, I want a self-service portal where I can access meeting agendas, submit discussion topics, and view decisions without needing Salesforce access so that governance is more accessible and inclusive.</t>
  </si>
  <si>
    <t>This story adds an Experience Cloud community that provides committee members with governance information and workflow tools. Members can access meeting schedules, submit agenda items, view decision summaries, and complete required acknowledgments. This improves engagement and reduces friction for committee members who may not have Salesforce licenses.</t>
  </si>
  <si>
    <t>AC1: Given an unlicensed committee member receives an invitation to the governance portal, When they access the portal via link, Then they can view upcoming committee meetings, agendas, and decision summaries without a Salesforce login.
AC2: Given a committee member accesses the portal before a scheduled meeting, When they view the meeting details, Then they can submit a discussion topic or question that appears for the committee chair to review.
AC3: Given governance decisions are approved in Salesforce, When the decision is published, Then it automatically appears on the portal with summary, rationale, and any required staff acknowledgments needed.
AC4: Given a portal user is assigned an action item, When they view their action items in the portal, Then they can update status, upload completion evidence, and see deadline.
AC5: Given the governance committee meets weekly, When the chair publishes meeting minutes, Then the portal displays minutes and decisions to all members within 24 hours and sends notifications.
AC6: Given a policy update requires staff acknowledgment, When staff access the portal, Then they can read the policy and click "I Acknowledge" which captures timestamp and satisfies audit requirement.</t>
  </si>
  <si>
    <t>Overview:
Deploy an Experience Cloud community tailored to governance stakeholders. Use OmniScript forms for agenda submission and acknowledgment capture. Leverage Data Raptors to expose governance data securely without full Salesforce access. This extends governance reach beyond licensed users and improves process adoption.
OmniStudio Configuration:
- Create OmniScript [AGENDA_SUBMISSION_OMNISCRIPT]:
  - Input fields: Meeting date (dropdown), Topic title, Description, Attachments
  - Data Raptor integration: Save submission to [ACTION_ITEM_OBJECT] as agenda item
  - Post-submission: Confirmation message and thank you email
- Create OmniScript [ACKNOWLEDGMENT_OMNISCRIPT]:
  - Displays policy document (from rich text field in [GOVERNANCE_POLICY_OBJECT])
  - Radio button: "I have read and acknowledge this policy"
  - On submission: Creates [POLICY_ACKNOWLEDGMENT_OBJECT] record with user and timestamp
  - Confirmation: "Acknowledgment recorded" with timestamp
- Create FlexCard [UPCOMING_MEETINGS_FLEXCARD]:
  - Data source: [GOVERNANCE_COMMITTEE_OBJECT] with related meetings
  - Fields: Committee name, meeting date, agenda items count, chair name, action to view details
- Create FlexCard [MY_DECISIONS_FLEXCARD]:
  - Data source: [GOVERNANCE_DECISION_OBJECT]
  - Filters: Decisions from committees user is member of, status = Approved
  - Fields: Decision title, committee, date, summary, link to full decision
- Create FlexCard [MY_ACTION_ITEMS_FLEXCARD]:
  - Data source: [ACTION_ITEM_OBJECT]
  - Filters: Actions assigned to current user
  - Fields: Action title, due date, status, days until due, action to update status
Experience Cloud Configuration:
- Create Community [GOVERNANCE_COMMUNITY]:
  - Community type: Partner community (if external members) or Customer community (internal)
  - Home page: Displays upcoming meetings, my action items, recent decisions
  - Pages:
    - Meetings: List of committees and meeting schedule with agenda management
    - Decisions: View governance decisions by committee or date range
    - Actions: View assigned action items with status update capability
    - Policies: View active policies with acknowledgment option
    - Resources: Links to regulatory resources, governance charter, procedures
  - Navigation: Clear menu with sections for meetings, decisions, actions, policies
  - Authentication: SSO or community login
- Configure Data Raptors:
  - Create [MEETINGS_DATARAPTOR]: Exposes committee meetings, agendas, minutes to portal
  - Create [DECISIONS_DATARAPTOR]: Exposes approved decisions with filtering by committee
  - Create [ACTIONS_DATARAPTOR]: Exposes action items for user's assigned items
  - Create [POLICIES_DATARAPTOR]: Exposes active policies for display in portal
Access &amp; Permissions:
- Create permission set [GOVERNANCE_COMMUNITY_USER] allowing read access to [GOVERNANCE_COMMITTEE_OBJECT], [GOVERNANCE_DECISION_OBJECT], [ACTION_ITEM_OBJECT], [GOVERNANCE_POLICY_OBJECT]
- Configure sharing rules for community members to see only their committee's data
- Assign permission set to community portal user profile</t>
  </si>
  <si>
    <t>GEN-P1C2.7.BK1-M3-02</t>
  </si>
  <si>
    <t>gen_stories_export.xlsx row for GEN-P1C2.7.BK1-M3-02</t>
  </si>
  <si>
    <t>As a chief risk officer, I want rich, interactive analytics on governance effectiveness with predictive insights so that I can identify risks early and optimize governance processes.</t>
  </si>
  <si>
    <t>This story leverages CRM Analytics to create multidimensional analysis of governance metrics. Dashboards show compliance trends, committee effectiveness, decision quality (approval speed, reversal rate), and action item completion patterns. Analytics enable comparison across time periods and committees, and dashboards support drill-down to underlying records.</t>
  </si>
  <si>
    <t>AC1: Given a CRO accesses the governance analytics dashboard, When the dashboard loads, Then it displays compliance metrics (compliant vs. non-compliant by type) with trend line for the past 12 months.
AC2: Given the dashboard has governance metrics by committee, When the CRO clicks on a committee name, Then the dashboard filters to show only that committee's metrics and decisions.
AC3: Given action item data is available, When a CRO views the analytics, Then they see average time to completion, completion rate, and top bottlenecks (most frequently overdue item types).
AC4: Given the dashboard includes decision approval metrics, When a CRO views decision trends, Then they see average approval time, approval rate by committee, and decisions with unusual approval delays highlighted.
AC5: Given compliance data is multidimensional, When a CRO needs to analyze compliance by requirement type and source, When they build a custom lens, Then they can segment data by any combination and export results.
AC6: Given the CRO needs to share insights with the board, When they select specific dashboard components, Then they can create a scheduled report emailed weekly to board members.</t>
  </si>
  <si>
    <t>Overview:
Use CRM Analytics (formerly CRM Analytics) to build multidimensional analysis and interactive dashboards on top of governance data. Create datasets from the governance objects, add calculated measures, and build lenses for ad-hoc analysis. Implement dashboard alerts for governance health indicators. This provides governance leaders with powerful analytics to monitor effectiveness and identify trends.
CRM Analytics Configuration:
- Create CRM Analytics Dataset [GOVERNANCE_DATASET]:
  - Data source: [REGULATORY_REQUIREMENT_OBJECT], [GOVERNANCE_DECISION_OBJECT], [ACTION_ITEM_OBJECT], [GOVERNANCE_COMMITTEE_OBJECT]
  - Measures: Count of requirements, Count compliant (calculated), Compliance percentage (calculated), Count decisions, Average approval time (calculated), Count action items, Count completed actions, Count overdue actions
  - Dimensions: Source, Type, Committee, Status, Owner, Date (multiple date fields for time analysis)
  - Refresh frequency: Daily
- Create CRM Analytics Lens [COMPLIANCE_BY_SOURCE_LENS]:
  - Visualization: Bar chart
  - Measures: Compliance percentage
  - Dimensions: Source (NCUA, FFIEC), Type
  - Filters: Status = Compliant or Non-Compliant
  - Allows drill-down to individual requirements
- Create CRM Analytics Lens [DECISION_APPROVAL_TRENDS_LENS]:
  - Visualization: Time series line chart
  - Measures: Count of decisions, Average approval time (days)
  - Dimensions: Month created, Committee
  - Allows comparison across committees
- Create CRM Analytics Lens [ACTION_ITEM_COMPLETION_LENS]:
  - Visualization: Table
  - Measures: Count total actions, Count completed, Completion rate
  - Dimensions: Owner, Status
  - Highlights: Owners with completion rate &lt; 80% highlighted red
- Create CRM Analytics Lens [GOVERNANCE_HEALTH_SCORECARD_LENS]:
  - Visualization: Scorecard
  - Measures: Compliance rate (%), Decision approval time (days), Action completion rate (%), Average committee meeting frequency
  - Shows current vs. previous month comparison
  - Green/yellow/red indicators based on thresholds
- Create Calculated Measures:
  - Compliance Rate = (Count requirements with status=Compliant) / (Total count requirements)
  - Days to Approval = (Approval date - Created date)
  - Overdue Rate = (Count actions with status=Overdue) / (Total count actions)
Dashboard Configuration:
- Create CRM Analytics Dashboard [GOVERNANCE_ANALYTICS_DASHBOARD]:
  - Page 1 - Governance Health:
    - Component 1: Governance Health Scorecard Lens (compliance, approval time, completion, meeting frequency)
    - Component 2: Compliance by Source lens (bar chart)
    - Component 3: Compliance trend (line chart, last 12 months)
  - Page 2 - Decision Analytics:
    - Component 1: Decision approval trends lens
    - Component 2: Decisions by committee (pie chart)
    - Component 3: Table of decisions pending approval (drill-down capable)
  - Page 3 - Action Item Analytics:
    - Component 1: Action completion by owner lens (table with conditional formatting)
    - Component 2: Overdue actions by category (bar chart)
    - Component 3: Action completion rate trend (line chart, 6 months)
  - Page 4 - Committee Performance:
    - Component 1: Committee meeting frequency (cards for each committee)
    - Component 2: Decisions per committee (bar chart)
    - Component 3: Average approval time per committee (table)
  - Filters: Date range, Committee, Source, Type
  - Permission: Assign to [COMPLIANCE_OFFICER_PSET] and [GOVERNANCE_EXECUTIVE_PSET]
- Configure Dashboard Notifications:
  - Alert if Compliance rate drops below 85%
  - Alert if Decision approval time exceeds 7 days for more than 2 decisions
  - Alert if Action completion rate drops below 80%
Scheduled Reports:
- Create CRM Analytics Report [COMPLIANCE_METRICS_WEEKLY_REPORT]:
  - Visualization: Scorecard with compliance rate, overdue count, average approval time
  - Frequency: Weekly to board members
  - Format: PDF emailed to [EMAIL_LIST]</t>
  </si>
  <si>
    <t>GEN-P1C2.7.BK1-M3-03</t>
  </si>
  <si>
    <t>gen_stories_export.xlsx row for GEN-P1C2.7.BK1-M3-03</t>
  </si>
  <si>
    <t>OmniStudio, OmniScript, Integration Procedures</t>
  </si>
  <si>
    <t>As a governance secretary, I want to automate committee meeting management (scheduling, agendas, minutes) and decision workflows so that administrative overhead is reduced and process consistency improves.</t>
  </si>
  <si>
    <t>This story implements guided workflows using OmniScripts to standardize governance processes. A meeting orchestration flow guides the secretary through agenda planning, decision documentation, and follow-up. This reduces manual steps, ensures no decisions or action items are missed, and creates consistent documentation.</t>
  </si>
  <si>
    <t>AC1: Given a committee meeting is scheduled, When the secretary initiates the meeting workflow, Then the system displays an OmniScript form asking for committee, date, attendees, and agenda items.
AC2: Given agenda items are collected from committee members via the portal, When the secretary starts the meeting preparation flow, Then the system pulls submitted agenda items and displays them for review/approval.
AC3: Given a meeting concludes with decisions made, When the secretary uses the decision documentation workflow, Then they are guided to enter decision title, rationale, approver, and action items in a structured form.
AC4: Given decisions and action items are documented in the OmniScript, When the secretary submits the form, Then action items are automatically created in Salesforce with owner and deadline, and notifications are sent to owners.
AC5: Given meeting minutes must be generated, When the secretary completes the meeting workflow, Then the system generates meeting minutes document (PDF) including attendees, agenda, decisions, and actions.
AC6: Given a decision requires approval, When the decision is submitted via the OmniScript, Then the approval process is automatically initiated and the approver receives notification.</t>
  </si>
  <si>
    <t>Overview:
Use OmniScripts to create guided workflows for governance processes. Implement a meeting orchestration script that walks the secretary through agenda collection, decision capture, and action item creation. Use Integration Procedures to trigger approval processes and action item notifications. This standardizes governance administration and reduces errors.
OmniStudio Configuration:
- Create OmniScript [MEETING_ORCHESTRATION_OMNISCRIPT]:
  - Purpose: Guide secretary through complete meeting lifecycle
  - Flow:
    - Step 1 - Meeting Setup: Inputs committee (lookup), meeting date, location/format; calls Data Raptor to get committee members and previous decisions
    - Step 2 - Agenda Review: Display submitted agenda items from portal; allow secretary to add/edit items; set priority and estimated time per item
    - Step 3 - Meeting Execution: Record attendance (checkboxes for committee members); capture notes for each agenda item; flag items requiring decisions
    - Step 4 - Decision Capture: For each flagged item, prompt for decision title, rationale (rich text), approver, link to related requirements; create [GOVERNANCE_DECISION_OBJECT] records
    - Step 5 - Action Item Capture: For each decision with action items, capture action title, owner, due date, acceptance criteria; create [ACTION_ITEM_OBJECT] records
    - Step 6 - Minutes Generation: Summary review of meeting; option to attach supporting documents; generate PDF of meeting minutes
    - Completion: Confirmation and next steps
  - Data Raptor inputs: [GOVERNANCE_COMMITTEE_LOOKUP_DATARAPTOR], [SUBMITTED_AGENDA_ITEMS_DATARAPTOR]
  - Integration Procedure calls: [APPROVAL_INITIATION_PROCEDURE], [ACTION_ITEM_NOTIFICATION_PROCEDURE]
  - PDF generation: Use Conga Composer or DocGen to create meeting minutes from OmniScript data
- Create Data Raptor [SUBMITTED_AGENDA_ITEMS_DATARAPTOR]:
  - Query: [ACTION_ITEM_OBJECT] records with status = "Pending Review" (agenda items)
  - Output: Item title, submitted by, submitted date, description
- Create Data Raptor [GOVERNANCE_COMMITTEE_LOOKUP_DATARAPTOR]:
  - Query: [GOVERNANCE_COMMITTEE_OBJECT] and members from junction object
  - Output: Committee name, members with roles
- Create Integration Procedure [APPROVAL_INITIATION_PROCEDURE]:
  - Triggered by OmniScript submission
  - Action: Call Salesforce Flow to initiate approval process on [GOVERNANCE_DECISION_OBJECT]
  - Error handling: Log approval failures and notify secretary
- Create Integration Procedure [ACTION_ITEM_NOTIFICATION_PROCEDURE]:
  - Triggered by OmniScript submission
  - Action: Query created action items and send notification email to each owner
  - Email template includes: Action title, due date, decision context, link to action record
Document Generation:
- Create Conga Composer template or Salesforce DocGen [MEETING_MINUTES_TEMPLATE]:
  - Fields to populate: Committee name, meeting date, attendees, agenda items with notes, decisions with rationale, action items with owners and due dates
  - Format: PDF, professional layout
  - Include: Header with company logo, footer with document control info
Automation:
- Create Record-Triggered Flow [MEETING_RECORD_FLOW] that:
  - When a committee meeting is logged, automatically initiates the OmniScript workflow for the secretary
  - Pulls committee members and sends agenda submission notification
Access &amp; Permissions:
- Create permission set [GOVERNANCE_SECRETARY_OMNISCRIPT_PSET] with access to [MEETING_ORCHESTRATION_OMNISCRIPT] and related objects
- Restrict OmniScript execution to governance secretaries only</t>
  </si>
  <si>
    <t>GEN-P1C2.7.BK1-M4M5-01</t>
  </si>
  <si>
    <t>gen_stories_export.xlsx row for GEN-P1C2.7.BK1-M4M5-01</t>
  </si>
  <si>
    <t>Apex</t>
  </si>
  <si>
    <t>As a governance officer, I want an AI-powered assistant that analyzes regulatory changes, suggests policy updates, and flags compliance risks so that governance is proactive rather than reactive.</t>
  </si>
  <si>
    <t>This story implements an Agentforce agent that monitors regulatory announcements and provides intelligent governance recommendations. The agent analyzes existing governance decisions and policies, identifies gaps relative to regulatory changes, and suggests updates. It also monitors compliance metrics and alerts on trending risk areas. This elevates governance from reactive compliance to proactive risk management.</t>
  </si>
  <si>
    <t>AC1: Given new regulatory guidance is published by NCUA/FFIEC, When the Agentforce agent monitors regulatory sources, Then it automatically creates a compliance assessment record summarizing implications for the institution.
AC2: Given the compliance assessment is created, When a governance officer reviews it via the assistant, Then the agent recommends specific policies that may need updates and shows existing similar decisions as reference.
AC3: Given governance metrics show a declining trend in a specific compliance area, When the assistant analyzes the data, Then it alerts the CRO with risk summary and recommended governance actions to address the trend.
AC4: Given a governance officer asks the assistant "What regulatory updates do we need to act on?", When the agent processes the query, Then it searches recent regulatory documents, compliance assessments, and policies to provide a summary with recommended next steps.
AC5: Given a policy is under review, When the governance officer asks the agent for analysis, Then the agent compares the policy against regulatory requirements and identifies any gaps or outdated provisions.
AC6: Given an action item is created from a governance decision, When the action deadline approaches, Then the agent proactively suggests follow-up actions based on similar past decisions and industry best practices.</t>
  </si>
  <si>
    <t>Overview:
Deploy an Agentforce agent configured with governance expertise to analyze regulatory changes, assess policy compliance gaps, and provide proactive governance recommendations. The agent uses Data Cloud to access unified governance and regulatory data, uses Einstein Copilot for natural language interaction, and stores recommendations as governance assessments for follow-up. This transforms governance from a compliance function to a strategic risk enabler.
Agentforce Configuration:
- Create Agentforce Agent [GOVERNANCE_INTELLIGENCE_AGENT]:
  - Agent type: Autonomous agent with human oversight
  - Primary actions:
    1. Monitor regulatory sources (NCUA, FFIEC websites, regulatory bulletin feeds)
    2. Analyze new regulations for impact on existing governance
    3. Recommend policy updates
    4. Flag compliance metrics trends
    5. Suggest governance actions
  - Tools available to agent:
    - Search regulatory documents and bulletins (via integration with regulatory news service or nCino)
    - Query Salesforce data (governance data model via Apex actions)
    - Access Data Cloud for unified governance metrics
    - Create and update Salesforce records (governance assessments, action items)
    - Send notifications and create tasks
- Create Agent Prompt Template [GOVERNANCE_ANALYST_PROMPT]:
  - Context: Agent has governance expertise, understands NCUA/FFIEC requirements
  - Capabilities: Regulatory analysis, policy gap assessment, risk scoring
  - Guardrails: Agent should not make binding regulatory interpretations; always defer complex legal questions to counsel
  - Output format: Clear, actionable recommendations with supporting rationale
- Configure Agent Triggers:
  - Scheduled trigger: Daily scan of regulatory sources and publish compliance assessments
  - Event trigger: When compliance metrics cross threshold (e.g., compliance rate &lt; 80%), agent analyzes and creates alert
  - On-demand: Governance officer can query agent via Slack/Teams or portal
- Create Custom Actions for agent to interact with Salesforce:
  - [GET_GOVERNANCE_REQUIREMENTS_ACTION]: Returns all regulatory requirements filtered by criteria
  - [GET_GOVERNANCE_POLICIES_ACTION]: Returns governance policies with version history
  - [GET_GOVERNANCE_METRICS_ACTION]: Returns recent compliance metrics and trends
  - [CREATE_GOVERNANCE_ASSESSMENT_ACTION]: Creates assessment record from agent analysis
  - [CREATE_ACTION_ITEM_ACTION]: Creates action item recommended by agent
  - [SEND_GOVERNANCE_ALERT_ACTION]: Sends alert to governance officer
Data Cloud Configuration:
- Create Data Cloud Dataset [GOVERNANCE_UNIFIED_DATASET]:
  - Sources: [REGULATORY_REQUIREMENT_OBJECT], [GOVERNANCE_DECISION_OBJECT], [ACTION_ITEM_OBJECT], [GOVERNANCE_POLICY_OBJECT]
  - Unified identity: Governance context (institution)
  - Real-time sync: Hourly refresh for governance data
  - Calculated fields: Compliance rate (%), Decision approval time (days), Action completion rate (%), Policy update recency (days since last review)
- Create Data Cloud Segment [HIGH_RISK_COMPLIANCE_AREAS]:
  - Criteria: Compliance rate &lt; 70% or Action completion rate &lt; 60%
  - Used by agent to identify areas needing attention
- Create Data Cloud Segment [COMPLIANCE_TREND_ANALYSIS]:
  - Tracks compliance rate monthly trend for past 12 months
  - Identifies increasing or decreasing trends
  - Used by agent to alert on concerning trends
Custom Objects for Agent Output:
- Create object [GOVERNANCE_ASSESSMENT_OBJECT] to store agent analysis:
  - [ASSESSMENT_DATE_FIELD] (date)
  - [ASSESSMENT_TYPE_FIELD] (picklist: Regulatory Change Impact, Policy Gap Analysis, Metrics Trend Analysis, Risk Alert)
  - [DESCRIPTION_FIELD] (long text - agent's analysis)
  - [RECOMMENDATIONS_FIELD] (long text - recommended actions)
  - [PRIORITY_FIELD] (picklist: Critical, High, Medium, Low)
  - [LINKED_DOCUMENTS_FIELD] (file attachments - source documents)
  - [ASSIGNED_TO_FIELD] (lookup to User - governance officer responsible for follow-up)
  - [STATUS_FIELD] (picklist: New, Under Review, Action Initiated, Closed)
- Create approval process for governance assessments with priority=Critical routing to CRO
Slack/Teams Integration:
- Configure Copilot Actions in Slack allowing governance officers to query the agent:
  - "@governance_agent What are our top compliance risks?"
  - "@governance_agent Summarize recent NCUA guidance"
  - "@governance_agent Audit [Policy Name] against current regulations"
  - Agent responds with analysis and recommended next steps
  - Links back to relevant Salesforce records
Notification &amp; Escalation:
- Create Record-Triggered Flow [CRITICAL_ASSESSMENT_NOTIFICATION]:
  - When [GOVERNANCE_ASSESSMENT_OBJECT] with priority=Critical is created
  - Send immediate notification to CRO and Chief Compliance Officer
  - Create task for assigned officer with deadline
Access &amp; Permissions:
- Create permission set [AGENTFORCE_GOVERNANCE_USER_PSET] allowing:
  - Read access to [GOVERNANCE_ASSESSMENT_OBJECT], [REGULATORY_REQUIREMENT_OBJECT], [GOVERNANCE_POLICY_OBJECT]
  - Create/edit on [ACTION_ITEM_OBJECT] (for agent to create follow-up items)
  - Execute [GOVERNANCE_INTELLIGENCE_AGENT]</t>
  </si>
  <si>
    <t>GEN-P1C2.7.BK1-M4M5-02</t>
  </si>
  <si>
    <t>gen_stories_export.xlsx row for GEN-P1C2.7.BK1-M4M5-02</t>
  </si>
  <si>
    <t>As a chief risk officer, I want real-time alerts when compliance risks emerge or regulatory deadlines approach so that we can respond immediately rather than discovering issues in periodic reviews.</t>
  </si>
  <si>
    <t>This story leverages Data Cloud to stream governance and regulatory data in real-time, enabling immediate alerts when compliance thresholds are crossed or deadlines are imminent. Real-time dashboards show the current compliance status across all governance areas. Automated workflows trigger escalation and notification based on risk indicators. This eliminates the lag between risk emergence and response.</t>
  </si>
  <si>
    <t>AC1: Given a regulatory requirement's compliance deadline is 7 days away, When Data Cloud recognizes the approaching deadline, Then an immediate alert is created and the CRO is notified via Slack/email/portal.
AC2: Given compliance status is tracked in real-time, When compliance rate falls below 80%, When the CRO views the real-time dashboard, Then the metric is highlighted in red and shows trend indicating the drop.
AC3: Given action items are assigned and due, When an action item due date passes without completion, Then an escalation workflow immediately notifies the action owner's manager and the governance officer.
AC4: Given a requirement's status changes to Non-Compliant, When Data Cloud detects the change, Then a risk assessment workflow is triggered to evaluate impact and create investigation task.
AC5: Given a risk alert is created, When a governance officer views the alert dashboard, Then they can drill down to see root cause (which requirements, decisions, or actions are contributing), and take action.
AC6: Given governance data is streaming in real-time, When the CRO needs to report compliance status at a board meeting, When they access the dashboard, Then data is guaranteed to be current (within 15 minutes) rather than dated.</t>
  </si>
  <si>
    <t>Overview:
Deploy Data Cloud streams to bring governance data (requirements, decisions, actions, compliance status) into real-time datasets. Build event-driven workflows that trigger immediately when risk thresholds are crossed. Create a real-time governance command center dashboard showing live compliance status, trending risks, and imminent deadlines. This transforms governance from periodic reporting to continuous monitoring and immediate response.
Data Cloud Configuration:
- Enable Data Cloud real-time ingestion for governance objects:
  - [REGULATORY_REQUIREMENT_OBJECT]: Stream requirement status, deadline, compliance updates
  - [GOVERNANCE_DECISION_OBJECT]: Stream decision status, approval process progress
  - [ACTION_ITEM_OBJECT]: Stream action status, deadline, completion
  - [GOVERNANCE_ASSESSMENT_OBJECT]: Stream agent recommendations and risk alerts
  - Ingestion latency: &lt; 5 minutes for new/changed records
- Create Data Cloud Unified Identity [GOVERNANCE_COMPLIANCE_IDENTITY]:
  - Stitches governance records from Salesforce org
  - Deduplication: One requirement record = one identity
- Create Data Cloud Dataset [GOVERNANCE_REALTIME_DATASET]:
  - Sources: Real-time streams from governance objects
  - Calculated fields: Days to compliance deadline (from deadline date to today), Compliance status trend (vs. previous week), Risk score (combination of overdue items, non-compliant reqs, pending decisions), Escalation needed (boolean: true if risk score is high or deadline imminent)
  - Retention: 24 months of historical data for trending
  - Refresh: Real-time as records change
- Create Data Cloud Segments:
  - [IMMINENT_DEADLINE_SEGMENT]: Requirements with days_to_deadline &lt;= 7 and status != Compliant
  - [ESCALATION_REQUIRED_SEGMENT]: Items with escalation_needed = true
  - [COMPLIANCE_TRENDING_DOWN_SEGMENT]: Compliance rate decreasing week-over-week
  - [HIGH_RISK_SEGMENT]: Risk score &gt; 75
Event-Driven Workflows (Platform Events):
- Create Platform Event [COMPLIANCE_THRESHOLD_CROSSED_EVENT]:
  - Fired when: Compliance rate crosses 80% threshold (down) or Days to deadline &lt; 7
  - Payload: Requirement ID, current status, threshold value, trend info
  - Subscribers: Escalation workflow
- Create Record-Triggered Flow [COMPLIANCE_THRESHOLD_ESCALATION_FLOW]:
  - Trigger: Platform Event [COMPLIANCE_THRESHOLD_CROSSED_EVENT] or deadline within 7 days
  - Actions:
    1. Create [GOVERNANCE_ASSESSMENT_OBJECT] record documenting the issue
    2. Send Slack notification to CRO with summary and link to requirement
    3. Send email alert to Compliance Officer
    4. Create high-priority task assigned to responsible party
    5. (If critical) Create incident in ITSM system
- Create Record-Triggered Flow [OVERDUE_ACTION_ESCALATION_FLOW]:
  - Trigger: [ACTION_ITEM_OBJECT] when status changes to Overdue or due date passes
  - Actions:
    1. Notify action owner and manager
    2. Create escalation task assigned to governance officer
    3. Update risk score in Data Cloud
    4. If overdue &gt; 14 days, escalate to CRO
Real-Time Command Center Dashboard:
- Create CRM Analytics Dashboard [GOVERNANCE_COMMAND_CENTER]:
  - Purpose: Single pane of glass showing live governance and compliance status
  - Refresh interval: Real-time (Data Cloud dataset refresh)
  - Pages:
    - Compliance Status: Gauge showing overall compliance rate (target &gt;= 90%); Table of compliance by type with red/yellow/green indicators; Alert list of active alerts; Compliance rate trend line chart for past 12 weeks
    - Imminent Deadlines: Table of requirements with deadline &lt;= 7 days sorted by date; Columns: Requirement, Source, Type, Owner, Days remaining, Current status; Color coding: Red if non-compliant
    - Action Item Status: Table of all overdue or at-risk action items; Columns: Action, Owner, Due date, Days overdue, Status, Related decision; Escalation indicator for items &gt; 7 days overdue
    - Risk Alerts: List of all active [GOVERNANCE_ASSESSMENT_OBJECT] records with priority Critical or High; Fields: Assessment type, description, priority, assigned to, created date
    - Performance Metrics: Scorecard showing Decision approval time (avg days), Action completion rate (%), Meeting frequency (per month); Comparison: Current vs. target vs. previous month
  - Filters: Date range, Source (NCUA/FFIEC), Type, Committee, Priority
  - Permission: [GOVERNANCE_EXECUTIVE_PSET], [COMPLIANCE_OFFICER_PSET]
- Mobile-optimize dashboard for on-the-go CRO viewing
Slack/Teams Integration:
- Create Slack bot notifications:
  - When compliance rate crosses threshold, post to #governance-alerts
  - When deadline imminent, post to responsible party's direct message
  - When critical assessment created, post to #governance-executive with escalation info
  - Include quick-action buttons: "View Details", "Create Task", "Acknowledge"
- Create Slack workflow allowing governance officer to ask bot "@governance_status What are our critical compliance risks?"
Custom Actions for Workflow Integration:
- Create Apex Action [GET_IMMINENT_DEADLINES_ACTION]:
  - Query: Data Cloud real-time dataset for items with deadline &lt;= 7 days
  - Output: Array of deadline items sorted by date
  - Used in workflows to create targeted alerts
- Create Apex Action [CALCULATE_COMPLIANCE_RISK_SCORE_ACTION]:
  - Logic: Risk score = (% non-compliant reqs) * 0.5 + (% overdue actions) * 0.3 + (% pending decisions) * 0.2
  - Output: Risk score 0-100, risk level (low/medium/high/critical)
  - Used to determine escalation level
Access &amp; Permissions:
- Assign [GOVERNANCE_EXECUTIVE_PSET] to CRO and Chief Compliance Officer
  - Permission: Read all governance objects and Data Cloud datasets
  - Permission: Execute real-time dashboards and alerts
- Create permission set [GOVERNANCE_ALERT_RESPONDER_PSET] for governance officers
  - Permission: Read and acknowledge alerts, create tasks, update assessment status</t>
  </si>
  <si>
    <t>GEN-P1C2.7.BK1-M4M5-03</t>
  </si>
  <si>
    <t>gen_stories_export.xlsx row for GEN-P1C2.7.BK1-M4M5-03</t>
  </si>
  <si>
    <t>As a governance leader, I want predictive insights on governance trends and proactive recommendations for policy updates so that we stay ahead of regulatory changes and minimize governance incidents.</t>
  </si>
  <si>
    <t>This story uses Einstein Copilot and large language models (via custom prompts) to analyze governance patterns, predict areas likely to become non-compliant, and recommend preventive governance actions. The system learns from past governance decisions and compliance issues to identify patterns and flag emerging risks before they become critical. This elevates governance to a predictive, AI-driven discipline.</t>
  </si>
  <si>
    <t>AC1: Given historical governance data (decisions, compliance status, action items), When Einstein Copilot analyzes trends, Then it identifies patterns and surfaces insights (e.g., "requirements from [Source] consistently take 15 days to comply; capital requirements take 5 days").
AC2: Given a new regulatory requirement is assessed, When Copilot analyzes it relative to institution type/size and past similar requirements, Then it predicts compliance difficulty (easy/medium/hard) and recommends governance structure.
AC3: Given a governance officer reviews a policy draft, When they ask Copilot "Does this policy align with latest NCUA guidance?", Then Copilot analyzes the policy against regulatory documents and highlights misalignments.
AC4: Given compliance metrics are trending downward in a specific area, When Copilot analyzes the trend, Then it identifies likely root causes and suggests governance process changes.
AC5: Given a governance decision is submitted for approval, When Copilot reviews it, Then it flags risks (e.g., "This decision reverses a prior decision from Q2 2024; recommend noting rationale") and suggests supporting documentation.
AC6: Given governance leaders run predictive analytics, When Copilot generates a forecast, Then it predicts compliance rate for next quarter and shows confidence intervals and key assumptions.</t>
  </si>
  <si>
    <t>Overview:
Leverage Einstein Copilot customizations and Data Cloud analytics to provide governance leaders with predictive insights and decision support. Train models on historical governance decisions and compliance outcomes to identify patterns and predict future compliance challenges. Use large language models (via prompt templates) to analyze governance documents, regulatory changes, and policy drafts for risks and alignment. This transforms governance decision-making from reactive to predictive.
Einstein Copilot Configuration:
- Create Prompt Template [GOVERNANCE_ANALYZER_PROMPT]:
  - System instruction: You are a governance and regulatory expert. Analyze governance decisions and policies against NCUA/FFIEC frameworks. Identify risks, misalignments, and improvements.
  - Input context: Policy document (text), Regulatory requirements (text), Institution profile (risk category, size, recent compliance issues)
  - Output format: Clear risk assessment with specific recommendations
  - Safety guardrails: Do not provide binding legal advice; flag complex issues for counsel review
- Create Prompt Template [COMPLIANCE_PREDICTOR_PROMPT]:
  - System instruction: You are a compliance risk analyst. Predict compliance challenges and recommend preventive governance actions.
  - Input context: Requirement description (text), Historical compliance data (JSON): Time to comply, difficulty, resource needs; Institution profile (JSON): Size, type, risk appetite, current process maturity
  - Output format: Compliance prediction (easy/medium/hard), resource estimate, recommended governance process
- Create Copilot Actions:
  - [ANALYZE_POLICY_ACTION]: Pass policy document to Copilot for alignment analysis
  - [PREDICT_COMPLIANCE_ACTION]: Pass requirement to Copilot for difficulty/risk prediction
  - [FORECAST_COMPLIANCE_TREND_ACTION]: Pass historical compliance data for trend forecast
  - [AUDIT_GOVERNANCE_DECISION_ACTION]: Pass decision record for risk analysis and suggestions
Data Cloud Analytics for Pattern Recognition:
- Create Data Cloud Dataset [GOVERNANCE_PATTERNS_DATASET]:
  - Sources: [REGULATORY_REQUIREMENT_OBJECT], [GOVERNANCE_DECISION_OBJECT], [ACTION_ITEM_OBJECT], [GOVERNANCE_ASSESSMENT_OBJECT]
  - Calculated fields: Time to comply = (Compliance achieved date - Effective date); Compliance difficulty = (Time to comply categorized as easy/medium/hard based on quartiles); Compliance success rate = (# compliant requirements of type X) / (total of type X); Decision reversal indicator = (1 if decision contradicts prior decision, 0 otherwise); Risk realization rate = (# requirements that became non-compliant) / (total tracked)
  - Granularity: By requirement type, source, institution profile characteristics
- Create Calculated Insights:
  - Average time to compliance by: Type, Source, Requirement complexity, Committee involved
  - Compliance success rate by: Type, Source, Process maturity of handling area
  - Failure pattern analysis: Features of requirements that typically become non-compliant
  - Decision quality metrics: Approval time, reversal rate, compliance success of related requirements
Predictive Model Configuration:
- Create Einstein Prediction Builder model [COMPLIANCE_DIFFICULTY_PREDICTOR]:
  - Target: Compliance difficulty (0=Easy, 1=Medium, 2=Hard)
  - Features: Requirement type, source, complexity score, institution type, current compliance rate in area
  - Training data: 24 months of historical requirements and compliance outcomes
  - Prediction output: Difficulty score with confidence interval
  - Retrain frequency: Monthly
- Create Einstein Prediction Builder model [REQUIREMENT_BECOMING_NONCOMPLIANT_PREDICTOR]:
  - Target: Compliance status in 90 days (0=Remains compliant, 1=Becomes non-compliant)
  - Features: Days to deadline, current status, similar requirement failure history, process maturity
  - Training data: 24 months of requirement status tracking
  - Prediction output: Risk probability (%) that requirement will become non-compliant in next 90 days
  - Use: Flag high-risk requirements for proactive governance action
- Configure threshold alerts: If compliance_difficulty_predictor &gt;= 1.5 (medium-hard), recommend enhanced governance oversight; If noncompliant_predictor &gt;= 60%, create escalation assessment recommending immediate action
Custom Governance Analyst Agent:
- Create Agentforce Agent [PREDICTIVE_GOVERNANCE_ANALYST]:
  - Capabilities:
    1. Analyze new policies against regulatory requirements using Copilot
    2. Predict compliance difficulty for new requirements using ML models
    3. Forecast compliance trends using historical data
    4. Identify emerging governance risks from compliance patterns
    5. Suggest governance process improvements based on patterns
    6. Generate governance trend reports with predictions
  - Tools: Run Copilot prompts for policy/decision analysis; Query ML prediction models for difficulty/risk scores; Access Data Cloud for historical pattern analysis; Generate natural language reports and recommendations
  - Schedule: Daily analysis to identify emerging risks, on-demand for specific requests
  - Escalation: If predicted risk score &gt; 80, automatically escalate to CRO
Governance Insights Dashboard:
- Create CRM Analytics Dashboard [GOVERNANCE_PREDICTIVE_INSIGHTS]:
  - Purpose: Show predictive insights and trend forecasts to governance leaders
  - Sections:
    - Compliance Forecast: Chart showing forecasted compliance rate for next 2 quarters (with confidence interval); Key drivers showing top 3 factors driving predicted compliance changes; Recommendation: "Recommend [Action] to improve forecasted compliance"
    - Emerging Risks: Table of top 10 at-risk requirements (using noncompliant_predictor model); Columns: Requirement, Predicted risk (%), Days remaining, Recommended action; Color: Red for high risk (&gt;70%), yellow for medium (40-70%)
    - Governance Maturity Trend: Chart showing governance maturity improvement trajectory based on decision quality and compliance success metrics; Comparison: Actual vs. target maturity level; Gap analysis: What governance enhancements would accelerate maturity
    - Process Effectiveness Analysis: Table of governance process metrics with trend (approval time, action completion, compliance success) by process; Insight: "Decision approval time has increased 20% YoY; recommend process review"
    - Recommendations Engine: List of AI-generated governance recommendations; Prioritization: Recommendations ranked by impact potential; Action: Click to create governance assessment or task
  - Refresh: Daily from Data Cloud
  - Permission: [GOVERNANCE_EXECUTIVE_PSET]
Copilot Integration in Salesforce UI:
- Add Einstein Copilot widget to [GOVERNANCE_POLICY_PAGE_LAYOUT]:
  - Prompt: "Analyze this policy against current NCUA/FFIEC guidance"
  - Response: Inline analysis highlighting risks and suggested improvements
- Add Einstein Copilot widget to [GOVERNANCE_DECISION_PAGE_LAYOUT]:
  - Prompt: "Review this decision for completeness and risk"
  - Response: Checklist of decision quality factors
- Add Einstein Copilot widget to [REGULATORY_REQUIREMENT_PAGE_LAYOUT]:
  - Prompt: "What is the compliance difficulty for this requirement and what resources are needed?"
  - Response: Difficulty prediction with confidence, estimated effort, suggested process
Access &amp; Permissions:
- Create permission set [GOVERNANCE_INSIGHTS_ANALYST_PSET]:
  - Read access to all governance objects and Data Cloud datasets
  - Execute predictive models and Copilot actions
  - Create insights and recommendations
- Assign to governance officers and CRO</t>
  </si>
  <si>
    <t>GEN-P1C2.7.IC1-M1M2-01</t>
  </si>
  <si>
    <t>gen_stories_export.xlsx row for GEN-P1C2.7.IC1-M1M2-01</t>
  </si>
  <si>
    <t>P1C2.7.IC1.UC4, P1C2.7.IC1.UC2</t>
  </si>
  <si>
    <t>As a Compliance Officer, I want to establish a formal NAIC/State DOI regulatory governance structure so that the organization has clear accountability for meeting regulatory requirements.</t>
  </si>
  <si>
    <t>This story creates the foundational governance framework using Salesforce Compliance Management (Insurance Carrier) module. It establishes a central repository for NAIC and State DOI regulatory requirements, organizational policies, and decision authorities. This enables transition from ad-hoc compliance to structured governance with documented roles and procedures.</t>
  </si>
  <si>
    <t>AC1: Given a compliance officer logs into Salesforce, When they navigate to Compliance Management, Then they can view all active NAIC and State DOI regulatory requirements applicable to the organization.
AC2: Given a regulatory requirement is created, When the requirement is marked as "Applicable," Then it automatically appears in the compliance inventory for tracking and assignment.
AC3: Given a compliance policy needs to be documented, When a user creates a Policy record linked to a regulatory requirement, Then the policy is version-controlled and marked with an effective date.
AC4: Given a compliance decision is made, When the decision is documented in the governance record, Then the decision date, authority, and rationale are captured and auditable.
AC5: Given a new state regulation is enacted, When the requirement is added to the system, Then all affected stakeholders receive a notification prompting policy review.</t>
  </si>
  <si>
    <t>Overview:
This story implements the core governance data model using Salesforce Compliance Management (Insurance Carrier). It establishes custom fields and objects to track regulatory requirements, organizational policies, governance decisions, and compliance authorities. The design uses standard Salesforce permission sets to enforce role-based access to sensitive governance records.
Object &amp; Field Setup:
- Enable Compliance Management module in [CLIENT_ORG]
- Create custom lookup field [Regulatory_Requirement_Source__c] to distinguish NAIC vs. State DOI sources
- Add custom field [Governance_Authority__c] to identify who is accountable for compliance decision
- Create custom field [Effective_Date__c] and [Sunset_Date__c] for requirement lifecycle tracking
- Add custom field [Compliance_Status__c] with picklist: {Compliant, Non-Compliant, In Remediation, Not Applicable}
- Configure record types: Regulatory_Requirement, Organizational_Policy, Governance_Decision
Automation:
- Record-Triggered Flow: When regulatory requirement is marked active, automatically create related Action Plan in FSC
- Validation Rule: Require governance authority assignment before requirement can be marked "Active"
- Record-Triggered Flow or Flow: Send task assignment to [POLICY_OWNER_QUEUE] when new requirement is added
Access &amp; Permissions:
- Create [Compliance_Officer] permission set granting CRUD on compliance records and read-only on Financial Accounts
- Create [Governance_Authority] permission set for restricted approval of policy changes
- Set up organization-wide default (OWD) for compliance records to private; use role hierarchy for access delegation
- Apply sharing rules to grant relevant business unit leaders view/edit access to compliance requirements affecting their area</t>
  </si>
  <si>
    <t>GEN-P1C2.7.IC1-M1M2-02</t>
  </si>
  <si>
    <t>gen_stories_export.xlsx row for GEN-P1C2.7.IC1-M1M2-02</t>
  </si>
  <si>
    <t>As a Governance Administrator, I want to define compliance roles, authorities, and decision rights so that accountability is clear and governance decisions are made by authorized parties.</t>
  </si>
  <si>
    <t>This story implements RACI-based governance using Salesforce permission sets, sharing rules, and custom governance records. It establishes who owns what aspect of NAIC/State DOI compliance, what decisions each role can make, and how compliance authorities interact. This transitions governance from undefined to explicitly documented and enforced.</t>
  </si>
  <si>
    <t>AC1: Given the governance structure is defined, When a user views a Regulatory Requirement record, Then they see the assigned Governance Authority and can trace decision accountability.
AC2: Given a compliance decision requires board approval, When the decision is submitted, Then it routes to the [Board_Approval_Queue] and cannot be marked approved until authorized.
AC3: Given a business unit leader needs to review applicable requirements, When they log in, Then they see only compliance requirements relevant to their jurisdiction or product line via sharing rules.
AC4: Given a new compliance officer joins the team, When their user record is provisioned with the [Compliance_Officer] permission set, Then they immediately have access to all active governance records and templates.
AC5: Given compliance authority changes hands, When the Governance Authority is reassigned on a record, Then the previous authority receives a notification and the audit trail captures the change with timestamp.</t>
  </si>
  <si>
    <t>Overview:
This story configures role-based access and governance authorities using Salesforce permission sets, sharing rules, and custom governance junction objects. It creates a RACI matrix as Salesforce records, linking decision rights to user roles. The design enables flexible governance authority assignment and enforces segregation of duties (e.g., policy owner cannot approve their own policy).
Object &amp; Field Setup:
- Create custom object [Governance_Authority__c] with fields: Authority_Name, Authority_Type (picklist: {Board, Executive, Compliance Officer, Business Unit Leader}), Decision_Rights (long text area)
- Create junction object [Governance_Role_Mapping__c] to link User records to Governance Authority and Compliance Domain
- Add custom field [Approval_Authority__c] on Organizational_Policy object to require approval routing
- Add custom field [Decision_Rights_Description__c] to document what each role can approve
Access &amp; Permissions:
- Create permission sets: [Board_Governance_Approver], [Compliance_Officer], [Business_Unit_Compliance_Lead], [Governance_Observer]
- Configure [Board_Governance_Approver] with approval process execution permission
- Apply sharing rules based on [Business_Unit__c] and [Jurisdiction__c] fields to limit data visibility by geography/product
- Create manual sharing rule to grant full access to [Compliance_Officer] role across all compliance records
Automation:
- Approval Process: When policy change is submitted, route to authority specified in [Approval_Authority__c]; log approval decision with timestamp
- Validation Rule: Prevent approval of policies by the policy owner (creator); require different authority
- Flow: When Governance Authority is reassigned, send notification to previous holder and new holder with context</t>
  </si>
  <si>
    <t>GEN-P1C2.7.IC1-M1M2-03</t>
  </si>
  <si>
    <t>gen_stories_export.xlsx row for GEN-P1C2.7.IC1-M1M2-03</t>
  </si>
  <si>
    <t>P1C2.7.IC1.UC4, P1C2.7.IC1.UC5</t>
  </si>
  <si>
    <t>As a Compliance Manager, I want to track which NAIC and State DOI requirements apply to our organization so that we have a current regulatory inventory to plan against.</t>
  </si>
  <si>
    <t>This story creates a master regulatory inventory in Salesforce using nCino Regulatory Compliance &amp; Reporting module or Salesforce Compliance Management custom objects. It ingests NAIC requirements, State DOI filings, and jurisdiction-specific mandates, then maps them to organizational business units and customer segments. This enables the organization to prioritize compliance work and prevent gaps.</t>
  </si>
  <si>
    <t>AC1: Given the organization operates in multiple states, When a compliance manager views the regulatory inventory, Then they see all NAIC requirements and state-specific DOI requirements segmented by jurisdiction.
AC2: Given a new state regulation is released, When it is added to the inventory, Then it is automatically tagged with jurisdiction, effective date, and potentially affected business units.
AC3: Given a requirement has multiple sub-requirements or interpretations, When a compliance professional creates a detail record, Then parent-child relationships are maintained and reporting aggregates correctly.
AC4: Given a requirement has been superseded, When it is marked inactive, Then historical compliance work against that requirement remains visible for audit purposes.
AC5: Given a regulatory requirement applies to a specific product or customer type, When the requirement is linked to [FINANCIAL_ACCOUNT_RECORD_TYPE], Then that context is available to operational teams.
AC6: Given quarterly regulatory updates occur, When the compliance team imports new requirements via data load, Then duplicate detection prevents duplicate records and version history is maintained.</t>
  </si>
  <si>
    <t>Overview:
This story implements a regulatory inventory using nCino Regulatory Compliance &amp; Reporting module (if available) or core Salesforce Compliance Management. It establishes a master data model for requirements with attributes such as jurisdiction, category, effective date, and applicability. The design includes parent-child relationships to handle requirement hierarchies (e.g., NAIC model law → state-specific interpretation → operational control requirement).
Object &amp; Field Setup:
- Create or enable Regulatory_Requirement__c object with fields: Requirement_ID, Description, Source (picklist: {NAIC, State DOI, Internal Policy}), Jurisdiction__c, Effective_Date__c, Sunset_Date__c, Status__c
- Add custom field [Requirement_Category__c] (picklist: {Governance, Risk Management, Consumer Protection, Solvency, Reporting, Documentation})
- Create custom field [Applicable_Business_Units__c] (multi-select picklist or junction object)
- Add custom field [Applicable_Products__c] linking to FSC Product records
- Create custom field [Linked_Policies__c] for relationship to Organization Policy records
- Add custom field [External_Reference_URL__c] to store links to NAIC/DOI guidance
Automation:
- Duplicate Rule: On create, match by Requirement_ID and Jurisdiction to prevent duplicates
- Record-Triggered Flow: When requirement is marked Active, create related tasks for policy owners in affected business units
- Scheduled Flow: Quarterly reminder to compliance team to review and refresh regulatory inventory
Reports &amp; Dashboards:
- Create list view [Active_NAIC_Requirements] filtered by Source = NAIC and Status = Active
- Create list view [State_DOI_Requirements_By_Jurisdiction] with grouping by Jurisdiction__c
- Create report [Regulatory_Inventory_by_Business_Unit] showing which units are affected by which requirements</t>
  </si>
  <si>
    <t>GEN-P1C2.7.IC1-M1M2-04</t>
  </si>
  <si>
    <t>gen_stories_export.xlsx row for GEN-P1C2.7.IC1-M1M2-04</t>
  </si>
  <si>
    <t>FSC Action Plans</t>
  </si>
  <si>
    <t>As a Business Unit Manager, I want to know which NAIC/State DOI requirements apply to my area and what compliance actions are needed so that I can resource and plan compliance work.</t>
  </si>
  <si>
    <t>This story links regulatory requirements to FSC Financial Accounts, Products, and Relationship Groups, then surfaces compliance obligations to business unit owners via FSC Action Plans. It creates a bridge between governance decisions and operational execution, ensuring compliance requirements drive concrete work assignments and accountability.</t>
  </si>
  <si>
    <t>AC1: Given a compliance requirement applies to a specific product line, When a relationship manager views a related Financial Account, Then they see a compliance Action Plan showing required controls and evidence needed.
AC2: Given compliance requirements differ by jurisdiction, When a customer moves to a new state, When their account is updated with the new jurisdiction, Then the applicable compliance requirements are automatically refreshed.
AC3: Given a regulatory requirement requires specific documentation, When the documentation is needed, Then an Action Plan task is assigned to [DOCUMENTATION_OWNER] with due date tied to regulatory deadline.
AC4: Given a business unit completes a compliance task, When the task is marked complete with evidence, Then the compliance record is updated and the status rolls up to governance dashboard.
AC5: Given a compliance requirement is sunset or replaced, When the requirement status changes to Inactive, Then all active Action Plans linked to that requirement are notified and guidance is provided on what replaces it.</t>
  </si>
  <si>
    <t>Overview:
This story creates the operational link between governance (regulatory inventory) and execution (FSC Action Plans) using lookup relationships and automation. It uses FSC Action Plans as the primary tool for assigning compliance work to business units and tracking completion. The design ensures that regulatory requirements become operational tasks with clear owners, due dates, and evidence trails.
Object &amp; Field Setup:
- Add custom lookup field [Related_Regulatory_Requirement__c] on FSC Action Plan object
- Create custom field [Compliance_Evidence_Type__c] on Action Plan (picklist: {Policy Document, Training Certificate, Audit Report, Control Testing, Exception Report})
- Add custom field [Compliance_Status__c] on Financial Account to roll up account-level compliance state
- Create custom field [Jurisdictional_Compliance__c] on Financial Account, auto-populated from account address
Automation:
- Record-Triggered Flow: When a regulatory requirement is marked Active and linked to a business unit, automatically create Action Plans for that unit
- Flow: When a Financial Account jurisdiction is updated, query applicable requirements for that jurisdiction and create new Action Plans
- Record-Triggered Flow or Flow: When a compliance Action Plan is marked complete, update Regulatory Requirement compliance status and send notification to governance team
- Scheduled Flow: Monthly sweep to flag overdue compliance Action Plans and escalate to business unit leaders
Access &amp; Permissions:
- Ensure [Business_Unit_Leader] permission set grants read access to compliance requirements affecting their unit and full CRUD on their unit's Action Plans
- Apply sharing rules to grant business unit leads access to Financial Accounts in their unit along with related compliance records</t>
  </si>
  <si>
    <t>GEN-P1C2.7.IC1-M1M2-05</t>
  </si>
  <si>
    <t>gen_stories_export.xlsx row for GEN-P1C2.7.IC1-M1M2-05</t>
  </si>
  <si>
    <t>As a Compliance Officer, I want to document compliance procedures and reference materials so that compliance requirements translate into repeatable, auditable operational procedures.</t>
  </si>
  <si>
    <t>This story uses Salesforce Compliance Management and nCino Document Manager to create a centralized repository for compliance procedures, control documentation, and regulatory guidance. It ensures procedures are version-controlled, linked to requirements, and accessible to relevant teams. This enables consistent execution and satisfies audit requirements for documented procedures.</t>
  </si>
  <si>
    <t>AC1: Given a regulatory requirement is in place, When a compliance procedure is documented, Then the procedure is linked to the requirement and captures its rationale.
AC2: Given a procedure needs to be revised, When a new version is uploaded, Then the system maintains version history and shows which version is currently active.
AC3: Given an operational team needs to execute a compliance procedure, When they access the related Action Plan, Then they can view the current procedure document without leaving the workflow.
AC4: Given external guidance (NAIC guidance, DOI rule interpretation) is published, When it is added to the documentation repository, Then compliance teams are notified and can link it to affected procedures.
AC5: Given a procedure is superseded, When it is marked inactive, Then the new procedure is highlighted and users attempting to access the old one are informed of the change.
AC6: Given auditors request documentation of compliance procedures, When the compliance officer runs a report, Then all active procedures, their version dates, and audit trail are available.</t>
  </si>
  <si>
    <t>Overview:
This story implements procedure documentation and version control using Salesforce Compliance Management and nCino Document Manager. It creates a master procedure library with version tracking, linkage to regulatory requirements, and role-based access. Procedures are linked to Action Plans so operational teams access current documentation in context.
Object &amp; Field Setup:
- Create custom object [Compliance_Procedure__c] with fields: Procedure_Title, Description, Effective_Date__c, Sunset_Date__c, Version_Number__c, Procedure_Owner__c (lookup to User), Status__c (Active/Inactive)
- Add custom field [Related_Regulatory_Requirement__c] as multi-lookup to link to one or more requirements
- Add custom field [Document_URL__c] or use ContentVersion object to store actual procedure document
- Create custom field [Procedure_Category__c] (picklist: {Governance, Underwriting, Documentation, Reporting, Control Testing})
- Add custom field [Last_Review_Date__c] and [Next_Review_Date__c] for compliance review scheduling
Automation:
- Record-Triggered Flow: When procedure is marked Inactive, create notification for all users with access to related procedures
- Validation Rule: Require Procedure_Owner and Effective_Date before procedure can be marked Active
- Scheduled Flow: Send quarterly reminders to Procedure_Owner to review and attest to current procedures
Integration:
- If using nCino Document Manager, configure integration to store procedure documents in nCino with metadata sync back to Salesforce
- Set up search capability so procedures are discoverable via Salesforce global search
Access &amp; Permissions:
- Create [Compliance_Documentation_Editor] permission set for compliance team to create and edit procedures
- Create [Compliance_Viewer] permission set for operational teams to view active procedures
- Use record sharing to restrict procedure editing to designated owners while allowing broad read access to active procedures</t>
  </si>
  <si>
    <t>GEN-P1C2.7.IC1-M3-01</t>
  </si>
  <si>
    <t>gen_stories_export.xlsx row for GEN-P1C2.7.IC1-M3-01</t>
  </si>
  <si>
    <t>As a Governance Leader, I want a real-time dashboard showing NAIC/State DOI compliance status by requirement and business unit so that I can identify gaps and prioritize remediation.</t>
  </si>
  <si>
    <t>This story creates a CRM Analytics dashboard surfacing compliance metrics including requirement coverage, procedure completion rates, overdue Action Plans, and jurisdiction-level compliance health. The dashboard enables proactive gap identification and supports data-driven governance decisions. Metrics feed regulatory reporting and board-level governance visibility.</t>
  </si>
  <si>
    <t>AC1: Given a governance leader opens the dashboard, When they view the [Compliance_Status_Dashboard], Then they see current compliance status for each major requirement across all applicable business units.
AC2: Given a requirement shows incomplete compliance, When they drill into the detail, Then they see the specific gaps, owners, and remediation timeline.
AC3: Given compliance Action Plans are overdue, When the dashboard is refreshed, Then overdue items are highlighted in red and escalation notifications are sent to owners.
AC4: Given quarterly governance reviews are held, When the compliance dashboard is filtered by date range, Then compliance trend lines show improvement or decline over time.
AC5: Given requirements apply unevenly across jurisdictions, When the dashboard is segmented by state, Then compliance leaders see which states have higher gap exposure.</t>
  </si>
  <si>
    <t>Overview:
This story implements compliance metrics and real-time visibility using CRM Analytics. It connects Salesforce compliance records and FSC Action Plans to a dataset, calculates compliance KPIs, and surfaces them via FlexCards and dashboards. The design prioritizes actionable metrics over compliance theater: completion rates, overdue work, gap counts, and trend lines that inform governance decisions.
Object &amp; Field Setup:
- Ensure Regulatory_Requirement, Organizational_Policy, and FSC Action Plan objects include Status, Effective_Date, Owner, and Jurisdiction fields (completed in M1M2)
- Add custom field [Compliance_Evidence_Attached__c] (checkbox) on Action Plan to enable completion verification
- Create custom field [Compliance_Risk_Level__c] on Regulatory_Requirement (picklist: {Critical, High, Medium, Low}) for prioritization
CRM Analytics Configuration:
- Create [Compliance_Metrics_Dataset] pulling from Regulatory_Requirement, Organizational_Policy, FSC Action Plan, and Financial Account objects
- Define calculated fields in dataset:
  - Total_Requirements_Count
  - Compliant_Requirements_Count
  - Compliance_Percentage = Compliant_Requirements_Count / Total_Requirements_Count
  - Overdue_Action_Plans_Count (where Action Plan due date &lt; today and status != Complete)
  - Action_Plans_by_Owner (grouped count)
  - Compliance_by_Jurisdiction (segmented view)
- Configure automatic refresh schedule (daily or real-time if supported)
Reports &amp; Dashboards:
- Create [NAIC_DOI_Compliance_Status] dashboard with FlexCards showing:
  - Overall compliance percentage and trend
  - Overdue Action Plans by owner
  - Compliance gap summary by requirement category
  - Jurisdiction compliance heatmap
  - Action Plans due in next 30 days
- Add filter controls for Business Unit, Jurisdiction, and Requirement Category
- Create [Compliance_Trends_Report] showing historical compliance metrics quarter over quarter
- Create [Compliance_Gap_Analysis_Report] showing which requirements have lowest compliance and who owns remediation
Access &amp; Permissions:
- Grant [Board_Governance_Approver], [Governance_Authority], and [Compliance_Officer] permission sets read access to dashboard
- Configure dashboard filters to respect user's jurisdiction/business unit if applicable</t>
  </si>
  <si>
    <t>GEN-P1C2.7.IC1-M3-02</t>
  </si>
  <si>
    <t>gen_stories_export.xlsx row for GEN-P1C2.7.IC1-M3-02</t>
  </si>
  <si>
    <t>As a Compliance Manager, I want a self-service portal where business unit leaders can view applicable requirements, access procedures, and report on their compliance status so that governance is transparent and collaborative.</t>
  </si>
  <si>
    <t>This story builds an Experience Cloud portal providing stakeholders with visibility into regulatory requirements, compliance procedures, their team's Action Plans, and compliance documentation. It transforms compliance from a "back office" function to an integrated business process with collaborative accountability.</t>
  </si>
  <si>
    <t>AC1: Given a business unit leader logs into the compliance portal, When they access their unit's dashboard, Then they see all regulatory requirements applicable to their unit and current compliance status.
AC2: Given a compliance procedure is available, When the leader accesses the procedure library, Then they can search and filter by requirement, category, or effective date, and download current versions.
AC3: Given the team has compliance work in progress, When they view their Action Plans, Then they see owner, due date, current status, and required evidence with ability to upload evidence.
AC4: Given a procedure question arises, When the leader views a procedure, Then they can submit a clarification request that routes to the procedure owner.
AC5: Given quarterly compliance self-assessment is due, When the leader receives a portal notification, Then they can complete a structured assessment form pre-populated with their requirements and submit for compliance review.
AC6: Given an Action Plan is completed with evidence, When the evidence is reviewed and approved, Then the portal shows updated compliance status and the leader receives confirmation.</t>
  </si>
  <si>
    <t>Overview:
This story implements a collaborative compliance portal using Experience Cloud and OmniStudio. It surfaces governance data to business units in a role-based, task-focused interface. The design uses FlexCards for status visibility, OmniScripts for structured compliance assessments, and integration with Action Plans for work tracking. The portal transforms compliance from a push (compliance team sending requirements) to a pull (units actively engaging with compliance).
Object &amp; Field Setup:
- Ensure Financial Account, Action Plan, and Regulatory Requirement records include user-friendly descriptions and are marked for portal visibility (no sensitive API names)
- Add custom field [Portal_Visible__c] (checkbox) on Regulatory Requirement and Compliance_Procedure to control what's shown in portal
- Create custom field [Unit_Compliance_Self_Assessment__c] junction object to track quarterly self-assessments with timestamp and submitter
Experience Cloud Configuration:
- Create [NAIC_DOI_Compliance_Portal] Experience Cloud site with profile-based communities (Business_Unit_Leader, Compliance_Officer, etc.)
- Configure site content sections:
  - "My Compliance Requirements" (FlexCard showing requirements applicable to user's business unit)
  - "Compliance Procedures" (searchable library of active procedures with version and owner info)
  - "My Action Plans" (FlexCard or list showing open/overdue items with progress)
  - "Submit Evidence" (OmniScript to upload and describe compliance evidence)
  - "Quarterly Assessment" (OmniScript for self-assessment form)
OmniStudio Configuration:
- Create [Compliance_Procedure_Viewer] FlexCard displaying: Procedure Title, Owner, Effective Date, Description, Download Link, Contact Owner button
- Create [Compliance_Assessment_OmniScript] capturing: Business Unit, Assessment Period, Requirement-by-requirement compliance assertion (Yes/No/In Progress), Risk areas, Comments, Digital signature
- Create [Evidence_Upload_OmniScript] allowing: Selection of related Action Plan, Evidence type, File upload (up to 3 files), Submission timestamp
Automation:
- Flow: When OmniScript assessment is submitted, create Compliance_Assessment record and notify Compliance Officer for review
- Flow: When evidence is uploaded via OmniScript, attach to related Action Plan and send to plan owner for verification
- Scheduled Flow: Weekly email to business unit leaders summarizing compliance status and due items
Access &amp; Permissions:
- Create Experience Cloud member profiles: [Business_Unit_Compliance_Lead] and [Compliance_Officer]
- Set up sharing rules so users see only requirements and Action Plans relevant to their business unit
- Configure OmniScript permissions to require authentication and log all submissions for audit</t>
  </si>
  <si>
    <t>GEN-P1C2.7.IC1-M3-03</t>
  </si>
  <si>
    <t>gen_stories_export.xlsx row for GEN-P1C2.7.IC1-M3-03</t>
  </si>
  <si>
    <t>P1C2.7.IC1.UC4, P1C2.7.IC1.UC1</t>
  </si>
  <si>
    <t>Document Templates</t>
  </si>
  <si>
    <t>As a Compliance Officer, I want to generate regulatory reports and documentation for state DOI filings so that we can demonstrate compliance to regulators without manual compilation.</t>
  </si>
  <si>
    <t>This story uses document generation (Conga Composer or Salesforce Document Generation) and CRM Analytics to automatically compile compliance evidence, control testing results, and audit certifications into state DOI submission formats. It reduces manual work, improves accuracy, and creates an auditable report trail.</t>
  </si>
  <si>
    <t>AC1: Given a state DOI filing deadline is approaching, When the compliance officer initiates a report generation, Then the system compiles applicable requirements, completion status, and supporting evidence into a formatted report.
AC2: Given regulatory evidence comes from multiple sources (procedures, test results, audit reports), When the report is generated, Then all evidence is consolidated with proper attribution and version tracking.
AC3: Given a DOI submission has specific format requirements, When the user selects the destination state, Then the report automatically formats to match that state's submission template.
AC4: Given a report is generated and approved, When it is submitted to the regulator, Then a record is created capturing submission date, version, and regulator receipt confirmation.
AC5: Given regulators request updates or clarifications, When those are provided, When a revised report is generated, Then version history is maintained and the delta from previous submission is visible.</t>
  </si>
  <si>
    <t>Overview:
This story implements regulatory reporting automation using Salesforce Document Generation or Conga Composer integrated with Salesforce Compliance Management and nCino Document Manager. It creates templates for each state's DOI submission format, pulls compliance data and evidence from Salesforce, and generates formatted compliance reports. The design prioritizes accuracy (data-driven, not manual typing) and auditability (all reports versioned and linked to compliance records).
Object &amp; Field Setup:
- Create custom object [Regulatory_Filing__c] with fields: State_DOI, Filing_Type, Due_Date, Submission_Date, Status (Draft/Submitted/Approved), Reviewed_By (lookup to User), Review_Date
- Add custom field [Report_Template_Type__c] to identify which state/format to use
- Create custom field [Evidence_Compiled_Date__c] and [Last_Evidence_Update__c] for tracking data freshness
- Add attachment field [Final_Submission_PDF__c] to store generated report
Document Generation Configuration:
- If using Salesforce Document Generation:
  - Create template [DOI_Submission_[STATE]] for each applicable state (e.g., DOI_Submission_NY, DOI_Submission_CA)
  - Template sections: Executive Summary (compliance metrics), Requirements Status Table, Evidence Summary, Procedures Attestation, Control Testing Results, Auditor Certification
  - Configure dynamic content to pull data from Regulatory_Requirement, Compliance_Procedure, and Action Plan objects
  - Use conditional logic to include/exclude sections based on state requirements and applicability
- If using Conga Composer:
  - Configure Composer package pulling from compliance records
  - Set up merge fields for requirements, completion status, evidence references, and certification language
  - Create state-specific document templates with appropriate regulatory language
Automation:
- Create Flow triggered from Regulatory_Filing creation:
  - Query all applicable Regulatory_Requirements, Compliance_Procedures, and Action Plans
  - Call document generation template with pulled data
  - Attach generated document to Regulatory_Filing record
  - Send notification to compliance officer for review
- Record-Triggered Flow: When Regulatory_Filing is marked "Submitted," create Activity record with submission timestamp and regulator reference number
Integration:
- If using nCino Document Manager, configure integration to pull evidence documents and embed in generated reports
- Set up approval routing so generated reports require compliance officer and governance authority sign-off before submission
Access &amp; Permissions:
- Grant [Compliance_Officer] and [Governance_Authority] permission set rights to generate and approve filings
- Set Regulatory_Filing record sharing to restrict to compliance team; mark submitted filings for board review access</t>
  </si>
  <si>
    <t>GEN-P1C2.7.IC1-M4M5-01</t>
  </si>
  <si>
    <t>gen_stories_export.xlsx row for GEN-P1C2.7.IC1-M4M5-01</t>
  </si>
  <si>
    <t>As a Governance Executive, I want an AI agent that proactively alerts me to emerging NAIC/State DOI regulatory guidance and recommends governance and policy changes so that we stay ahead of regulatory curve.</t>
  </si>
  <si>
    <t>This story implements an Agentforce AI agent that consumes regulatory intelligence from FullCircl (nCino's regulatory intelligence service) and external sources, analyzes new guidance against current organizational policies, and recommends governance actions. The agent accelerates regulatory response and reduces risk of missed regulatory updates.</t>
  </si>
  <si>
    <t>AC1: Given new NAIC guidance is published, When the agent monitors FullCircl feeds, Then the agent automatically ingests the guidance and creates a summary for review.
AC2: Given the agent identifies a new requirement that conflicts with current policy, When it runs analysis, Then it generates a governance recommendation with business impact assessment and proposed remediation timeline.
AC3: Given a governance executive asks the agent "What recent guidance affects our lending practices?", When they interact with the [Regulatory_Intelligence_Agent], Then the agent searches FullCircl and recent filings, summarizes relevant guidance, and surfaces applicable requirements.
AC4: Given governance recommendations are generated, When a recommendation is approved, Then the agent automatically creates a new Regulatory_Requirement record and initiates the governance workflow.
AC5: Given multiple states issue similar guidance, When the agent detects this pattern, Then it groups recommendations by theme and suggests consistent response across jurisdictions.</t>
  </si>
  <si>
    <t>Overview:
This story implements proactive regulatory intelligence monitoring using Agentforce, integrated with FullCircl (nCino regulatory intelligence) and external NAIC/DOI data sources. The agent monitors emerging regulatory developments, analyzes impact on organizational policies, and recommends governance actions. The design uses Einstein Copilot and Prompt Builder to customize agent behavior for financial services regulatory context.
Agentforce Configuration:
- Create [Regulatory_Intelligence_Agent] using Agentforce with Einstein Copilot integration
- Configure agent knowledge base:
  - Link to Salesforce Compliance Management records (current requirements, policies)
  - Link to nCino FullCircl module for regulatory intelligence feeds
  - Configure external data connector to NAIC model laws and state DOI guidance databases
- Define agent actions:
  - Query FullCircl API for new regulatory guidance in specified categories (governance, risk management, reporting)
  - Analyze new guidance against current Regulatory_Requirement records using semantic matching
  - Search Compliance_Procedure records to identify policies affected by new guidance
  - Create Governance_Recommendation records with impact analysis
  - Route high-priority recommendations to governance authority for review
Prompt Builder Configuration:
- Create [Regulatory_Impact_Analysis] prompt template:
  - Input: New regulatory guidance (text)
  - Processing: Analyze against current organizational policies and requirements; identify conflicts, gaps, new obligations
  - Output: Impact summary, affected business units, recommended policy changes, implementation timeline
- Create [Cross_Jurisdiction_Pattern_Detection] prompt template:
  - Input: List of recent regulatory updates across multiple states
  - Processing: Identify common themes, divergent requirements, harmonization opportunities
  - Output: Jurisdiction-by-jurisdiction summary, recommendations for consistent response
Automation:
- Scheduled agent execution: Daily scan of FullCircl feeds for new guidance; weekly synthesis of emerging patterns
- Record-Triggered Flow: When new Governance_Recommendation is created by agent, route to Governance_Authority with 10-day review deadline
- Flow: When Governance_Recommendation is approved, automatically create Regulatory_Requirement and related Action Plans
Integration:
- Configure FullCircl API integration (via nCino) to pull regulatory intelligence into Salesforce
- Set up webhook or scheduled sync to refresh regulatory guidance feeds daily
- Integrate with Slack/Teams to post critical regulatory alerts to governance channels
Access &amp; Permissions:
- Grant [Governance_Authority], [Board_Governance_Approver], and [Compliance_Officer] access to interact with agent and view recommendations</t>
  </si>
  <si>
    <t>GEN-P1C2.7.IC1-M4M5-02</t>
  </si>
  <si>
    <t>gen_stories_export.xlsx row for GEN-P1C2.7.IC1-M4M5-02</t>
  </si>
  <si>
    <t>As a Risk Officer, I want predictive compliance risk scoring that flags high-probability compliance gaps before they occur so that I can remediate proactively and reduce regulatory risk.</t>
  </si>
  <si>
    <t>This story uses Data Cloud to consolidate compliance data (requirements, evidence, control test results, historical exceptions) and applies Einstein Discovery to identify patterns correlating with compliance gaps. Predictive scores flag at-risk requirements so compliance teams can intervene before gaps materialize.</t>
  </si>
  <si>
    <t>AC1: Given historical compliance data spans multiple years, When the Data Cloud ingests and analyzes this data, Then patterns predictive of future gaps are identified (e.g., certain types of requirements consistently at risk).
AC2: Given a new requirement is created, When its characteristics are compared against historical patterns, Then the system generates a predicted compliance risk score (High/Medium/Low) with explanation.
AC3: Given a compliance risk score is generated, When it exceeds the organizational risk tolerance threshold, Then the requirement is automatically flagged for expedited policy development and resource allocation.
AC4: Given a business unit has higher-than-expected gaps, When risk patterns are analyzed, Then the system identifies root causes (e.g., staffing gaps, process maturity) and recommends targeted interventions.
AC5: Given compliance interventions are executed, When follow-up control tests are run, Then the system measures if predicted risk materialized and updates model accuracy.</t>
  </si>
  <si>
    <t>Overview:
This story implements predictive compliance risk scoring using Data Cloud and Einstein Discovery. It consolidates compliance inventory, evidence tracking, control test results, and historical compliance exceptions into a unified dataset, then applies machine learning to identify patterns and predict compliance gaps. The design enables proactive risk management and continuous model refinement based on outcomes.
Data Cloud Configuration:
- Create unified [Compliance_Data_Model] in Data Cloud pulling from:
  - Salesforce Compliance Management records (requirements, status, due dates)
  - FSC Action Plan records (completion status, evidence, overdue flags)
  - Compliance_Procedure records (version history, review dates)
  - Financial Account records (jurisdiction, business unit, product type)
  - Custom object [Compliance_Exception_Log__c] tracking policy violations or gaps identified during audits
- Configure identity resolution to consolidate compliance data by requirement and business unit
- Set up real-time or daily refresh to keep predictions current
Data Model Design:
- Define calculated fields in Data Cloud dataset:
  - Days_Overdue (calculated from Action Plan due date vs. completion date)
  - Compliance_History_Score (historical completion rate for similar requirements)
  - Business_Unit_Maturity_Level (derived from previous compliance gap counts)
  - Procedure_Version_Age (months since procedure last updated)
  - Evidence_Completeness_Ratio (completed evidence / required evidence)
Einstein Discovery Configuration:
- Create [Compliance_Gap_Prediction_Model] analyzing compliance success/failure outcomes against:
  - Requirement characteristics (category, risk level, complexity)
  - Business unit characteristics (size, maturity, prior compliance history)
  - Procedure age and completeness
  - Action Plan factors (owner, team size, timeline)
- Model output: Compliance Risk Score (0-100) per requirement, with influential factors identified
- Configure model refresh: Monthly retraining on updated compliance outcomes
Risk Scoring Integration:
- Create custom field [Predicted_Compliance_Risk_Score__c] on Regulatory_Requirement
- Record-Triggered Flow: When requirement is created or characteristics change, call Einstein Discovery model to generate risk score
- Flow: If predicted risk &gt;= 70 (High), automatically escalate to Governance_Authority and adjust Action Plan due date forward (earlier) for early intervention
- Flow: Monthly batch process to recalculate risk scores for all active requirements based on updated model
Visibility &amp; Dashboards:
- Add risk score visualization to M3 compliance dashboard: heat map showing High/Medium/Low risk distribution
- Create [Risk_Scoring_Explanation_Report] showing top 10 at-risk requirements, key risk factors, and recommended interventions
- Include risk score trend line to show if overall compliance risk is improving or deteriorating
Access &amp; Permissions:
- Grant [Risk_Officer], [Governance_Authority], and [Board_Governance_Approver] access to risk scores and model insights
- Restrict raw Einstein Discovery model details to [Compliance_Officer] and [Data_Analyst] roles</t>
  </si>
  <si>
    <t>GEN-P1C2.7.IC1-M4M5-03</t>
  </si>
  <si>
    <t>gen_stories_export.xlsx row for GEN-P1C2.7.IC1-M4M5-03</t>
  </si>
  <si>
    <t>As a Compliance Officer, I want real-time synchronization of regulatory intelligence from FullCircl and external sources into my compliance inventory so that new regulatory changes automatically inform policy and procedure updates.</t>
  </si>
  <si>
    <t>This story enables bidirectional integration between nCino FullCircl (regulatory intelligence) and Salesforce Compliance Management using advanced MuleSoft orchestration and Data Cloud event streaming. Changes in regulatory guidance automatically create or update compliance requirements, triggering governance workflows. This ensures regulatory intelligence translates to organizational action within hours, not weeks.</t>
  </si>
  <si>
    <t>AC1: Given FullCircl publishes new NAIC guidance, When the integration syncs, Then a new Regulatory_Requirement record is created with source link, effective date, and draft status within 2 hours.
AC2: Given a state DOI updates an existing requirement, When the change is detected, Then the related Salesforce requirement is updated and the change is logged with version history.
AC3: Given a new requirement creates a policy gap (no matching Organizational_Policy exists), When the gap is detected, Then a Governance_Task is created assigning policy development to the responsible authority with regulatory deadline.
AC4: Given multiple data sources (NAIC, state DOI, internal guidance) reference the same requirement, When conflicts or redundancy is detected, Then the compliance officer is alerted to reconcile.
AC5: Given a requirement status changes in Salesforce (e.g., marked superseded), When the change occurs, Then the change is logged in audit trail and historical FullCircl references are retained for regulatory review.</t>
  </si>
  <si>
    <t>Overview:
This story implements real-time regulatory intelligence synchronization using advanced MuleSoft flows, Data Cloud event streaming, and nCino FullCircl API integration. It creates an automated bidirectional bridge where regulatory updates flow into compliance inventory and policy changes flow back to governance dashboards. The design eliminates manual regulatory monitoring and ensures compliance inventory is current within hours of regulatory publication.
Integration Architecture:
- Configure MuleSoft integration between nCino FullCircl API and Salesforce Compliance Management:
  - Design inbound flow: FullCircl → MuleSoft → Salesforce (new/updated regulatory guidance)
  - Design outbound flow: Salesforce compliance status → FullCircl tracking (for cross-reference)
  - Implement exponential backoff and error handling for API rate limits and timeouts
- Set up Data Cloud event streaming to capture Regulatory_Requirement create/update events in real time
MuleSoft Flow Configuration:
- Create [FullCircl_to_Salesforce_Sync] scheduled flow:
  - Query FullCircl API for recent regulatory updates (guidance published in last 24 hours)
  - For each update, extract: Source URL, Publication Date, Affected Jurisdictions, Category, Summary, Full Text
  - Match against existing Salesforce Regulatory_Requirement records by jurisdiction + category + keyword matching
  - If new requirement: Create Regulatory_Requirement record with source link and status = "Draft - Needs Review"
  - If existing requirement: Update fields and create version history entry
  - Log all sync operations for audit trail
- Create error handling flow to catch failed syncs and alert compliance team
- Configure retry logic: Re-attempt failed syncs after 5 min, 15 min, 1 hour if initial attempt fails
Salesforce Automation:
- Record-Triggered Flow: When Regulatory_Requirement is created from FullCircl sync, assign to Governance_Authority for rapid review (2-day SLA)
- Flow: When sync detects new requirement with no matching Organizational_Policy, create Governance_Task to policy owner with 30-day development deadline
- Flow: When Regulatory_Requirement status changes to Active or Superseded, notify stakeholders and update related Action Plans
- Scheduled Flow: Weekly batch to identify non-synced requirements (older regulations not yet matched to FullCircl) and flag for manual review
Data Cloud Event Streaming:
- Stream Regulatory_Requirement changes to Data Cloud in real time to enable predictive risk scoring to respond immediately to new requirements
- Configure activation: When high-risk new requirement is detected, trigger Agentforce regulatory intelligence agent to surface to governance team
Audit &amp; Governance:
- Create [FullCircl_Sync_Audit_Trail] custom object logging each sync operation: timestamp, requirements processed, creates, updates, errors
- Add audit fields to Regulatory_Requirement: [FullCircl_Source_URL], [Last_Synced_Date], [Sync_Status]
- Create report [Regulatory_Intelligence_Sync_Health] tracking sync frequency, success rate, and lag time between publication and ingestion
Access &amp; Permissions:
- Restrict sync flow execution to System Administrator and [Compliance_Officer] roles
- Audit all sync operations for regulatory compliance purposes</t>
  </si>
  <si>
    <t>GEN-P1C2.7.WM1-M1M2-01</t>
  </si>
  <si>
    <t>gen_stories_export.xlsx row for GEN-P1C2.7.WM1-M1M2-01</t>
  </si>
  <si>
    <t>P1C2.7.WM1.UC4, P1C2.7.WM1.UC2</t>
  </si>
  <si>
    <t>As a Chief Compliance Officer, I want to define the SEC/FINRA governance committee structure with clear roles, responsibilities, and decision authority, so that the organization has a formal, documented governance framework with clear accountability for regulatory compliance.</t>
  </si>
  <si>
    <t>This story establishes the foundational governance structure required for SEC/FINRA compliance. It creates a repository for governance committees, defines member roles and responsibilities, establishes decision-making authority, and documents the RACI matrix that clarifies who is responsible, accountable, consulted, and informed for key compliance decisions. This is essential for M2 maturity and forms the basis for all subsequent governance automation.</t>
  </si>
  <si>
    <t>AC1: Given the organization has no formal governance structure, When a Compliance Admin creates a governance committee record, Then the system captures the committee name, charter, meeting frequency, and primary regulatory scope (SEC/FINRA/Other).
AC2: Given a governance committee is created, When the user assigns committee members and designates roles (Chair, Secretary, Member, Subject Matter Expert), Then the system records member names, roles, and tenure with audit trail of assignments.
AC3: Given committee roles are defined, When the user creates a RACI matrix for key compliance decisions (e.g., policy changes, breach response, regulatory inquiries), Then the system links roles to R/A/C/I designations for each decision type.
AC4: Given decision authority is defined, When a governance committee member initiates a compliance decision, Then the system routes it for approval according to the RACI matrix and tracks approval timeline.
AC5: Given the governance structure exists, When a Compliance Officer generates a governance structure report, Then the system displays all committees, members, roles, and current decision authority in a stakeholder-ready format.
AC6: Given multiple committees exist, When a user views the governance dashboard, Then the system displays committee composition, next scheduled meeting dates, and outstanding decision items.</t>
  </si>
  <si>
    <t>Overview:
This story implements the foundational governance committee management capability using Salesforce standard and custom objects. A Committee record serves as the master governance entity, with related Member records defining individuals, roles, and tenure. A RACI matrix (implemented as a custom object) clarifies decision authority. This approach provides a formal, auditable record of governance structure without requiring complex automation at M1M2.
Object &amp; Field Setup:
- Create custom object [GOVERNANCE_COMMITTEE_OBJECT] with fields: Committee Name, Charter/Description, Meeting Frequency (Quarterly, Monthly, As Needed), Regulatory Scope (SEC, FINRA, Both, Other), Committee Chair (lookup to Contact), Status (Active, Inactive), Effective Date, Last Review Date
- Create custom object [COMMITTEE_MEMBER_OBJECT] with fields: Committee (lookup to [GOVERNANCE_COMMITTEE_OBJECT]), Member Contact (lookup to Contact), Role (Chair, Secretary, Member, SME – picklist), Tenure Start Date, Tenure End Date, Expertise Area (text), Status (Active, Inactive)
- Create custom object [RACI_MATRIX_OBJECT] with fields: Decision Type (Policy Change, Breach Response, Regulatory Inquiry, etc.), Committee (lookup), Responsible Role (picklist of committee roles), Accountable Role (picklist), Consulted Roles (multi-select picklist), Informed Roles (multi-select picklist), Effective Date
- Create field [GOVERNANCE_COMMITTEE_OBJECT].[NEXT_MEETING_DATE] (date)
- Create field [GOVERNANCE_COMMITTEE_OBJECT].[OUTSTANDING_DECISIONS_COUNT] (rollup summary)
Automation:
- Create validation rule: Committee Chair must be an active Contact with a role designated in at least one Committee Member record
- Create validation rule: RACI matrix decision type must be unique per committee
- Create sharing rule: Committee records shared with members via role hierarchy or manual sharing
Access &amp; Permissions:
- Create [COMPLIANCE_ADMIN_PERMISSION_SET] with create/read/write access to [GOVERNANCE_COMMITTEE_OBJECT], [COMMITTEE_MEMBER_OBJECT], [RACI_MATRIX_OBJECT]
- Create [COMPLIANCE_OFFICER_PERMISSION_SET] with read-only access to these objects
- Create [EXECUTIVE_STAKEHOLDER_PERMISSION_SET] with read-only access to committee composition and RACI matrix
Reports &amp; Dashboards:
- Create report [GOVERNANCE_COMMITTEE_ROSTER_REPORT]: lists all committees with member names, roles, tenure
- Create report [RACI_MATRIX_BY_DECISION_REPORT]: displays RACI assignments by decision type
- Create dashboard [GOVERNANCE_STRUCTURE_DASHBOARD] displaying committee roster, next meeting dates, and outstanding decision items</t>
  </si>
  <si>
    <t>GEN-P1C2.7.WM1-M1M2-02</t>
  </si>
  <si>
    <t>gen_stories_export.xlsx row for GEN-P1C2.7.WM1-M1M2-02</t>
  </si>
  <si>
    <t>P1C2.7.WM1.UC4, P1C2.7.WM1.UC3</t>
  </si>
  <si>
    <t>Salesforce Files</t>
  </si>
  <si>
    <t>As a Compliance Manager, I want to establish a centralized, version-controlled repository for SEC/FINRA policies and procedures with clear regulatory mappings, so that the organization maintains a single source of truth for compliance requirements and can track policy evolution and applicability.</t>
  </si>
  <si>
    <t>This story creates a structured library for governance policies and procedures, incorporating version control, approval workflows, and links to applicable regulatory requirements. Policies are stored with metadata (effective date, version, approver, regulatory rules addressed) enabling both stakeholders to find relevant policies and auditors to demonstrate coverage of specific regulatory rules. This establishes the M2 baseline for documented compliance governance.</t>
  </si>
  <si>
    <t>AC1: Given the organization has no centralized policy repository, When a Compliance Admin creates a policy record, Then the system captures policy title, description, effective date, version number, and regulatory scope (SEC rules, FINRA rules, internal policy).
AC2: Given a policy is created, When the user links the policy to applicable SEC/FINRA rules (e.g., 17 CFR 275, FINRA 4512), Then the system maintains a many-to-many relationship and displays regulatory rule coverage on the policy record.
AC3: Given a policy exists, When a Compliance Admin approves the policy by entering approval date and approver name, Then the system stamps the record as Approved and prevents further edits without version increment.
AC4: Given a policy is approved, When stakeholders view the policy, Then they can see the approval status, effective date, version history, and a link to download the policy document.
AC5: Given a policy requires updating, When a Compliance Admin creates a new version by selecting Create New Version, Then the system increments the version number, clears the approval status, and maintains a link to the prior version.
AC6: Given multiple policies exist, When a Compliance Manager runs a regulatory rule coverage report, Then the system displays all SEC/FINRA rules in scope and the policies addressing each rule.
AC7: Given a policy is stored, When an auditor searches for policies applicable to a specific regulatory rule (e.g., suitability), Then the system returns all matching policies with version and approval status.</t>
  </si>
  <si>
    <t>Overview:
This story implements a Compliance Policy object with version control and regulatory mapping using Salesforce custom objects. A [COMPLIANCE_POLICY_OBJECT] record stores policy metadata; a [POLICY_RULE_MAPPING_OBJECT] junction object links policies to regulatory rules (many-to-many). Policy documents are stored as Attachments or Salesforce Files linked to the policy record. A validation rule prevents editing of approved policies, enforcing version control discipline. The design supports audit queries for rule coverage and policy applicability.
Object &amp; Field Setup:
- Create custom object [COMPLIANCE_POLICY_OBJECT] with fields: Policy Title, Policy Description, Policy Category (Risk Management, Suitability, Disclosure, etc. – picklist), Effective Date, Version Number (auto-incremented on new version), Prior Version (lookup to previous [COMPLIANCE_POLICY_OBJECT] record), Approval Status (Draft, Approved, Superseded – picklist), Approved By (lookup to Contact), Approval Date, Last Review Date, Next Review Date, Document Link (File or Attachment), Owner (lookup to user or team)
- Create custom object [REGULATORY_RULE_OBJECT] with fields: Rule Identifier (e.g., 17 CFR 275.204, FINRA 4512), Rule Title, Regulatory Body (SEC, FINRA, SRO – picklist), Effective Date, Description
- Create custom object [POLICY_RULE_MAPPING_OBJECT] (junction) with fields: Policy (lookup to [COMPLIANCE_POLICY_OBJECT]), Regulatory Rule (lookup to [REGULATORY_RULE_OBJECT]), Mapping Effectiveness (Directly Addresses, Partially Addresses, References – picklist), Notes
- Add field [COMPLIANCE_POLICY_OBJECT].[TOTAL_MAPPED_RULES] (rollup summary count)
Automation:
- Create validation rule: Approved policies cannot be edited (if Approval Status = Approved and user is not System Admin, read-only)
- Create flow [POLICY_VERSION_INCREMENT_FLOW]: When Create New Version button is clicked, create a new policy record with incremented version, link to prior version, and clear approval fields
- Create validation rule: Effective Date cannot be in the past for approved policies
Access &amp; Permissions:
- Create [COMPLIANCE_ADMIN_PERMISSION_SET]: read/write/delete to [COMPLIANCE_POLICY_OBJECT], [REGULATORY_RULE_OBJECT], [POLICY_RULE_MAPPING_OBJECT]
- Create [POLICY_VIEWER_PERMISSION_SET]: read-only access to these objects
Reports &amp; Dashboards:
- Create report [POLICY_INVENTORY_BY_CATEGORY]: lists all active policies with version, approval date, next review date
- Create report [REGULATORY_RULE_COVERAGE]: shows each SEC/FINRA rule and policies addressing it
- Create dashboard [POLICY_GOVERNANCE_DASHBOARD] displaying policy approval status snapshot, policies overdue for review, rules mapped to policies, and version history trend</t>
  </si>
  <si>
    <t>GEN-P1C2.7.WM1-M1M2-03</t>
  </si>
  <si>
    <t>gen_stories_export.xlsx row for GEN-P1C2.7.WM1-M1M2-03</t>
  </si>
  <si>
    <t>As a Chief Compliance Officer, I want to automate periodic compliance attestations where governance committee members and key compliance stakeholders certify their understanding and compliance with applicable SEC/FINRA rules, so that the organization has documented evidence of governance oversight and individual accountability for regulatory compliance.</t>
  </si>
  <si>
    <t>This story creates a workflow-driven attestation process triggered on a periodic schedule (e.g., quarterly, annually). Attestation tasks are routed to designated stakeholders (committee members, compliance officers, business line heads) who review compliance certifications and affirm their completion. The system tracks attestation submissions, maintains an audit trail of who attested and when, and escalates overdue attestations. This demonstrates M2 governance maturity and provides auditor evidence of active compliance oversight.</t>
  </si>
  <si>
    <t>AC1: Given an attestation cycle is initiated, When a Compliance Admin triggers the attestation workflow, Then the system creates attestation task records for each designated stakeholder and sets a deadline.
AC2: Given an attestation task is created, When the task is assigned to a specific user, Then the user receives a notification with the attestation deadline, compliance rules to attest to, and a link to relevant policies.
AC3: Given a stakeholder receives an attestation task, When they submit the attestation by selecting I certify compliance and providing optional comments, Then the system records the submission date, attestor name, and comments, and marks the task as complete.
AC4: Given an attestation task is not completed by the deadline, When the deadline passes, Then the system automatically escalates the task to the stakeholder's manager and sends an escalation notification.
AC5: Given multiple attestations are submitted, When a Compliance Officer views the attestation dashboard, Then they can see submission status by stakeholder, completion rate, and list of overdue attestations.
AC6: Given attestations are submitted, When an auditor requests attestation history, Then the system generates a report showing all attestations for a given cycle with attestor name, submission date, and any comments.
AC7: Given the attestation cycle is complete, When a Compliance Admin closes the cycle, Then the system locks all attestation records preventing further edits and generates a cycle completion summary.</t>
  </si>
  <si>
    <t>Overview:
This story implements a periodic attestation workflow using Salesforce Record-Triggered Flow and custom [ATTESTATION_TASK_OBJECT] records. An attestation cycle is triggered manually or scheduled; it generates task records for each designated attestor. Each task includes a deadline and link to applicable compliance rules and policies. Stakeholders submit attestations via a Screen Flow that captures their certification and optional comments. The system tracks submission status, sends escalation notifications for overdue tasks, and generates audit reports. This design provides clear audit evidence of governance oversight without requiring complex integrations.
Object &amp; Field Setup:
- Create custom object [ATTESTATION_CYCLE_OBJECT] with fields: Cycle Name (e.g., Q1 2024 Compliance Attestation), Cycle Type (Quarterly, Annual, Ad Hoc – picklist), Start Date, Deadline, Status (Open, Closed – picklist), Description, Created Date (auto), Closed Date, Total Attestations Count (rollup summary), Completed Attestations Count (rollup summary)
- Create custom object [ATTESTATION_TASK_OBJECT] with fields: Attestation Cycle (lookup to [ATTESTATION_CYCLE_OBJECT]), Assigned To (lookup to User), Compliance Rules to Attest (long text area or multi-select picklist), Deadline, Status (Open, Submitted, Overdue – picklist), Submitted Date, Submitted By (auto-populate on submission), Certification Statement (long text area), Comments (long text area), Escalated (checkbox), Escalation Count (number), Escalated To (lookup to User)
Automation:
- Create Record-Triggered Flow [ATTESTATION_CYCLE_TRIGGER_FLOW]: When [ATTESTATION_CYCLE_OBJECT] status changes to Open, query governance committee members and compliance stakeholders, and create [ATTESTATION_TASK_OBJECT] records for each with deadline set to cycle deadline
- Create Screen Flow [ATTESTATION_SUBMISSION_FLOW]: displayed when user clicks Submit Attestation button; flow captures certification statement and comments, updates [ATTESTATION_TASK_OBJECT] with submission date and status
- Create Scheduled Flow [ATTESTATION_ESCALATION_FLOW]: runs daily; identifies overdue [ATTESTATION_TASK_OBJECT] records (deadline passed, status not Submitted), updates status to Overdue, increments escalation count, creates escalation task for manager
- Create validation rule: Status cannot change from Submitted back to Open
Access &amp; Permissions:
- Create [ATTESTATION_ADMIN_PERMISSION_SET]: read/write/delete [ATTESTATION_CYCLE_OBJECT], [ATTESTATION_TASK_OBJECT]
- Create [ATTESTOR_PERMISSION_SET]: read [ATTESTATION_TASK_OBJECT] and [COMPLIANCE_POLICY_OBJECT]; able to submit attestation via Screen Flow
Reports &amp; Dashboards:
- Create report [ATTESTATION_STATUS_BY_CYCLE]: lists all attestation cycles with submission counts and completion percentage
- Create report [OVERDUE_ATTESTATIONS]: shows overdue tasks, assignee, and escalation history
- Create dashboard [ATTESTATION_COMPLETION_DASHBOARD] displaying current cycle completion percentage, submission trend by role, escalated attestations, and cycle status summary</t>
  </si>
  <si>
    <t>GEN-P1C2.7.WM1-M1M2-04</t>
  </si>
  <si>
    <t>gen_stories_export.xlsx row for GEN-P1C2.7.WM1-M1M2-04</t>
  </si>
  <si>
    <t>P1C2.7.WM1.UC2, P1C2.7.WM1.UC4</t>
  </si>
  <si>
    <t>As a Compliance Manager, I want a real-time governance monitoring dashboard that displays SEC/FINRA compliance status, policy inventory, attestation completion, and key governance metrics, so that leadership can assess the maturity and effectiveness of governance controls at a glance.</t>
  </si>
  <si>
    <t>This story delivers a consolidated governance dashboard that aggregates key compliance metrics from governance committee records, policy repositories, attestation cycles, and monitoring assessments. The dashboard provides visibility into governance structure (committee composition, meeting frequency), policy compliance (coverage of SEC/FINRA rules, policies overdue for review), and attestation status (submission rates, overdue items). Executives and compliance officers use this for periodic governance reviews and risk assessments.</t>
  </si>
  <si>
    <t>AC1: Given governance and compliance data exist in Salesforce, When an executive opens the governance monitoring dashboard, Then they see tiles summarizing committee structure, active policies, and attestation status in a single view.
AC2: Given multiple committees exist, When the user views the committee status widget, Then the system displays number of active committees, next scheduled meetings, and outstanding decision items.
AC3: Given policies are stored with regulatory mappings, When the user views the policy coverage widget, Then the system displays total policies, mapped regulatory rules, and policies overdue for review.
AC4: Given attestation cycles are tracked, When the user views the attestation status widget, Then the system displays current cycle completion percentage, number of overdue attestations, and historical completion trend.
AC5: Given governance metrics exist, When the user clicks into the dashboard, Then they can drill down into detailed reports (policy inventory, attestation history, regulatory rule coverage) without leaving the dashboard.
AC6: Given the dashboard is displayed, When a Compliance Officer wants to identify at-risk governance areas, Then the system highlights items in red (overdue policies, incomplete attestations, outstanding decisions) and green for compliant areas.
AC7: Given the dashboard is created, When a user accesses it on a mobile device, Then the dashboard renders responsively with key metrics visible without horizontal scrolling.</t>
  </si>
  <si>
    <t>Overview:
This story creates a Salesforce Dashboard using standard and custom report sources. The dashboard aggregates data from [GOVERNANCE_COMMITTEE_OBJECT], [COMPLIANCE_POLICY_OBJECT], [ATTESTATION_CYCLE_OBJECT], and [ATTESTATION_TASK_OBJECT]. Tiles display counts, percentages, and status indicators derived from reports. The design uses simple SOQL-based reports (no SAQL required at M1M2) and conditional formatting to highlight at-risk items. The dashboard is shared to compliance and executive users via dashboards sharing rules, providing real-time visibility without complex automation.
Reports &amp; Dashboards:
- Create report [GOVERNANCE_COMMITTEE_SUMMARY_REPORT]: displays active committees, meeting dates, member count, outstanding decisions; grouped by Committee Name; summary shows count of decisions and members; filter Status = Active
- Create report [POLICY_COMPLIANCE_REPORT]: displays policies, version, approval status, last review date, next review date; grouped by Category; summary shows count of policies, count of approved, count of overdue for review; filter Approval Status = Approved
- Create report [ATTESTATION_COMPLETION_REPORT]: displays attestation cycle, submission count, deadline, completion percentage; grouped by Cycle; summary shows count of tasks, count of submitted, average days to submit; filter Cycle Status = Open or Closed
- Create report [REGULATORY_RULE_COVERAGE_REPORT]: displays SEC/FINRA rules and policies addressing each rule; grouped by Regulatory Rule; summary shows count of policies mapping to rule; cross-tab Rule vs. Policy Category
- Create dashboard [GOVERNANCE_MONITORING_DASHBOARD]:
  - Metric tile: Active Committees (COUNT [GOVERNANCE_COMMITTEE_OBJECT] WHERE Status = Active)
  - Metric tile: Total Policies (COUNT [COMPLIANCE_POLICY_OBJECT] WHERE Approval Status = Approved)
  - Metric tile: Policies Overdue for Review (COUNT [COMPLIANCE_POLICY_OBJECT] WHERE Next Review Date &lt; TODAY)
  - Gauge chart: Attestation Completion % from [ATTESTATION_COMPLETION_REPORT]
  - Bar chart: Attestation Status by Cycle from [ATTESTATION_COMPLETION_REPORT]
  - Table: Overdue Attestations from [ATTESTATION_COMPLETION_REPORT] filtered to Status = Overdue
  - Table: Outstanding Governance Decisions from [GOVERNANCE_COMMITTEE_OBJECT]
  - Color conditional formatting: Overdue items = red, on-track items = green
Access &amp; Permissions:
- Share [GOVERNANCE_MONITORING_DASHBOARD] with [COMPLIANCE_OFFICER_PERMISSION_SET], [EXECUTIVE_STAKEHOLDER_PERMISSION_SET], [COMPLIANCE_ADMIN_PERMISSION_SET]</t>
  </si>
  <si>
    <t>GEN-P1C2.7.WM1-M3-01</t>
  </si>
  <si>
    <t>gen_stories_export.xlsx row for GEN-P1C2.7.WM1-M3-01</t>
  </si>
  <si>
    <t>As a Compliance Stakeholder, I want access to a self-service portal where I can view applicable policies, submit compliance attestations, track my attestation history, and access governance documentation, so that I can easily fulfill my governance responsibilities without requiring IT support.</t>
  </si>
  <si>
    <t>This story delivers an Experience Cloud portal providing stakeholders with self-service access to governance information and workflows. The portal displays relevant policies based on the stakeholder's role and regulatory scope, enables attestation submission through an intuitive interface, and provides a history of prior attestations. This enhances M3 governance maturity by shifting attestation from email-driven to system-driven, reducing manual processing and improving stakeholder engagement.</t>
  </si>
  <si>
    <t>AC1: Given a stakeholder portal is created in Experience Cloud, When an authenticated user logs in, Then the portal displays their name, role, and compliance area.
AC2: Given a stakeholder is assigned a governance role (committee member, compliance officer, business line head), When they view the My Policies section, Then the portal displays all SEC/FINRA policies applicable to their role with effective dates and approval status.
AC3: Given policies are available on the portal, When a stakeholder clicks a policy, Then the portal displays the full policy document and links to related regulatory rules.
AC4: Given an attestation cycle is active, When a stakeholder views the My Attestations section, Then the portal displays open attestation tasks with deadline, attestation rules, and a submit button.
AC5: Given a stakeholder submits an attestation, When they click Certify Compliance, Then the portal captures their certification, routes the submission to the attestation system, and displays a confirmation message with timestamp.
AC6: Given a stakeholder has prior attestations, When they view Attestation History, Then the portal displays all submitted attestations with submission date, certified rules, and any reviewer comments.
AC7: Given multiple documents exist (policies, procedures, governance meeting minutes), When a stakeholder views the Governance Library, Then the portal displays searchable and categorized documents with version history.
AC8: Given the portal is accessed, When a user submits an attestation or views a policy, Then the system logs the activity in an audit trail visible to compliance administrators.</t>
  </si>
  <si>
    <t>Overview:
This story creates a Salesforce Experience Cloud portal providing stakeholder-facing governance self-service. The portal uses OmniStudio components and standard Experience Cloud features to display governance data from the underlying Salesforce custom objects ([GOVERNANCE_COMMITTEE_OBJECT], [COMPLIANCE_POLICY_OBJECT], [ATTESTATION_TASK_OBJECT]). Portal users are community members (external or internal) authenticated via identity provider. The portal includes tabs for My Policies, My Attestations, Attestation History, and Governance Library. Portal pages leverage OmniScripts for guided attestation submission and DataRaptors for retrieving policy data filtered by user role.
Object &amp; Field Setup:
- Add field [CONTACT_OBJECT].[GOVERNANCE_ROLE] (multi-select picklist): Committee Member, Compliance Officer, Business Line Head, Risk Manager, etc.
- Add field [CONTACT_OBJECT].[REGULATORY_SCOPE] (picklist): SEC, FINRA, Both, Insurance, Other
- Add field [GOVERNANCE_COMMITTEE_OBJECT].[PUBLISHED_TO_PORTAL] (checkbox): enables hiding internal governance records from stakeholder view
OmniStudio Configuration:
- Create DataRaptor [APPLICABLE_POLICIES_DR]: query [COMPLIANCE_POLICY_OBJECT] where Approval Status = Approved and Regulatory Scope matches user's [REGULATORY_SCOPE]; return Policy Title, Description, Effective Date, Document Link
- Create DataRaptor [OPEN_ATTESTATIONS_DR]: query [ATTESTATION_TASK_OBJECT] where Assigned To = portal user and Status = Open; return Attestation Cycle, Deadline, Compliance Rules, Related Policies
- Create OmniScript [ATTESTATION_SUBMISSION_OMNISCRIPT]: Display attestation cycle name, deadline, and rules to attest to; Capture Certification Statement and optional Comments text inputs; On submit invoke DataRaptor to update [ATTESTATION_TASK_OBJECT] with submission data; Display confirmation message with timestamp
- Create OmniScript [POLICY_REVIEW_OMNISCRIPT]: Display full policy document, regulatory rules mapped, and option to Acknowledge Policy and return to policies list
- Create FlexCard [POLICY_CARD]: Display policy title, category, version, effective date, and drill-down link
- Create FlexCard [ATTESTATION_CARD]: Display cycle name, deadline, submission status, and action button
Experience Cloud Configuration:
- Create Experience Cloud [GOVERNANCE_PORTAL]:
  - Home page: Welcome message, compliance metrics (policies applicable to user, overdue attestations, recent submissions)
  - My Policies page: Table of [APPLICABLE_POLICIES_DR] results with filters by category and keyword search
  - My Attestations page: List of [OPEN_ATTESTATIONS_DR] with embedded [ATTESTATION_SUBMISSION_OMNISCRIPT]
  - Attestation History page: List of user's submitted attestations (from [ATTESTATION_TASK_OBJECT]) with submission date, rules, status
  - Governance Library page: Search-enabled list of policy documents and governance meeting minutes
  - Portal theme: Match organization branding
  - Mobile optimization: Responsive layout for mobile access
Access &amp; Permissions:
- Create Experience Cloud profile [GOVERNANCE_STAKEHOLDER_PROFILE]: read access to [GOVERNANCE_COMMITTEE_OBJECT] (where [PUBLISHED_TO_PORTAL] = true), [COMPLIANCE_POLICY_OBJECT], [ATTESTATION_TASK_OBJECT] (only user's own tasks)
- Create sharing rule: [ATTESTATION_TASK_OBJECT] records shared to assigned user via portal sharing
Reports &amp; Dashboards:
- Create report [PORTAL_USAGE_AUDIT]: Logs of portal activity (policy views, attestation submissions) with user, timestamp, action
- Create dashboard [STAKEHOLDER_ENGAGEMENT_DASHBOARD]: Portal login frequency, policy view trends, attestation submission trends by user</t>
  </si>
  <si>
    <t>GEN-P1C2.7.WM1-M3-02</t>
  </si>
  <si>
    <t>gen_stories_export.xlsx row for GEN-P1C2.7.WM1-M3-02</t>
  </si>
  <si>
    <t>P1C2.7.WM1.UC2, P1C2.7.WM1.UC5</t>
  </si>
  <si>
    <t>As a Chief Compliance Officer, I want advanced governance analytics leveraging CRM Analytics that display trend analysis, predictive insights on compliance risks, and peer benchmarking, so that leadership can make data-driven governance decisions and proactively identify emerging risks.</t>
  </si>
  <si>
    <t>This story integrates Salesforce CRM Analytics (formerly Einstein Analytics) with governance data to provide deeper insights beyond basic dashboards. Lenses analyze trends in policy effectiveness, attestation compliance, committee decision velocity, and regulatory rule coverage. CRM Analytics enables discovery of patterns (e.g., which business lines have historically higher governance violations) and segmentation analysis. This elevates M3 maturity by adding data-driven governance risk assessment and continuous improvement insights.</t>
  </si>
  <si>
    <t>AC1: Given governance data is captured in Salesforce custom objects, When a Compliance Analyst creates a CRM Analytics lens on attestation data, Then the lens displays attestation completion trend over time (by cycle, by stakeholder role, by business line).
AC2: Given attestation records contain submission history, When a CRM Analytics lens groups attestation data by role, Then the system identifies which roles have the highest/lowest submission compliance and flags emerging risks.
AC3: Given policy records track review dates, When a CRM Analytics lens analyzes policy data, Then the system displays policy age distribution, identifies overdue policies, and trends in policy creation/updates.
AC4: Given committee decisions are logged, When a CRM Analytics lens analyzes decision data, Then the system displays decision velocity (time to decision), decision types, and decision approval rates by committee.
AC5: Given regulatory rules are mapped to policies, When a CRM Analytics lens analyzes rule coverage, Then the system displays which regulatory rules have the strongest policy coverage and identifies rules with gaps.
AC6: Given multiple data sources exist, When a Compliance Officer creates a CRM Analytics dashboard combining trends and predictive elements, Then the dashboard displays risk heat maps, trend lines, and drill-down capability into underlying records.
AC7: Given analytics data exists, When a user exports a CRM Analytics lens result, Then the system can export to CSV for presentation to governance committee.</t>
  </si>
  <si>
    <t>Overview:
This story creates CRM Analytics lenses and dashboards that aggregate governance metrics and surface trends. Data is sourced from [GOVERNANCE_COMMITTEE_OBJECT], [ATTESTATION_TASK_OBJECT], [COMPLIANCE_POLICY_OBJECT], and [REGULATORY_RULE_MAPPING_OBJECT]. Lenses use CRM Analytics' SAQL (Salesforce Analytics Query Language) to compute aggregations and time-based trends. A master CRM Analytics dashboard tiles multiple lenses, enabling drill-through to underlying Salesforce records. The design leverages CRM Analytics' advanced visualization and filtering capabilities without requiring external data warehousing.
CRM Analytics Configuration:
- Create CRM Analytics Dataset [GOVERNANCE_DATASET]: data source = [GOVERNANCE_COMMITTEE_OBJECT], [ATTESTATION_TASK_OBJECT], [COMPLIANCE_POLICY_OBJECT], [REGULATORY_RULE_MAPPING_OBJECT]
- Create CRM Analytics Lens [ATTESTATION_COMPLETION_TREND_LENS]:
  - SAQL query group by Cycle and Status; foreach generate Cycle, Status, count(); order by Cycle desc
  - Visualization: line chart showing completion percentage over time by cycle
  - Drill-down: click on cycle to see [ATTESTATION_TASK_OBJECT] records
- Create CRM Analytics Lens [ATTESTATION_COMPLIANCE_BY_ROLE_LENS]:
  - SAQL query [ATTESTATION_TASK_OBJECT] grouped by Assigned To user's role; calculate submission rate, average submission time, overdue count
  - Visualization: bar chart comparing roles; table showing per-role metrics
  - Insights: identify roles with lowest submission rates (risk signal)
- Create CRM Analytics Lens [POLICY_LIFECYCLE_LENS]:
  - SAQL query [COMPLIANCE_POLICY_OBJECT]; group by status, calculate count by status, average age, trend over last 12 months
  - Visualization: gauge showing on-track vs. overdue policies; line chart showing creation trend
  - Insights: identify policy backlog areas
- Create CRM Analytics Lens [REGULATORY_RULE_COVERAGE_LENS]:
  - SAQL query [REGULATORY_RULE_MAPPING_OBJECT]; group by regulatory rule, count policies mapped, calculate coverage percentage
  - Visualization: bubble chart or heat map showing coverage depth per rule
  - Insights: identify gaps in rule coverage (unmapped or under-mapped rules)
- Create CRM Analytics Lens [COMMITTEE_DECISION_VELOCITY_LENS]:
  - SAQL query decision records; calculate average days to decision, decision type distribution, approval rate by committee
  - Visualization: KPI card showing average velocity; bar chart by committee
  - Insights: identify slow decision committees (risk of delayed governance)
- Create CRM Analytics Dashboard [GOVERNANCE_INSIGHTS_DASHBOARD]:
  - Tiles: Attestation Completion Trend, Compliance by Role, Policy Lifecycle, Rule Coverage, Committee Decision Velocity
  - Filters: Date range, business line, regulatory scope
  - Default filter: last 12 months, SEC/FINRA rules, all business lines
  - Mobile-responsive layout
Reports &amp; Dashboards:
- Create CRM Analytics Recipe: auto-refresh [GOVERNANCE_DATASET] daily or on-demand
- Create report: Governance Analytics Export that exports lens results to CSV for governance committee meetings
Access &amp; Permissions:
- Share [GOVERNANCE_INSIGHTS_DASHBOARD] with [COMPLIANCE_MANAGER_PERMISSION_SET], [CHIEF_COMPLIANCE_OFFICER_PERMISSION_SET], executive stakeholder roles
- CRM Analytics permission set: [CRM_ANALYTICS_GOVERNANCE_USER_PERMISSION_SET] with Salesforce Analytics Cloud license</t>
  </si>
  <si>
    <t>GEN-P1C2.7.WM1-M3-03</t>
  </si>
  <si>
    <t>gen_stories_export.xlsx row for GEN-P1C2.7.WM1-M3-03</t>
  </si>
  <si>
    <t>As a Compliance Manager, I want to automate the policy review and acknowledgment process using an interactive guided workflow (OmniScript) that leads stakeholders through policy review, assessment questions, and attestation, so that policy compliance is enforced systematically and documented automatically without manual email coordination.</t>
  </si>
  <si>
    <t>This story replaces manual policy distribution and email-based acknowledgment with a structured OmniScript workflow. When a policy is published or updated, stakeholders receive a notification to review the policy via the OmniScript. The script displays the policy, asks assessment questions (e.g., Which rule does this policy address?), and captures the stakeholder's acknowledgment. The system automatically updates the policy record with acknowledgment metadata and generates a certificate. This accelerates M3 maturity by eliminating manual tracking and ensuring consistent policy compliance documentation.</t>
  </si>
  <si>
    <t>AC1: Given a policy is approved and published, When a Compliance Admin selects Notify Stakeholders, Then the system creates notification records for designated stakeholders (committee members, business line heads, etc.) with a link to the policy review OmniScript.
AC2: Given a stakeholder receives a policy review notification, When they click the link, Then the OmniScript opens displaying the policy title, category, effective date, and a Start Review button.
AC3: Given the stakeholder clicks Start Review, When the OmniScript displays the full policy document, Then the user reads the document inline and confirms understanding by clicking I Have Read This Policy.
AC4: Given the stakeholder confirms policy reading, When the OmniScript displays assessment questions (e.g., This policy addresses which regulatory rules?), Then the stakeholder selects correct answers from a multi-choice list.
AC5: Given the stakeholder answers assessment questions, When the OmniScript validates answers and displays Certification Statement text area, Then the stakeholder reads and electronically signs (I certify compliance with this policy) and enters their signature.
AC6: Given the stakeholder completes the OmniScript, When they click Submit, Then the system creates a policy acknowledgment record, updates the policy with acknowledgment metadata, and sends a confirmation email.
AC7: Given multiple stakeholders review a policy, When a Compliance Manager views the policy record, Then the system displays acknowledgment status by stakeholder (Acknowledged, Pending, Not Yet Notified) with date/time stamps.
AC8: Given a stakeholder fails assessment questions, When the OmniScript displays Incorrect feedback, Then the user is redirected back to reread the policy and retake the assessment.</t>
  </si>
  <si>
    <t>Overview:
This story creates an OmniScript-driven policy review and acknowledgment workflow that replaces manual email-based processes. The OmniScript is triggered when a policy is published; it guides stakeholders through reading, assessment, and attestation. A [POLICY_ACKNOWLEDGMENT_OBJECT] stores acknowledgment records (who acknowledged, when, assessment score). DataRaptors retrieve policy content and map assessment questions to policy metadata. The design integrates with the attestation system ([ATTESTATION_TASK_OBJECT]) to avoid duplication.
Object &amp; Field Setup:
- Create custom object [POLICY_ACKNOWLEDGMENT_OBJECT] with fields: Policy (lookup to [COMPLIANCE_POLICY_OBJECT]), Acknowledged By (lookup to Contact), Acknowledgment Date, Assessment Score (0-100), Assessment Passed (checkbox), Certification Statement (long text), Electronic Signature (text), Signature Date, Status (In Progress, Passed, Failed, Expired – picklist)
- Add field [COMPLIANCE_POLICY_OBJECT].[ACKNOWLEDGMENT_REQUIRED] (checkbox): requires stakeholder acknowledgment
- Add field [COMPLIANCE_POLICY_OBJECT].[TOTAL_ACKNOWLEDGMENTS_REQUIRED] (number): count of stakeholders who must acknowledge
- Add rollup field [COMPLIANCE_POLICY_OBJECT].[ACKNOWLEDGMENTS_RECEIVED] (count of [POLICY_ACKNOWLEDGMENT_OBJECT] where Status = Passed)
OmniStudio Configuration:
- Create DataRaptor [POLICY_DETAIL_DR]: retrieve full policy record including title, description, document link, mapped regulatory rules, assessment questions
- Create DataRaptor [STAKEHOLDER_POLICIES_DR]: return all policies requiring acknowledgment for current user
- Create OmniScript [POLICY_REVIEW_OMNISCRIPT]:
  - Step 1: Display Policy Review header with policy title, category, effective date
  - Step 2: Embedded document viewer displaying policy document (via [POLICY_DETAIL_DR])
  - Step 3: Confirmation step Have you read the policy? Click to confirm. → checkbox input
  - Step 4: Display assessment questions (from [POLICY_DETAIL_DR]); multiple-choice format
  - Step 5: Validate assessment answers; if incorrect, display Incorrect. Please reread policy section X. and loop back to Step 2
  - Step 6: On passing assessment, display certification statement and electronic signature input field
  - Step 7: On submit, invoke DataRaptor to create [POLICY_ACKNOWLEDGMENT_OBJECT] record and update [COMPLIANCE_POLICY_OBJECT] acknowledgment count
  - Step 8: Display confirmation page with certificate number, acknowledgment date, and option to print/download certificate
- Create FlexCard [MY_PENDING_POLICIES_CARD]: display list of policies requiring acknowledgment from [STAKEHOLDER_POLICIES_DR]; link to [POLICY_REVIEW_OMNISCRIPT]
- Create DataRaptor [ASSESSMENT_QUESTION_DR]: retrieve policy-specific assessment questions; supports dynamic question generation based on policy category
Automation:
- Create Record-Triggered Flow [POLICY_ACKNOWLEDGMENT_NOTIFICATION_FLOW]: When [COMPLIANCE_POLICY_OBJECT].[ACKNOWLEDGMENT_REQUIRED] = true and status = Approved, create notification records for each required stakeholder and send email with link to [POLICY_REVIEW_OMNISCRIPT]
- Create Scheduled Flow [ACKNOWLEDGMENT_EXPIRATION_FLOW]: runs weekly; if policy acknowledgment deadline has passed, update [POLICY_ACKNOWLEDGMENT_OBJECT] status to Expired and escalate to manager
- Create validation rule: Policy cannot be archived until [ACKNOWLEDGMENTS_RECEIVED] = [TOTAL_ACKNOWLEDGMENTS_REQUIRED]
Access &amp; Permissions:
- Portal/Community access: stakeholders can access [POLICY_REVIEW_OMNISCRIPT] via portal or email link without requiring Salesforce user license
Reports &amp; Dashboards:
- Create report [POLICY_ACKNOWLEDGMENT_STATUS]: grouped by policy, showing stakeholder name, acknowledgment status, assessment score, date
- Create dashboard [POLICY_COMPLIANCE_DASHBOARD]: tiles showing acknowledgment completion %, overdue acknowledgments, policies pending full acknowledgment</t>
  </si>
  <si>
    <t>GEN-P1C2.7.WM1-M4M5-01</t>
  </si>
  <si>
    <t>gen_stories_export.xlsx row for GEN-P1C2.7.WM1-M4M5-01</t>
  </si>
  <si>
    <t>Apex, OmniScript</t>
  </si>
  <si>
    <t>As a Chief Compliance Officer, I want an autonomous Agentforce agent that continuously scans governance data, identifies potential compliance risks, recommends corrective actions, and generates alerts for emerging governance issues, so that the organization can proactively address governance risks before they escalate.</t>
  </si>
  <si>
    <t>This story implements an Agentforce agent trained on governance rules, regulatory requirements, and internal compliance history. The agent monitors governance metrics in real-time (attestation completion rates, policy review dates, committee decision velocity, regulatory rule coverage), identifies anomalies or deviations from governance standards, and recommends actions (e.g., Policy X overdue for review - recommend scheduling review by Date Y). The agent surfaces insights to compliance officers and automatically escalates high-risk items. This represents M4M5 maturity by shifting governance from reactive (human-driven) to proactive (AI-assisted).</t>
  </si>
  <si>
    <t>AC1: Given governance data exists across [GOVERNANCE_COMMITTEE_OBJECT], [COMPLIANCE_POLICY_OBJECT], [ATTESTATION_TASK_OBJECT], [REGULATORY_RULE_MAPPING_OBJECT], When the Agentforce governance risk agent runs on a scheduled interval (daily or real-time trigger), Then it scans all governance data and generates a risk assessment report.
AC2: Given attestation data exists, When the agent analyzes attestation trends, Then it identifies if any role's submission rate has declined &gt;10% from prior cycles and flags as Increased Governance Risk.
AC3: Given policy records track review dates, When the agent analyzes policy data, Then it identifies policies overdue for review by &gt;30 days and recommends scheduling a review with specific due date.
AC4: Given regulatory rules are mapped to policies, When the agent analyzes rule coverage, Then it identifies any unmapped SEC/FINRA rules and recommends which policies could address the gap or flags as Regulatory Gap.
AC5: Given committee decision records exist, When the agent analyzes decision data, Then it identifies if any committee's average decision velocity has increased &gt;20% (slower decisions) and flags as Governance Slowdown Risk.
AC6: Given the agent generates risk assessments, When a Compliance Officer opens the governance risk dashboard, Then they see an AI-generated summary of top 5 governance risks with recommended actions and priority level (Critical, High, Medium, Low).
AC7: Given high-risk items are identified, When a risk severity threshold is breached (e.g., unmapped regulatory rule, overdue policy &gt;60 days), Then the agent automatically escalates to the Chief Compliance Officer with detailed risk description and recommended remediation.
AC8: Given the agent provides recommendations, When a Compliance Officer accepts a recommendation (e.g., Schedule policy review), Then the agent creates a corresponding task/reminder in Salesforce and adjusts future risk scoring based on action taken.</t>
  </si>
  <si>
    <t>Overview:
This story deploys an Agentforce agent that monitors governance data continuously and surfaces AI-generated risk insights. The agent is built using Prompt Builder with a custom system prompt trained on governance best practices, regulatory requirements (SEC/FINRA rules), and company-specific governance policies. The agent has access to [GOVERNANCE_COMMITTEE_OBJECT], [COMPLIANCE_POLICY_OBJECT], [ATTESTATION_TASK_OBJECT], and [REGULATORY_RULE_MAPPING_OBJECT] via data actions (Apex actions or OmniScript DataRaptors). The agent runs on a scheduled trigger (daily) or real-time trigger (when key objects are updated). Agent outputs are stored as [GOVERNANCE_RISK_ASSESSMENT_OBJECT] records and surfaced on a dashboard.
Object &amp; Field Setup:
- Create custom object [GOVERNANCE_RISK_ASSESSMENT_OBJECT] with fields: Risk ID (auto-generated), Assessment Date, Risk Category (Attestation Delay, Policy Overdue, Rule Gap, Decision Slowdown, Other – picklist), Risk Description (long text), Risk Severity (Critical, High, Medium, Low – picklist), Related Object Type (Committee, Policy, Attestation Cycle, Regulatory Rule – picklist), Related Object ID (lookup to actual governance object), Recommended Actions (long text), Recommended Action Owner (lookup to Contact), AI Confidence Score (0-100), Status (New, Acknowledged, In Progress, Resolved, Dismissed – picklist), Resolution Date, Resolved By (lookup to Contact)
- Add field [ATTESTATION_TASK_OBJECT].[RISK_FLAG] (checkbox): indicates task flagged by risk agent
- Add field [COMPLIANCE_POLICY_OBJECT].[RISK_FLAG] (checkbox): indicates policy flagged by risk agent
- Add field [GOVERNANCE_COMMITTEE_OBJECT].[RISK_FLAG] (checkbox): indicates committee flagged by risk agent
Agentforce Configuration:
- Create [GOVERNANCE_RISK_AGENT] using Agentforce:
  - Name: Governance Risk Assessment Agent
  - System Prompt: Comprehensive prompt defining agent role, governance rules, regulatory requirements, risk thresholds, and expected outputs
  - Data Actions: Query [ATTESTATION_TASK_OBJECT] for overdue and submission rate analysis; Query [COMPLIANCE_POLICY_OBJECT] for review date and age analysis; Query [REGULATORY_RULE_MAPPING_OBJECT] for coverage analysis; Query [GOVERNANCE_COMMITTEE_OBJECT] for decision velocity analysis
  - Actions: Create [GOVERNANCE_RISK_ASSESSMENT_OBJECT] records; Update risk flags on governance objects; Send notifications to compliance officers; Create tasks for recommended actions
  - Output format: Structured risk assessment report with risk category, severity, description, and recommended actions
- Create Prompt Template [GOVERNANCE_RISK_ASSESSMENT_PROMPT]: defines risk assessment criteria, severity mapping, and action recommendations
- Create Scheduled Trigger: [GOVERNANCE_RISK_AGENT] runs daily at 6 AM or on hourly basis depending on latency requirements
- Create Real-time Trigger: When [COMPLIANCE_POLICY_OBJECT] review date is breached, [ATTESTATION_TASK_OBJECT] becomes overdue, or [GOVERNANCE_COMMITTEE_OBJECT] decision is pending &gt;X days, invoke [GOVERNANCE_RISK_AGENT] immediately
Integration &amp; Automation:
- Create Apex action or OmniScript DataRaptor to expose [GOVERNANCE_RISK_ASSESSMENT_OBJECT] and related governance data to agent
- Create Record-Triggered Flow: When [GOVERNANCE_RISK_ASSESSMENT_OBJECT] with Severity = Critical is created, notify Chief Compliance Officer and COO
- Create Scheduled Flow: Weekly; if [GOVERNANCE_RISK_ASSESSMENT_OBJECT] status remains New for &gt;7 days, escalate to manager of assigned risk owner
Reports &amp; Dashboards:
- Create report [GOVERNANCE_RISK_ASSESSMENT_REPORT]: displays all assessments, severity, status, recommended actions, resolution date
- Create dashboard [GOVERNANCE_RISK_DASHBOARD]:
  - KPI card: Critical Governance Risks (count of Critical severity assessments)
  - KPI card: Risk Resolution Rate (count of Resolved / total created in last 30 days)
  - Table: Top 10 Active Risks with severity, category, recommended actions, drill-down to related object
  - Trend chart: Risk severity distribution over time (using CRM Analytics lens)
  - Agent insights widget: Top AI Recommendations This Week
- Create CRM Analytics Lens [AGENT_RISK_TREND_LENS]: analyze [GOVERNANCE_RISK_ASSESSMENT_OBJECT] risk severity and resolution trend over time
Access &amp; Permissions:
- [CHIEF_COMPLIANCE_OFFICER_PERMISSION_SET]: full read/write access to [GOVERNANCE_RISK_ASSESSMENT_OBJECT]
- [COMPLIANCE_OFFICER_PERMISSION_SET]: read access to risk assessments related to their area</t>
  </si>
  <si>
    <t>GEN-P1C2.7.WM1-M4M5-02</t>
  </si>
  <si>
    <t>gen_stories_export.xlsx row for GEN-P1C2.7.WM1-M4M5-02</t>
  </si>
  <si>
    <t>As a Chief Risk Officer, I want a unified governance data platform (Data Cloud) that consolidates SEC/FINRA governance data from Salesforce, nCino, core banking systems, and external regulatory feeds in real-time, enabling predictive risk scoring and autonomous governance monitoring, so that leadership has a single source of truth for governance health and can predict governance breaches before they occur.</t>
  </si>
  <si>
    <t>This story implements Salesforce Data Cloud to unify governance data across Salesforce, nCino, and back-office systems (core banking, document management, regulatory databases). Data Cloud ingests governance metrics, regulatory rule requirements, policy effectiveness data, and committee decision history. The platform applies ML models to predict governance risks (e.g., which policies are likely to lapse, which committees are at risk of delayed decisions). Real-time data synchronization ensures governance dashboards reflect the latest organizational state. This represents M4M5 maturity by moving governance from periodic (quarterly reviews) to continuous (real-time monitoring) and from reactive to predictive.</t>
  </si>
  <si>
    <t>AC1: Given Salesforce governance objects, nCino compliance data, core banking records, and external regulatory feeds exist, When Data Cloud ingests all sources via APIs and scheduled batch loads, Then a unified [GOVERNANCE_DATA_CLOUD_DATASET] emerges containing all governance-related data with consistent entity resolution.
AC2: Given governance data is unified in Data Cloud, When a Compliance Officer queries the platform for current governance status, Then the system returns real-time governance health score incorporating attestation completion, policy currency, rule coverage, and committee health.
AC3: Given historical governance data exists in Data Cloud, When the platform applies predictive ML models to policy and attestation data, Then the system scores each policy with a Review Risk probability (likelihood policy will lapse or be found non-compliant) and flags high-risk policies.
AC4: Given predictive models are trained on governance outcomes, When the ML model analyzes committee decision patterns, Then the system predicts which committees are at risk of slow decision-making and recommends process improvements.
AC5: Given governance data includes external regulatory feeds, When a new SEC/FINRA rule is published, Then the Data Cloud ingests the rule and automatically identifies which existing policies may be impacted and flags for review.
AC6: Given governance data is unified and scored, When a Chief Risk Officer opens the governance intelligence dashboard, Then they see predictive risk scores (policies at risk, committees at risk, regulatory rule gaps) alongside current metrics.
AC7: Given real-time data synchronization is configured, When a stakeholder submits an attestation in Salesforce or a policy is updated in nCino, Then Data Cloud automatically syncs the data within minutes and updates predictive risk scores.
AC8: Given predictive insights exist, When the Data Cloud model identifies a governance anomaly (e.g., sudden spike in overdue attestations indicating organizational issue), Then the system surfaces the anomaly with root cause analysis to the compliance team.</t>
  </si>
  <si>
    <t>Overview:
This story implements Salesforce Data Cloud as a unified governance data platform. Data sources include Salesforce custom objects ([GOVERNANCE_COMMITTEE_OBJECT], [COMPLIANCE_POLICY_OBJECT], [ATTESTATION_TASK_OBJECT], [REGULATORY_RULE_MAPPING_OBJECT], [GOVERNANCE_RISK_ASSESSMENT_OBJECT]), nCino platform (compliance and regulatory data), core banking systems (employee data, business line structure, regulatory data), and external regulatory APIs (SEC/FINRA rule feeds). Data Cloud uses connectors (Salesforce Connector, nCino Connector, custom REST connectors) to ingest data. CRM Analytics and Einstein Discovery models are trained on governance outcomes to predict policy risk and committee health. The unified data model enables real-time governance dashboards and autonomous monitoring via Agentforce.
Data Cloud Configuration:
- Create Data Cloud source connectors:
  - [SF_GOVERNANCE_CONNECTOR]: Salesforce org → Data Cloud, syncing [GOVERNANCE_COMMITTEE_OBJECT], [COMPLIANCE_POLICY_OBJECT], [ATTESTATION_TASK_OBJECT], [REGULATORY_RULE_MAPPING_OBJECT], [GOVERNANCE_RISK_ASSESSMENT_OBJECT], Contact, User objects
  - [NCINO_GOVERNANCE_CONNECTOR]: nCino → Data Cloud, syncing Compliance, Regulatory, Policy objects
  - [CORE_BANKING_CONNECTOR]: core banking system → Data Cloud, syncing Employee, Department, Business Line entities
  - [EXTERNAL_REGULATORY_CONNECTOR]: SEC/FINRA regulatory feeds → Data Cloud, syncing regulatory rules, guidance, updates
- Create Data Cloud Data Objects (Unified Data Model):
  - [GOVERNANCE_PARTY_UNIFIED]: unified contact/employee entity (identity resolution from Salesforce, nCino, core banking)
  - [GOVERNANCE_POLICY_UNIFIED]: unified policy entity including Salesforce and nCino policies
  - [GOVERNANCE_RULE_UNIFIED]: unified regulatory rule entity including SEC/FINRA and internal rules
  - [GOVERNANCE_ATTESTATION_UNIFIED]: unified attestation record
  - [GOVERNANCE_COMMITTEE_UNIFIED]: unified committee entity
- Create Data Cloud Calculated Insights:
  - [POLICY_REVIEW_RISK_SCORE]: calculated field = function of policy age, last review date, category risk, historical compliance issues; range 0-100 (high risk = &gt;70)
  - [COMMITTEE_DECISION_VELOCITY_RISK_SCORE]: calculated field = function of average days to decision, decision backlog, committee turnover
  - [RULE_COVERAGE_GAP_SCORE]: calculated field = count of unmapped SEC/FINRA rules / total rules; flags gaps
  - [ATTESTATION_COMPLETION_RISK_SCORE]: calculated field = overdue attestation count / total assigned; flags compliance risk
- Create Data Cloud Activation: sync unified data back to Salesforce for display on governance dashboards
Predictive Analytics &amp; Machine Learning:
- Create Einstein Discovery Story [POLICY_RISK_PREDICTION]:
  - Input data: [GOVERNANCE_POLICY_UNIFIED] with features (age, category, review frequency, prior compliance issues, business line, responsible person)
  - Target: policy lapsed or found non-compliant within next 90 days
  - Output: predictive probability score for each policy; feature importance analysis identifying leading risk indicators
- Create Einstein Discovery Story [COMMITTEE_HEALTH_PREDICTION]:
  - Input data: [GOVERNANCE_COMMITTEE_UNIFIED] with features (meeting frequency, decision velocity, member tenure, member turnover, business line impact)
  - Target: committee at risk of missing governance obligations or slow decision-making
  - Output: health score and risk indicators
- Create Einstein Discovery Recipe [REGULATORY_IMPACT_ANALYSIS]:
  - Input: new regulatory rule from [EXTERNAL_REGULATORY_CONNECTOR]
  - Analysis: identify which existing policies are likely impacted; which business lines are affected
  - Output: impact assessment surfaced to governance team
Integration &amp; Automation:
- Create MuleSoft integration flow: Salesforce ↔ Data Cloud real-time sync; nCino ↔ Data Cloud via nCino Integration Gateway; core banking ↔ Data Cloud via bank system connectors
- Create scheduled Data Cloud Sync Job: runs hourly to ensure freshness
- Create Record-Triggered Flow [GOVERNANCE_DATA_UPDATE_FLOW]: When [COMPLIANCE_POLICY_OBJECT], [ATTESTATION_TASK_OBJECT], or [GOVERNANCE_COMMITTEE_OBJECT] changes, invoke Data Cloud API to sync
Reports &amp; Dashboards:
- Create dashboard [GOVERNANCE_INTELLIGENCE_DASHBOARD] powered by Data Cloud:
  - KPI tiles: Governance Health Score (aggregate of policy, attestation, rule coverage, committee scores)
  - KPI tiles: Policies at Risk (count with risk score &gt;70); Committees at Risk; Regulatory Gaps
  - Heatmap: Policy Risk Score by Business Line (identify high-risk business lines)
  - Trend chart: Governance Health Score trend over last 12 months; highlight any downward trends
  - Predictive Alerts widget: Top 5 Policies Predicted to Lapse in Next 90 Days with confidence %
  - Anomaly Detection widget: Governance Anomalies This Week (e.g., sudden spike in overdue attestations)
  - Drill-down capability: click on policy to view risk factors, related rules, responsible person, recommended actions
- Create CRM Analytics Lens [GOVERNANCE_IMPACT_ANALYSIS]: analyze impact of external regulatory changes on existing policies
Access &amp; Permissions:
- [CHIEF_RISK_OFFICER_PERMISSION_SET]: read access to [GOVERNANCE_INTELLIGENCE_DASHBOARD] and Data Cloud datasets
- [CHIEF_COMPLIANCE_OFFICER_PERMISSION_SET]: read access to governance intelligence and predictive insights
- [AGENTFORCE_GOVERNANCE_AGENT_PERMISSION_SET]: system permission to query Data Cloud and access governance objects for autonomous monitoring</t>
  </si>
  <si>
    <t>GEN-P1C3.1.1-M1M2-01</t>
  </si>
  <si>
    <t>gen_stories_export.xlsx row for GEN-P1C3.1.1-M1M2-01</t>
  </si>
  <si>
    <t>P1C3.1.1.UC1, P1C3.1.1.UC4</t>
  </si>
  <si>
    <t>As an innovation leader, I want to establish a core data model for documenting innovation visions so that the organization can centrally manage and govern its innovation strategy.</t>
  </si>
  <si>
    <t>Lay the foundation for managing the organization's innovation vision by creating a custom object to store vision statements, business goals, success criteria, and timelines. This story establishes role-based access controls and approval workflows that ensure innovation visions are properly documented, reviewed, and communicated. The foundation supports both individual vision creation and organizational governance through a three-stage workflow (Draft → Under Review → Active).</t>
  </si>
  <si>
    <t>AC1: Given the organization needs to document its innovation vision, When the custom object for Innovation Vision is created, Then users with the [INNOVATION_LEAD_PSET] permission set can create Innovation Vision records.
AC2: Given an Innovation Vision record is created, When required fields (Vision Statement, Business Goals, Success Criteria, Timeline, Owner) are specified, Then the record is saved successfully and the vision is marked as "Draft".
AC3: Given an Innovation Vision is in "Draft" status, When the Innovation Lead submits it for review, Then the status changes to "Under Review" and the designated approver is notified via email.
AC4: Given an Innovation Vision is approved, When the status changes to "Active", Then the vision is visible to all stakeholders with the [INNOVATION_STAKEHOLDER_PSET] permission set.
AC5: Given Innovation Vision records contain strategic information, When sharing rules are applied, Then records are visible only to users in the Innovation team and executive stakeholders according to the sharing rule [VISION_STAKEHOLDER_SHARING].
AC6: Given multiple innovation visions may exist, When a user views the Innovation Vision list view [ACTIVE_VISIONS_LIST_VIEW], Then records are sorted by review date with the most recent active vision highlighted.</t>
  </si>
  <si>
    <t>Overview:
This story establishes the foundational data model for managing innovation visions in Salesforce. The custom Innovation Vision object serves as the central repository for documenting the organization's strategic innovation direction, key objectives, and success metrics. A three-stage workflow (Draft → Under Review → Active) ensures proper governance and alignment before the vision is communicated to stakeholders. Role-based access controls enable innovation leaders to manage visions while providing stakeholders with transparent read access to approved visions.
Object &amp; Field Setup:
- Create custom object [INNOVATION_VISION_OBJECT] with the following fields:
  - [VISION_STATEMENT] (Rich Text, required): stores the core innovation vision statement (255+ characters)
  - [BUSINESS_GOALS] (Rich Text): articulates how vision aligns with business strategy
  - [SUCCESS_CRITERIA] (Rich Text): defines measurable outcomes and success indicators
  - [PLANNED_TIMELINE] (Date): target date for vision realization
  - [OWNER] (Lookup to User, required): designates the vision sponsor/owner
  - [STATUS] (Picklist, required): Draft, Under Review, Active, Archived
  - [REVIEW_DATE] (Date): when the vision was last formally reviewed
  - [NEXT_REVIEW_DATE] (Date): auto-populated 12 months from [REVIEW_DATE]
  - [STAKEHOLDERS] (Multi-select Picklist): identifies key stakeholder groups affected
- Create record type [VISION_RECORD_TYPE] for the core Innovation Vision object
- Configure page layout [INNOVATION_VISION_PAGE_LAYOUT] with sections: Vision Overview, Business Alignment, Success Metrics, Review &amp; Approval History
Access &amp; Permissions:
- Create permission set [INNOVATION_LEAD_PSET] with Create, Read, Update, Delete permissions on [INNOVATION_VISION_OBJECT]
- Create permission set [INNOVATION_STAKEHOLDER_PSET] with Read-only access on [INNOVATION_VISION_OBJECT]
- Create sharing rule [VISION_STAKEHOLDER_SHARING]: automatically share "Active" vision records with [INNOVATION_STAKEHOLDER_PSET] users as read-only
- Create sharing rule [VISION_MANAGEMENT_SHARING]: grant Full Access to [INNOVATION_LEAD_PSET] users
Automation:
- Create Record-Triggered Flow [VISION_STATUS_NOTIFICATION_FLOW]: when Status changes to "Active", send email notification to [STAKEHOLDER_GROUP] with vision summary
- Create Validation Rule [VISION_REQUIRED_FIELDS_VALIDATION]: ensure Vision Statement, Owner, and Timeline are populated before record can be saved</t>
  </si>
  <si>
    <t>GEN-P1C3.1.1-M1M2-02</t>
  </si>
  <si>
    <t>gen_stories_export.xlsx row for GEN-P1C3.1.1-M1M2-02</t>
  </si>
  <si>
    <t>P1C3.1.1.UC1, P1C3.1.1.UC2</t>
  </si>
  <si>
    <t>As an innovation leader, I want to establish a formal annual review cycle for innovation visions so that the organization can ensure visions remain aligned with business strategy and market conditions.</t>
  </si>
  <si>
    <t>Establish a process for annually reviewing and updating the organization's innovation vision. This story implements a workflow that automatically triggers review cycles, captures structured feedback from stakeholders, documents review outcomes, and ensures vision remains aligned with business strategy. A dedicated Review object creates an audit trail of how the vision has evolved over time.</t>
  </si>
  <si>
    <t>AC1: Given an Innovation Vision record is in "Active" status, When the annual review date arrives (12 months after [REVIEW_DATE]), Then an automated notification is sent to the [INNOVATION_LEAD_USER] and all users with [INNOVATION_REVIEWER_PSET].
AC2: Given a review notification is sent, When reviewers access the Innovation Review form, Then they can provide structured feedback on: effectiveness of current vision, market alignment, stakeholder feedback, and recommended adjustments.
AC3: Given review feedback is submitted by all assigned reviewers, When all feedback entries are completed, Then the system compiles feedback into a Review Summary record linked to the Innovation Vision.
AC4: Given a Review Summary is compiled, When the [INNOVATION_LEAD_USER] reviews the compiled feedback and updates the vision, Then the vision [STATUS] is updated to "Active" (renewed) and all stakeholders are notified of the refreshed vision.
AC5: Given a vision review cycle is complete, When the Review Summary status changes to "Approved", Then the parent vision [REVIEW_DATE] is updated to today and [NEXT_REVIEW_DATE] is automatically set to 12 months from today.
AC6: Given historical reviews are important for governance, When a user accesses an Innovation Vision record, Then all past Innovation Review records are visible in a related list, providing an audit trail of vision evolution.</t>
  </si>
  <si>
    <t>## Overview
This story implements a formal annual review cycle for Innovation Vision records, ensuring they remain aligned with business strategy and market conditions. A Scheduled Flow triggers 12 months after the last review date, initiating a structured feedback collection process from designated reviewers. Feedback is automatically compiled into a Review Summary record, which-when approved-renews the vision and sets the next review date.
## Objects &amp; Fields
**Innovation_Vision__c (Custom Object)**
- Name (Text, auto-generated)
- Vision_Statement__c (Long Text Area) - the core strategic vision
- Status__c (Picklist: Active, Archived, In Review) - tracks vision lifecycle
- Innovation_Lead_User__c (Lookup to User) - owner and primary reviewer
- Planned_Timeline__c (Text) - timeline description
- Review_Date__c (Date) - date of most recent review
- Next_Review_Date__c (Date) - scheduled date for next annual review (calculated: Review_Date__c + 365 days)
- Created_Date__c (Date/Time) - system audit field
**Innovation_Review__c (Custom Object)**
- Name (Text, auto-generated)
- Innovation_Vision__c (Master-Detail to Innovation_Vision__c) - parent vision being reviewed
- Reviewer_User__c (Lookup to User) - user providing feedback
- Review_Status__c (Picklist: Draft, Submitted, Compiled) - tracks feedback state
- Effectiveness_Assessment__c (Long Text Area) - structured feedback on vision effectiveness
- Market_Alignment_Assessment__c (Long Text Area) - feedback on alignment with current market conditions
- Stakeholder_Feedback_Summary__c (Long Text Area) - summary of feedback from stakeholders
- Recommended_Adjustments__c (Long Text Area) - proposed changes to vision
- Submission_Date__c (Date/Time) - timestamp when feedback was submitted
**Innovation_Review_Summary__c (Custom Object)**
- Name (Text, auto-generated or formatted)
- Innovation_Vision__c (Lookup to Innovation_Vision__c) - links compiled feedback to parent vision
- Status__c (Picklist: Draft, Compiled, Pending Approval, Approved) - approval workflow status
- Compiled_Effectiveness_Assessment__c (Long Text Area) - aggregated effectiveness feedback
- Compiled_Market_Alignment__c (Long Text Area) - aggregated market alignment feedback
- Compiled_Stakeholder_Summary__c (Long Text Area) - consolidated stakeholder input
- Compiled_Recommended_Adjustments__c (Long Text Area) - consolidated recommendations
- Compilation_Date__c (Date/Time) - when feedback was compiled
- Approval_Date__c (Date/Time) - when summary was approved
## Automation
**Flow 1: Annual Review Trigger (Scheduled Flow)**
- **Trigger Type:** Scheduled Flow
- **Schedule:** Daily at [REVIEW_TIME] UTC
- **Logic:** Query all Innovation_Vision__c records where Status__c = 'Active' AND Next_Review_Date__c = TODAY(). For each matching vision:
  1. Create a task assigned to Innovation_Lead_User__c with subject "Annual Innovation Vision Review Due"
  2. Send email to Innovation_Lead_User__c and all users with permission set [INNOVATION_REVIEWER_PSET]
  3. Email body includes: vision name, review statement excerpt, link to vision record, deadline for feedback submission (7 days from trigger date)
**Flow 2: Review Record Creation &amp; Collection (Screen Flow - Optional)**
- **Trigger Type:** Manual invocation from Innovation_Vision record action button "Start Review Cycle"
- **Screens:**
  1. Display vision details (read-only): Vision_Statement__c, Review_Date__c, Next_Review_Date__c
  2. Confirm reviewers to be notified
  3. Display feedback form template showing expected feedback structure
- **Action:** Trigger Flow 1 logic manually instead of waiting for scheduled trigger
**Flow 3: Feedback Submission Handler (Record-Triggered Flow)**
- **Trigger Type:** Record-Triggered Flow on Innovation_Review__c
- **Trigger Event:** Record is created or updated AND Review_Status__c changes to 'Submitted'
- **Conditions:** Review_Status__c = 'Submitted' AND all required text fields are populated (Effectiveness_Assessment__c, Market_Alignment_Assessment__c, Stakeholder_Feedback_Summary__c, Recommended_Adjustments__c)
- **Actions:**
  1. Query parent Innovation_Vision__c record
  2. Query all Innovation_Review__c records for this vision where Review_Status__c ≠ 'Submitted' (incomplete reviews)
  3. Decision: IF no incomplete reviews exist, proceed to Flow 4; ELSE send update email to remaining reviewers with deadline
**Flow 4: Feedback Compilation (Record-Triggered Flow)**
- **Trigger Type:** Record-Triggered Flow on Innovation_Review__c
- **Trigger Event:** Last reviewer submits feedback (triggered by Flow 3)
- **Conditions:** All related Innovation_Review__c records have Review_Status__c = 'Submitted'
- **Actions:**
  1. Query all Innovation_Review__c records for the parent vision
  2. Aggregate feedback: concatenate all Effectiveness_Assessment__c values into single text, same for Market_Alignment_Assessment__c, Stakeholder_Feedback_Summary__c, Recommended_Adjustments__c
  3. Create Innovation_Review_Summary__c record:
     - Link to parent Innovation_Vision__c
     - Status__c = 'Compiled'
     - Compiled_Effectiveness_Assessment__c = aggregated text
     - Compiled_Market_Alignment__c = aggregated text
     - Compiled_Stakeholder_Summary__c = aggregated text
     - Compiled_Recommended_Adjustments__c = aggregated text
     - Compilation_Date__c = NOW()
  4. Send email to Innovation_Lead_User__c on parent vision with subject "Innovation Review [Vision Name] - Ready for Approval" including compiled feedback
  5. Create task assigned to Innovation_Lead_User__c with subject "Review Compiled Feedback &amp; Renew Vision" due 3 days from today
**Flow 5: Approval &amp; Vision Renewal (Record-Triggered Flow)**
- **Trigger Type:** Record-Triggered Flow on Innovation_Review_Summary__c
- **Trigger Event:** Record is created or updated AND Status__c = 'Approved'
- **Conditions:** Status__c = 'Approved' (changed from 'Compiled' or 'Pending Approval')
- **Actions:**
  1. Update parent Innovation_Vision__c:
     - Status__c = 'Active' (renewed)
     - Review_Date__c = TODAY()
     - Next_Review_Date__c = TODAY() + 365 days
  2. Query all users with permission set [INNOVATION_REVIEWER_PSET] and [INNOVATION_STAKEHOLDER_PSET]
  3. Send email to all queried users with subject "Innovation Vision [Name] Renewed &amp; Refreshed"
     - Email body: vision statement, summary of key changes based on Compiled_Recommended_Adjustments__c, new next review date
  4. Update all related Innovation_Review__c records to Review_Status__c = 'Compiled'
  5. Create rich text summary of vision evolution and attach to Review_Summary_Summary__c as a note (Chatter post on vision record)
## UI / Components
**Innovation_Vision__c Page Layout**
- Section 1 - Vision Overview (read-only): Vision_Statement__c, Status__c, Innovation_Lead_User__c, Planned_Timeline__c
- Section 2 - Review Tracking: Review_Date__c, Next_Review_Date__c (highlighted if &lt; 30 days)
- Related List: Innovation_Review__c records (columns: Reviewer_User__c, Effectiveness_Assessment__c, Market_Alignment_Assessment__c, Submission_Date__c, Review_Status__c) with inline edit for draft records
- Related List: Innovation_Review_Summary__c records (columns: Status__c, Compilation_Date__c, Approval_Date__c) with detail link
- Action Button: "Start Annual Review" (Screen Flow invocation) - visible only to users with [INNOVATION_LEAD_ADMIN_PSET]
- Action Button: "View Review History" (navigates to related Innovation_Review_Summary list filtered by this vision)
**Innovation_Review__c Page Layout**
- Read-only header: Innovation_Vision__c link, Reviewer_User__c, Review_Status__c
- Section 1 - Feedback Entry (editable until submitted):
  - Effectiveness_Assessment__c (required, Long Text Area, placeholder: "Rate effectiveness of current vision against stated goals...")
  - Market_Alignment_Assessment__c (required, Long Text Area, placeholder: "Comment on market alignment and competitive positioning...")
  - Stakeholder_Feedback_Summary__c (required, Long Text Area, placeholder: "Summarize feedback received from internal/external stakeholders...")
  - Recommended_Adjustments__c (required, Long Text Area, placeholder: "Propose specific adjustments to vision statement or strategy...")
- Button: "Submit Feedback" (updates Review_Status__c to 'Submitted') - visible only to assigned reviewer
- Button: "Save Draft" (auto-saves via record save) - always visible
**Innovation_Review_Summary__c Page Layout**
- Read-only header: Innovation_Vision__c link, Status__c, Compilation_Date__c, Approval_Date__c
- Section 1 - Compiled Feedback (read-only):
  - Compiled_Effectiveness_Assessment__c
  - Compiled_Market_Alignment__c
  - Compiled_Stakeholder_Summary__c
  - Compiled_Recommended_Adjustments__c
- Action Button: "Approve &amp; Renew Vision" (updates Status__c to 'Approved') - visible only to Innovation_Lead_User on parent vision
- Related List: Innovation_Review__c records contributing to this summary
**List Views**
- Innovation_Vision__c: "Active Visions Due for Review" filtered by Status__c = 'Active' AND Next_Review_Date__c &lt;= TODAY() + 30 days (sort by Next_Review_Date__c)
- Innovation_Review__c: "Pending Review Submissions" filtered by Review_Status__c = 'Draft' (sort by Innovation_Vision__c)
- Innovation_Review_Summary__c: "Pending Approvals" filtered by Status__c = 'Compiled' (sort by Compilation_Date__c descending)
## Security Model
**Permission Sets**
- **[INNOVATION_LEAD_ADMIN_PSET]:** Users who own innovation vision strategy
  - Innovation_Vision__c: Read, Create, Edit, Delete
  - Innovation_Review__c: Read, Create (for testing); Edit (own records only); Delete (own records)
  - Innovation_Review_Summary__c: Read, Edit (Status__c field only for approval); Delete (own records)
  - Assigned to: [LIST OF INNOVATION LEAD USERS]
- **[INNOVATION_REVIEWER_PSET]:** Designated reviewers who provide feedback
  - Innovation_Vision__c: Read
  - Innovation_Review__c: Read, Create, Edit (own draft records); cannot edit submitted records
  - Innovation_Review_Summary__c: Read (view compiled feedback)
  - Assigned to: [LIST OF REVIEWER USERS]
- **[INNOVATION_STAKEHOLDER_PSET]:** Broader organization stakeholders who consume vision information
  - Innovation_Vision__c: Read
  - Innovation_Review__c: Read (to see review history)
  - Innovation_Review_Summary__c: Read
  - Assigned to: [LIST OF STAKEHOLDER USERS]
**Object-Level Security**
- Innovation_Vision__c OWD: Public Read/Write (owner can edit, others read-only via field-level security)
- Innovation_Review__c OWD: Public Read/Write (reviewer is record owner, can edit own records)
- Innovation_Review_Summary__c OWD: Public Read/Write
- All three objects: Sharing Rules set to grant [INNOVATION_LEAD_ADMIN_PSET] read access to all records
**Field-Level Security**
- All Vision_Statement__c, Status__c, Review_Date__c, Next_Review_Date__c: Read-only for [INNOVATION_STAKEHOLDER_PSET]
- All feedback fields on Innovation_Review__c: Hidden from [INNOVATION_STAKEHOLDER_PSET]
- Approval_Date__c on Innovation_Review_Summary__c: Read-only for [INNOVATION_REVIEWER_PSET]
## Error Handling &amp; Limits
**Governor Limit Risks &amp; Mitigation**
- **SOQL Queries:** Scheduled Flow queries all Active visions daily. Mitigation: Batch query into chunks of 1,000 records; use WHERE clause to limit scope (e.g., Next_Review_Date__c = TODAY())
- **DML Statements:** Flow 4 aggregates and creates Review_Summary; Flow 5 updates parent vision and sends emails. Mitigation: Bulkify Flow 4 to collect all feedback into single text operation; use Scheduled Action to defer email sends
- **Email Limits:** Scheduled Flow sends emails to Innovation_Lead_User + all [INNOVATION_REVIEWER_PSET] users (potentially 50+ recipients). Mitigation: Use single email action with recipient list; cap email sends to 5,000 per 24 hours
- **Record Limits:** If &gt; 100 reviewers provide feedback per vision, create separate Innovation_Review records. Mitigation: Design review process to limit reviewers to [REVIEWER_COUNT] via role-based permission sets
**Fault Handling**
- **Flow Failure:** If Scheduled Flow fails to trigger, add error handler in Flow 4 &amp; 5 to send email to System Administrator with error details
- **Missing Required Feedback:** If reviewer submits Innovation_Review without required fields, validation rule prevents save (see Validation Rules below)
- **Email Send Failure:** If email send fails in Flow 5, create Task for Innovation_Lead_User with subject "Vision Renewal Notification Failed"
- **Data Integrity:** If Innovation_Review_Summary created without parent Innovation_Vision__c, manual admin cleanup required; add lookup requirement validation
**Validation Rules**
1. **Innovation_Review__c - Require All Feedback:**
   - Formula: NOT(AND(LEN(Effectiveness_Assessment__c) &gt; 0, LEN(Market_Alignment_Assessment__c) &gt; 0, LEN(Stakeholder_Feedback_Summary__c) &gt; 0, LEN(Recommended_Adjustments__c) &gt; 0))
   - Error Message: "All feedback fields are required before submission"
   - Display: Always
2. **Innovation_Vision__c - Enforce Parent on Summary:**
   - Applied at Innovation_Review_Summary__c creation: BLANK(Innovation_Vision__c) = true
   - Error Message: "Review Summary must be linked to a parent Innovation Vision"
   - Display: Always
## Additional Considerations
- **Audit Trail:** Enable field history tracking on Innovation_Vision__c fields: Status__c, Review_Date__c, Next_Review_Date__c
- **Notification Center:** Use Chatter feeds on Innovation_Vision__c records to post review milestones (feedback submitted, compilation complete, approval pending)
- **Schedule Optimization:** Run Scheduled Flow at off-peak times (e.g., 11 PM UTC) to avoid contention</t>
  </si>
  <si>
    <t>GEN-P1C3.1.1-M1M2-03</t>
  </si>
  <si>
    <t>gen_stories_export.xlsx row for GEN-P1C3.1.1-M1M2-03</t>
  </si>
  <si>
    <t>P1C3.1.1.UC2, P1C3.1.1.UC1</t>
  </si>
  <si>
    <t>As a stakeholder, I want to access and understand the organization's innovation vision so that I can align my work and decisions with strategic direction.</t>
  </si>
  <si>
    <t>Establish communication channels and transparency mechanisms to ensure all stakeholders are aware of and understand the organization's innovation vision. This story creates reports, list views, and notification workflows that keep stakeholders informed of the vision and material updates, enabling visibility across the organization.</t>
  </si>
  <si>
    <t>AC1: Given an Innovation Vision is in "Active" status, When a user with [INNOVATION_STAKEHOLDER_PSET] accesses the Innovation Vision list view [ACTIVE_VISIONS_LIST_VIEW], Then they see all active innovation visions with key details: vision statement, owner, timeline, and last review date.
AC2: Given stakeholders need to understand vision details, When a stakeholder opens an Active Innovation Vision record, Then they can read the full vision statement, business goals, success criteria, and review history.
AC3: Given an Innovation Vision is updated following a review cycle, When the vision [STATUS] changes to "Active" (renewed), Then all users with [INNOVATION_STAKEHOLDER_PSET] receive an email notification with a summary of the updated vision and key changes.
AC4: Given multiple innovation visions may exist, When a stakeholder runs the report [VISION_STATUS_REPORT], Then the report displays all active visions, their owners, planned timelines, and last review dates grouped by owner.
AC5: Given stakeholders need visibility into innovation information, When an executive opens the dashboard [INNOVATION_VISION_OVERVIEW_DASHBOARD], Then the dashboard displays: count of active visions, vision review schedule (upcoming reviews), distribution of visions by owner, and distribution by business goal.</t>
  </si>
  <si>
    <t>## Overview
This story provides stakeholders with comprehensive visibility into active Innovation Vision records and enables them to understand strategic direction without requiring Salesforce system access. A list view, record page layout, report, and dashboard deliver vision details and review history. An automated email notification keeps stakeholders informed when visions are updated following review cycles, ensuring alignment across the organization.
## Objects &amp; Fields
**Innovation_Vision__c (Custom Object)**
- Name (Text, auto-generated)
- Vision_Statement__c (Long Text Area) - the strategic vision statement
- Business_Goals__c (Long Text Area) - business objectives this vision addresses
- Success_Criteria__c (Long Text Area) - measurable success definition
- Status__c (Picklist: Active, Archived, In Review) - visibility filter for "Active" status
- Innovation_Lead_User__c (Lookup to User) - vision owner/point of contact
- Planned_Timeline__c (Text) - timeline description or range
- Last_Review_Date__c (Date) - date of most recent review for stakeholder reference
- Review_Cycle_Count__c (Number, Roll-Up Summary) - count of Innovation_Review_Summary__c records for trend analysis
**Standard Fields Used:**
- CreatedDate (system) - when vision was created
- LastModifiedDate (system) - when vision last updated
## Automation
**Flow: Stakeholder Notification on Vision Renewal (Record-Triggered Flow)**
- **Trigger Type:** Record-Triggered Flow on Innovation_Vision__c
- **Trigger Event:** Record is updated AND Status__c changes to 'Active' (renewed)
- **Conditions:** Status__c = 'Active' (specifically a change event, not initial creation)
- **Actions:**
  1. Query all users with permission set [INNOVATION_STAKEHOLDER_PSET]
  2. For each user, send email with subject: "Innovation Vision Updated: [Vision Name] Refreshed and Renewed"
     - Email body template includes:
       - Vision Name and Vision_Statement__c
       - Refreshed Business_Goals__c
       - Updated Success_Criteria__c
       - Note: "This vision was renewed on [TODAY()] following our annual review process. Please review the updated details and align your work accordingly."
       - Link to vision record or list view
  3. Optional: Post Chatter message to Innovation_Vision record with @mention of [INNOVATION_STAKEHOLDER_PSET] group (if group exists)
  4. Create Task for Innovation_Lead_User__c with subject "Track Stakeholder Engagement with Updated Vision" due 5 days from today
## UI / Components
**List View: ACTIVE_VISIONS_LIST_VIEW**
- **Object:** Innovation_Vision__c
- **Filter Criteria:** Status__c = 'Active'
- **Columns (displayed in order):**
  1. Name (linked record)
  2. Vision_Statement__c (truncated to 100 chars in list view)
  3. Innovation_Lead_User__c (owner name)
  4. Planned_Timeline__c
  5. Last_Review_Date__c (formatted as "MM/DD/YYYY")
  6. CreatedDate (creation date for historical context)
- **Sort Order:** Last_Review_Date__c descending (most recently reviewed first)
- **Row Actions:** View (default), Edit (restricted to [INNOVATION_LEAD_ADMIN_PSET] only via page layout)
- **Visibility:** Restricted to users with [INNOVATION_STAKEHOLDER_PSET] via permission set
- **Pin to Home:** Yes - stakeholders see this list on their home page
**Record Page Layout: Innovation_Vision__c - Stakeholder View**
- **Page Type:** Record Detail Page
- **Record Type:** Default
- **Sections Visible to [INNOVATION_STAKEHOLDER_PSET]:**
  - Section 1 - Vision Overview (read-only):
    - Vision_Statement__c (highlighted, large font)
    - Innovation_Lead_User__c (linked to user profile)
    - Planned_Timeline__c
  - Section 2 - Business Alignment (read-only):
    - Business_Goals__c (formatted with bullet points if possible)
    - Success_Criteria__c (formatted with numbered list)
  - Section 3 - Review History (read-only):
    - Last_Review_Date__c
    - Review_Cycle_Count__c (count of past reviews)
  - Related List: Innovation_Review_Summary__c (columns: Status__c, Compilation_Date__c, Approval_Date__c)
    - Allows stakeholders to see past review dates and understand vision evolution
  - Related List: Innovation_Initiative__c (if AC4 from Story 3 is included) showing linked initiatives
- **Hidden Sections:** All technical fields (Review_Date__c, Next_Review_Date__c, Status__c picklist editing) hidden from [INNOVATION_STAKEHOLDER_PSET] via page layout
- **Page Actions:** None (read-only for stakeholders)
**Report: VISION_STATUS_REPORT**
- **Report Type:** Custom Report Type based on Innovation_Vision__c
- **Report Format:** Summary Report with Grouping
- **Grouping:** Group by Innovation_Lead_User__c (vision owner)
- **Columns (in order):**
  1. Vision Name (linked)
  2. Vision_Statement__c (truncated)
  3. Planned_Timeline__c
  4. Last_Review_Date__c
  5. Next_Review_Date__c (calculated or from field if exists)
  6. Status__c (Active, Archived, In Review)
  7. Count of related Innovation_Initiative__c records (if integration with Story 4 exists)
- **Filter Criteria:** Status__c = 'Active' (reports only on active visions)
- **Sort Order:** Innovation_Lead_User__c (group header), then Last_Review_Date__c descending within group
- **Summary Fields:** Count of visions per owner
- **Visibility:** [INNOVATION_STAKEHOLDER_PSET] and higher
- **Run Permissions:** Execute as [SYSTEM_ADMIN]
- **Data Sharing:** Respect OWD and sharing rules (show only visions stakeholder has read access to)
**Dashboard: INNOVATION_VISION_OVERVIEW_DASHBOARD**
- **Type:** Standard Salesforce Dashboard
- **Dashboard Filters:** None (if high-level executive view) OR Business Unit (if multi-BU organization)
- **Components:**
  1. **KPI Card - Active Vision Count**
     - Data Source: VISION_STATUS_REPORT
     - Metric: COUNT of Innovation_Vision__c records where Status__c = 'Active'
     - Display: "[#] Active Visions" with trend indicator
     - Drill Down: Links to ACTIVE_VISIONS_LIST_VIEW
  2. **Gauge - Upcoming Reviews**
     - Data Source: SOQL query via report
     - Metric: Count of Innovation_Vision__c where Next_Review_Date__c &lt;= TODAY() + 30 days
     - Gauge Range: 0-20 (adjustable per organization)
     - Color Coding: Green (&lt; 5), Yellow (5-10), Red (&gt; 10)
  3. **Pie Chart - Visions by Owner**
     - Data Source: VISION_STATUS_REPORT (grouped by Innovation_Lead_User__c)
     - Show: Count of visions per owner
     - Display: Top 10 owners (if &gt; 10 exist)
     - Drill Down: Filter list view by selected owner
  4. **Donut Chart - Visions by Business Goal**
     - Data Source: Custom report grouping by Business_Goals__c field (or create multi-select field if needed)
     - Show: Count of visions assigned to each business goal category
     - Colors: Distinct colors per goal
     - Display: Legend with count
  5. **Table - Recent Vision Updates**
     - Data Source: VISION_STATUS_REPORT
     - Columns: Vision Name, Owner, Last_Review_Date__c
     - Sort: Last_Review_Date__c descending (shows most recently reviewed first)
     - Row Limit: 10
     - Drill Down: Links to vision record detail
- **Refresh Frequency:** Daily at [REFRESH_TIME] UTC
- **Visibility:** [INNOVATION_STAKEHOLDER_PSET] and higher
- **Mobile View:** Optimized (cards stack vertically)
## Security Model
**Permission Sets**
- **[INNOVATION_STAKEHOLDER_PSET]:** Stakeholders who consume and align to innovation visions
  - Innovation_Vision__c: Read
  - Innovation_Review_Summary__c: Read (view compiled feedback and review history)
  - Cannot create, edit, or delete any innovation records
  - Dashboard/Report: Read access to [INNOVATION_VISION_OVERVIEW_DASHBOARD] and [VISION_STATUS_REPORT]
  - List View: Access to [ACTIVE_VISIONS_LIST_VIEW]
  - Assigned to: [LIST OF STAKEHOLDER USERS]
- **[INNOVATION_LEAD_ADMIN_PSET]:** Owners and administrators of innovation strategy
  - Innovation_Vision__c: Read, Create, Edit, Delete
  - Innovation_Review_Summary__c: Read
  - All dashboard and report access
  - Assigned to: [LIST OF INNOVATION LEAD USERS]
**Object-Level Security**
- Innovation_Vision__c OWD: Public Read/Write (owner can edit; others access via sharing rules)
- Innovation_Review_Summary__c OWD: Public Read/Write
- Sharing Rules: Grant [INNOVATION_STAKEHOLDER_PSET] Read access to all Innovation_Vision__c records in organization
**Field-Level Security**
- Next_Review_Date__c: Hidden from [INNOVATION_STAKEHOLDER_PSET] (internal planning field)
- Review_Date__c: Hidden from [INNOVATION_STAKEHOLDER_PSET]
- All other vision fields: Read-only for [INNOVATION_STAKEHOLDER_PSET]
## Error Handling &amp; Limits
**Governor Limit Risks &amp; Mitigation**
- **Email Sends:** Flow sends email to all [INNOVATION_STAKEHOLDER_PSET] users (potentially hundreds). Mitigation: Use single email action with recipient list; test with smaller org first; cap to 5,000 daily limit
- **SOQL Queries:** Dashboard queries Innovation_Vision__c records. Mitigation: Use filtered reports with indexed fields (Status__c, CreatedDate)
- **Report Performance:** VISION_STATUS_REPORT may slow with &gt; 10,000 vision records. Mitigation: Add time-based filter (Last Review within 24 months) to scope data
**Fault Handling**
- **Email Send Failure:** If Flow email send fails, create Task for System Administrator with error details; vision record update still completes
- **Dashboard Timeout:** If dashboard refresh &gt; 60 seconds, reduce grouping granularity (remove low-count categories) or increase refresh interval
- **Missing Owner:** If Innovation_Lead_User__c is NULL, dashboard pie chart shows "Unassigned" category; report shows blank owner group
**Data Validation**
- All Vision_Statement__c records must contain at least 50 characters (enforced via validation rule): 
  - Formula: LEN(Vision_Statement__c) &lt; 50
  - Error: "Vision statement must be at least 50 characters"
- All Business_Goals__c must be populated before vision can be set to 'Active':
  - Formula: Status__c = 'Active' AND BLANK(Business_Goals__c)
  - Error: "Cannot mark vision as Active without defining business goals"
## Additional Considerations
- **Email Template:** Create custom email template [VISION_RENEWAL_NOTIFICATION] with merge fields: Vision Name, Business_Goals__c, Success_Criteria__c, Innovation_Lead_User__c link, vision record link
- **Report Scheduling:** Schedule VISION_STATUS_REPORT to email [VISION_STAKEHOLDER_PSET] group weekly on Mondays at 9 AM
- **Dashboard Refresh:** Set dashboard refresh schedule to align with review cycle (e.g., daily for active monitoring, weekly for lower-frequency tracking)
- **Audit Trail:** Enable field history tracking on Innovation_Vision__c Status__c field to show when visions transition to Active (renewed)</t>
  </si>
  <si>
    <t>GEN-P1C3.1.1-M1M2-04</t>
  </si>
  <si>
    <t>gen_stories_export.xlsx row for GEN-P1C3.1.1-M1M2-04</t>
  </si>
  <si>
    <t>As an innovation leader, I want to track innovation initiatives against the documented vision so that the organization can ensure day-to-day innovation work remains connected to strategic direction.</t>
  </si>
  <si>
    <t>Establish a mechanism to track innovation initiatives and ensure they are aligned to the documented innovation vision. This story creates the ability to link initiatives to vision objectives, track their progress, and measure how effectively the organization is executing against its innovation strategy.</t>
  </si>
  <si>
    <t>AC1: Given innovation initiatives are being undertaken across the organization, When an innovation initiative is created, Then it must be linked to an active Innovation Vision record via the [VISION_OBJECTIVE] field.
AC2: Given an initiative is linked to a vision objective, When the initiative record is viewed, Then the associated vision statement and success criteria are displayed in a summary section for context.
AC3: Given multiple initiatives may exist, When a user runs the report [INITIATIVE_VISION_ALIGNMENT_REPORT], Then the report displays: initiative name, linked vision, initiative category, status, owner, and completion percentage, grouped by linked vision.
AC4: Given stakeholders need visibility into initiative progress, When the Innovation Vision record is viewed, Then a related list shows all initiatives linked to that vision with their current status and completion percentage.
AC5: Given initiatives are created through a standardized process, When an initiative record is saved with an empty [VISION_OBJECTIVE] field, Then a validation error is displayed: "Initiative must be linked to an active Innovation Vision."
AC6: Given historical context is valuable, When a user views the complete history of an initiative, Then they can see the initiative's status changes, completion metric updates, and any changes to linked vision or owner.</t>
  </si>
  <si>
    <t>## Overview
This story enables Innovation Initiatives to be formally linked to Innovation Vision records, ensuring day-to-day innovation work stays connected to strategic direction. Validation rules enforce the required linkage, a roll-up summary displays vision context on initiative records, reports provide alignment visibility, and field history tracking creates an audit trail of initiative evolution. Stakeholders can see all initiatives linked to a vision via related lists, and a comprehensive report tracks alignment across the initiative portfolio.
## Objects &amp; Fields
**Innovation_Initiative__c (Custom Object)**
- Name (Text, auto-generated)
- Vision_Objective__c (Lookup to Innovation_Vision__c) - **required** link to parent vision
- Initiative_Category__c (Picklist: Process Improvement, Product Innovation, Service Enhancement, Cost Reduction, Organizational Capability, Other) - categorizes initiative type
- Description__c (Long Text Area) - detailed initiative description and scope
- Initiative_Owner__c (Lookup to User) - user responsible for initiative execution
- Start_Date__c (Date) - initiative start date
- Target_Completion_Date__c (Date) - planned completion date
- Completion_Percentage__c (Number with % formatting) - % of initiative completed (0-100)
- Initiative_Status__c (Picklist: Planned, In Progress, On Hold, Completed, Cancelled) - initiative lifecycle status
- Vision_Statement_Summary__c (Formula Field - Text) - displays Vision_Statement__c from linked vision (VLOOKUP equivalent)
- Vision_Success_Criteria_Summary__c (Formula Field - Text) - displays Success_Criteria__c from linked vision
- Business_Impact__c (Long Text Area) - expected business impact and value
- Linked_Stakeholders__c (Multi-Lookup to User/Contact) - stakeholders involved in or impacted by initiative
**Standard Fields Used:**
- CreatedDate, LastModifiedDate (system audit)
- Owner (record owner; initialized to Initiative_Owner__c value)
## Automation
**Formula Fields for Vision Context**
- **Vision_Statement_Summary__c:**
  - Formula: Vision_Objective__r.Vision_Statement__c
  - Type: Formula (Text)
  - Usage: Display on initiative record and list views without requiring separate lookup; drives AC2 requirement
  - Display Length: 500 characters (truncated in list view to 100)
- **Vision_Success_Criteria_Summary__c:**
  - Formula: Vision_Objective__r.Success_Criteria__c
  - Type: Formula (Text)
  - Usage: Provides quick reference to vision criteria without opening parent record
  - Display Length: 500 characters
**Validation Rules**
1. **Require Vision Link on Initiative Creation:**
   - Rule Name: "Initiative_Requires_Vision_Objective"
   - Formula: BLANK(Vision_Objective__c)
   - Error Message: "Initiative must be linked to an active Innovation Vision. Select a vision in the Vision Objective field."
   - Error Location: Vision_Objective__c field
   - When to Check: Always (on creation and edit)
   - Condition: None (always enforced)
2. **Vision Must Be Active:**
   - Rule Name: "Initiative_Vision_Must_Be_Active"
   - Formula: AND(NOT(BLANK(Vision_Objective__c)), Vision_Objective__r.Status__c != 'Active')
   - Error Message: "The linked Innovation Vision must have a status of 'Active'. Please select a different vision or activate the current vision."
   - Error Location: Vision_Objective__c field
   - When to Check: Always
   - Prevents initiatives from linking to archived or in-review visions
3. **Target Completion Date After Start Date:**
   - Rule Name: "Initiative_Timeline_Validation"
   - Formula: AND(NOT(BLANK(Start_Date__c)), NOT(BLANK(Target_Completion_Date__c)), Target_Completion_Date__c &lt;= Start_Date__c)
   - Error Message: "Target completion date must be after the initiative start date."
   - Error Location: Target_Completion_Date__c field
   - When to Check: Always
   - Enforces logical timeline
4. **Initiative Dates Within Vision Timeline:**
   - Rule Name: "Initiative_Timeline_Alignment"
   - Formula: AND(NOT(BLANK(Vision_Objective__c)), NOT(BLANK(Target_Completion_Date__c)), Target_Completion_Date__c &gt; Vision_Objective__r.Planned_Timeline__c)
   - *Note: This assumes Planned_Timeline__c is a date field; if text/string, this validation requires Apex trigger instead*
   - Error Message: "Initiative target completion date must fall within the linked vision's planned timeline."
   - Error Location: Target_Completion_Date__c field
   - When to Check: Always
## UI / Components
**Innovation_Vision__c Record Page - Related Lists**
- **Related List: Innovation_Initiative__c**
  - Name: "Linked Initiatives"
  - Columns: Name (linked), Initiative_Category__c, Initiative_Status__c, Completion_Percentage__c, Initiative_Owner__c, Target_Completion_Date__c
  - Filter: None (show all linked initiatives)
  - Sort: Completion_Percentage__c descending (show progress leaders first)
  - Row Actions: View (all users), Edit/Delete (Initiative_Owner__c only, via FLS)
  - Display: 10 rows with "Show More" pagination
  - Visibility: [INNOVATION_STAKEHOLDER_PSET] and higher
**Innovation_Initiative__c Record Page Layout**
- **Section 1 - Vision Alignment (read-only summary):**
  - Vision_Objective__c (linked record)
  - Vision_Statement_Summary__c (formula field displaying parent vision statement)
  - Vision_Success_Criteria_Summary__c (formula field displaying parent criteria)
  - Note: These three fields provide quick context without navigating to parent record
- **Section 2 - Initiative Details (editable by Initiative_Owner__c):**
  - Name, Initiative_Category__c, Description__c
  - Business_Impact__c
  - Linked_Stakeholders__c (multi-lookup)
- **Section 3 - Timeline &amp; Progress (editable):**
  - Start_Date__c, Target_Completion_Date__c
  - Initiative_Status__c
  - Completion_Percentage__c (slider or % input)
- **Section 4 - Assignment:**
  - Initiative_Owner__c (lookup to user)
  - Owner (standard record owner field)
- **Related List: Vision Context**
  - One-line summary: "This initiative supports [Vision Name] with goal to [Success_Criteria__c]"
- **History Section:** Field History tracking (see Error Handling section)
**List View: Innovation_Initiative__c - "In Progress Initiatives"**
- Filter: Initiative_Status__c = 'In Progress'
- Columns: Name (linked), Vision_Objective__c, Initiative_Category__c, Completion_Percentage__c, Target_Completion_Date__c, Initiative_Owner__c
- Sort: Completion_Percentage__c ascending (show at-risk initiatives first)
- Visibility: [INNOVATION_STAKEHOLDER_PSET] and higher
**List View: Innovation_Initiative__c - "No Vision Link" (Admin Only)**
- Filter: BLANK(Vision_Objective__c) (should be empty if validation rules enforced)
- Purpose: Identifies data quality issues; visible only to [INNOVATION_LEAD_ADMIN_PSET]
## Reports
**Report: INITIATIVE_VISION_ALIGNMENT_REPORT**
- **Report Type:** Custom Report Type on Innovation_Initiative__c with Lookup relationship to Innovation_Vision__c
- **Report Format:** Summary Report with Grouping
- **Primary Grouping:** Vision_Objective__c (group by linked vision)
- **Secondary Grouping:** Initiative_Category__c (sub-group by category within each vision)
- **Columns (in order):**
  1. Initiative Name (linked)
  2. Initiative_Category__c
  3. Initiative_Status__c
  4. Initiative_Owner__c (user name)
  5. Completion_Percentage__c (numeric)
  6. Target_Completion_Date__c
  7. Start_Date__c
- **Summary Fields:**
  - Count of initiatives per vision
  - Average Completion_Percentage__c by vision (to show portfolio progress)
- **Filters:**
  - Initiative_Status__c != 'Cancelled' (exclude cancelled initiatives)
  - Optional: Start_Date__c &gt;= [LAST_12_MONTHS]
- **Sort Order:** Vision_Objective__c, Initiative_Category__c, Completion_Percentage__c descending
- **Run Permissions:** Execute as [SYSTEM_ADMIN]
- **Visibility:** [INNOVATION_STAKEHOLDER_PSET] and higher
- **Drill Down:** Clicking vision name filters to related initiatives; clicking initiative name opens record
**Report: INITIATIVE_BACKLOG**
- **Report Type:** Same as above
- **Filter:** Initiative_Status__c = 'Planned' (shows upcoming work)
- **Columns:** Name, Vision_Objective__c, Category, Owner, Start_Date__c, Target_Completion_Date__c
- **Visibility:** [INNOVATION_LEAD_ADMIN_PSET] and higher
## Security Model
**Permission Sets**
- **[INNOVATION_STAKEHOLDER_PSET]:** Read-only access to initiatives
  - Innovation_Initiative__c: Read
  - Innovation_Vision__c: Read
  - Reports: [INITIATIVE_VISION_ALIGNMENT_REPORT]
  - Assigned to: [LIST OF STAKEHOLDER USERS]
- **[INNOVATION_LEAD_ADMIN_PSET]:** Full CRUD on initiatives
  - Innovation_Initiative__c: Read, Create, Edit, Delete
  - Innovation_Vision__c: Read, Create, Edit, Delete
  - All reports and list views
  - Assigned to: [LIST OF INNOVATION LEAD USERS]
- **[INITIATIVE_CONTRIBUTOR_PSET]:** Initiative owners who manage day-to-day execution
  - Innovation_Initiative__c: Read, Create; Edit (own records only); no Delete
  - Innovation_Vision__c: Read
  - Assigned to: Users assigned to Initiative_Owner__c field
**Object-Level Security**
- Innovation_Initiative__c OWD: Private (owner controls visibility)
- Sharing Rules: Grant [INNOVATION_LEAD_ADMIN_PSET] Read/Write access to all initiatives
**Field-Level Security**
- Business_Impact__c: Hidden from [INNOVATION_STAKEHOLDER_PSET] (internal information)
- All other fields: Visible to [INNOVATION_STAKEHOLDER_PSET] with Read-only access
## Error Handling &amp; Limits
**Governor Limit Risks &amp; Mitigation**
- **Lookup Validation:** Vision_Objective__c validation rule evaluates Vision_Objective__r.Status__c on every save. Mitigation: Use indexed Status__c field; avoid complex nested lookups
- **Formula Field Chaining:** Vision_Statement_Summary__c formula pulls from parent; if vision has deeply nested fields, may exceed formula complexity. Mitigation: Keep formula field references to 2-3 levels only
- **Report Query Performance:** INITIATIVE_VISION_ALIGNMENT_REPORT may timeout with &gt; 50,000 initiatives. Mitigation: Add date range filter (last 12 months) to scope query
**Fault Handling**
- **Validation Rule Failure:** User sees error message on save and must correct Vision_Objective__c or dates before save completes
- **Orphaned Vision:** If user attempts to delete a vision with linked initiatives, foreign key constraint prevents deletion. Mitigation: Create before-delete flow that prompts user to reassign initiatives first
- **Missing Data in Formula Fields:** If parent vision is deleted while initiatives still reference it, formula fields return #ERROR. Mitigation: Cascade delete is blocked by validation rule; admin must manually reassign or delete initiatives first
**Data Quality Controls**
- **Field History Tracking:** Enable tracking on Vision_Objective__c, Initiative_Status__c, Completion_Percentage__c, Target_Completion_Date__c
  - Purpose: Provides audit trail showing when initiatives change vision alignment or status
  - Visibility: History related list on record page layout visible to [INNOVATION_LEAD_ADMIN_PSET]
  - Retention: 18 months (standard Salesforce history retention)
- **History Related List:** Add to Innovation_Initiative__c page layout
  - Columns: Field Name, Old Value, New Value, Created By, Created Date
  - Sort: Created Date descending (most recent changes first)
  - Visibility: [INNOVATION_LEAD_ADMIN_PSET] only
## Additional Considerations
- **Bulk Update Capability:** Add bulk action on Innovation_Initiative__c list view to update Initiative_Status__c or Completion_Percentage__c for multiple records (requires custom button or enhanced list view actions)
- **Completion Percentage Calculation:** If Completion_Percentage__c should be calculated from sub-tasks, create roll-up summary field on Linked_Stakeholders or Task object
- **Timeline Visualization:** For M3 maturity, consider Gantt chart component (LWC or third-party) showing initiative timelines relative to vision timeline
- **Integration with Story 2:** Add filter to ACTIVE_VISIONS_LIST_VIEW to show count of linked initiatives per vision
- **Reporting Cadence:** Schedule INITIATIVE_VISION_ALIGNMENT_REPORT to email [INNOVATION_LEAD_ADMIN_PSET] monthly on first Friday of month showing portfolio alignment health</t>
  </si>
  <si>
    <t>GEN-P1C3.1.1-M3-01</t>
  </si>
  <si>
    <t>gen_stories_export.xlsx row for GEN-P1C3.1.1-M3-01</t>
  </si>
  <si>
    <t>Apex, OmniStudio, OmniScript, Platform Encryption</t>
  </si>
  <si>
    <t>As a stakeholder, I want to access innovation vision information through a digital portal so that I can stay informed about strategy and provide feedback without requiring direct Salesforce access.</t>
  </si>
  <si>
    <t>Create a dedicated Experience Cloud portal where stakeholders can access innovation vision information, view initiative progress, provide feedback, and engage with the innovation strategy. This story extends the M1M2 vision foundation with modern digital self-service capabilities, improving transparency and stakeholder engagement through an intuitive, mobile-friendly interface.</t>
  </si>
  <si>
    <t>AC1: Given stakeholders need easy access to innovation information, When a stakeholder logs into the [INNOVATION_PORTAL_NAME], Then they can view all active innovation visions with full details: vision statement, business goals, success criteria, and timeline.
AC2: Given stakeholders may need to filter visions, When a stakeholder accesses the Innovation Portal, Then visions can be filtered by business unit or strategic theme, and FlexCards [VISION_SUMMARY_FLEXCARD] display vision information in an intuitive card format.
AC3: Given stakeholders want to understand initiative progress, When a stakeholder views an innovation vision on the portal, Then they see a summary of all linked initiatives with status, completion percentage via FlexCard [INITIATIVE_STATUS_FLEXCARD].
AC4: Given stakeholders need to stay informed, When an innovation vision is updated or an initiative reaches a milestone, Then a notification is automatically displayed on the stakeholder's portal dashboard.
AC5: Given stakeholders want to provide input, When a stakeholder accesses the portal, Then they can submit feedback on vision alignment or initiative progress through a web form [PORTAL_FEEDBACK_FORM].
AC6: Given portal data must remain current, When the portal is accessed, Then all vision, initiative, and status information displayed reflects data as of the last hour.</t>
  </si>
  <si>
    <t>## Overview
This story provides stakeholders with a public-facing digital portal to access Innovation Vision and Initiative information without requiring Salesforce system licenses. An Experience Cloud site displays active visions and initiatives using OmniStudio FlexCards for intuitive presentation, stakeholders can filter and explore visions by business unit, and a feedback form enables stakeholders to submit input on alignment. Real-time notifications alert stakeholders to vision updates and initiative milestones, and data refresh processes ensure portal information remains current.
## Objects &amp; Fields
**Innovation_Vision__c (Custom Object)**
- Vision_Statement__c, Business_Goals__c, Success_Criteria__c, Status__c, Innovation_Lead_User__c, Planned_Timeline__c (existing)
- Portal_Visible__c (Checkbox) - flag to control which visions display on portal (optional; default = true if Status = 'Active')
- Last_Portal_View_Date__c (Date/Time, system field) - tracks last time portal accessed (for AC6 data freshness requirement)
**Innovation_Initiative__c (Custom Object)**
- Vision_Objective__c, Initiative_Category__c, Completion_Percentage__c, Initiative_Status__c, Start_Date__c, Target_Completion_Date__c (existing)
- Portal_Milestone__c (Picklist: None, Kickoff, Midpoint, Completion) - indicates milestone status
- Portal_Milestone_Reached_Date__c (Date) - timestamp of milestone achievement
**Feedback__c (Custom Object - NEW)**
- Name (Text, auto-generated)
- Feedback_Type__c (Picklist: Vision Alignment, Initiative Progress, Other) - categorizes feedback
- Feedback_Text__c (Long Text Area) - stakeholder feedback content
- Vision_Objective__c (Lookup to Innovation_Vision__c) - optional link to vision being commented on
- Initiative_Objective__c (Lookup to Innovation_Initiative__c) - optional link to initiative being commented on
- Stakeholder_Name__c (Text) - name of feedback submitter (portal user may not have Salesforce contact/user record)
- Stakeholder_Email__c (Email) - email for follow-up
- Feedback_Status__c (Picklist: New, Reviewed, Actioned, Closed) - tracks feedback lifecycle
- Created_Date__c (Date/Time, system field)
**Portal_Notification__c (Custom Object - NEW)**
- Name (Text, auto-generated)
- Notification_Type__c (Picklist: Vision Updated, Initiative Milestone, New Initiative) - notification trigger
- Related_Vision__c (Lookup to Innovation_Vision__c) - links notification to vision
- Related_Initiative__c (Lookup to Innovation_Initiative__c) - links notification to initiative
- Notification_Text__c (Long Text Area) - notification message body
- Is_Read__c (Checkbox) - tracks if stakeholder has seen notification
- Created_Date__c (Date/Time, system field)
- Notification_Date__c (Date/Time) - when to display notification
## Automation
**Flow 1: Vision/Initiative Update Notification (Platform Event-Triggered Flow)**
- **Trigger Type:** Platform Event-Triggered Flow
- **Event:** Custom Platform Event fired on Innovation_Vision__c or Innovation_Initiative__c record changes (see Integration section for CDC setup)
- **Trigger Criteria:**
  - For Vision: Status__c changes to 'Active' (renewed) OR Vision_Statement__c is updated AND Portal_Visible__c = true
  - For Initiative: Portal_Milestone__c is set to 'Midpoint' or 'Completion' OR Initiative_Status__c changes to 'Completed'
- **Actions:**
  1. Create Portal_Notification__c record:
     - Notification_Type__c = 'Vision Updated' (if vision) or 'Initiative Milestone' (if initiative)
     - Related_Vision__c = Vision ID (if applicable)
     - Related_Initiative__c = Initiative ID (if applicable)
     - Notification_Text__c = Formatted message: "[Vision/Initiative Name] has been updated. [Summary of change]. Review the portal for details."
     - Is_Read__c = false
     - Notification_Date__c = NOW()
  2. Set Last_Portal_View_Date__c = NOW() on Vision (for AC6 data freshness tracking)
  3. Optional: Call MuleSoft API or custom Named Credential to push notification to portal dashboard (real-time WebSocket or polling)
**Flow 2: Feedback Submission Handler (Screen Flow or OmniScript Post-Action)**
- **Trigger Type:** Screen Flow (invoked by OmniScript PORTAL_FEEDBACK_FORM submit button)
- **Inputs:** Feedback_Type__c, Feedback_Text__c, Stakeholder_Name__c, Stakeholder_Email__c, Related_Vision__c (optional), Related_Initiative__c (optional)
- **Actions:**
  1. Create Feedback__c record:
     - Populate all input fields
     - Feedback_Status__c = 'New'
     - Created_Date__c = NOW()
  2. Send email to [INNOVATION_LEAD_EMAIL] with subject "New Portal Feedback: [Feedback_Type__c]"
     - Body: Stakeholder name, feedback text, links to related vision/initiative (if applicable)
  3. Send confirmation email to Stakeholder_Email__c: "Thank you for your feedback. We have received your input and will review it shortly."
  4. Optionally: Create Task for Innovation_Lead_User__c with subject "Review Portal Feedback from [Stakeholder_Name__c]" due 3 days
**Flow 3: Portal Data Refresh Scheduler (Scheduled Flow)**
- **Trigger Type:** Scheduled Flow
- **Schedule:** Every 1 hour at [REFRESH_MINUTE] past the hour
- **Purpose:** Refresh portal data cache/dataset to meet AC6 requirement (data within last hour)
- **Actions:**
  1. Query all Innovation_Vision__c records with Status__c = 'Active' AND Portal_Visible__c = true
  2. Query all related Innovation_Initiative__c records for each active vision
  3. Call custom Apex action or Data Cloud API to refresh dataset (if using Data Cloud for portal) OR trigger OmniStudio dataset refresh
  4. Log refresh timestamp to custom Refresh_Log__c object for monitoring
  5. If refresh fails, send email to [SYSTEM_ADMIN] with error details
## UI / Components
**Experience Cloud Site: [INNOVATION_PORTAL_NAME]**
- **Site Type:** Lightning Customizable Site (or Customer Community Plus if extended features needed)
- **Authentication:** Single Sign-On (SSO) via SAML / OAuth (or public if stakeholders don't have org accounts)
- **Home Page:** Dashboard showing active vision count, recent milestones, upcoming review dates, filter controls
- **Navigation Menu:**
  - Home
  - All Visions
  - My Initiatives (if stakeholder is linked to initiatives)
  - Feedback
  - Help/Contact
**OmniStudio FlexCard: [VISION_SUMMARY_FLEXCARD]**
- **Data Source:** Salesforce OmniStudio Dataset configured on Innovation_Vision__c
- **Trigger Context:** Displayed on portal "All Visions" page; one FlexCard per active vision
- **Card Layout:**
  - Header: Vision Name (large, bold); Innovation_Lead_User__c name (smaller)
  - Body Section 1 - Vision Overview:
    - Vision_Statement__c (quoted text block)
  - Body Section 2 - Business Context:
    - Business_Goals__c (bullet list)
    - Success_Criteria__c (numbered list)
  - Body Section 3 - Timeline:
    - Planned_Timeline__c (text or date range display)
  - Footer: "Last Updated [Last_Review_Date__c]" + Link to view full vision details
  - Actions: "View Details" (navigates to dedicated vision page), "Provide Feedback" (opens feedback form filtered to this vision)
- **Filter Controls (above card deck):**
  - Business Unit dropdown (if field exists; else Business_Goals__c multi-select)
  - Strategic Theme dropdown (custom field or derived from Business_Goals__c)
  - Status filter (defaulted to Active)
- **Card Actions:** Click card to view full details page; click "Provide Feedback" to launch PORTAL_FEEDBACK_FORM with vision pre-selected
- **Display Settings:** Show up to 12 cards per page with pagination; responsive grid (3 columns on desktop, 1 on mobile)
**OmniStudio FlexCard: [INITIATIVE_STATUS_FLEXCARD]**
- **Data Source:** OmniStudio Dataset configured on Innovation_Initiative__c with filter on Vision_Objective__c
- **Trigger Context:** Displayed on vision detail page below VISION_SUMMARY_FLEXCARD; shows all initiatives linked to selected vision
- **Card Layout (Nested List):**
  - Header: "Linked Initiatives ([count])" with expand/collapse toggle
  - List Item for each Initiative:
    - Initiative Name (linked)
    - Initiative_Category__c (badge: color-coded by category)
    - Completion_Percentage__c (progress bar, 0-100%)
    - Initiative_Status__c (badge: color-coded Planned/In Progress/Completed)
    - Target_Completion_Date__c ("Due [date]")
  - Footer: "View All Initiatives" link
  - Actions: Click initiative name to view detail; click progress bar to expand details
- **Display Settings:** Show up to 10 initiatives per vision with expandable list
- **Responsive:** List items stack vertically on mobile
**OmniScript: [PORTAL_FEEDBACK_FORM]**
- **Type:** Screen Flow-based OmniScript
- **Trigger:** Invoked from FlexCard action button or dedicated Feedback page
- **Screens:**
  1. **Screen 1 - Feedback Type Selection:**
     - Radio button group: "What is your feedback about?"
       - Option 1: "Vision Alignment" (sets Feedback_Type__c = 'Vision Alignment')
       - Option 2: "Initiative Progress" (sets Feedback_Type__c = 'Initiative Progress')
       - Option 3: "Other" (sets Feedback_Type__c = 'Other')
  2. **Screen 2 - Related Record Selection (Conditional):**
     - If "Vision Alignment" selected: Dropdown to select Innovation_Vision__c (filtered to Active visions)
     - If "Initiative Progress" selected: Dropdown to select Innovation_Initiative__c (filtered to In Progress or Completed initiatives)
     - If "Other": Skip this screen
  3. **Screen 3 - Stakeholder Information:**
     - Text input: "Your Name" (Stakeholder_Name__c, required)
     - Email input: "Your Email" (Stakeholder_Email__c, required, format validation)
  4. **Screen 4 - Feedback Entry (Main):**
     - Large text area: "Your Feedback" (Feedback_Text__c, required, min 50 characters, max 4,000 characters)
     - Placeholder text: "Please provide detailed feedback on [Vision/Initiative Name]..." (context-aware)
     - Character count indicator (below textarea: "[current]/4000 characters")
  5. **Screen 5 - Review &amp; Submit:**
     - Display-only summary of entries: Feedback Type, Related Vision/Initiative, Name, Email, Feedback (truncated to 100 chars)
     - Buttons: "Submit" (triggers Flow 2), "Back" (return to Screen 4 for edits), "Cancel" (discard form)
  6. **Screen 6 - Confirmation:**
     - Thank you message: "Your feedback has been submitted successfully. We appreciate your input!"
     - Button: "Provide More Feedback" (return to Screen 1), "Return to Visions" (navigate back to vision list)
- **Styling:** OmniScript theme matches portal branding; forms use larger fonts for accessibility
- **Mobile Optimization:** Forms stack vertically; text areas expand to full width
**Portal Page: Innovation Vision Detail**
- **URL:** /innovations/vision/[Vision_ID]
- **Components:**
  1. Breadcrumb navigation: "Home &gt; Visions &gt; [Vision Name]"
  2. Page header: Vision Name, Innovation_Lead_User__c (email link for contact)
  3. [VISION_SUMMARY_FLEXCARD] (full-width)
  4. "Linked Initiatives" section with [INITIATIVE_STATUS_FLEXCARD]
  5. "Related Reviews" section: Display links to past Innovation_Review_Summary records (read-only)
  6. "Feedback" section: Display count of feedback submissions related to this vision; button "Submit Feedback" (opens PORTAL_FEEDBACK_FORM)
**Portal Notifications Component**
- **Display Location:** Dashboard widget in top-right corner (bell icon with unread count)
- **Trigger:** Platform Event subscription or polling query of Portal_Notification__c where Is_Read__c = false
- **Notification Items:**
  - Dropdown list of Portal_Notification__c records ordered by Notification_Date__c descending
  - Each item shows: Notification_Text__c (truncated), timestamp, link to related vision/initiative
  - "Mark as Read" action per notification; "Clear All" button to mark all read
  - Unread count badge on bell icon
- **Real-Time Updates:** If MuleSoft integration available, use WebSocket; else implement Salesforce Streaming API polling (15-30 second refresh)
## Integration
**Change Data Capture (CDC) - Platform Event Setup**
- **Enabled Entities:** Innovation_Vision__c, Innovation_Initiative__c
- **Publish Events for:** Vision Status changes, Vision_Statement__c updates, Initiative_Status__c updates, Initiative Milestone changes
- **Event Channel:** /data/Innovation_Vision__c and /data/Innovation_Initiative__c (create if not auto-generated)
- **Subscription:** Platform Event-Triggered Flow (Flow 1) subscribes to these events
- **Purpose:** Automatically detects changes and triggers portal notification flow in real-time
**OmniStudio Dataset Configuration**
- **Dataset 1 - Vision Data:**
  - Source: Innovation_Vision__c
  - Fields: Name, Vision_Statement__c, Business_Goals__c, Success_Criteria__c, Status__c, Innovation_Lead_User__c, Planned_Timeline__c, Last_Review_Date__c
  - Filter: Status__c = 'Active' AND Portal_Visible__c = true
  - Refresh Schedule: Hourly (via Flow 3)
- **Dataset 2 - Initiative Data:**
  - Source: Innovation_Initiative__c with related Innovation_Vision__c
  - Fields: Name, Initiative_Category__c, Initiative_Status__c, Completion_Percentage__c, Start_Date__c, Target_Completion_Date__c, Portal_Milestone__c
  - Filter: Vision_Objective__r.Status__c = 'Active'
  - Refresh Schedule: Hourly (via Flow 3)
**Data Refresh Strategy (AC6 - Data Within Last Hour)**
- **Option A (Recommended):** Use OmniStudio Dataset with 1-hour refresh schedule
  - Automated refresh via Flow 3 triggered every hour
  - Portal pulls data from cached dataset (fast, efficient)
  - Log timestamp of last refresh in Refresh_Log__c for monitoring
- **Option B (Real-Time):** Use Salesforce Connect / External Objects for live query
  - Slower performance but always current
  - Requires named credentials and API gateway configuration
  - Not recommended if portal expects high concurrency
- **Implementation:** Flow 3 explicitly refreshes dataset; portal UI verifies Last_Portal_View_Date__c &lt;= NOW() - 1 hour; if older, triggers immediate refresh
**Email Service Integration**
- **Email Template 1:** [VISION_UPDATE_NOTIFICATION]
  - Merge fields: Vision Name, Updated Date, Updated By, Vision Summary, Link to vision detail page
  - Used by Flow 1 for email notifications
- **Email Template 2:** [FEEDBACK_CONFIRMATION]
  - Merge fields: Stakeholder Name, Feedback submitted date, feedback summary
  - Used by Flow 2 for confirmation email
## Security Model
**Permission Sets**
- **[INNOVATION_PORTAL_STAKEHOLDER_PSET]:** Portal users (can be non-licensed Salesforce users)
  - Innovation_Vision__c: Read (via sharing rules)
  - Innovation_Initiative__c: Read (via sharing rules)
  - Feedback__c: Create (own records); Read (own records); no Edit/Delete
  - Portal_Notification__c: Read; Update (Is_Read__c field only for marking read)
  - Cannot access Salesforce backend directly
  - Assigned to: External portal users (via Experience Cloud community membership)
- **[INNOVATION_LEAD_ADMIN_PSET]:** Salesforce-based admins managing portal
  - All records: Full CRUD access
  - Can view Feedback__c submissions and update Feedback_Status__c
  - Assigned to: [LIST OF ADMIN USERS]
**Experience Cloud Sharing**
- **Object Sharing:** Innovation_Vision__c records with Status__c = 'Active' are shared with Portal_Stakeholder_Community role (auto-share via Apex trigger or sharing rules)
- **OWD Settings:**
  - Innovation_Vision__c: Public Read/Write
  - Innovation_Initiative__c: Public Read
  - Feedback__c: Private (only creator and admins can view)
  - Portal_Notification__c: Private (only assigned stakeholder can view)
- **Guest User Access:** If portal allows unauthenticated access, restrict to read-only list views of active visions only
**Data Privacy**
- **PII Handling:** Feedback__c records capture Stakeholder_Email__c; ensure GDPR compliance by obtaining consent before storing
- **Data Retention:** Archive or delete Feedback__c records older than [RETENTION_PERIOD] (e.g., 2 years)
- **Field-Level Encryption:** Consider Shield Platform Encryption for Stakeholder_Email__c and Feedback_Text__c
## Error Handling &amp; Limits
**Governor Limit Risks &amp; Mitigation**
- **OmniStudio Dataset Query:** If &gt; 100,000 visions/initiatives, dataset query may timeout. Mitigation: Add status/date filters; implement pagination in FlexCards (show 20 per page)
- **Platform Events:** If change events exceed 100 per minute, event processing queue may back up. Mitigation: Aggregate multiple changes in Flow before creating notifications
- **Email Sends:** Flow 1 &amp; 2 send emails to admins + stakeholders. Mitigation: Batch emails; use single email with recipient list
- **Scheduled Flow Frequency:** 1-hour dataset refresh × 24 hours = 24 scheduled action invocations daily. Mitigation: Monitor scheduled action usage; consider 2-hour or 4-hour refresh if org limits permit
**Fault Handling**
- **Dataset Refresh Failure:** If Flow 3 fails to refresh, portal displays stale data. Mitigation: Add error notification to admin dashboard; implement manual refresh button in portal admin panel
- **CDC Event Loss:** If platform event delivery fails, notifications may not trigger. Mitigation: Implement periodic reconciliation flow (daily) that checks for updated visions without corresponding Portal_Notification__c records
- **OmniScript Form Timeout:** If stakeholder is offline mid-form, OmniScript state is saved locally. Mitigation: Implement auto-save every 30 seconds; warn user before session timeout (15 min idle)
- **Email Send to Invalid Address:** If Stakeholder_Email__c is malformed, email send fails. Mitigation: Use validation rules to enforce email format; implement try-catch in flow
**Monitoring &amp; Alerts**
- **Create Dashboard:** [PORTAL_HEALTH_DASHBOARD] visible to [INNOVATION_LEAD_ADMIN_PSET]
  - Cards: Last Dataset Refresh timestamp, Count of unread Portal_Notifications, Count of new Feedback submissions (last 7 days)
  - Alerts: If Last_Portal_View_Date__c &gt; NOW() - 2 hours, flag "data refresh may be delayed"
  - Alert: If Portal_Notification count &gt; 100, flag "notification backlog"
## Additional Considerations
- **Mobile App:** If stakeholders use mobile devices, consider Salesforce mobile app or responsive web design with touch-optimized FlexCards
- **Multi-Language Support:** If global stakeholders, implement translation layer for Vision_Statement__c and Business_Goals__c (consider Salesforce Translations feature)
- **Analytics:** Track portal usage metrics (visit count, feedback submission rate, vision views per stakeholder) via CRM Analytics dataset on Portal_Notification__c and access logs
- **Accessibility:** Ensure portal meets WCAG 2.1 AA standards (alt text on cards, keyboard navigation, screen reader compatibility)
- **Search Functionality:** Add search box to portal to find visions by name or keyword (implement using SOSL or OmniScript search);
- **Export Functionality:** Allow stakeholders to export vision details as PDF (requires custom LWC or third-party component)</t>
  </si>
  <si>
    <t>GEN-P1C3.1.1-M3-02</t>
  </si>
  <si>
    <t>gen_stories_export.xlsx row for GEN-P1C3.1.1-M3-02</t>
  </si>
  <si>
    <t>As an executive, I want advanced analytics and dashboards tracking innovation metrics so that I can monitor innovation execution and make data-driven decisions about strategy adjustments.</t>
  </si>
  <si>
    <t>Develop advanced dashboards using CRM Analytics that track innovation vision execution, initiative progress, and stakeholder engagement. This story provides data-driven visibility into how effectively the innovation strategy is being executed and identifies areas for strategic adjustment through multiple analytical views.</t>
  </si>
  <si>
    <t>AC1: Given leadership needs to track innovation execution, When a user opens the Innovation Metrics dashboard [INNOVATION_METRICS_APP], Then the dashboard displays: number of active visions, initiatives launched (current year), initiatives completed (current year), and on-time completion percentage.
AC2: Given different business units may have different innovation priorities, When a user filters the Innovation Metrics dashboard by business unit, Then the metrics adjust to show only visions and initiatives for the selected business unit.
AC3: Given timelines are critical to strategic planning, When a user views the Initiative Timeline lens [INITIATIVE_TIMELINE_VIEW], Then the dashboard displays a Gantt-style timeline of all open initiatives with start dates, target completion dates, and current progress status.
AC4: Given stakeholders need to understand initiative distribution, When a user views the Initiative Progress lens [INITIATIVE_PROGRESS_LENS], Then the dashboard shows breakdown of initiatives by category (Process Improvement, Product Innovation, etc.) with completion percentages by category.
AC5: Given historical trends inform strategy, When a user views the Innovation Trend lens, Then the dashboard displays 12-month trends: initiatives launched per quarter, initiatives completed per quarter, and completion velocity trend.
AC6: Given executives need specific KPIs, When a user accesses the Executive Summary lens [EXECUTIVE_SUMMARY], Then the dashboard displays Strategic Alignment Score (% of initiatives linked to active visions), Initiative Velocity, Vision Maturity Trend, and Stakeholder Engagement Score (% portal access in last 30 days).</t>
  </si>
  <si>
    <t>## Overview
This story delivers executive-level analytics and dashboards that provide comprehensive visibility into innovation execution, enabling data-driven strategy decisions. A CRM Analytics dashboard with multiple lenses (Summary, Timeline, Progress, Trends, Executive Summary) tracks key metrics including active vision count, initiative velocity, completion rates, strategic alignment, and stakeholder engagement. Advanced filters enable drill-down by business unit, and KPI cards surface critical metrics for quick executive consumption.
## Objects &amp; Fields
**Innovation_Vision__c (Custom Object)**
- Name, Vision_Statement__c, Status__c, Innovation_Lead_User__c, Review_Date__c, Next_Review_Date__c (existing)
- Creation tracking: CreatedDate (system field)
**Innovation_Initiative__c (Custom Object)**
- Name, Vision_Objective__c, Initiative_Category__c, Initiative_Status__c, Start_Date__c, Target_Completion_Date__c, Completion_Percentage__c (existing)
- Tracking fields: CreatedDate, LastModifiedDate (system)
- Financial tracking (if available): Projected_Value__c (Currency), Actual_Value_Realized__c (Currency)
**Portal_Notification__c (Custom Object)**
- Notification_Type__c, Created_Date__c, Related_Vision__c, Related_Initiative__c (for engagement tracking)
**Portal_Stakeholder_Activity__c (Custom Object - NEW, for engagement metrics)**
- Name (Text, auto-generated)
- Stakeholder_ID__c (Text) - portal user identifier
- Portal_Visit_Date__c (Date/Time) - timestamp of portal access
- Visions_Viewed__c (Number) - count of visions viewed in session
- Feedback_Submitted__c (Checkbox) - whether feedback was submitted
- Last_Activity_Date__c (Date/Time) - latest portal activity
- Activity_Type__c (Picklist: Vision View, Feedback, Initiative View)
**CRM Analytics Dataset: Innovation_Metrics (NEW)**
- Data source: Multi-object join of Innovation_Vision__c, Innovation_Initiative__c, Portal_Stakeholder_Activity__c
- Key measures: Vision count, Initiative count, Completion rate, On-time completion %, Strategic alignment score, Portal engagement %
- Dimensions: Vision_Objective__c (Vision), Initiative_Category__c, Initiative_Status__c, Business Unit (if field exists), Owner
- Time dimensions: Created Year/Quarter/Month, Target Completion Year/Quarter/Month
## Automation
**Flow: Portal Activity Tracking (Record-Triggered Flow)**
- **Trigger Type:** Record-Triggered Flow on Portal_Stakeholder_Activity__c
- **Trigger Event:** Record is created
- **Purpose:** Populates engagement metrics for Executive Summary KPI (Stakeholder Engagement Score)
- **Actions:** Auto-populate Last_Activity_Date__c = NOW(); Flow 1 reads this for recent activity calculations
**Scheduled Flow: Monthly Metrics Calculation (Optional)**
- **Trigger Type:** Scheduled Flow
- **Schedule:** Last day of month at 11:59 PM UTC
- **Purpose:** Pre-calculate KPIs to improve dashboard performance
- **Actions:**
  1. Calculate YTD initiatives launched (count Innovation_Initiative__c created between Jan 1 and TODAY())
  2. Calculate YTD initiatives completed (count where Initiative_Status__c = 'Completed' AND actual completion date within YTD)
  3. Calculate on-time completion % (count completed on-time / total completed × 100)
  4. Store results in custom Metrics_Snapshot__c object for historical tracking
## UI / Components
**CRM Analytics Dashboard: [INNOVATION_METRICS_APP]**
- **Type:** CRM Analytics Dashboard (Einstein Analytics)
- **Data Source:** Innovation_Metrics dataset (multi-object join)
- **Filters (Top-Level Filters Applied to All Lenses):**
  1. **Business Unit Filter:** Dropdown (if field exists); defaults to "All"
     - Dynamic filter binding to Business_Unit__c field across Innovation_Vision__c and Innovation_Initiative__c
     - Shows: "All", "[BU_1]", "[BU_2]", ... [BU_N]
  2. **Date Range Filter:** "Fiscal Year" dropdown or date range picker
     - Options: Current FY, Prior FY, Last 12 Months, Custom Date Range
     - Applies to CreatedDate and LastModifiedDate fields
  3. **Status Filter:** Multi-select for Initiative_Status__c (Planned, In Progress, Completed, On Hold, Cancelled)
     - Default: Exclude Cancelled
**Dashboard Lens 1: [SUMMARY_LENS] - Executive At-a-Glance**
- **Layout:** 2×2 grid of KPI cards
- **Card 1 - Active Vision Count:**
  - Metric: COUNT(DISTINCT Innovation_Vision__c.Id) WHERE Status__c = 'Active'
  - Display: Large number with label "Active Visions"
  - Trend: Arrow indicator showing change from prior period (e.g., +2 vs prior month)
  - Drill-down: Click to open Vision Lens filtered to active visions
- **Card 2 - YTD Initiatives Launched:**
  - Metric: COUNT(Innovation_Initiative__c.Id) WHERE CreatedDate &gt;= YEAR_START(TODAY())
  - Display: Large number with label "Initiatives Launched (YTD)"
  - Trend: Comparison to prior YTD same period
  - Drill-down: Click to open Initiative Lens filtered to YTD created
- **Card 3 - YTD Initiatives Completed:**
  - Metric: COUNT(Innovation_Initiative__c.Id) WHERE Initiative_Status__c = 'Completed' AND Actual_Completion_Date__c &gt;= YEAR_START(TODAY())
  - Display: Large number + percentage of YTD launched (e.g., "24 (35%)")
  - Trend: Arrow indicator
  - Drill-down: Click to open Initiative Lens filtered to completed
- **Card 4 - On-Time Completion %:**
  - Metric: COUNT(CASE WHEN Actual_Completion_Date__c &lt;= Target_Completion_Date__c THEN 1 ELSE 0 END) / COUNT(*) × 100
  - Display: Gauge visualization (0-100%) with color coding (Green &gt; 80%, Yellow 60-80%, Red &lt; 60%)
  - Actual percentage displayed in center of gauge
  - Drill-down: Click to open Initiatives filtered to at-risk (completion date &gt; target)
**Dashboard Lens 2: [INITIATIVE_TIMELINE_LENS] - Gantt-Style Timeline**
- **Visualization Type:** Horizontal bar chart (Gantt-style, if CRM Analytics supports; else timeline scatter plot)
- **X-Axis:** Timeline from MIN(Start_Date__c) to MAX(Target_Completion_Date__c) + 3 months
- **Y-Axis:** Initiative names (grouped by Vision_Objective__c if hierarchy available)
- **Bars:** One bar per initiative
  - Bar start: Start_Date__c
  - Bar end: Target_Completion_Date__c (planned) or Actual_Completion_Date__c (if completed)
  - Bar color: By Initiative_Status__c (Green=Completed, Blue=In Progress, Gray=Planned, Red=On Hold)
  - Bar width represents timeline duration
- **Data Points:** Overlay current date line (TODAY()) to show where initiatives stand relative to schedule
- **Hover:** Tooltip shows Initiative Name, Vision Name, Category, % Complete, Status, Owner
- **Row Limit:** Show top 50 initiatives by importance/status (In Progress first, then Planned, then Completed)
- **Interactivity:** Click bar to open initiative detail; drag bar endpoints to see what-if completion date changes (if enabled)
- **Drill-Down:** Click Legend status to filter to specific status; click Vision name to filter to vision's initiatives
**Dashboard Lens 3: [INITIATIVE_PROGRESS_LENS] - Category Breakdown**
- **Visualization Type:** Stacked bar chart or donut chart
- **Grouping:** Initiative_Category__c (Process Improvement, Product Innovation, Service Enhancement, Cost Reduction, Organizational Capability, Other)
- **Metric (for bar chart):** COUNT of initiatives per category; stack bars by Initiative_Status__c
  - Stacking shows: Planned (bottom), In Progress (middle), Completed (top) within each category
  - Heights sum to total initiatives per category
- **Secondary Metric (for donut chart):** Percentage of total initiatives per category
  - Donut segments: One per category; size proportional to initiative count
  - Center KPI: Overall Completion % (sum of all Completion_Percentage__c / count / 100)
- **Data Labels:** Show count and % for each segment
- **Colors:** Distinct color per category
- **Drill-Down:** Click category to filter to initiatives in that category; drill to Initiative Lens
- **Optional Table Below Chart:** Category | Planned | In Progress | Completed | Avg Completion % | Total
**Dashboard Lens 4: [INNOVATION_TRENDS_LENS] - Historical Analysis**
- **Visualization Type:** Multi-line chart
- **X-Axis:** Time periods (Quarters: Q1 FY25, Q2 FY25, ...) or Months
- **Y-Axis:** Initiative count (primary) and Completion % (secondary, right-side scale)
- **Line 1 - Initiatives Launched per Period:**
  - Shows: COUNT(Innovation_Initiative__c) by period of CreatedDate
  - Color: Blue
  - Data points: One per quarter/month; plot trend line
- **Line 2 - Initiatives Completed per Period:**
  - Shows: COUNT(Innovation_Initiative__c WHERE Completed) by period of Actual_Completion_Date__c
  - Color: Green
  - Data points: One per quarter/month
- **Line 3 - Initiative Velocity Trend (Optional 3rd Line):**
  - Shows: Rolling 3-period average of (Completed / Launched) ratio, plotted as %
  - Color: Orange
  - Right-side Y-axis scale (0-100%)
  - Indicates whether team is launching faster or completing faster (diagnostic for backlog health)
- **Time Range:** Last 12-24 months of history
- **Hover Tooltip:** Shows exact values for each line at selected time period
- **Drill-Down:** Click line to filter to initiatives created/completed in that period
**Dashboard Lens 5: [EXECUTIVE_SUMMARY_LENS] - Strategic KPIs**
- **Layout:** 2×2 grid of strategic KPI cards (below Summary Lens for detailed executive review)
- **Card 1 - Strategic Alignment Score:**
  - Metric: COUNT(Innovation_Initiative__c WHERE BLANK(Vision_Objective__c) = FALSE) / COUNT(Innovation_Initiative__c) × 100
  - Display: Large % with label "Strategic Alignment Score"
  - Definition: % of initiatives linked to active visions
  - Target: 95%+ (configurable)
  - Color Coding: Green &gt; 90%, Yellow 75-90%, Red &lt; 75%
  - Trend: Arrow showing change from prior period
  - Drill-Down: Click to open Initiatives filtered to unlinked (alignment gaps)
- **Card 2 - Initiative Velocity:**
  - Metric: AVG(COUNT(Completed initiatives per month) over last 3 months)
  - Display: "[#] / Month" with trend arrow
  - Definition: Monthly completion rate; used to forecast backlog clearance
  - Example: "6.2 initiatives/month" with trend (+10% vs 3-mo prior average)
  - Drill-Down: Click to open Trends Lens showing completion rate history
- **Card 3 - Vision Maturity Trend:**
  - Metric: COUNT(Innovation_Review_Summary__c with Status='Approved') over time
  - Visualization: Sparkline (mini line chart) showing visions renewed over last 12 months
  - Display: Trend line + "[#] Reviews Completed (12-mo)"
  - Interpretation: Higher = better vision governance and refresh cadence
  - Drill-Down: Click to open report of reviewed visions
- **Card 4 - Stakeholder Engagement Score:**
  - Metric: COUNT(DISTINCT Portal_Stakeholder_Activity.Stakeholder_ID) with activity in last 30 days / TOTAL[INNOVATION_STAKEHOLDER_PSET] × 100
  - Display: Large % with label "Portal Engagement (30d)"
  - Definition: % of stakeholder population active on innovation portal
  - Target: 60%+ (configurable)
  - Color Coding: Green &gt; 60%, Yellow 40-60%, Red &lt; 40%
  - Trend: Sparkline showing engagement trend over last 6 months
  - Drill-Down: Click to open stakeholder activity report
**Filter Behavior Across Lenses**
- **Top-Level Filters (Business Unit, Date Range, Status):** Applied dynamically to all lenses
- **Cascading Logic:** 
  - Business Unit filter updates Innovation_Vision__c and Innovation_Initiative__c records to show only selected BU
  - All metrics and KPIs recalculate based on filtered dataset
  - Lens-specific filters (e.g., Initiative_Category__c in Progress Lens) further scope the view
- **Reset Filters:** Button to return to default filter state (All BU, Current FY, All Statuses except Cancelled)
**Dashboard Header**
- **Title:** "Innovation Execution Dashboard"
- **Subtitle:** "Strategic oversight of innovation vision and initiative portfolio"
- **Last Refresh Timestamp:** "Last updated [datetime]" (auto-refresh every 6 hours)
- **Help Icon:** Links to dashboard user guide documenting each lens and KPI definition
**Mobile/Responsive View**
- **Desktop (1920×1080):** All 5 lenses visible; filters in top bar; cards/charts in 2-3 column layout
- **Tablet (1024×768):** Stack to 1-2 columns; filters collapsible; charts scale down
- **Mobile (360×640):** Single-column layout; filters in expandable menu; summary lens cards primary view
## Integration
**CRM Analytics Dataset Configuration**
- **Dataset Name:** Innovation_Metrics
- **Primary Objects:** Innovation_Vision__c, Innovation_Initiative__c, Portal_Stakeholder_Activity__c
- **Relationships (Joins):**
  - Innovation_Initiative__c.Vision_Objective__c → Innovation_Vision__c.Id (1:M)
  - Portal_Stakeholder_Activity__c.Related_Vision__c → Innovation_Vision__c.Id (1:M)
- **Included Fields:**
  - From Vision: Id, Name, Vision_Statement__c, Status__c, Innovation_Lead_User__c, CreatedDate, LastModifiedDate, Business_Unit__c (if exists)
  - From Initiative: Id, Name, Vision_Objective__c, Initiative_Category__c, Initiative_Status__c, Start_Date__c, Target_Completion_Date__c, Actual_Completion_Date__c, Completion_Percentage__c, CreatedDate, Initiative_Owner__c
  - From Activity: Stakeholder_ID__c, Portal_Visit_Date__c, Activity_Type__c
- **Calculated Measures** (defined in dataset):
  - On_Time_Completion_Count: SUM(CASE WHEN Actual_Completion_Date__c &lt;= Target_Completion_Date__c THEN 1 ELSE 0 END)
  - Strategic_Alignment_Count: SUM(CASE WHEN Vision_Objective__c NOT NULL THEN 1 ELSE 0 END)
  - Portal_Active_Users_Count: COUNT(DISTINCT Stakeholder_ID__c)
  - Avg_Completion_Pct: AVG(Completion_Percentage__c)
  - YTD_Launched: SUM(CASE WHEN YEAR(CreatedDate) = YEAR(TODAY()) THEN 1 ELSE 0 END)
  - YTD_Completed: SUM(CASE WHEN YEAR(Actual_Completion_Date__c) = YEAR(TODAY()) AND Initiative_Status__c='Completed' THEN 1 ELSE 0 END)
- **Refresh Frequency:** Daily at 2 AM UTC (ensure data freshness for morning executive reviews)
- **Permissions:** [INNOVATION_LEAD_ADMIN_PSET] can edit dataset; [EXECUTIVE_PSET] can view dashboard only
**Data Sync &amp; Refresh**
- **Salesforce Connector:** CRM Analytics automatically syncs Innovation_Vision__c, Innovation_Initiative__c, Portal_Stakeholder_Activity__c hourly
- **Incremental Refresh:** Configure to sync only changed/new records (Last_Modified_Date__c &gt; last sync timestamp)
- **Historical Data:** Retain 24 months of data in dataset; archive older data to separate historical dataset (optional)
## Security Model
**Permission Sets**
- **[INNOVATION_LEAD_ADMIN_PSET]:** Full dashboard and dataset access
  - View/Edit dashboard lenses
  - Edit CRM Analytics dataset
  - Edit underlying Innovation_Vision__c and Innovation_Initiative__c records
  - Assigned to: [LIST OF EXECUTIVE AND ADMIN USERS]
- **[EXECUTIVE_PSET]:** View-only access to dashboard (read-only consumption)
  - View all dashboard lenses
  - Cannot edit dashboard or underlying data
  - Cannot access CRM Analytics dataset directly
  - Can run reports and export data (per org policy)
  - Assigned to: [LIST OF EXECUTIVE USERS]
- **[INNOVATION_STAKEHOLDER_PSET]:** Read-only access to Initiative and Vision records
  - Cannot access CRM Analytics dashboard (executive-only)
  - Can view records via list views and record pages only
  - Assigned to: [LIST OF STAKEHOLDER USERS]
**Object-Level Security**
- Innovation_Vision__c OWD: Public Read/Write
- Innovation_Initiative__c OWD: Public Read/Write
- CRM Analytics Dataset: Execute as System Administrator (dataset runs with elevated privileges; row-level sharing applied via dashboard filters)
**Field-Level Security**
- Actual_Completion_Date__c (if created): Read for [EXECUTIVE_PSET] and [INNOVATION_LEAD_ADMIN_PSET] only
- Portal_Stakeholder_Activity__c.Stakeholder_ID__c: Hidden from non-admin users (privacy control)
## Error Handling &amp; Limits
**Governor Limit Risks &amp; Mitigation**
- **Dataset Query Performance:** CRM Analytics dataset may timeout if querying &gt; 1M records. Mitigation: Implement incremental sync (last 24 months only); add time-based filter to dataset query
- **Concurrent Dashboard Access:** If &gt; 100 users access dashboard simultaneously, CRM Analytics may throttle queries. Mitigation: Schedule batch dataset refresh during off-peak hours; implement caching where possible
- **Chart Rendering:** Lens 2 (Gantt) with 50+ initiatives may render slowly on lower-end devices. Mitigation: Reduce default row limit to 30; implement pagination
**Fault Handling**
- **Dataset Sync Failure:** If CRM Analytics connector fails to sync, dashboard displays stale data. Mitigation: Configure automatic retry (3 attempts, 15-minute intervals); send alert to admin if sync fails 3 times
- **Missing Data:** If Actual_Completion_Date__c is NULL for completed initiatives, KPI calculations may be incorrect. Mitigation: Add validation rule requiring completion date when status changes to Completed
- **Filter Malfunction:** If Business Unit filter breaks (if field deleted), dashboard may error. Mitigation: Use field metadata references instead of field names; test filter changes in sandbox first
**Data Quality Validations**
- **Completion Percentage Bounds:** Validation rule ensures Completion_Percentage__c is between 0-100
  - Formula: OR(Completion_Percentage__c &lt; 0, Completion_Percentage__c &gt; 100)
  - Error: "Completion percentage must be between 0 and 100"
- **Completion Date Logic:** If Initiative_Status__c = 'Completed', Actual_Completion_Date__c must be populated
  - Formula: AND(Initiative_Status__c = 'Completed', BLANK(Actual_Completion_Date__c))
  - Error: "Completed initiatives must have an actual completion date"
**Monitoring &amp; Alerts**
- **Create Admin Dashboard:** [DASHBOARD_HEALTH_DASHBOARD]
  - Card 1: Last Dataset Refresh timestamp; alert if &gt; 24 hours old
  - Card 2: Dataset row count (should be stable; spike indicates data quality issue)
  - Card 3: On-time completion % (alert if drops &gt; 10% month-over-month)
  - Card 4: Portal engagement % (alert if drops &gt; 15% month-over-month)
- **Automated Alerts (Via Flow):**
  - If On_Time_Completion_% &lt; 75% for 2 consecutive months, send email to [INNOVATION_LEAD_USER] with alert
  - If Strategic_Alignment_Score &lt; 90%, flag in summary card as "Alignment Gap Detected"
  - If &gt; 30% initiatives in "On Hold" status, send notification to [EXECUTIVE_PSET]
## Additional Considerations
- **Executive Report Distribution:** Schedule dashboard export (PDF/PowerPoint) to [EXECUTIVE_PSET] weekly or monthly via CRM Analytics scheduled delivery
- **Benchmarking:** Add industry benchmark lines to Trends Lens (e.g., "Industry avg initiative completion = 72%") if benchmarks available
- **Predictive Analytics:** Add Einstein Prediction Builder model to forecast initiative completion dates based on current progress rate
- **Drill-Through Reporting:** Implement drill-down links from dashboard cards to detailed reports (e.g., click "YTD Completed" → list of completed initiatives with details)
- **Custom KPI Thresholds:** Allow [INNOVATION_LEAD_ADMIN_PSET] to configure target values for Strategic Alignment, Engagement %, On-Time Completion % via custom settings
- **Export Capability:** Enable stakeholders to export filtered data as Excel/CSV from dashboard (CRM Analytics native feature)</t>
  </si>
  <si>
    <t>GEN-P1C3.1.1-M3-03</t>
  </si>
  <si>
    <t>gen_stories_export.xlsx row for GEN-P1C3.1.1-M3-03</t>
  </si>
  <si>
    <t>As an innovation leader, I want to guide teams through a structured workflow for creating and reviewing innovation initiatives so that initiatives are consistently documented, properly aligned to vision, and vetted by stakeholders before launch.</t>
  </si>
  <si>
    <t>Create a guided OmniScript workflow that enables innovation leaders and teams to collaboratively document innovation initiatives and validate alignment to vision. This story provides a superior user experience compared to traditional record creation-guiding users through proper sequencing, validating data quality, and automating downstream stakeholder collaboration.</t>
  </si>
  <si>
    <t>AC1: Given innovation leaders need a structured process to document initiatives, When an innovation leader launches the OmniScript [INITIATIVE_CREATION_OMNISCRIPT], Then they are guided through steps to define: initiative name, linked vision, description, owner, timeline, expected business impact, and linked stakeholders.
AC2: Given data quality is important, When the user enters dates in the OmniScript [INITIATIVE_CREATION_OMNISCRIPT], Then the system validates that target completion date is after start date and that both fall within the linked vision's [PLANNED_TIMELINE].
AC3: Given initiatives need stakeholder input, When an initiative is submitted for stakeholder feedback, Then the system automatically sends collaboration requests to stakeholders via Chatter post [INITIATIVE_COLLABORATION_INTEGRATION] with a feedback deadline.
AC4: Given users may not complete initiatives in one session, When a user saves progress in the OmniScript [INITIATIVE_CREATION_OMNISCRIPT], Then the partially completed form is saved and the user can resume from where they left off.
AC5: Given approval workflows are important, When an initiative is submitted for review, Then the initiative record is created with [STATUS] = "Submitted for Review" and the Innovation Lead receives an email notification.
AC6: Given follow-up actions ensure execution, When an initiative receives "Approved" status, Then the system automatically creates Action Plan records for the owner and linked stakeholders with next steps and deadlines.</t>
  </si>
  <si>
    <t>## Overview
This story implements a structured OmniScript-based workflow that guides innovation leaders and teams through standardized initiative creation, with built-in data validation, stakeholder collaboration via Chatter, and automated approval workflows. The workflow validates initiative dates against vision timeline, saves progress for multi-session completion, automatically notifies stakeholders, and-upon approval-creates actionable plans for execution with clear ownership and deadlines.
## Objects &amp; Fields
**Innovation_Initiative__c (Custom Object)**
- Name (Text, auto-generated from initiative name)
- Vision_Objective__c (Lookup to Innovation_Vision__c) - required link to vision
- Initiative_Description__c (Long Text Area) - comprehensive initiative description from OmniScript
- Initiative_Owner__c (Lookup to User) - person responsible for execution
- Initiative_Category__c (Picklist: Process Improvement, Product Innovation, Service Enhancement, Cost Reduction, Organizational Capability, Other)
- Start_Date__c (Date) - initiative kickoff date from OmniScript
- Target_Completion_Date__c (Date) - planned completion date from OmniScript
- Expected_Business_Impact__c (Long Text Area) - business value/ROI description
- Initiative_Status__c (Picklist: Submitted for Review, In Progress, On Hold, Completed, Cancelled) - workflow status
- Completion_Percentage__c (Number) - progress tracking (0-100%)
- Linked_Stakeholders__c (Multi-Lookup to User/Contact) - team members and stakeholders
- CreatedDate, LastModifiedDate (system fields)
**OmniScript_Progress__c (Custom Object - NEW)**
- Name (Text, auto-generated)
- OmniScript_Name__c (Text) - identifies script (e.g., "INITIATIVE_CREATION_OMNISCRIPT")
- User__c (Lookup to User) - stakeholder creating initiative
- Parent_Initiative__c (Lookup to Innovation_Initiative__c) - links to draft/in-progress initiative
- Last_Completed_Step__c (Number) - tracks which step user completed (0-6 for 6-step form)
- Form_Data_JSON__c (Long Text Area) - serialized JSON of form responses for resumption
- Saved_Timestamp__c (Date/Time) - when progress was last saved
- Expiration_Date__c (Date) - when saved progress expires (e.g., 30 days from last save)
- Status__c (Picklist: Draft, Active, Submitted, Expired) - progress record lifecycle
**Action_Plan__c (Custom Object - NEW)**
- Name (Text, formatted as "[Initiative Name] - Action Plan")
- Initiative__c (Lookup to Innovation_Initiative__c) - links to parent initiative
- Action_Owner__c (Lookup to User) - person responsible for this action
- Action_Description__c (Long Text Area) - specific action to take
- Action_Category__c (Picklist: Design, Development, Testing, Approval, Communication, Other)
- Due_Date__c (Date) - deadline for completing action
- Status__c (Picklist: Pending, In Progress, Completed, Blocked) - action status
- Priority__c (Picklist: High, Medium, Low) - relative importance
- CreatedDate, LastModifiedDate (system fields)
**Standard Fields Used:**
- CreatedDate (OmniScript_Progress and Action_Plan for audit trail)
## Automation
**OmniScript: [INITIATIVE_CREATION_OMNISCRIPT]**
- **Type:** Interactive OmniScript with 6 sequential screens + validation
- **Storage:** Uses OmniScript_Progress__c for state save/resume
- **Post-Completion:** Triggers Flow 1 (submission handler)
- **Entry Point:** Launched from Innovation_Vision record action button or standalone portal link
- **Pre-population:** If user has prior draft, query OmniScript_Progress__c and resume from Last_Completed_Step__c
**OmniScript Screens:**
**Screen 1 - Initiative Basics**
- **Title:** "Define Your Innovation Initiative"
- **Fields:**
  1. Initiative Name (Text, required, max 100 chars)
     - Placeholder: "e.g., 'Automate Customer Onboarding'"
     - Auto-populate Name field on Innovation_Initiative__c
  2. Linked Vision (Lookup to Innovation_Vision__c, required)
     - Filter: Status__c = 'Active'
     - On selection: Populate read-only Vision_Statement__c summary below for context
  3. Initiative Category (Picklist, required)
     - Options: Process Improvement, Product Innovation, Service Enhancement, Cost Reduction, Organizational Capability, Other
- **Button:** "Next" (saves progress to OmniScript_Progress__c)
- **Save State:** Last_Completed_Step__c = 1
**Screen 2 - Timeline &amp; Dates**
- **Title:** "Set Initiative Timeline"
- **Pre-Population:** Display linked vision's Planned_Timeline__c as reference text ("Vision timeline: [date range]")
- **Fields:**
  1. Start Date (Date, required)
     - Help text: "When will this initiative begin?"
  2. Target Completion Date (Date, required)
     - Help text: "When should this initiative be complete?"
  3. Display message: "Target completion must be after start date" (validation happens on Next)
- **Validation Logic (Implemented in OmniScript or Flow):**
  1. Target_Completion_Date &gt; Start_Date (local validation on field blur)
  2. Both dates fall within linked Vision's Planned_Timeline__c (requires formula field on vision showing date range, or text parsing)
     - If vision Planned_Timeline__c is text (e.g., "Q2 2026"), use Apex action to parse and validate
  3. If validation fails, display error message: "Initiative timeline must fall within the linked vision's planned timeline ([vision dates])."
- **Button:** "Back", "Next" (saves progress)
- **Save State:** Last_Completed_Step__c = 2; store Start_Date__c and Target_Completion_Date__c in Form_Data_JSON__c
**Screen 3 - Description &amp; Impact**
- **Title:** "Describe Initiative &amp; Business Case"
- **Fields:**
  1. Initiative Description (Long Text Area, required, min 50 chars, max 4,000 chars)
     - Placeholder: "Provide a comprehensive description of what this initiative will accomplish and why..."
     - Character counter: "[current]/4000"
  2. Expected Business Impact (Long Text Area, required, min 25 chars, max 2,000 chars)
     - Placeholder: "Describe the expected business outcomes, ROI, and strategic value..."
     - Character counter: "[current]/2000"
- **Button:** "Back", "Next"
- **Save State:** Last_Completed_Step__c = 3
**Screen 4 - Ownership &amp; Stakeholders**
- **Title:** "Assign Ownership &amp; Team"
- **Fields:**
  1. Initiative Owner (User Lookup, required)
     - Help text: "Who will lead this initiative?"
     - Pre-populate with logged-in user (suggestion)
  2. Linked Stakeholders (Multi-Select Lookup to User/Contact, optional)
     - Help text: "Who else should be kept informed or involved?"
     - Display: Search box with "Recently Used" or "All Users" dropdown
- **Button:** "Back", "Next"
- **Save State:** Last_Completed_Step__c = 4
**Screen 5 - Review &amp; Confirm**
- **Title:** "Review Initiative Details"
- **Display (Read-Only Summary):**
  - Initiative Name: "[name]"
  - Linked Vision: "[vision name]" (linked)
  - Category: "[category]"
  - Timeline: "[start date] to [target completion date]"
  - Description: "[first 100 chars]..." (link to view full)
  - Expected Impact: "[first 100 chars]..." (link to view full)
  - Owner: "[user name]"
  - Stakeholders: "[count] stakeholders selected" (expandable list)
- **Confirmation Checkbox:** "I confirm this initiative is ready to submit for review" (required)
- **Legal/Policy Disclaimer:** "By submitting this initiative, I acknowledge that it aligns with [ORGANIZATION_POLICY] and has received appropriate approvals." (if required)
- **Buttons:** "Back", "Cancel" (discards form), "Submit" (triggers Flow 1)
- **Save State:** Last_Completed_Step__c = 5
**Screen 6 - Confirmation &amp; Next Steps**
- **Title:** "Initiative Submitted Successfully"
- **Display:**
  - "Thank you! Your initiative '[name]' has been submitted for review."
  - "Initiative Status: Submitted for Review"
  - "Owner: [user name] will receive a notification"
  - "Timeline: [start date] - [completion date]"
  - "Next Step: The Innovation Lead will review your initiative and may request additional information."
- **Action Items Display:**
  - If action plans were auto-created (from Flow 2), display list: "Action Plans Created: [count]"
  - Table: Action Owner | Action Description | Due Date
- **Buttons:** "View Initiative" (link to Innovation_Initiative__c record), "Submit Another" (restart OmniScript), "Return Home" (navigate away)
**Resume Functionality**
- **On Script Launch:** Query OmniScript_Progress__c WHERE User__c = USERID AND OmniScript_Name__c = 'INITIATIVE_CREATION_OMNISCRIPT' AND Status__c = 'Active' AND Expiration_Date__c &gt; TODAY()
- **If Found:** Display banner: "You have a saved initiative in progress. Resume from where you left off?" with "Resume" and "Start New" buttons
- **Resume Action:** Jump to screen = Last_Completed_Step__c + 1; populate prior fields from Form_Data_JSON__c
- **Expiration:** If Expiration_Date__c = TODAY(), mark OmniScript_Progress__c.Status__c = 'Expired' and prompt user to start fresh
**Flow 1: Initiative Submission Handler (Invoked on OmniScript Submit)**
- **Trigger Type:** OmniScript post-action flow invocation
- **Inputs:** Initiative data from OmniScript (Name, Vision, Category, Dates, Description, Impact, Owner, Stakeholders)
- **Actions:**
  1. Create Innovation_Initiative__c record:
     - Name = OmniScript Initiative Name
     - Vision_Objective__c = Selected Vision
     - Initiative_Category__c = Selected Category
     - Start_Date__c = OmniScript Start Date
     - Target_Completion_Date__c = OmniScript Target Completion Date
     - Initiative_Description__c = OmniScript Description
     - Expected_Business_Impact__c = OmniScript Impact
     - Initiative_Owner__c = OmniScript Owner
     - Linked_Stakeholders__c = OmniScript Stakeholders
     - Initiative_Status__c = 'Submitted for Review'
  2. Create Chatter post on linked Innovation_Vision__c record:
     - Post text: "New initiative submitted: '[Initiative Name]' by [Owner Name]. [Brief description]. See initiative record for full details."
     - @mention Linked_Stakeholders__c (if Chatter integration available)
     - @mention Innovation_Lead_User__c from parent vision
     - Attachment: Link to newly created Innovation_Initiative__c record
  3. Send email to Innovation_Lead_User__c on parent vision:
     - Subject: "New Innovation Initiative Submitted: [Initiative Name]"
     - Body: Initiative summary (name, vision, category, timeline, description, impact, owner, stakeholders)
     - CTA: "Review &amp; Approve" link to innovation_initiative record
  4. Send email to Initiative_Owner__c:
     - Subject: "Your Innovation Initiative '[Name]' Has Been Submitted"
     - Body: Confirmation of submission, status update, next steps
     - CTA: Link to initiative record
  5. Update OmniScript_Progress__c:
     - Status__c = 'Submitted'
     - Parent_Initiative__c = Newly created Innovation_Initiative__c Id
     - Last_Completed_Step__c = 6
**Flow 2: Approval &amp; Action Plan Creation (Record-Triggered Flow)**
- **Trigger Type:** Record-Triggered Flow on Innovation_Initiative__c
- **Trigger Event:** Record is updated AND Initiative_Status__c changes to 'Approved'
- **Conditions:** Initiative_Status__c = 'Approved' (state change, not initial creation)
- **Actions:**
  1. For Initiative_Owner__c:
     - Create Action_Plan__c record:
       - Initiative__c = Current Initiative
       - Action_Owner__c = Initiative_Owner__c
       - Action_Description__c = "Kickoff initiative and mobilize team. Review linked stakeholder list and confirm engagement."
       - Action_Category__c = 'Communication'
       - Due_Date__c = Start_Date__c + 5 days (buffer for team assembly)
       - Status__c = 'Pending'
       - Priority__c = 'High'
  2. For each Linked_Stakeholder__c:
     - Create Action_Plan__c record:
       - Initiative__c = Current Initiative
       - Action_Owner__c = Linked_Stakeholder (loop)
       - Action_Description__c = "[Stakeholder Name], you are assigned to [Initiative Name]. Review the initiative details and confirm participation. Contact [Initiative_Owner__c] with questions."
       - Action_Category__c = 'Approval'
       - Due_Date__c = Start_Date__c + 3 days (confirm participation before kickoff)
       - Status__c = 'Pending'
       - Priority__c = 'High'
  3. Send email to Initiative_Owner__c + all Linked_Stakeholders__c:
     - Subject: "Innovation Initiative '[Name]' Approved - Execution Ready"
     - Body: Initiative approved, team assignments, action plans, next meeting (suggested), link to initiative
  4. Create Chatter post on Innovation_Initiative__c record:
     - Post: "🎯 Initiative Approved! Execution phase begins. [count] action plans created. Team members can view assignments in the Action Plans related list."
  5. Create Task for Initiative_Owner__c:
     - Subject: "[Initiative Name] - Schedule Team Kickoff Meeting"
     - Due Date: Start_Date__c
     - Description: "Conduct initiative kickoff meeting with all team members. Review objectives, timeline, and success criteria. Ensure all stakeholders understand their roles."
**Flow 3: OmniScript Progress Cleanup (Scheduled Flow)**
- **Trigger Type:** Scheduled Flow
- **Schedule:** Daily at 2 AM UTC
- **Purpose:** Auto-expire stale OmniScript progress records
- **Actions:**
  1. Query OmniScript_Progress__c WHERE Status__c = 'Active' AND LastModifiedDate &lt; TODAY() - 30 days
  2. For each matching record:
     - Update Status__c = 'Expired'
     - Update Expiration_Date__c = TODAY()
  3. Log cleanup results (record count) to system audit log
## UI / Components
**Lightning App Builder Page: Innovation Initiative Creation (Optional)**
- **Page Type:** Record Home Page or Custom Lightning Page
- **Components:**
  1. Lightning Web Component: Initiative Creation Status (shows user's current initiative status if OmniScript_Progress__c exists)
  2. Action Button: "Create New Initiative" (launches OmniScript [INITIATIVE_CREATION_OMNISCRIPT])
  3. Action Button: "Resume Draft Initiative" (if OmniScript_Progress__c exists with Last_Completed_Step__c &lt; 6)
  4. Card Component: "Recent Initiatives" (shows user's recently submitted initiatives)
  5. Help Component: "Getting Started" (how to create an initiative, tips, FAQs)
**Innovation_Initiative__c Record Page Layout**
- **Section 1 - Initiative Summary (Read-Only):**
  - Initiative Name, Vision_Objective__c (linked), Initiative_Category__c, Initiative_Status__c
  - Start_Date__c, Target_Completion_Date__c, Completion_Percentage__c
- **Section 2 - Details (Edit Restricted):**
  - Initiative_Description__c (read-only after submission, editable until submitted)
  - Expected_Business_Impact__c (read-only after submission)
- **Section 3 - Team:**
  - Initiative_Owner__c, Linked_Stakeholders__c (read-only after submission)
- **Related Lists:**
  - Action_Plan__c: "Assigned Action Plans" (shows action plans created for owner + stakeholders)
    - Columns: Action Owner, Action Description, Due Date, Status, Priority
    - Inline edit: Status (allow users to update without leaving record)
  - Chatter Feed (shows collaboration history, @mentions, comments)
- **Page Actions:**
  - "Approve" button (visible to Innovation_Lead_User only, updates Status__c to 'Approved' → triggers Flow 2)
  - "Request Changes" button (visible to Innovation_Lead_User, updates Status__c to 'Changes Requested', allows feedback via comment)
  - "Archive" button (visible to Innovation_Lead_Admin, soft-deletes or archives record)
**Related List: Action_Plan__c on Innovation_Initiative__c**
- **Columns:** Action Owner (linked), Action_Category__c, Due_Date__c, Status__c (editable), Priority__c
- **Filter:** Show all related action plans created by Flow 2
- **Sort:** Due_Date__c ascending (upcoming due dates first)
- **Row Actions:** View, Edit (status/priority only), Complete (inline status update)
- **Summary Row:** Count of total action plans, count pending, count completed
**Report: Initiative Creation History (Optional Admin View)**
- **Report Type:** Innovation_Initiative__c
- **Columns:** Initiative Name, Vision, Owner, Category, Created Date, Current Status, Submission Date
- **Filter:** Created Date &gt;= last 30 days
- **Sort:** Created Date descending (newest first)
- **Visibility:** [INNOVATION_LEAD_ADMIN_PSET]
## Security Model
**Permission Sets**
- **[INNOVATION_LEADER_PSET]:** Can create, submit, and approve initiatives
  - Innovation_Initiative__c: Read, Create, Edit (own + submitted records until approved), Delete (own drafts only)
  - OmniScript_Progress__c: Read, Create, Edit (own records), Delete (own records)
  - Action_Plan__c: Read
  - OmniScript access: Execute [INITIATIVE_CREATION_OMNISCRIPT]
  - Assigned to: [LIST OF INNOVATION LEADERS]
- **[INITIATIVE_CONTRIBUTOR_PSET]:** Can create and submit initiatives; cannot approve
  - Innovation_Initiative__c: Read, Create, Edit (own unsubmitted records), no Delete
  - OmniScript_Progress__c: Read, Create, Edit (own records)
  - Action_Plan__c: Read, Update (own action plans only; Status field)
  - OmniScript access: Execute [INITIATIVE_CREATION_OMNISCRIPT]
  - Assigned to: [LIST OF INITIATIVE CREATORS]
- **[INNOVATION_LEAD_ADMIN_PSET]:** Full CRUD on all initiative records
  - Innovation_Initiative__c: Read, Create, Edit, Delete
  - OmniScript_Progress__c: Read, Edit, Delete
  - Action_Plan__c: Read, Create, Edit, Delete
  - Assigned to: [LIST OF ADMINS]
**Object-Level Security**
- Innovation_Initiative__c OWD: Private (creator controls visibility)
- OmniScript_Progress__c OWD: Private (user-owned)
- Action_Plan__c OWD: Private (assigned to action owner)
- Sharing Rules: Grant [INNOVATION_LEAD_ADMIN_PSET] Read/Write access to all initiative records
**Field-Level Security**
- Initiative_Status__c: Read-only for [INITIATIVE_CONTRIBUTOR_PSET] (only admins and leads can change status)
- Linked_Stakeholders__c: Editable by Initiative_Owner__c only (prevent unauthorized stakeholder changes)
- Form_Data_JSON__c on OmniScript_Progress__c: Hidden from non-creators (data privacy)
## Error Handling &amp; Limits
**Governor Limit Risks &amp; Mitigation**
- **OmniScript Form Size:** If Linked_Stakeholders__c multi-select returns &gt; 500 users, UI may slow. Mitigation: Implement search/filter in lookup; limit to [MAX_STAKEHOLDERS] (e.g., 20)
- **Chatter Post Size:** If OmniScript inputs create very long post text, may exceed limits. Mitigation: Use truncated summaries in posts; link full details to record
- **Action Plan Bulk Creation:** Flow 2 creates 1 plan for owner + N plans for stakeholders. If N &gt; 50, may hit DML limits. Mitigation: Batch DML in flow; limit Linked_Stakeholders__c to 50
- **OmniScript_Progress Cleanup:** Scheduled Flow may timeout if &gt; 10,000 expired records. Mitigation: Batch delete in 1,000-record chunks; consider archiving instead of deleting
**Fault Handling**
- **OmniScript Form Validation Failure:** If date validation fails, display inline error on field; prevent Next button click until resolved
- **Vision Timeline Validation:** If OmniScript cannot parse vision timeline (malformed text), show error: "Unable to validate initiative timeline against vision. Please manually confirm timeline alignment with [Innovation_Lead_User__c]."
- **Flow 1 Failure on Submit:** If Innovation_Initiative__c creation fails, display error to user and prompt to retry; save form data to browser session storage as backup
- **Chatter Integration Failure:** If Chatter post fails, initiative record still creates; email sent instead as fallback notification
- **Email Send Failure:** If email to Innovation_Lead_User fails, create Task as backup notification method
**Data Validation Rules**
1. **Initiative Name Required:**
   - Formula: BLANK(Name)
   - Error: "Initiative must have a name"
2. **Vision Link Required:**
   - Formula: BLANK(Vision_Objective__c)
   - Error: "Initiative must be linked to an active Innovation Vision"
3. **Timeline Validation:**
   - Formula: AND(NOT(BLANK(Start_Date__c)), NOT(BLANK(Target_Completion_Date__c)), Target_Completion_Date__c &lt;= Start_Date__c)
   - Error: "Target completion date must be after start date"
4. **Owner Required:**
   - Formula: BLANK(Initiative_Owner__c)
   - Error: "Initiative must have an assigned owner"
## Additional Considerations
- **Multi-Language Support:** If global teams, provide OmniScript translations via Salesforce Translations feature
- **Mobile Optimization:** OmniScript responsive design tested on iOS/Android; text areas expand on mobile; date pickers use native mobile calendar
- **Draft Auto-Save:** Implement client-side auto-save every 30 seconds to OmniScript_Progress__c (prevents data loss from timeout)
- **Analytics Integration:** Track OmniScript completion rates; create dashboard showing % users completing vs. abandoning form (identify friction points)
- **Template Library:** Pre-populate OmniScript with initiative templates (e.g., "Process Improvement", "Product Launch") to reduce creation time for common categories
- **Integration with Story 4:** OmniScript can be embedded in Experience Cloud portal for external stakeholder-submitted initiatives
- **Approval Workflow:** Consider adding approval step (Epic Approver process) before automatic Action Plan creation, if org governance requires formal approval gate</t>
  </si>
  <si>
    <t>GEN-P1C3.1.1-M4M5-01</t>
  </si>
  <si>
    <t>gen_stories_export.xlsx row for GEN-P1C3.1.1-M4M5-01</t>
  </si>
  <si>
    <t>P1C3.1.1.UC2, P1C3.1.1.UC3</t>
  </si>
  <si>
    <t>As an innovation leader, I want AI-powered insights into innovation strategy, market trends, and initiative risks so that the organization can continuously optimize innovation strategy and respond proactively to market changes.</t>
  </si>
  <si>
    <t>Create intelligent Agentforce agents that analyze innovation initiatives, market trends, organizational capabilities, and historical performance to provide strategic recommendations. This story leverages AI and machine learning to move from a static annual review cycle to continuous, data-driven optimization of innovation strategy with real-time market responsiveness.</t>
  </si>
  <si>
    <t>AC1: Given leadership needs AI-powered insights, When a user opens the Market Trend Analysis agent [MARKET_TREND_ANALYSIS_AGENT], Then the agent can analyze current market trends, competitor moves, and emerging technologies to identify opportunities relevant to [CLIENT_ORG]'s innovation vision.
AC2: Given markets evolve constantly, When the Market Trend Analysis agent [MARKET_TREND_ANALYSIS_AGENT] runs on a daily schedule, Then it generates a daily trend report identifying: which market trends align with current vision objectives, emerging opportunities not yet addressed by initiatives, and competitive threats to vision viability.
AC3: Given initiatives may face hidden risks, When the Initiative Risk Assessment agent [INITIATIVE_RISK_ASSESSMENT_AGENT] analyzes an initiative, Then it identifies: potential dependencies, resource conflicts, timeline risks, and recommends mitigation strategies based on historical initiative patterns.
AC4: Given portfolio optimization is complex, When the Portfolio Optimization agent [PORTFOLIO_OPTIMIZATION_AGENT] analyzes the current set of open initiatives, Then it recommends: which initiatives to prioritize, which to defer or consolidate, and optimal sequencing based on dependencies and resource constraints.
AC5: Given predictive insights drive better decisions, When the machine learning model on [INNOVATION_INITIATIVE_OBJECT] is trained, Then it can predict initiative success probability based on initiative characteristics (category, complexity, owner experience, resource allocation) and flag high-risk initiatives.
AC6: Given insights must reach decision-makers, When agents generate insights, Then insights are compiled into a weekly report [WEEKLY_AI_INSIGHTS_REPORT] and pushed to the Innovation Leadership dashboard [INNOVATION_METRICS_APP] for visibility and decision-making.</t>
  </si>
  <si>
    <t>## Overview
Deploys three specialized Agentforce agents to provide AI-powered insights into innovation strategy execution, market dynamics, and initiative risks. The Market Trend Analysis agent monitors external market data to identify opportunities aligned with innovation vision; the Initiative Risk Assessment agent surfaces dependency, resource, and timeline risks; the Portfolio Optimization agent recommends initiative prioritization based on resource constraints and strategic alignment. This enables [CLIENT_ORG] leadership to continuously optimize innovation strategy and respond proactively to market changes.
## Objects &amp; Fields
**Custom Objects:**
- Innovation_Vision__c: Vision_Name__c (Text), Strategic_Objectives__c (Long Text), Target_Outcomes__c (Long Text), Status__c (Picklist: Active/Archived), Last_Evaluation_Date__c (Date), Vision_Owner__c (Lookup to User)
- Innovation_Initiative__c: Initiative_Name__c (Text), Vision_ID__c (Lookup to Innovation_Vision__c), Assigned_Resources__c (Number), Target_Date__c (Date), Current_Status__c (Picklist: Planned/In Progress/Completed/At Risk), Resource_Lead__c (Lookup to User), Estimated_Budget__c (Currency)
- Initiative_Dependency__c: Initiative__c (Lookup to Innovation_Initiative__c), Dependent_Initiative__c (Lookup to Innovation_Initiative__c), Dependency_Type__c (Picklist: Blocks/Enhances/Related), Risk_Flag__c (Checkbox)
- Resource_Allocation__c: Initiative__c (Lookup to Innovation_Initiative__c), Allocated_Percentage__c (Number), Resource_Owner__c (Lookup to User), Allocation_Start_Date__c (Date), Allocation_End_Date__c (Date)
- Market_Trend__c: Trend_Name__c (Text), Trend_Category__c (Picklist: Emerging Technology/Market Shift/Competitive Threat/Opportunity), Aligned_Vision__c (Lookup to Innovation_Vision__c), Relevance_Score__c (Number 0-100), Detection_Date__c (DateTime), Source_Data__c (Long Text JSON)
- Competitive_Threat__c: Threat_Description__c (Text Area), Competitor_Name__c (Text), Market_Impact__c (Picklist: Low/Medium/High), Mitigation_Strategy__c (Long Text), Assigned_Owner__c (Lookup to User)
- Initiative_Risk_Assessment__c: Initiative__c (Lookup to Innovation_Initiative__c), Risk_Summary__c (Long Text), Contributing_Factors__c (Long Text JSON), Recommended_Actions__c (Text Area), Last_Assessed_Date__c (DateTime)
- Portfolio_Optimization_Recommendation__c: Vision__c (Lookup to Innovation_Vision__c), Initiative_Ranking__c (Long Text JSON), Resource_Shift_Recommendations__c (Long Text), Rationale__c (Text Area), Generated_Date__c (DateTime)
**Standard Objects Enhanced:**
- Account: Innovation_Parent__c (checkbox for org tracking)
- Contact: Leadership_Role__c (checkbox)
## Automation
**Market Trend Analysis Agent [MARKET_TREND_ANALYSIS_AGENT]:**
- Trigger: Scheduled daily at [02:00 UTC]
- Data Source: Data Cloud ingested market data via Named Credential [EXTERNAL_MARKET_DATA_API]
- Agent Logic: Retrieves active Innovation_Vision__c records; analyzes daily market data via Data Cloud connector; identifies emerging technologies and market shifts aligned to vision objectives; cross-references trends against Innovation_Initiative__c records to identify coverage gaps; scores opportunities 0-100 against strategic objectives; generates Market_Trend__c records with Relevance_Score__c ≥ [60]; outputs Competitive_Threat__c records with Market_Impact__c assessment
- Error Handling: Data Cloud connector failure logs to Data_Cloud_Error_Log__c; retries up to 3 times within 4 hours; escalates alert to [VISION_OWNER] on final failure
**Initiative Risk Assessment Agent [INITIATIVE_RISK_ASSESSMENT_AGENT]:**
- Trigger: Scheduled daily at [03:00 UTC] after Market Trend agent completes
- Data Source: CRM Analytics dataset [INNOVATION_METRICS_DATASET] aggregating Innovation_Initiative__c, Initiative_Dependency__c, Resource_Allocation__c
- Agent Logic: Queries all Innovation_Initiative__c with Current_Status__c in (Planned, In Progress); analyzes blocking dependencies via Initiative_Dependency__c; identifies resource conflicts by summing Resource_Allocation__c by Resource_Owner__c (flags if &gt;100%); analyzes timeline risks (compares TODAY() vs Target_Date__c; flags if &gt;2 weeks behind); retrieves historical patterns via CRM Analytics to generate mitigation recommendations; generates Initiative_Risk_Assessment__c records with risk_output JSON
- Error Handling: Governor limit risk on &gt;500 records; implements batch query with limit 500 per query; logs error and processes next batch on subsequent run if timeout occurs
**Portfolio Optimization Agent [PORTFOLIO_OPTIMIZATION_AGENT]:**
- Trigger: Scheduled weekly on Friday at [06:00 UTC]
- Data Source: All Innovation_Initiative__c + Market_Trend__c + Innovation_Vision__c records
- Agent Logic: Retrieves active initiatives with resource allocation data; aggregates portfolio by status and vision alignment; scores each initiative on strategic alignment (via prompt evaluation), resource efficiency (Allocated_Resources vs Budget), market opportunity timing (vs Trend detection), and dependency risk; identifies over-resourced low-impact initiatives and under-resourced high-impact ones; generates Portfolio_Optimization_Recommendation__c with prioritized ranking, resource reallocation suggestions, and rationale
- Error Handling: If CRM Analytics dataset stale (&gt;24 hours old), agent sends alert to Data Cloud admin; continues with cached data but flags stale data indicator in recommendation
## UI / Components
**Lightning Pages:**
- Innovation Strategy Dashboard with FlexCard displaying top 5 Market_Trend__c (sorted by Relevance_Score__c DESC) and Initiative Risk Summary (count by Risk_Category__c)
- FlexCard: Portfolio Optimization Recommendations showing latest recommendation with collapsible resource reallocation suggestions
- Lightning Data Table: Active Innovation_Initiative__c with columns (Initiative Name, Vision, Status, Resource Allocation %, Target Date, Risk Category); row highlighting for risk items; inline edit restricted to Resource_Lead__c
- LWC [RiskDetailModal]: displays onclick Initiative row with dependency map, resource conflicts, timeline risks, AI-generated mitigations
**Agentforce Configuration:**
- [MARKET_TREND_ANALYSIS_AGENT]: Tool actions include Query Data (Data Cloud), Create Sobject (Market_Trend__c, Competitive_Threat__c)
- [INITIATIVE_RISK_ASSESSMENT_AGENT]: Tool actions include Query Data (CRM Analytics), Create Sobject (Initiative_Risk_Assessment__c)
- [PORTFOLIO_OPTIMIZATION_AGENT]: Tool actions include Query Data, Create Sobject (Portfolio_Optimization_Recommendation__c), Send Email to Vision Leadership
## Security Model
**Permission Sets:**
- Innovation_Vision_Editor: CRUD on Innovation_Vision__c, Innovation_Initiative__c, Initiative_Dependency__c; Read on User, Contact
- Innovation_Vision_Viewer: Read-only on all objects above
- Portfolio_Optimizer: Full CRUD on Portfolio_Optimization_Recommendation__c; Execute [PORTFOLIO_OPTIMIZATION_AGENT], [INITIATIVE_RISK_ASSESSMENT_AGENT]; Email API enabled
- Agentforce_Admin: Full CRUD on all custom objects; Modify Agentforce Agents
**Object-Level Security:**
- OWD on Innovation_Vision__c: Private; Sharing Rule allows READ to Innovation_Vision_Viewer role
- OWD on Innovation_Initiative__c: Private; Sharing Rule allows READ/WRITE to Vision_Owner__c; READ-only to Innovation_Vision_Viewer
- OWD on Market_Trend__c: Public Read Only (org-wide visibility for strategy context)
- OWD on Competitive_Threat__c: Private; Sharing Rule allows READ to Leadership role
**Field-Level Security:**
- Restrict Edit on Risk_Score__c, Risk_Category__c to Portfolio_Optimizer PS only (agent-populated)
- Restrict Edit on Ai_Mitigation_Recommendations__c to Agentforce_Admin PS only
- All agents execute with system-level FLS bypass for data ingestion
## Error Handling
**Governor Limits &amp; Bulkification:**
- Market Trend Agent processes trends in batches of 100 per Data Cloud query to avoid SOQL limits
- Initiative Risk Assessment Agent uses composite query filtering on Status__c to minimize row count
- Portfolio Optimization Agent designed for up to 1,000 active initiatives; if exceeded, filters by Vision__c scope per execution
- All agents implement logging via PublishErrorEvent__e for audit trail
**Fault Path Handling:**
- If agent detects &gt;20% data quality issues in input dataset, logs DataQualityWarning__c and sends email to Data Steward requesting remediation
- If external API unavailable &gt;4 hours, agents fall back to cached market data from 7 days prior; flags 'Data Age: [DATE]' in output
- If agent encounters unrecoverable error, scheduled flow FallbackNotification__c triggers email to [VISION_OWNER] + Agentforce_Admin with manual intervention instructions</t>
  </si>
  <si>
    <t>GEN-P1C3.1.1-M4M5-02</t>
  </si>
  <si>
    <t>gen_stories_export.xlsx row for GEN-P1C3.1.1-M4M5-02</t>
  </si>
  <si>
    <t>As an innovation leader, I want an AI agent that manages the complete innovation strategy lifecycle, proactively alerts me to risks and opportunities, and automates stakeholder communication so that the organization can achieve continuous, adaptive innovation strategy management with real-time responsiveness.</t>
  </si>
  <si>
    <t>Create a comprehensive Agentforce agent that serves as the chief decision support system for innovation strategy management. The agent continuously monitors market conditions, initiative progress, and organizational capabilities, proactively alerting leadership to risks and opportunities. It automates communication tasks, maintains decision audit trails, and enables scenario planning. This represents the evolution from static M1 visions through M3 annual reviews to M5 continuous AI-powered adaptation with human oversight.</t>
  </si>
  <si>
    <t>AC1: Given innovation leaders need to respond to market changes quickly, When a significant market event is detected by the Innovation Strategy Management agent [INNOVATION_STRATEGY_MANAGEMENT_AGENT], Then the agent automatically analyzes the impact on current innovation vision, identifies potential strategy shifts, and presents recommendations to leadership via email and Chatter.
AC2: Given stakeholders are geographically distributed, When the agent [INNOVATION_STRATEGY_MANAGEMENT_AGENT] detects changes in innovation strategy or major initiative milestones, Then it automatically generates localized communications (email, portal updates, Slack messages) tailored to each stakeholder group's interests and communication preferences.
AC3: Given initiatives may need real-time adjustment, When the agent detects a risk threshold being crossed (timeline slip, resource constraint, market condition), Then it proactively recommends corrective actions via escalation record [RISK_ESCALATION_RECORD] and notifies initiative owner and leadership.
AC4: Given continuous improvement is essential, When an innovation initiative is completed and [STATUS] = "Complete", Then the agent conducts post-completion analysis [INITIATIVE_COMPLETION_ANALYSIS_FLOW] capturing: what succeeded, what didn't, lessons learned, and success factors, which are automatically added to the organizational knowledge base.
AC5: Given predictive insights inform strategy, When the quarterly strategy review cycle begins, Then the agent [INNOVATION_STRATEGY_MANAGEMENT_AGENT] prepares comprehensive analysis including: vision effectiveness metrics, initiative progress, market trend impact, competitive positioning, and recommended vision adjustments for leadership consideration.
AC6: Given declining engagement is a risk, When the agent detects declining stakeholder engagement with innovation strategy (via portal activity metrics), Then it triggers targeted engagement campaigns (surveys, workshops, communications) to re-energize commitment and capture strategic feedback.
AC7: Given compliance and audit trails are important, When stakeholders request a history of strategy decisions, Then the agent can provide comprehensive decision audit trail from report [STRATEGY_DECISION_AUDIT_REPORT] showing: vision changes made, rationale, market conditions at time of decision, and outcomes achieved.</t>
  </si>
  <si>
    <t>## Overview
Deploys the Innovation Strategy Management Agent [INNOVATION_STRATEGY_MANAGEMENT_AGENT], a master Agentforce agent that continuously monitors market events and initiative changes to drive proactive strategy adaptation. The agent automatically analyzes market impact on current Innovation_Vision__c strategy using retrieval-augmented generation (RAG) against strategy documents stored in Data Cloud, generates localized stakeholder communications via email and Chatter based on communication preferences, and monitors key risk thresholds (timeline slips &gt;2 weeks, resource utilization &gt;90%, market confidence shifts). This enables [CLIENT_ORG] leadership and distributed teams to respond to market changes in real-time with aligned, contextual recommendations.
## Objects &amp; Fields
**Custom Objects:**
- Innovation_Vision__c: Vision_Name__c (Text), Strategic_Objectives__c (Long Text), Vision_Document__c (File/Attachment reference for RAG), Current_Status__c (Picklist: Active/Under Review/Archived), Last_Strategy_Review__c (DateTime), Vision_Owner__c (Lookup to User), Stakeholder_List__c (JSON text area)
- Innovation_Initiative__c: Initiative_Name__c (Text), Vision_ID__c (Lookup to Innovation_Vision__c), Target_Date__c (Date), Current_Status__c (Picklist: Planned/In Progress/Completed/At Risk), Milestone_Date__c (Date), Milestone_Description__c (Text), Health_Status__c (Picklist: Green/Yellow/Red)
- Initiative_Timeline__c: Initiative__c (Lookup to Innovation_Initiative__c), Milestone_Name__c (Text), Original_Date__c (Date), Current_Date__c (Date), Days_Slipped__c (Formula), Timeline_Risk_Flag__c (Checkbox, auto-checked if Days_Slipped__c &gt; 14)
- Resource_Utilization__c: Initiative__c (Lookup to Innovation_Initiative__c), Resource_Owner__c (Lookup to User), Allocation_Percentage__c (Number 0-100), Utilization_Risk_Flag__c (Checkbox, auto-checked if Allocation_Percentage__c &gt; 90)
- Market_Event__c: Event_Name__c (Text), Event_Category__c (Picklist: Market Shift/Competitive Move/Regulatory Change/Technology Breakthrough), Detection_DateTime__c (DateTime), Impact_Assessment__c (Long Text), Strategy_Implications__c (Long Text), Relevance_to_Vision__c (Lookup to Innovation_Vision__c), Severity__c (Picklist: Low/Medium/High/Critical), Requires_Strategy_Review__c (Checkbox)
- Communication_Template__c: Template_Name__c (Text), Template_Type__c (Picklist: Email/Chatter/Portal Message), Template_Body__c (Rich Text), Localization_Language__c (Picklist: [SUPPORTED_LANGUAGES]), Target_Role__c (Picklist: Leadership/Manager/Individual Contributor), Created_For_Event_Type__c (Picklist: Timeline Risk/Resource Conflict/Market Event/Strategy Shift)
- Stakeholder_Contact__c: Contact__c (Lookup to Contact), Communication_Preference__c (Picklist: Email/Chatter/Portal/SMS), Business_Unit__c (Picklist: [CLIENT_BUSINESS_UNITS]), Preferred_Language__c (Picklist: [SUPPORTED_LANGUAGES]), Is_Leadership__c (Checkbox), Notification_Frequency__c (Picklist: Real-Time/Daily Digest/Weekly Summary)
- Strategy_Shift_Recommendation__c: Market_Event__c (Lookup to Market_Event__c), Vision__c (Lookup to Innovation_Vision__c), Recommended_Strategy_Adjustment__c (Long Text), Priority__c (Picklist: Low/Medium/High), Assigned_To__c (Lookup to User), Status__c (Picklist: Generated/Under Review/Approved/Implemented), Implementation_Date__c (Date)
- Portal_Message__c: Recipient_Contact__c (Lookup to Contact), Message_Subject__c (Text), Message_Body__c (Rich Text), Created_DateTime__c (DateTime), Read_DateTime__c (DateTime)
**Standard Objects Enhanced:**
- Contact: Email, Phone, Slack_ID__c, Preferred_Language__c, Communication_Preference__c
- User: Available_Hours__c (Number), Manager__c (Lookup to User)
## Automation
**Master Agent: Innovation Strategy Management Agent [INNOVATION_STRATEGY_MANAGEMENT_AGENT]**
- Trigger: Continuous monitoring via Event-triggered subscription to Market_Event__c creation + Scheduled frequency check every 4 hours for Initiative_Timeline__c and Resource_Utilization__c threshold breaches
- Data Sources: Data Cloud connectors ingesting external market feeds via Named Credential [EXTERNAL_MARKET_DATA_CONNECTOR]; Innovation_Vision__c + related documents for RAG; CRM Analytics dataset [STRATEGY_METRICS_DATASET]; Stakeholder_Contact__c for communication routing
- Core Agent Logic:
  1. **Market Event Detection:** On Market_Event__c creation with Severity__c='Critical', agent retrieves relevant Innovation_Vision__c; loads Vision_Document__c into RAG context via Data Cloud; analyzes impact using prompt analyzing strategic alignment and priority shifts; cross-references against Initiative_Timeline__c and Resource_Allocation__c; generates Strategy_Shift_Recommendation__c with priority and rationale
  2. **Automated Stakeholder Alerts:** Queries Stakeholder_Contact__c filtered by Business_Unit__c + Is_Leadership__c=true; retrieves Communication_Template__c matching Template_Type__c and Event_Type; renders template with localization via Preferred_Language__c; sends email to Contact.Email + CC Vision_Owner__c; creates Chatter post on Innovation_Vision__c mentioning @Vision_Owner__c; creates Portal_Message__c for in-app notification if Communication_Preference__c='Portal'
  3. **Risk Threshold Monitoring (4-hour check):** Queries Initiative_Timeline__c with Days_Slipped__c &gt; 14; queries Resource_Utilization__c with Allocation_Percentage__c &gt; 90; generates risk alert emails to Initiative Resource_Lead__c + Vision_Owner__c; creates Chatter comments with @mentions
  4. **Localized Communication Generation:** Parses Stakeholder_Contact__c preferences; renders templates via Prompt Builder localization action with Preferred_Language__c input; includes ACTION_SUMMARY, RECOMMENDATION, DEADLINE, ESCALATION_CONTACT
- Agent Configuration: Tool access includes Query Sobject, Create Sobject, Messaging API (email/Chatter), Prompt Builder (impact analysis + localization); System Prompt from Prompt Builder template [INNOVATION_STRATEGY_PROMPT]; Model: Opus 4.7; Error handling max 3 retries on API failures; 30-second timeout per LLM call
## UI / Components
**Lightning Pages:**
- **Strategy Dashboard Page:** FlexCard showing critical Market_Event__c records (Severity__c='Critical', last 24h); FlexCard with top 5 Strategy_Shift_Recommendation__c records; Lightning Data Table with active Innovation_Initiative__c showing Initiative Name, Vision, Status, Resource %, Target Date, Risk Category; Chatter Feed showing agent-created posts
- **Vision Record Page:** Custom LWC [InnovationVisionSummary] displaying Vision_Name__c, Strategic_Objectives__c, Status__c; FlexCard showing related Market_Event__c records filtered by Relevance_to_Vision__c; FlexCard showing Initiative_Timeline__c with Days_Slipped__c &gt; 7; Action button to filter Strategy_Shift_Recommendation__c
**Agentforce Configuration:**
- Agent Name: [INNOVATION_STRATEGY_MANAGEMENT_AGENT]; Prompt Builder Template: [INNOVATION_STRATEGY_PROMPT] parameterized with Vision objectives and market context; Published to Leadership user agents list; Always-on monitoring via scheduled triggers + event subscription
## Security Model
**Permission Sets:**
- Innovation_Strategy_Manager: CRUD on Innovation_Vision__c, Innovation_Initiative__c, Initiative_Timeline__c; CRUD on Strategy_Shift_Recommendation__c; Execute [INNOVATION_STRATEGY_MANAGEMENT_AGENT]; Email API enabled
- Innovation_Strategy_Viewer: Read-only on all Vision + Initiative objects; Read on Strategy_Shift_Recommendation__c
- Market_Data_Steward: Read on Market_Event__c; modify Severity__c + Impact_Assessment__c for data correction
- Agentforce_Operator: Execute [INNOVATION_STRATEGY_MANAGEMENT_AGENT]; Modify agent runtime settings; no CRUD on source data
- Communication_Admin: CRUD on Communication_Template__c + Stakeholder_Contact__c; upload template translations
**Object-Level Security:**
- OWD on Innovation_Vision__c: Private; Sharing Rule allows READ to Innovation_Strategy_Viewer role
- OWD on Market_Event__c: Public Read-Only (all users see events for context); owner can Edit
- OWD on Strategy_Shift_Recommendation__c: Private; Sharing Rule grants READ to Innovation_Strategy_Manager; Assigned_To__c user gets WRITE
- OWD on Stakeholder_Contact__c: Public Read Only (reference data)
- OWD on Communication_Template__c: Private; Sharing Rule allows READ to Communication_Admin + agents
**Field-Level Security:**
- Restrict View/Edit of Strategy_Implications__c to Innovation_Strategy_Manager PS only
- Restrict Edit of Severity__c on Market_Event__c to Market_Data_Steward PS only
- Restrict Edit of Recommended_Strategy_Adjustment__c to Agentforce_Operator + Innovation_Strategy_Manager PS
- All agents execute with system-level FLS bypass
**API Access:**
- Named Credential [EXTERNAL_MARKET_DATA_CONNECTOR]: OAuth 2.0 to market intelligence provider; rotated every 90 days
- Named Credential [MULESOFT_CONNECTOR]: for Slack integration (if enabled); restricted to Communication_Admin
## Error Handling
**Governor Limits &amp; Bulkification:**
- Composite queries minimize SOQL calls: single query fetches Initiative_Timeline__c + Resource_Utilization__c joined to Initiative data
- Stakeholder alert loop processes in batches of 50; if &gt;500 stakeholders, splits across multiple 4-hour interval executions
- Market_Event__c RAG processing limited to Vision_Document__c &lt;50MB; if exceeded, agent processes document summary instead
- Messaging API calls batched: up to 50 emails per batch, 100 Chatter posts per batch; retries with exponential backoff on throttle
**Fault Path Handling:**
- If external market data connector unavailable: agent falls back to 7-day historical cache; sends notification to Data_Steward with 'Data Source Unavailable' flag
- If RAG retrieval fails: agent uses cached Vision_Document__c binary + falls back to prompt-only analysis; logs DataQualityWarning__c
- If Messaging API fails (invalid email): retries up to 3 times with 2-minute intervals; on final failure creates CommunicationFailure__c for manual intervention
- If Agentforce prompt times out (&gt;30 sec): terminates execution, logs error, queues for retry in next window
- If LLM returns unparseable output: logs error with full context, skips Sobject creation, sends error notification to Agentforce_Operator</t>
  </si>
  <si>
    <t>JIRA-BCFSC-1273</t>
  </si>
  <si>
    <t>jira_completed</t>
  </si>
  <si>
    <t>https://bancofcal.com/</t>
  </si>
  <si>
    <t>P1C1.1.1.UC2, P1C1.1.1.UC1</t>
  </si>
  <si>
    <t>Medium</t>
  </si>
  <si>
    <t>Document Generation Patch - Generate Account Agreement</t>
  </si>
  <si>
    <t>Refactor the Check Document Generation Status flow from looking for a DocuSign Job record marked Status = Completed to looking for a PDF ContentDocument.</t>
  </si>
  <si>
    <t># When the user selects the *Refresh Document Generation Status* screen action, Salesforce updates the Document Generation Status based on a search of the Files (ContentDocument/ContentVersion) object and shows a completed status when all generated documents can be found.
# The *Subflow_Check_Document_Generation_Status* flow queries the Files based on the following:
## CreatedDate greater than [Flow Launch Time(System Variable)]
## Record Owner equal [Current User(System Variable)]
## Title In [List of ContentDocument Titles]
# The *Subflow_Check_Document_Generation_Status* flow queries the Content Versions based on the following:
## LinkedEntityId equals [List of Source Record IDs]
## LastModifiedDate greater than [Flow Launch Time(System Variable)]
## ContentDocument In [List of ContentDocument Ids from #2]
# The flow shows a completed when the number of ContentVersions &amp; ContentDocuments from #2 and #3 matches the number of documents generated throughout the flow.</t>
  </si>
  <si>
    <t>Refactor the *Subflow_Check_Document_Generation_Status* flow to show the document generation status based on the actual documents generated.</t>
  </si>
  <si>
    <t>-</t>
  </si>
  <si>
    <t>*Flows*
# Deposit_Application_Screen_Flow_Generate_New_Signature_Card
# Subflow_Check_Document_Generation_Status
# Subflow_Attach_Files_to_Signature_Card
# Screen_Flow_Generate_DocuSign_Envelope_Retrieve_URL</t>
  </si>
  <si>
    <t>JIRA-BCFSC-1274</t>
  </si>
  <si>
    <t>P1C1.1.1.UC2</t>
  </si>
  <si>
    <t>Document Generation Patch - Disclosure Generation Process</t>
  </si>
  <si>
    <t>Refactor the Disclosures generation &amp; welcome email process to be manually triggered via a screen flow button when the Document Package is completed.</t>
  </si>
  <si>
    <t># When the user completes a Document Package by either marking the package as completed (wet signature) or via DocuSign E-Signature, the Deposit Application moves to the *Book to Core* stage and a button renders on the Application page to generate Account Disclosures.
# When the Highlights panel action is selected, the user is prompted to select whether they wish to deliver the disclosures via welcome email OR via hard copy.
# When the user selects Hard Copy:
## The account disclosures, CD confirmation forms, Rate sheet, and/or Fee schedule are generated, and added to the Deposit Application.
## Static disclosures as required (Terms &amp; Conditions Package etc) are retrieved from the Files library and added to the Deposit Application.
## The flow queries the status of the Document Generation in #a based on the same criteria described in [https://zennify.atlassian.net/browse/BCFSC-1273|https://zennify.atlassian.net/browse/BCFSC-1273|smart-link] .
## Once all documents are generated, the screen flow terminates and returns the user back to the Deposit Application.
# When the user selects Welcome Email:
## The account disclosures, CD confirmation forms, Rate sheet, and/or Fee schedule are generated, and added to the Deposit Application.
## Static disclosures as required (Terms &amp; Conditions Package etc) are retrieved from the Files library and added to the Deposit Application.
## The flow queries the status of the Document Generation in #a based on the same criteria described in [https://zennify.atlassian.net/browse/BCFSC-1273|https://zennify.atlassian.net/browse/BCFSC-1273|smart-link] .
## Once all documents have been generated (a) and retrieved (b), the screen flow prompts the user to review the disclosures package and send the welcome email.
# Users can generate the Disclosures Packages at any post-approval stage (Approved, Documents &amp; eSignature, Book to Core, New Account QA).</t>
  </si>
  <si>
    <t>Combine the two flows that are involved in the current Disclosures generation process under a screen flow that handles the following tasks:
* Generates the Account Disclosures
* Retrieves the static disclosure files
* Shows the status of the Account Disclosures generation status based on a query of the Files library
* Attaches the documents to the Deposit Application
* Sends the welcome email (if applicable)</t>
  </si>
  <si>
    <t>See solution design</t>
  </si>
  <si>
    <t>*Deployment*
* *Field*
** *Application_FINS__c*
*** AA_Fee_Schedule__c
*** CD_Confirmation_Form__c
*** Fee_Schedule__c
*** HYSA_Rate_Sheet__c
*** Rate_Sheet__c
*** Standard_Disclosures__c
** *Application_Product__c*
*** AA_Fee_Schedule_Required__c
*** Fee_Schedule_Required__c
*** HYSA_Rate_Sheet_Required__c
*** Rate_Sheet_Required__c
* *FlexiPage*
** DAO_Business_Page
** DAO_Personal_Page
* *Flow*
** Deposit_Application_Screen_Flow_Generate_Disclosure_and_Welcome_Email
** DocuSign_Job_After_Update_Package_and_Send_Disclosure_Documents (Deactivate)
** Signature_Card_After_Update_Initiate_Disclosure_Generation (Deactivate)
** Subflow_Check_Documents_are_Available_by_Title
** Application_Product_After_Update_Set_Required_Disclosures
* *PermissionSet*
** DAO_Permission_Set
* *Quick Action*
** *Application_FINS__c*
*** Generate_Disclosures_and_Send_Welcome_Email</t>
  </si>
  <si>
    <t>JIRA-EBT-277</t>
  </si>
  <si>
    <t>https://www.enterprisebank.com/</t>
  </si>
  <si>
    <t>Low</t>
  </si>
  <si>
    <t>Document Generation - Adverse Action Forms</t>
  </si>
  <si>
    <t>As an RM or Underwriter I need to have the form gen document formatting updated so that I do not have to make edits to it in word prior to sending it out to the customer making the process more efficient.</t>
  </si>
  <si>
    <t>AC1:  Update the following Form Gen Documents and only show them when it is applicable to show them.  When the decline form gens are generated there should only be the required number of bullet points displayed, I should not have to remove bullet points from the form prior to sending out the document. 
Form Gen Nam - Criteria to display
* Consumer Decline Letter - Product Line Consumer
* Consumer Counter Offer Letter - Product Line Consumer
* Consumer Collateral Only Decline Letter - Product Line Consumer
* Consumer Additional Information Required Letter - Product Line Consumer
* Commercial Collateral Only Decline Letter - Channel - Commercial Banking
* Commercial Business Decline Letter - Channel - Commercial Banking
* Commercial Business Counter Offer Letter - Channel - Commercial Banking
* Commercial Additional Information Required - Channel - Commercial Banking
* Business Banking Individual Decline Letter (Over $150,000) - Channel - Business banking
* Business Banking Individual Decline Letter (Less than $150,000) - Channel - Business banking
* Business Banking Individual Counter Offer Letter - Channel - Business Banking
* Business Banking Collateral Only Decline Letter - Channel - Business banking
* Business Banking Business Decline Letter (Over $150,000) - Channel - Business banking
* Business Banking Business Decline Letter (less than $150,000) - Channel - Business banking
* Business Banking Business Counter Offer Letter - Channel - Business Banking
* Business Banking Additional Information Required Letter - Channel - Business Banking
* Adverse Action Generic Denial Letter - No criteria, Available on all
--AC2: Update Form Generation to Document Generation - nCino’s most up-to-date document generation tool.--
AC3: The BB group puts in the 15 days, Consumer 10 business days, Commercial 21 day, and  on the additional information letter. The date should be hard coded into the incomplete letter.
* Consumer Additional Information Required Letter - 10 days
* Commercial Additional Information Required Letter - 21 days
* Business Banking Additional Information Required Letter - 15 days
*Date is the date the denial is approved*</t>
  </si>
  <si>
    <t>AC1:  All documents are located here: [https://drive.google.com/drive/folders/14iPks-I3Luu3nSvQmrXCeTanoO8mnYa6?usp=drive_link|https://drive.google.com/drive/folders/14iPks-I3Luu3nSvQmrXCeTanoO8mnYa6?usp=drive_link|smart-link] 
Some of these documents exist in the UAT environment currently, [https://ebt--uat.sandbox.lightning.force.com/lightning/n/nFORMS__FormManager|https://ebt--uat.sandbox.lightning.force.com/lightning/n/nFORMS__FormManager], they are currently using a version of some of these documents in form gen.  The new edited versions of these documents (plus additional documents) are all added in our google drive.  They are currently using a related record in their syntax on the existing documents,.  From my review of that that related record More Loans, all of the data is being populated to that record from the Adverse Action record so we should not have to build any additional fields.  We do not want to use the syntax that is currently being used as it related to More Loans, we want to use the data available to us on the adverse action record, utilize the ORDER=”LastModifiedDate DESC” LIMIT=”1 to ensure we get the most recent adverse action in case a duplicate is created for some reason.  
The date on the Decline and Counter offer letters is the date that the denial is approved and the formatting for the bulleted lists will need to be considered, the bullet points need to only show if there is an actual data point in the field..   Nicolette shows how to do the formatting here, but we are generating these documents on the loan object, not the relationship object [https://zennify.atlassian.net/wiki/spaces/ZEN/pages/2290974970/Sample+Consumer+Adverse+Action+Letter+with+Score+Factor+Reasons|https://zennify.atlassian.net/wiki/spaces/ZEN/pages/2290974970/Sample+Consumer+Adverse+Action+Letter+with+Score+Factor+Reasons|smart-link]   I also started a sample document here, but haven’t tested it [https://docs.google.com/document/d/1u3HH2tX17JKl4sIMkWtQJbW-GgczJIIy/edit?usp=sharing&amp;ouid=109392994708360568600&amp;rtpof=true&amp;sd=true|https://docs.google.com/document/d/1u3HH2tX17JKl4sIMkWtQJbW-GgczJIIy/edit?usp=sharing&amp;ouid=109392994708360568600&amp;rtpof=true&amp;sd=true|smart-link] 
All Commercial documents are new, new form templates do not need to be created if one exists.
[https://ncino.my.site.com/s/article/HowtoConfigureFormGeneration#Create_word_pdf_template|https://ncino.my.site.com/s/article/HowtoConfigureFormGeneration#Create_word_pdf_template]
!https://ncino.my.site.com/servlet/servlet.FileDownload?file=00P3n00001XfTXJEA3|width=1226,height=407,alt="Edit Form Template word output"!
# Navigate to *App Launcher &gt; Forms Manager*.
# Select *Loan* from the View Templates for drop-down menu.
# Click *Create New Template*.
# Complete the following fields: 
#* *Document Name (1)*: Enter a name for the generated form.
#* *Document Description (2)*: This is not a required field.
#* *Primary Object (3)* : LLC_BI__Loan__c
#* *Output Type (4)*: Word
#* *Form Purpose (5)*: General
#* *Active (6)*: Select this checkbox to make this template available for the user.
#* *Save to Document Manager (7)*: False
#* *Enforce Masking (8)*: True
#* *Enable FLS*: *(9)*: True
#* *Filter (10)*:  Documents should only be visible when they meet the criteria that is given.  see [Form Script Sample Markup|https://ncino.my.site.com/s/article/HowtoConfigureFormGeneration#form%20script%20sample%20markup]. 
# Click *Save*. 
h2. Add Syntax Tags
Follow the steps in this section to locate syntax tags that refer to fields and add them to your form template. For a list of functional form script tags and attributes, refer to "[Form Script Syntax Examples|https://ncino.my.site.com/s/article/FormScriptSyntaxExamples]."
# Navigate *App Launcher &gt; Forms Manager*.
# Locate the desired form template.
# Click *Show Available Fields*.
# This takes you to the page that shows the available fields for the primary object you selected on the Form Template. In this example, you are viewing the available fields for the Loan object.Note: This page displays the fields and syntax for the context object and one related parent object lookup away. The page is not designed to be a holistic view of every possible related object and field you can pull into form syntax. To find the API names for more than one parent object away, navigate to Object Manager under Setup to locate the API field names you need and continue to use the same syntax format.
# An underlined field with no associated tag has more than one option for mapping: ​Application (1): Click the field name to expand all associated mapping options.
# Locate the desired field label and copy the complete tag. 
# ​​​Paste the complete tag into the document where you would like the system to populate this information. ​
## Note: nCino recommends either turning off or not using your text editor's spell checking functionality. This can prevent potential syntax errors. For more information about troubleshooting syntax errors, see Troubleshooting.
# Save your document to your device. 
h2. Upload Form Template
Complete these steps to upload a Word or PDF document populated with syntax tags to the form template.
*Notes*: 
* This example assumes you added tags to the template and saved it to your computer. 
* You must upload your document in a .docx format, even if your desired output type is PDF.
* You must upload the file to the Form Template so the user can generate the form.
# Click Manage Templates (1) from the Available Fields page. Or, if you are not currently on this page, navigate to Forms Manager and click the name of the form you created in Create the Form Template.
# Click *Choose File*.
# Select the template file and click *Open*.
# Click *Upload Document*.
# If you make adjustments to the original document template, you can replace it with a newer version.
## Upload Document 
## Click the document name to download the document you previously uploaded to this template record. Note: This downloads your template with the tags. This does not download the form as the user sees it.
## Replace: Click to replace the existing template with a new file.
## Back to Form Templates (3): Click to navigate back to the list of available form templates.
AC2: I created another story to cover updating form gen functionality to document generation</t>
  </si>
  <si>
    <t>||*Document*||*Syntax Status*||*Conditional Display Status*||
|* 01 - Consumer Decline Letter - Product Line Consumer|Complete in Dev - Ready for migration to UAT for testing|Complete|
|* Consumer Counter Offer Letter - Product Line Consumer|Complete in Dev - Ready for migration to UAT for testing|Complete|
|* Consumer Collateral Only Decline Letter - Product Line Consumer|Complete in Dev - Ready for migration to UAT for testing|Complete|
|* Consumer Additional Information Required Letter - Product Line Consumer|Complete in Dev - Ready for migration to UAT for testing|Complete|
|* Commercial Collateral Only Decline Letter - Channel - Commercial Banking|Complete in Dev - Ready for migration to UAT for testing|Complete|
|* Commercial Business Decline Letter - Channel - Commercial Banking|Complete in Dev - Ready for migration to UAT for testing|Complete|
|* Commercial Business Counter Offer Letter - Channel - Commercial Banking|Complete in Dev - Ready for migration to UAT for testing|Complete|
|* Commercial Additional Information Required - Channel - Commercial Banking|Complete in Dev - Ready for migration to UAT for testing|Complete|
|* Business Banking Individual Decline Letter (Over $150,000) - Channel - Business banking|Complete in Dev - Ready for migration to UAT for testing|Complete|
|* Business Banking Individual Decline Letter (Less than $150,000) - Channel - Business banking|Complete in Dev - Ready for migration to UAT for testing|Complete|
|* Business Banking Individual Counter Offer Letter - Channel - Business Banking|Complete in Dev - Ready for migration to UAT for testing|Complete|
|* Business Banking Collateral Only Decline Letter - Channel - Business banking|Complete in Dev - Ready for migration to UAT for testing|Complete|
|* Business Banking Business Decline Letter (Over $150,000) - Channel - Business banking|Complete in Dev - Ready for migration to UAT for testing|Complete|
|* Business Banking Business Decline Letter (less than $150,000) - Channel - Business banking|Complete in Dev - Ready for migration to UAT for testing|Complete|
|* Business Banking Business Counter Offer Letter - Channel - Business Banking|Complete in Dev - Ready for migration to UAT for testing|Complete|
|* Business Banking Additional Information Required Letter - Channel - Business Banking|Complete in Dev - Ready for migration to UAT for testing|Complete|
|* Adverse Action Generic Denial Letter - No criteria, Available on all|Complete in Dev - Ready for migration to UAT|Complete|</t>
  </si>
  <si>
    <t>* Permission Set: nCino LOS Read ONly, nCIno LOS Read/Write
** Read Access for Fee Object→ field: Decline_Date__c
||*Form Template Name*||*Lookup Key*||*Notes*||
|Consumer Decline Letter|42600675509226172|Added lookup key - was blank/non in dev or UAT|
|Consumer Counter Offer Letter|42641987300713872|Added lookup key - was blank/non in dev or UAT|
|Consumer Collateral Only Decline Letter|42294093372693184|Added lookup key - was blank/non in dev or UAT|
|Consumer Additional Information Required Letter|42768573439003978|Added lookup key - was blank/non in dev or UAT|
|Commercial Collateral Only Decline Letter|42504265217111797|Net new form|
|Commercial Business Decline Letter|42058483477714617|Net new form|
|Commercial Business Counter Offer Letter|42116610368449439|Net new form|
|Commercial Additional Information Required|42898567565299484|Net new form|
|Business Banking Individual Decline Letter (Over $150,000)|42060357985864792|Net new form|
|Business Banking Individual Decline Letter (Less than $150,000)|42797133193640304|Net new form|
|Business Banking Individual Counter Offer Letter|42873877059978959|Added lookup key - was blank/non in dev or UAT|
|Business Banking Collateral Only Decline Letter|42342344233388952|Added lookup key - was blank/non in dev or UAT|
|Business Banking Decline Letter (Over $150,000)|42020348691058455|Net new form|
|Business Banking Business Decline Letter (Less than $150,000)|42232905650563800|Net new form|
|Business Banking Business Counter Offer Letter|42688739482508369|Added lookup key - was blank/non in dev or UAT|
|Business Banking Additional Information Required Letter|42873764278767628|Added lookup key - was blank/non in dev or UAT|
|Adverse Action Generic Denial Letter|42129909974040763|Net new form|</t>
  </si>
  <si>
    <t>JIRA-EBT-378</t>
  </si>
  <si>
    <t>P1C1.1.1.UC1, P1C1.1.1.UC3</t>
  </si>
  <si>
    <t>Document Generation - IBS Loan Boarding Sheet</t>
  </si>
  <si>
    <t>IBS Loan Boarding Sheet (form using nCino data to give user a print out to help with data entry into IBS)</t>
  </si>
  <si>
    <t>Users have a document that is generated out of nCino from the loan with details that will enable their users to book the loan to IBS</t>
  </si>
  <si>
    <t xml:space="preserve">Navigate to forms manager and create a new template for Loans.
Create the template as HTML.
Name of the template is IBS Boarding Sheet
!image-20240926-141641.png|width=868,height=407,alt="image-20240926-141641.png"!
All files are stored in this folder: [https://drive.google.com/drive/folders/1avw6vXiswlEHA-GJYx2Oyo3yT1fbkLxt?usp=drive_link|https://drive.google.com/drive/folders/1avw6vXiswlEHA-GJYx2Oyo3yT1fbkLxt?usp=drive_link|smart-link] </t>
  </si>
  <si>
    <t>Forms Template will need to be created for IBS Boarding Sheet.
HTML source code will need to be copied in.</t>
  </si>
  <si>
    <t>IBS Boarding Sheet</t>
  </si>
  <si>
    <t>JIRA-FFBI-760</t>
  </si>
  <si>
    <t>https://ffin.com/</t>
  </si>
  <si>
    <t>Send notification to Loan team on docusign complete</t>
  </si>
  <si>
    <t>Loan officer and Lending assistants need to receive chatter when a docusign package comes back as complete</t>
  </si>
  <si>
    <t>AC1: a notification is received when a packages status is changed to created, it will notify the lender and lending assistant.</t>
  </si>
  <si>
    <t xml:space="preserve">Create flow that triggers when a docusign package's status is updated to complete - send a notification on the loan that the package is connected to, to the lender and lending assistant
</t>
  </si>
  <si>
    <t>Flow: Notify_Loan_Team_of_Docusign_return</t>
  </si>
  <si>
    <t>JIRA-IMA-223</t>
  </si>
  <si>
    <t>https://imacorp.com/</t>
  </si>
  <si>
    <t>P1C1.1.1.UC1</t>
  </si>
  <si>
    <t>Create Draft Conga Templates from IMA Document Generation Master</t>
  </si>
  <si>
    <t>As an IMA Business Analyst, I need draft Conga templates created for the documents identified in the _Document Generation Master_ workbook so that we have a baseline set of templates aligned to the client’s required documents. These drafts will not include field mappings (to be delivered in a future story) but should establish the correct structure and formatting per the client-provided samples.</t>
  </si>
  <si>
    <t>* *AC-1:* Draft Conga templates are created for each of the following documents:
** BOR Notification
** BAA
** Logo Authorization
** Census Template
** Marketing &amp; Renewal Workbook Template
** FI Med, Den, Vis Template
** TPA RFP Template
** Ancillary, Worksite, Leave Mgmt Template
** Included in tab of Renewal/Marketing Workbook
** Carrier Term Letters
** Disclosure of Comp
* *AC-2:* Each template uses the IMA-provided source document as the baseline for formatting and structure.
* *AC-3:* No field mappings are included in this story. Templates should instead contain placeholder merge fields (e.g., {{&lt;&lt;FIELD&gt;&gt;}}) that will be configured later.
* *AC-4:* A central record (checklist, Jira sub-tasks, or equivalent) confirms that each of the above templates has been created and reviewed.</t>
  </si>
  <si>
    <t>* *Identify required templates (AC-1):*
** Extract the list of eleven required templates from the _Document Generation Master_ workbook.
** Verify that corresponding source files are available.
* *Build draft templates (AC-1, AC-2, AC-3):*
** For each document, convert the client sample into a Conga-compatible template.
** Preserve formatting and branding.
** Insert placeholder merge fields ({{&lt;&lt;FIELD&gt;&gt;}}) where dynamic Salesforce data will eventually merge.
* *Track completion (AC-4):*
** Mark each of the eleven templates as complete in a Jira sub-task list or Excel checklist.
** Validate that all templates listed in AC-1 exist and no field mappings have been added.
* *Validation:*
** Confirm template count matches the eleven items listed.
** Verify consistency with client samples.
** Ensure placeholders are present instead of actual field mappings.</t>
  </si>
  <si>
    <t>JIRA-MCUDA-13</t>
  </si>
  <si>
    <t>https://www.marinecu.com/</t>
  </si>
  <si>
    <t>P1C1.1.1.UC3</t>
  </si>
  <si>
    <t>Executive Proposal - Business case and value/Executive Alignment</t>
  </si>
  <si>
    <t>As a Zennify Architect,
I want to provide Business case and value/Executive Alignment Recommendations,
So that the client understands where the direction they should be headed.</t>
  </si>
  <si>
    <t>* After reviewing current and future state designs, provide in an executive proposal Business case and value/Executive Alignment Recommendations.
* Seek feedback internally where needed.
* Review internally before providing to the client.</t>
  </si>
  <si>
    <t>Business case and value/Executive Alignment</t>
  </si>
  <si>
    <t>JIRA-MF-1073</t>
  </si>
  <si>
    <t>https://www.mesirow.com/</t>
  </si>
  <si>
    <t>Overflow Automation for DocuSign Templates</t>
  </si>
  <si>
    <t xml:space="preserve">*(1) More Signers then spots on templates to sign*
# Overflow template for each applicable form will just be the signer page
# In generating form:
## If Overflow Template Id is not null then take total signers and check if its &gt; default signers per form
### If less, no action
### If more, divide total signers by default signers per form and minus 1 = number of overflow templates to generate
#### Need to add Signer &gt; Name and Sign &gt; Date of the additional signers and apply to overflow
Solution
* Metadata: Default Signers per Form (Number)
** Description: Number of signers that can be added to form by default (without Overflow)
* Metadata: Max Signers on Form
* Metadata: Overflow Template Id
See flagged templates that apply to this scenario - [https://docs.google.com/spreadsheets/d/1VbelgPcmw174ciBr8Hv2R_BefqmpRsps1hy8pcdAkXo/edit?gid=1529040364#gid=1529040364|https://docs.google.com/spreadsheets/d/1VbelgPcmw174ciBr8Hv2R_BefqmpRsps1hy8pcdAkXo/edit?gid=1529040364#gid=1529040364|smart-link] 
_Solution Notes from Rodrigo_
* Overflow Type = Append
* Use Original but also use a number of the Overflow docs 
*(2) IAA*
# 7 Account and 15 Account version
## Need decision point to choose which document to generate
# Based on Accounts related to Application
_Solution Notes from Rodrigo_
* Overflow Type = Replace
*(3) Transfer of Assets*
* Transferring multiple accounts
* Overflow - generate for each account
* Represented by Form Records related to Application
_Solution Notes from Rodrigo_
* Load forms of type Transfer of Assets that are related to the Account Details
* </t>
  </si>
  <si>
    <t>Change the Apex code that generates the Documents to check and apply the overflow rules</t>
  </si>
  <si>
    <t>*Apex Class:*
* DocuSignEnvelopeBuilder
* DynamicFormSelectionService
* EnvelopeBuildingService
* FormRuleParser
* FormRuleParserTest
*Custom Field:*
* FormDefinition__mdt.Overflow_Template_Id__c
* FormDefinition__mdt.Overflow_Rule__c
* FormDefinition__mdt.Overflow_Type__c
* FormDefinition__mdt.Signer_Spaces__c
* FormFieldMap__mdt.Signer_Order__c
*Custom Metadata Type:*
* All ToA FormFieldMap__mdt CMTs</t>
  </si>
  <si>
    <t>JIRA-MF-1107</t>
  </si>
  <si>
    <t>Docusign integration per user</t>
  </si>
  <si>
    <t>Generate the envelope per user to have them available under their Docusign user</t>
  </si>
  <si>
    <t>Use JWT OAuth to allow user to authenticate</t>
  </si>
  <si>
    <t>*NamedCredential:* DocuSign_JWT
*ExternalCredential:* DocuSign_JWT_External_Credential
*Certificate:* DocuSign_JWT_Cert
Fields:
* *DocuSignConfig__mdt.Audience*
* *DocuSignConfig__mdt.Cert_Name*
* *DocuSignConfig__mdt.Integration_Key*
* *DocuSignConfig__mdt.Token_URL*
* *DocuSignConfig__mdt.RedirectUri*
* *User.DocuSign_User_GUID*
Layout:
* DocuSignConfig Layout
* User Layout
* Global Layout (global publisher layouts)
APEX:
* {{DocuSignJwtService}}
* {{MasterEnvelopeJobRest}}
* *DocuSignConsentController*
* *DocuSignConsentControllerTest*
*Lightning web component* 
* *docusignConsent*
Aura
* *DocuSignConsentQuickAction*
Quick Action
* *Link_Docusign*
*MANUAL STEPS:*
Docusign -&gt; Admin -&gt; Integration -&gt; Apps and Keys
* App Name: JWT OAuth with user consent
* Integration Type -&gt; Private Custom Integration
* Is your application able to securely store a client secret? Yes
Service Integration 
* Upload Public Key (from Cert in Salesforce)
Redirects
* [test.salesforce.com|http://test.salesforce.com]
* login.salesforce.com
Allowed HTTP Methods
* POST
Salesforce
* Update User record with Docusign Id (GUID)
* Update MDT object (DocuSignConfig) with integration Key, Audience, Cert Name, Token URL
*Collect User Consents in DocuSign (will create global action, lwc to allow users to click on it)*
[https://account-d.docusign.com/oauth/auth?|https://account-d.docusign.com/oauth/auth?]
response_type=code&amp;
scope=signature%20impersonation&amp;
client_id=YOUR_INTEGRATION_KEY&amp;
redirect_uri=[test.salesforce.com|http://test.salesforce.com]
!Screenshot 2025-11-07 at 5.29.52 PM-20251108-002953.png|width=667,alt="Screenshot 2025-11-07 at 5.29.52 PM-20251108-002953.png"!</t>
  </si>
  <si>
    <t>JIRA-MF-235</t>
  </si>
  <si>
    <t>TECH Install Docusign Gen and establish connection from Sandbox</t>
  </si>
  <si>
    <t>Work with Docusign to establish sandbox connection to a Docusign test environment</t>
  </si>
  <si>
    <t># Docusign Gen package is installed in the dev sandbox.
# Docusign is authenticated with Mesirow’s credentials and ready to use.</t>
  </si>
  <si>
    <t>Install managed package and authenticate with provided credentials</t>
  </si>
  <si>
    <t>JIRA-MF-283</t>
  </si>
  <si>
    <t>Docusign Envelope - Individual</t>
  </si>
  <si>
    <t>A Docusign envelope must be created for all the required and optional documents for an Individual account.</t>
  </si>
  <si>
    <t># A new envelope is setup in Docusign with the following forms for an Individual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[Disclosure of Credit Terms|https://zennify.atlassian.net/browse/MF-285]
### [Durable Power of Attorney|https://zennify.atlassian.net/browse/MF-244]
###* Conditionally required if a Power Of Attorney is authorized on the account 
###** Authorized Trader is associated with the account with the following attributes:
###*** Person or Entity = Person
###*** Individual Level = Power of Attorney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The Individual party 
## Mesirow Signer(s) 
### Advisor</t>
  </si>
  <si>
    <t># Setup envelope template to pull in all necessary forms
# Configure conditional visibility of generating the Individual account envelope on individual type Account Details
# Need solution for optional/conditionally required forms
# Setup sending/viewing/signing requirements</t>
  </si>
  <si>
    <t>JIRA-MF-288</t>
  </si>
  <si>
    <t>P1C1.1.1.UC5</t>
  </si>
  <si>
    <t>Docusign Envelope - Joint with Right of Survivorship</t>
  </si>
  <si>
    <t>A Docusign envelope must be created for all the required and optional documents for an Joint with Right of Survivorship account.</t>
  </si>
  <si>
    <t># A new envelope is setup in Docusign with the following forms for an Joint with Right of Survivorship account
## Required Forms
### [Account Opening Form|https://zennify.atlassian.net/browse/MF-134]
###* Only one sent per *Application*, if multiple accounts only generate once.
###* Only internal, doesn’t get sent to the client.
### Investment Advisory Agreement (conditionally required depending on the Branch Prefix, see table below)
###* 
!image-20250108-201318.png|width=75.74626865671642%,alt="image-20250108-201318.png"!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[Disclosure of Credit Terms|https://zennify.atlassian.net/browse/MF-285]
### [Durable Power of Attorney|https://zennify.atlassian.net/browse/MF-244]
###* Conditionally required if a Power Of Attorney is authorized on the account 
###** Authorized Trader is associated with the account with the following attributes:
###*** Person or Entity = Person
###*** Individual Level = Power of Attorney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All joint holders
## Mesirow Signer(s) 
### Advisor</t>
  </si>
  <si>
    <t>Map docgen templates with corresponding fields</t>
  </si>
  <si>
    <t>JIRA-MF-289</t>
  </si>
  <si>
    <t>Docusign Envelope - Uniform Transfer to Minors Act</t>
  </si>
  <si>
    <t>A Docusign envelope must be created for all the required and optional documents for a Uniform Transfer to Minors Act account.</t>
  </si>
  <si>
    <t># A new envelope is setup in Docusign with the following forms for a Uniform Transfer to Minors Act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The sender of the envelope should be:
## Either CRS, Advisor or Wealth Specialist (whoever sends)
# The following individuals are signers for the documents in the envelope:
## Client Signer(s) 
### Custodian 
## Mesirow Signer(s) 
### Advisor</t>
  </si>
  <si>
    <t>JIRA-MF-290</t>
  </si>
  <si>
    <t>Docusign Envelope - Transfer on Death of Individual</t>
  </si>
  <si>
    <t>A Docusign envelope must be created for all the required and optional documents for a Transfer on Death of Individual account.</t>
  </si>
  <si>
    <t># A new envelope is setup in Docusign with the following forms for a Transfer on Death of Individual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[TOD Registration and Beneficiary Designation Form|https://zennify.atlassian.net/browse/MF-237]
### [Durable Power of Attorney|https://zennify.atlassian.net/browse/MF-244]
###* Conditionally required if a Power Of Attorney is authorized on the account 
###** Authorized Trader is associated with the account with the following attributes:
###*** Person or Entity = Person
###*** Individual Level = Power of Attorney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The Individual party
## Mesirow Signer(s) 
### Advisor</t>
  </si>
  <si>
    <t>JIRA-MF-291</t>
  </si>
  <si>
    <t>Docusign Envelope - IRA</t>
  </si>
  <si>
    <t xml:space="preserve">A Docusign envelope must be created for all the required and optional documents for an IRA (Traditional, SEP, Rollover, BDA, or ROTH) account.  </t>
  </si>
  <si>
    <t># A new envelope is setup in Docusign with the following forms for an IRA (Traditional, SEP, Rollover, BDA, ROTH)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[IRA Application|https://zennify.atlassian.net/browse/MF-292]
### [Retirement Account Customer Agreement|https://zennify.atlassian.net/browse/MF-252]
### [Privacy Policy|https://zennify.atlassian.net/browse/MF-139]
### [Standing Payment Instructions|https://zennify.atlassian.net/browse/MF-249]
###* Only required if setting up Standing Payment Instructions
### [Periodic Distribution Request|https://zennify.atlassian.net/browse/MF-250]
###* Only required if setting up a Periodic Distribution
### [Earnings Distribution Request|https://zennify.atlassian.net/browse/MF-251]
###* Only required if setting up an Earnings Distribution
### [IRA Custodial Agreement|https://zennify.atlassian.net/browse/MF-253]
###* Only available/required for Traditional IRA, SEP IRA , Rollover IRA, or IRA Beneficiary Distribution accounts
### [IRA Custodial Agreement (Roth)|https://zennify.atlassian.net/browse/MF-247]
###* Only Available/Required for a ROTH IRA
### [IRA Info Addendum|https://zennify.atlassian.net/browse/MF-248]
## Optional Forms
### [Transfer of Assets|https://zennify.atlassian.net/browse/MF-286]
# The sender of the envelope should be:
## Either CRS, Advisor or Wealth Specialist (whoever sends)
# The following individuals are signers for the documents in the envelope:
## Client Signer(s) 
### The Individual party
###* If Minor 
###** Custodian Holder signs
## Mesirow Signer(s) 
### Advisor</t>
  </si>
  <si>
    <t>JIRA-MF-294</t>
  </si>
  <si>
    <t>Docusign Envelope: Trust - Under Agreement</t>
  </si>
  <si>
    <t>A Docusign envelope must be created for all the required and optional documents for a Trust - Under Agreement account.</t>
  </si>
  <si>
    <t># A new envelope is setup in Docusign with the following forms for a Trust - Under Agreement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[Trustee Certification of Investment Powers|https://zennify.atlassian.net/browse/MF-236]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Trustees 
## Mesirow Signer(s) 
### Advisor</t>
  </si>
  <si>
    <t>JIRA-MF-295</t>
  </si>
  <si>
    <t>Docusign Envelope: Non-Prototype</t>
  </si>
  <si>
    <t>A Docusign envelope must be created for all the required and optional documents for a Non-Prototype / Corporate Trust account.</t>
  </si>
  <si>
    <t># A new envelope is setup in Docusign with the following forms for a Non-Prototype / Corporate Trust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[Trustee Certification of Investment Powers|https://zennify.atlassian.net/browse/MF-236]
###* Only required if “Who is administering the plan?” field  equals “Trustee”
### [Corporate Resolution|https://zennify.atlassian.net/browse/MF-238]
###* Only required if “Who is administering the plan?” field  equals “Plan Admin”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The sender of the envelope should be:
## Either CRS, Advisor or Wealth Specialist (whoever sends)
# The following individuals are signers for the documents in the envelope:
## Client Signer(s) 
### Trustees 
## Mesirow Signer(s) 
### Advisor</t>
  </si>
  <si>
    <t>JIRA-MF-324</t>
  </si>
  <si>
    <t>P1C1.1.1.UC5, P1C1.1.1.UC1</t>
  </si>
  <si>
    <t>Docusign Envelope - Corporation</t>
  </si>
  <si>
    <t>A Docusign envelope must be created for all the required and optional documents for an Corporation account.</t>
  </si>
  <si>
    <t># A new envelope is setup in Docusign with the following forms for an Corporate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[Disclosure of Credit Terms|https://zennify.atlassian.net/browse/MF-285]
### [Corporate Resolution|https://zennify.atlassian.net/browse/MF-238]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Stakeholders where Stakeholder Type is equal to either of the following:
#### Authorized Agent 
#### Authorized Agent &amp; Beneficial Owner
## Mesirow Signer(s) 
### Advisor</t>
  </si>
  <si>
    <t>JIRA-MF-325</t>
  </si>
  <si>
    <t>Docusign Envelope - LLC</t>
  </si>
  <si>
    <t>A Docusign envelope must be created for all the required and optional documents for a LLC account.</t>
  </si>
  <si>
    <t># A new envelope is setup in Docusign with the following forms for an LLC account
## Required Forms
### [Account Opening Form|https://zennify.atlassian.net/browse/MF-134]
###* Only one per Application, if multiple accounts only generate once.
###* Only internal, doesn’t get sent to the client.
### Investment Advisory Agreement (conditionally required depending on the Branch Prefix, see table below)
###* 
!image-20250108-201318.png|width=703,height=147,alt="image-20250108-201318.png"!
###* [Discretionary Advisory Agreement (Required if Discretionary)|https://zennify.atlassian.net/browse/MF-135]
###** Only one sent per Application, if multiple accounts only send once.
###* [Non-Discretionary Advisory Agreement (Required if Non-Discretionary)|https://zennify.atlassian.net/browse/MF-136]
###** Only one sent per Application, if multiple accounts only send once.
### [Brokerage Account Application|https://zennify.atlassian.net/browse/MF-137]
### [Brokerage Customer Agreement|https://zennify.atlassian.net/browse/MF-138]
### [Privacy Policy|https://zennify.atlassian.net/browse/MF-139]
### [Account Disposal Method|https://zennify.atlassian.net/browse/MF-140]
### [Margin Account Privileges|https://zennify.atlassian.net/browse/MF-284]
###* Conditionally required if Margin is selected on Account Characteristics screen, else don’t send
### [Disclosure of Credit Terms|https://zennify.atlassian.net/browse/MF-285]
### [LLC Agreement|https://zennify.atlassian.net/browse/MF-233]
### [Trading and Money Movement Authorization Nonretirement |https://zennify.atlassian.net/browse/MF-246]
###* Conditionally required if any Auth Trader is setup and the following are true:
###** Individual Level is equal to Limited Authority OR Full Authority
## Optional Forms
### [Transfer of Assets|https://zennify.atlassian.net/browse/MF-286]
### [Cash Management Select Access Features|https://zennify.atlassian.net/browse/MF-287]
# The sender of the envelope should be:
## Either CRS, Advisor or Wealth Specialist (whoever sends)
# The following individuals are signers for the documents in the envelope:
## Client Signer(s)
### Stakeholders where Stakeholder Type is equal to either of the following:
#### Authorized Agent
#### Authorized Agent &amp; Beneficial Owner
## Mesirow Signer(s)
### Advisor</t>
  </si>
  <si>
    <t>JIRA-MF-670</t>
  </si>
  <si>
    <t>TECH: Docusign Architecture</t>
  </si>
  <si>
    <t>Story to capture work completed for Docusign Architecture, setup, and form mapping.</t>
  </si>
  <si>
    <t>JIRA-NWFCU-274</t>
  </si>
  <si>
    <t>Jira issue NWFCU-274</t>
  </si>
  <si>
    <t>Ability to Upload Documents to Document Management</t>
  </si>
  <si>
    <t>As a customer service agent, I want to have a user interface to view and upload documents to Fiserv Nautilus, so that I can manage required documents for case submission or closure.</t>
  </si>
  <si>
    <t># A user interface is developed for document management with Fiserv Nautilus.
# Ability to See documents from nautilus in salesforce
# This interface is visible on Accounts, Case, Leads, and Opportunities records</t>
  </si>
  <si>
    <t>Configure File Upload Flow screen component
[https://help.salesforce.com/s/articleView?id=sf.flow_ref_elements_screencmp_fileupload.htm&amp;type=5|https://help.salesforce.com/s/articleView?id=sf.flow_ref_elements_screencmp_fileupload.htm&amp;type=5|smart-link] 
Add File Upload component to Account page, Case page, Leads page and Opportunities page
Allow uploading multiple files
{{IsArchived}} field of ContentDocument can be used as flag for files to be sent to Nautulis
h5. File Upload Limits
By default, you can upload up to 10 files simultaneously, unless Salesforce changed that limit. The org limit for the number of files simultaneously uploaded is 25 files with a minimum of one file. The maximum file size you can upload is 2 GB.</t>
  </si>
  <si>
    <t>Activate flows, ensure user have file upload permissions</t>
  </si>
  <si>
    <t>* Flow
** +File Upload+
* Fields
** Content Version
*** Need_to_Sync
*** Document_Link
* Layout
** Content version
** NWFCU Person Account
** NWFCU Business Account
** NWFCU Lead
** NWFCU Opportunity
** Case Layout
* Lightning Pages
** NWFCU Person Account
** NWFCU Business Account
** NWFCU Lead
** NWFCU Opportunity
** Case record Page</t>
  </si>
  <si>
    <t>JIRA-PF-501</t>
  </si>
  <si>
    <t>https://www.pentegra.com/</t>
  </si>
  <si>
    <t>Discount Field for Docusign process</t>
  </si>
  <si>
    <t>As an RD I need to be able to enter a discount when creating a proposal in Docusign so that I am able to track how much of a discount I gave a specific client on a proposal.</t>
  </si>
  <si>
    <t># Ability to track discount in Salesforce on opportunity record</t>
  </si>
  <si>
    <t># Create new opportunity field {{Target Revenue Discount Percent}} percent field 0-100% no decimals
# Create new opportunity Formula field called {{Target Revenue After Discount}} that calculates discount off of Target Revenue which would then populate the amount in the proposal in Docusign.
# By default it will match the Target Revenue field unless the discount field is populated</t>
  </si>
  <si>
    <t>JIRA-PF-59</t>
  </si>
  <si>
    <t>(OOS) Configure Community Portal Document Management</t>
  </si>
  <si>
    <t>As a Relationship Manager, I need a portal where my client or myself can upload payroll, withdrawal, or census data related to that client, so the client is not dependent on me for their deliverables.</t>
  </si>
  <si>
    <t>JIRA-ZENN2-125</t>
  </si>
  <si>
    <t>Jira issue ZENN2-125</t>
  </si>
  <si>
    <t>Strategic Planning (Roadmapping)</t>
  </si>
  <si>
    <t>Strategic Planning (Roadmapping) Offering: Determine what notes and attachments are needed as Offering Slide Deck is being created.</t>
  </si>
  <si>
    <t>Roadmapping Solution into Document</t>
  </si>
  <si>
    <t>TBD</t>
  </si>
  <si>
    <t>JIRA-ZENN2-90</t>
  </si>
  <si>
    <t>Jira issue ZENN2-90</t>
  </si>
  <si>
    <t>Document Management</t>
  </si>
  <si>
    <t>*Workbooks for each feature should have 4 tabs:*
* Well defined instructions for the client regarding gathering required information for that feature.
* Data template to where required data needs to be completed.
* List of decision that must be made for that feature; including decision, date, notes
* Questions need to be answered
*Design Decks for each feature should have the following:*
# Title
# Agenda
# Overview of feature
# Demo slide
# Details of the feature 
# Zennify Recommendations
# Exact decisions that need to be made for that feature
# Workbook introduction
# Next steps and due dates for the workbook
# Question and Answer</t>
  </si>
  <si>
    <t>Workbook: [https://docs.google.com/spreadsheets/d/1-KChoDg7exw-Y-CA-X0bb1k6BBA0mmWY8a62BO8-6Fs/edit#gid=1533404143|https://docs.google.com/spreadsheets/d/1-KChoDg7exw-Y-CA-X0bb1k6BBA0mmWY8a62BO8-6Fs/edit#gid=1533404143|smart-link] 
Design Deck: [https://docs.google.com/presentation/d/1Zez9J2migEGwogvb6pxY3GEbphVWyZcZDINwhVYv2wA/edit|https://docs.google.com/presentation/d/1Zez9J2migEGwogvb6pxY3GEbphVWyZcZDINwhVYv2wA/edit|smart-link] 
Review with Team</t>
  </si>
  <si>
    <t>Solution</t>
  </si>
  <si>
    <t>P1C1.1.2.UC3</t>
  </si>
  <si>
    <t>P1C1.1.2.UC5</t>
  </si>
  <si>
    <t>JIRA-IAMC-18</t>
  </si>
  <si>
    <t>Jira issue IAMC-18</t>
  </si>
  <si>
    <t>P1C1.1.3.UC5</t>
  </si>
  <si>
    <t>Account Strategy Review</t>
  </si>
  <si>
    <t>A template for EMs to fill out and potentially present to provide an update on the overall health of an account.</t>
  </si>
  <si>
    <t># Process defined
# Components defined
# Process launched</t>
  </si>
  <si>
    <t xml:space="preserve">Working doc started here: [https://docs.google.com/document/d/1SN3QCD8mkUKSemEZI-rIdzkOsk4v6Fym5iIb_EJAPfY/edit|https://docs.google.com/document/d/1SN3QCD8mkUKSemEZI-rIdzkOsk4v6Fym5iIb_EJAPfY/edit|smart-link] 
Slide deck for facilitation here: [https://docs.google.com/presentation/d/15VPx2tcFjw6iIRlbhPBjj5vMxC7hpzfM5QTL4Djuxok/edit#slide=id.g26ee84bc52f_1_279|https://docs.google.com/presentation/d/15VPx2tcFjw6iIRlbhPBjj5vMxC7hpzfM5QTL4Djuxok/edit#slide=id.g26ee84bc52f_1_279|smart-link] </t>
  </si>
  <si>
    <t>JIRA-BB-475</t>
  </si>
  <si>
    <t>https://bell.bank/</t>
  </si>
  <si>
    <t>P1C1.1.4.UC4</t>
  </si>
  <si>
    <t>Importing Newsletter Data into SFMC</t>
  </si>
  <si>
    <t>As a Marketing Cloud system, I need historical Newsletter preference data imported so that I can honor any existing preference options that have been captured for our clients and customers.</t>
  </si>
  <si>
    <t>Ability to build an audience with Campaign Members in Marketing Cloud</t>
  </si>
  <si>
    <t>Campaign Member Type: *Contact/PersonAccount*
* Using Campaign Id: 7018X000001u7DyQAI (AgViews)
* Combine Campaign Members with Preference Center option “Product” to start
* Pulling Email Address from the Customer Detail “Bank” source record
Campaign Member Type: *Lead*</t>
  </si>
  <si>
    <t xml:space="preserve"># Data Extension
## Name: CorrespondentBanking_CustomerInsights_AgView
## Location: Salesforce Data Extensions&gt;Master Audiences&gt;Salesforce Campaigns&gt;Insights
## Fields
### CampaignId
### LeadOrContactId
### Source__c
### EmailAddress
### FirstName
### PreferenceOptionOptin
# SQL
## Name: CorrespondentBanking_CustomerInsights_AgView
## Location: Query/Master Audiences/Campaign Sends/Insights
## Data Action: Overwrite
### Logic: 
{code:sql}/* Currently only configured for Person Accounts */
SELECT 
		cm.CampaignId
		, cm.LeadOrContactId
		, 'Insights' as PreferenceOptionOptin   /* UPDATE THE PREFERENCE HERE 1 OF 2 */
		, ISNULL(cd.Source__c, 'No Source Record Found') as Source__c
		, IIF(cd.Account__c IS NULL, a.PersonEmail, cd.PersonalEmail__c) as EmailAddress /* Update the cd email address based on the chosen detail record email field */
		, a.FirstName
		/* Add any other fields with the table alias and field name here */
FROM 
		ENT.CampaignMember_Salesforce_Bell as cm
	JOIN ENT.Account_Salesforce_Bell as a WITH(NOLOCK) ON cm.LeadOrContactId = a.PersonContactId
	LEFT JOIN ENT.CustomerDetail_Salesforce_Bell as cd WITH(NOLOCK) ON a.Id = cd.Account__c
	                                                            	AND cd.IsActive__c = 1
    	                                                            AND cd.Source__c = 'BANK' /* UPDATE THE SOURCE HERE */
	LEFT JOIN ENT.All_Subscriber_Status as sub ON cm.LeadOrContactId = sub.SubscriberKey
	LEFT JOIN Preference_Selections as pc WITH(NOLOCK) ON (cm.LeadOrContactId = pc.SubscriberKey
													AND (
														  cd.PersonalEmail__c = pc.EmailAddress /* Update the cd email address based on the chosen detail record email field */
														  OR a.PersonEmail = pc.EmailAddress
														 )
													    )
WHERE
		cm.CampaignId = '7018X000001u7DyQAI'
	AND	(pc.Insights = 1 OR pc.SubscriberKey IS NULL) /* UPDATE THE PREFERENCE HERE 2 OF 2 */
    AND sub.SubscriberKey IS NULL  /* Ensures the subscriber has not been unsubscribed from SFMCs All Subscribers */{code}
# Automation
## Name: CorrespondentBanking_CustomerInsights_AgView
## Location: my automations/Master Audiences/Campaign Sends/Insights
## Alert email address: None
## Schedule: Daily 0930 Never Ending
## Steps
### SQL (CorrespondentBanking_CustomerInsights_AgView)
*FUTURE USE CASE FOR LEADS:*
SELECT
		cm.CampaignId
		, cm.LeadOrContactId
		, pc.Insights
		, cd.Source__c
		, IIF(cd.Account__c IS NULL, a.PersonEmail, cd.PersonalEmail__c) as EmailAddress
		, CASE
			WHEN cd.Account__c IS NULL AND [a.Id|http://a.Id] IS NULL THEN l.EmailAddress
			WHEN cd.Account__c IS NULL THEN a.PersonEmail
			WHEN cd.Account__c IS NOT NULL THEN cd.PersonalEmail__c
		  END AS EmailAddress
		, a.FirstName
FROM
		ENT.CampaignMember_Salesforce_Bell cm
	LEFT JOIN ENT.Account_Salesforce_Bell a WITH(NOLOCK) ON cm.LeadOrContactId = a.PersonContactId
	LEFT JOIN ENT.Lead_Salesforce_Bell l WITH(NOLOCK) ON cm.LeadOrContactId = [l.Id|http://l.Id]
	LEFT JOIN ENT.CustomerDetail_Salesforce_Bell cd WITH(NOLOCK) ON [a.Id|http://a.Id] = cd.Account__c
	LEFT JOIN ENT.All_Subscriber_Status sub ON a.PersonContactId = sub.SubscriberKey
											 OR [l.Id|http://l.Id] = sub.SubscriberKey
	LEFT JOIN Preference_Selections pc WITH(NOLOCK) ON (a.PersonContactId = pc.SubscriberKey
													AND cd.PersonalEmail__c = pc.EmailAddress)
													OR ([l.Id|http://l.Id] = pc.SubscriberKey
														AND l.Email = pc.EmailAddress)
WHERE
		cm.CampaignId = '7018X000001u7DyQAI'
	AND	(pc.Insights = 1 OR pc.SubscriberKey IS NULL)
	AND sub.SubscriberKey IS NULL </t>
  </si>
  <si>
    <t>JIRA-FFBI-497</t>
  </si>
  <si>
    <t>P1C1.1.5.UC1</t>
  </si>
  <si>
    <t>Reports &amp; Dashboards - Reg B Reports</t>
  </si>
  <si>
    <t>As an FFin user I need to have the ability to have access to reports specific to Reg B so that I can easily check in on upcoming and already expired clocks</t>
  </si>
  <si>
    <t>AC1: Reg B Reports:
* Complete Clock
* Incomplete Clock
* Counter Offer Expired
* Initial Application 
AC2: Reg B Dashboard</t>
  </si>
  <si>
    <t>Components were deployed to UAT</t>
  </si>
  <si>
    <t>+*_Report API’s:_*+
Initial_Application_Clock_LYm
Complete_Application_Clock_LIL
Incomplete_Application_Clock_V0i
Counter_Offer_Expired_Clock_VDK</t>
  </si>
  <si>
    <t>JIRA-FFBI-511</t>
  </si>
  <si>
    <t>Reports &amp; Dashboards - Leadership Reports</t>
  </si>
  <si>
    <t>As an FFin admin I need to have a template dashboard setup so that the regions can make a copy of it and add easily add filters to have a ready to use Regional Dashboard</t>
  </si>
  <si>
    <t>AC1: Create templated dashboard with reports for any region to make a copy of</t>
  </si>
  <si>
    <t>Deploy “Leadership Dashboard” folder</t>
  </si>
  <si>
    <t>*_Dashboard Folder:_*
First Financial
*_Reports Folder:_*
FFin Group Reports
LoanOps
*_Custom Report Type:_*
Covenant_Mgmt_W_Compliance_Custom
*_Report API’s:_*
Lost_Loans_By_Region_31Z
Pipeline_By_Region_dpw
Stage_DurationNot_Booked_DAR
Call_Report_Current_Previous_Month_oMk
Loans_In_ProgressAmtRegions_snn
Stage_DurationBookedRegion_nLu
Maturing_Next_90_DaysRegion_890
Booked_Totals_Current_FY_gb0
Stage_Duration_Report_Wcn
Lost_Loans_By_Lender_VOc
Documents_Needing_Trend_75N
Documents_Ready_For_Trend_Review_u2G
Ashley_Romero_Service_Mgmt_nIm
Shayna_Karl_Service_Mgmt_JS7
Outstanding_Compliance_Records_auE
Exception_Compliance_Records_8Hk
Loans_With_Checklist</t>
  </si>
  <si>
    <t>JIRA-FFBI-526</t>
  </si>
  <si>
    <t>High</t>
  </si>
  <si>
    <t>Reports and Dashboards - Regional Templates</t>
  </si>
  <si>
    <t>As an FFin user I need to have regional templated reports and a dashboard so that I can easily access all sorts of data point for each individual region</t>
  </si>
  <si>
    <t>AC1: Template of reports without Region defined so they can be copied and filtered easily
* Decline/Withdrawn Last 90 Days
* Lost loans from Deal Proposal within last 90 Days
** Lost Reason not Null
* Booked Loans CY categorized by Risk Rating
** Booked_Loans_CY_by_Risk_Grade_VqX
** Booked_Loans_CY_by_Risk_Grade_Branch_kRO
* Booked Loans CY by NAICS Classification
** Booked_Loans_CY_by_NAICS_Classification_pHS
* Delinquency Report
** Days Past Due Greater Than 15
*** Delinquency_Report_S8j
* Pipeline Report
** Qualification Stage
* Top Clients
** Exposure greater than $5mm (see attached) (add in CIF)
*** Top_Clients_mtq
*** Top_Clients_Region_Level_gk0
* Outstanding Conditions
** Outstanding_Conditions_i4y
* Outstanding Policy Exceptions
** Loans_with_Policy_Exceptions_09C
** Loans_with_Policy_Exceptions_Full_Org_OyO
*** Custom Report Type Name: Loans_with_Policy_Exceptions
* Outstanding Compliance records</t>
  </si>
  <si>
    <t>+*_Report Folders:_*+
Regional Template Reports</t>
  </si>
  <si>
    <t>+*_Report Folder:_*+
RegionalTemplateReports
+*_Report API’s:_*+
DeclineWithdrawn_Last_90_Days_6YK
Lost_Loans_within_last_90_days_6AV
Booked_Loans_CY_by_Risk_Grade_Branch_kRO
Booked_Loans_CY_by_NAICS_Classification_pHS
+*_Dashboard API’s:_*+
Loans_In_ProgressAmtBranches_NSU
Region_Pipeline_vhd
Maturing_Next_90_DaysBranch_yzR
Stage_DurationNot_BookedBy_Branch_1Ma
Stage_DurationBookedBy_Branch_Pvl
Approved_Closing_Next_30_DaysBranch_Yt7
Booked_Totals_Current_FY_Region_sQs
Time_To_CloseBookedBranch_3hq
Call_Report_Current_PreviousRegion_rGk</t>
  </si>
  <si>
    <t>JIRA-FFBI-527</t>
  </si>
  <si>
    <t>Reports &amp; Dashboards - Credit Team</t>
  </si>
  <si>
    <t>As an FFin credit leader I need to have a dashboard that is composed of the most applicable credit reports available</t>
  </si>
  <si>
    <t>AC1: Dashboard specific to Credit
AC2: Reports specific to Credit Analysts
* In Progress 
* Production by Analyst
* How long loans have been in Credit Underwriting (broken out by status)</t>
  </si>
  <si>
    <t>Reports / Dashboards to be validated during UAT</t>
  </si>
  <si>
    <t>*_Report Type API’s:_*
Loans_with_Opportunity_History
*_Reports API’s:_*
Loans_Needing_Credit_Analyst_akR</t>
  </si>
  <si>
    <t>JIRA-FFBI-534</t>
  </si>
  <si>
    <t>P1C1.1.5.UC2</t>
  </si>
  <si>
    <t>Reports &amp; Dashboards - Doc Prep Team</t>
  </si>
  <si>
    <t>As an FFin Doc Prep leader I need to have a dashboard that is composed of the most applicable Doc Prep reports available</t>
  </si>
  <si>
    <t>AC1: Dashboard specific to Doc Prep
AC2: Reports specific to Doc Prep
* Loans needing to be reviewed
** Stage=Doc Prep / Status=Being Reviewed
* Loans needing Doc Prep TM
* Loans approved &amp; not in Doc Prep
* How long loans have been in Doc Prep (broken out by status)</t>
  </si>
  <si>
    <t xml:space="preserve">Components were deployed to UAT
</t>
  </si>
  <si>
    <t>*_Reports API’s:_*
New_Loans_Report_EnG
Short_Term_Extension_Docs_Needed_rKw
*_Report Types:_*
Memos_STE_Change_With_Loans</t>
  </si>
  <si>
    <t>JIRA-FFBI-535</t>
  </si>
  <si>
    <t>Reports &amp; Dashboards - Closing &amp; Booking Team</t>
  </si>
  <si>
    <t>AC1: Dashboard specific to Closing &amp; Booking
AC2: Reports specific to Closing &amp; Booking
* Loans needing Booking TM
* Loans approved &amp; not yet in Booking (include Proj Close Date)
* How long loans have been in Closing
** Broken out by status and LT Member
* How long loans have been in Booking &amp; Funding 
** Broken out by status and LT Member</t>
  </si>
  <si>
    <t>*_Reports API’s:_*
New_Loans_Report_EnG</t>
  </si>
  <si>
    <t>JIRA-INVYT-251</t>
  </si>
  <si>
    <t>https://innovayte.com/</t>
  </si>
  <si>
    <t>Advisor Permissions - Reports &amp; Dashboards</t>
  </si>
  <si>
    <t xml:space="preserve">As an advisor, I’d like to leverage reports and dashboards in salesforce. </t>
  </si>
  <si>
    <t xml:space="preserve">Advisors should be allowed to report on data they can see in salesforce, which should be determined by the other stories in this epic. 
Reports and Dashboards will be controlled by folders - no folders that are for internal use should be accessible by all users to prevent advisors from seeing them. </t>
  </si>
  <si>
    <t>Confirm that the External Advisor Profile can build reports, but not manage reports in public folders. 
The landing page story has the dashboard and the setup we need to do for dashboards</t>
  </si>
  <si>
    <t>.</t>
  </si>
  <si>
    <t>JIRA-INVYT-68</t>
  </si>
  <si>
    <t>P1C1.1.5.UC1, P1C1.1.5.UC3</t>
  </si>
  <si>
    <t>Account Management</t>
  </si>
  <si>
    <t>Executive Dashboard</t>
  </si>
  <si>
    <t xml:space="preserve">As an Executive, I need a dashboard in Salesforce, so I can monitor the health of the business. </t>
  </si>
  <si>
    <t xml:space="preserve">* {color:#97a0af}High-Level data from Business Development{color}
** {color:#97a0af}Funnel levels and Movement{color}
** {color:#97a0af}Late stage prospects{color}
** {color:#97a0af}Probability to Close {color}
* {color:#97a0af}Onboarding Related{color}
** {color:#97a0af}# of firms onboarding {color}
** {color:#97a0af}Progress to complete {color}
** {color:#97a0af}Total AUM of transitions{color}
** {color:#97a0af}Expected vs Actual{color}
* Account Management 
** Organic Growth (AUM) Net New Assets, Total Assets
** {color:#97a0af}Potential Share of Wallet opportunities {color}
** Cash Outflow and Counter Party Locations
* Service KPIs
** Cases By Volume and By RIA/Firm. 
** Cases By Type 
** Interactions by Advisor </t>
  </si>
  <si>
    <t>JIRA-NCM-113</t>
  </si>
  <si>
    <t>https://www.nwcapman.com/</t>
  </si>
  <si>
    <t>Add Reports and Dashboards to the Dropdown menu</t>
  </si>
  <si>
    <t>As a Northwest user, when I am in the FSC Console app, I would like to be able to have the option to select reports or dashboards from the dropdown menu so that I can easily navigate to them and not have to use the App Launcher</t>
  </si>
  <si>
    <t># The drop-down menu has added to it:
## Reports
## Dashboards</t>
  </si>
  <si>
    <t>Update app navigation dropdown with the items in the AC</t>
  </si>
  <si>
    <t>Setup → App Manager → FSC Console → edit →  Change navigation items</t>
  </si>
  <si>
    <t>App
FSC Console</t>
  </si>
  <si>
    <t>JIRA-NWFCU-47</t>
  </si>
  <si>
    <t>Jira issue NWFCU-47</t>
  </si>
  <si>
    <t>Reports and Dashboards - Dashboard</t>
  </si>
  <si>
    <t>As a sales manager I need an overview of productive my sales teams are functioning so I can easily monitor their progress.</t>
  </si>
  <si>
    <t>High level managerial dashboard that shows how each of the teams are doing
-Show high level numbers around leads being generated by product type/team
* Outcome of those leads (closed won or lost)
-Opportunities converted by product</t>
  </si>
  <si>
    <t># Add 2 new reports to the NWFCU Sales folder
## Leads report grouped by Expressed Interest and Won/Lost
### Columns = Name, Product, Branch, Status, Source, Internal Referrer, External Referrer
## Opportunities report grouped by record type and filtered by stage = closed won
### Columns = Name, Expressed Interest, Product, Branch, Source, Internal Referrer, External Referrer, Amount
# Add both reports to the NWFCU Sales Dashboard
## The first report will probably look best as a table
## Use a bar chart for the second report' component
Use discretion if you think something else would look better - we will likely get feedback and adjust on the fly.</t>
  </si>
  <si>
    <t>Dashboard
* NWFCU Sales Dashboard
Report
* Leads by Expressed Interest and Status
* Won Opportunities by Record Type</t>
  </si>
  <si>
    <t>JIRA-PF-652</t>
  </si>
  <si>
    <t>P1C1.1.5.UC3, P1C1.1.5.UC1</t>
  </si>
  <si>
    <t>KPI Dashboard</t>
  </si>
  <si>
    <t xml:space="preserve">As a Member of the Management Team, I need a dashboard with the benchmark KPIs measured during Pre-Conversion so that I can view metrics and make decisions accordingly. </t>
  </si>
  <si>
    <t>* Benchmark data that needs to be measured in this dashboard
** Legal-turn-around time
** Conversion Time
** Number of calls requested by Client
** Number of plans referred for Pre-Conversion Consulting
*** These 4 were approved by Gretchen 1/7/22 M.L.
** A report that identifies document checklist items for plans in pre-conversion where the status changes from requested to received.
*** Approved by Jeff 1/12/22 M.L.</t>
  </si>
  <si>
    <t>* Benchmark data that needs to be measured in this dashboard
** Legal-turn-around time
** Conversion Time: [https://prs1--zenndev.lightning.force.com/lightning/r/Report/00O3K000000OaLQUA0/view?queryScope=userFolders|https://prs1--zenndev.lightning.force.com/lightning/r/Report/00O3K000000OaLQUA0/view?queryScope=userFolders|smart-link] 
** Number of calls requested by Client: [https://prs1--zenndev.lightning.force.com/lightning/r/Report/00O3K000000OaLuUAK/view?queryScope=userFolders|https://prs1--zenndev.lightning.force.com/lightning/r/Report/00O3K000000OaLuUAK/view?queryScope=userFolders|smart-link] 
** Number of plans referred for Pre-Conversion Consulting: [https://prs1--zenndev.lightning.force.com/lightning/r/Report/00O3K000000OaLzUAK/view?queryScope=userFolders|https://prs1--zenndev.lightning.force.com/lightning/r/Report/00O3K000000OaLzUAK/view?queryScope=userFolders|smart-link] 
*** These 4 were approved by Gretchen 1/7/22 M.L.
** A report that identifies document checklist items for plans in pre-conversion where the status changes from requested to received. [https://prs1--zenndev.lightning.force.com/lightning/r/Report/00O3K000000OaM4UAK/view|https://prs1--zenndev.lightning.force.com/lightning/r/Report/00O3K000000OaM4UAK/view|smart-link] 
*** Approved by Jeff 1/12/22 M.L.</t>
  </si>
  <si>
    <t>-Experience Cloud KPI Reports folder</t>
  </si>
  <si>
    <t>JIRA-SILVERGATE-253</t>
  </si>
  <si>
    <t>https://www.silvergatebank.com/</t>
  </si>
  <si>
    <t>Omni Channel Reports &amp; Dashboards</t>
  </si>
  <si>
    <t>As a Support Manager, I need to be able to see important KPI's for Support Users so that I can see how they are doing.</t>
  </si>
  <si>
    <t xml:space="preserve">AC1: KPI's on Phone Calls will be available in 8x8.
AC2: Utilize Out of the Box Reports &amp; Dashboards for P2 Omni Channel 
</t>
  </si>
  <si>
    <t>* Create a Custom Report Type from Agent Work object
* Add additional fields through the via lookup capability on edit layout in the Report Type build</t>
  </si>
  <si>
    <t>* Omni-Channel Report Type
* Omni-Channel Reports Folder
* Handle Time by Queue Report
* Speed to Answer (In Seconds) Report</t>
  </si>
  <si>
    <t>JIRA-SILVERGATE-264</t>
  </si>
  <si>
    <t>P1C1.1.5.UC3</t>
  </si>
  <si>
    <t>Basic Reports &amp; Dashboards</t>
  </si>
  <si>
    <t>As a Customer Service Manager I want a dashboard for a single point of reference for Customer Service cases</t>
  </si>
  <si>
    <t xml:space="preserve">AC1: Create a Manager Dashboard and share with Managers (Deb, Ellen, Mitchel, Karen)
AC2: Capture Metrics for Aging Out
AC3: Capture metrics for Cases assigned to users in New Status with age
AC4: Capture metric for cases assigned to user in Pending Status with age
AC5: Capture metric for cases assigned to Pending Customer with age
AC6: Capture Cases Pending for Manager Review 
AC7: Reports and Dashboards should be visible to Managers and System Administrators </t>
  </si>
  <si>
    <t xml:space="preserve">Dashboard - General Customer Support Cases  - Manager Dashboard
Reports - General Customer Support Reports Folder </t>
  </si>
  <si>
    <t>Dashboard “General Customer Support Cases - Manager Dashboard”
Reports: 
* New Cases This Week By Priority
* Cases Pending Manager review w/age
* Current Status Case Report</t>
  </si>
  <si>
    <t>JIRA-STLS-16</t>
  </si>
  <si>
    <t>https://www.stewart.com/content/stewart/stewartcom/en.html</t>
  </si>
  <si>
    <t>Reports and Dashboards from SLS into Pro Teck</t>
  </si>
  <si>
    <t>As the SLS users in the Pro Teck system, we need reports and dashboards recreated within the Pro Teck system, so that we can continue utilizing these tools for our business needs.</t>
  </si>
  <si>
    <t>* This will allow Stewart Title (SLS side) to resume business as usual with the reports &amp; dashboards being in the new Pro Teck system.
* *Action Item for ST: To provide which reports/dashboards are required in Pro Teck.*</t>
  </si>
  <si>
    <t>Open Oppty by LOB	List of Open Opportunities by Product Family
Pipeline - Campaigns (Closing +3Q)	Opportunity Pipeline for Campaigns (Closing +3Q)
Wins / Losses (Last 90 Days)	Lender Opportunities - all stages
Pipeline - Childers Campaign	Opportunity Pipeline - Childers account relationships
Monthly MBO Activity Shackelford	Monthly Task Report - Shackelford
Pipeline - SLS Lines of Business (+3Q)	Pipeline Opportunities - sort by lines of business
Approved New Business Forms	
Pipeline - SLS - LOS Integration	Pipeline of Opportunities with LOS Integrations
Pipeline - SLS LOB	LOB Pipeline Weighted Rev (Dashboard)
Pipeline - Top Tier CTS Dashboard	Dashboard Pipeline - Top 300 for CTS, NSW, HE, Default
Pipeline - Top Tier Valuations Dashboard	Dashboard Pipeline - Top 300 for PT, USA
Pipeline by LOB / Units	Pipeline by LOB - Closing Qtr with Units
Pipeline - Mike Soja	Opportunity Pipeline (Closing +3Q)
Pipeline - Rich Shackelford	Pipeline Opportunities - Rich Shackelford
Pipeline - Chris Norman	Opportunity Pipeline (Closing +3Q)
Pipeline - Tobe Childers	Pipeline - Tobe
Pipeline - David Wegmann	Oppty Pipeline for Wegmann
Pipeline Cloudvirga By Quarter	Pipeline for CV - req Jan 2022
Pipeline LOB / Units (Exec Summary)	Pipeline by Line of Business - view of 50%+ and closing within 120 Days for Exec Management
Kuegler_Opportunity Matrix	
Accounts_EncompassLOS	
Approved New Business Form2022	
Pipeline - Nate Katsma	Opportunity Pipeline - Katsma
Onboarding Pipeline - Stage &amp; LOB
Onboarding Pipeline - by LOB
Pipeline All Stages (Closing +3Q)
Dashboard SLS Success Metrics</t>
  </si>
  <si>
    <t>SOURCE: PROTECKUAT
CUSTOM FIELDS:
Opportunity
Close Month
Close Quarter
Close Quarter Only
Close Year
Weighted Revenue
REPORTS:
Open Oppty by LOB List of Open Opportunities by Product Family
Pipeline - Campaigns (Closing +3Q) Opportunity Pipeline for Campaigns (Closing +3Q)
Wins / Losses (Last 90 Days) Lender Opportunities - all stages
Pipeline - Childers Campaign Opportunity Pipeline - Childers account relationships
Monthly MBO Activity Shackelford Monthly Task Report - Shackelford
Pipeline - SLS Lines of Business (+3Q) Pipeline Opportunities - sort by lines of business
Approved New Business Forms 
Pipeline - SLS - LOS Integration Pipeline of Opportunities with LOS Integrations
Pipeline - SLS LOB LOB Pipeline Weighted Rev (Dashboard)
Pipeline - Top Tier CTS Dashboard Dashboard Pipeline - Top 300 for CTS, NSW, HE, Default
Pipeline - Top Tier Valuations Dashboard Dashboard Pipeline - Top 300 for PT, USA
Pipeline by LOB / Units Pipeline by LOB - Closing Qtr with Units
Pipeline - Mike Soja Opportunity Pipeline (Closing +3Q)
Pipeline - Rich Shackelford Pipeline Opportunities - Rich Shackelford
Pipeline - Chris Norman Opportunity Pipeline (Closing +3Q)
Pipeline - Tobe Childers Pipeline - Tobe
Pipeline - David Wegmann Oppty Pipeline for Wegmann
Pipeline Cloudvirga By Quarter Pipeline for CV - req Jan 2022
Pipeline LOB / Units (Exec Summary) Pipeline by Line of Business - view of 50%+ and closing within 120 Days for Exec Management
Kuegler_Opportunity Matrix 
Accounts_EncompassLOS 
Approved New Business Form2022 
Pipeline - Nate Katsma Opportunity Pipeline - Katsma
Onboarding Pipeline - Stage &amp; LOB
Onboarding Pipeline - by LOB
Pipeline All Stages (Closing +3Q)
FOLDER: 
SLS Sales Management
DASHBOARD:
SLS Success Metrics</t>
  </si>
  <si>
    <t>JIRA-STLS-179</t>
  </si>
  <si>
    <t>Reports &amp; Dashboards: My Future Prospects by Sides</t>
  </si>
  <si>
    <t>As a platform user, I need know my future prospects by number of sides</t>
  </si>
  <si>
    <t>I can review a report My Future Prospects by Sides</t>
  </si>
  <si>
    <t>* Report Type: Brand Contacts
** Name: My Future Prospects by Sides
** Description: My Future Prospect Brand Contacts by # of Sides bucket summary field
** Folder: Brand Contact Management (Enhanced)
* Filters
** Show Me: My Contact Brands
** CreatedDate: All Time
** Grand Total Transaction Sides &gt;= 1
** Status Rating = Future Prospect
* Outline
** Group Rows
*** Sides Rating
** Columns
*** Contact Brand: Contact Brand Name
*** Account Name
*** Contact Name
*** Business Phone
*** Mobile
*** Contact Email
*** MLS/LIC#
*** Grand Total Transaction Sides
** Chart
*** Display As: Funnel
*** Value: Future Prospects
*** Color By: Sides rating
*** Show Values: True
*** Legend Position: Bottom</t>
  </si>
  <si>
    <t>JIRA-STLS-180</t>
  </si>
  <si>
    <t>Reports &amp; Dashboards: Brand Contacts by Created Month L13M</t>
  </si>
  <si>
    <t>As a platform user, I need know my brand contacts by create month and create user</t>
  </si>
  <si>
    <t>I can review a report Brand Contacts by Created Month L13M</t>
  </si>
  <si>
    <t>* Report Type: Brand Contacts
** Name: Brand Contacts by Created Month L13M
** Description: Shows Brand Contacts by create Month and create user Last 13 Months
** Folder: Brand Contact Management (Enhanced)
* Filters
** Show Me: My Team’s Brand Contacts
** CreatedDate: All Time
** Create Date = LAST 13 MONTHS
* Outline
** Group Rows
*** Brand Contact Owner
*** Create Date
*** Created By
** Columns
*** Contact Brand: Contact Brand Name
*** Account Name
*** Contact Name
*** Category Role
*** Status
*** Status Rating
** Chart
*** Display As: Stacked Column
*** X-Axis: Brand Contact Created Date
*** Value: Total Brand Contacts
*** Stack By: Brand Contact Created By
*** Legend Position: Right</t>
  </si>
  <si>
    <t>JIRA-STLS-181</t>
  </si>
  <si>
    <t>Reports &amp; Dashboards: My Prospects with Opened Orders Only</t>
  </si>
  <si>
    <t>As a platform user, I need know my prospects with opened orders</t>
  </si>
  <si>
    <t>I can review a report My Prospects with Opened Orders Only</t>
  </si>
  <si>
    <t>* Report Type: Brand Contacts
** Name: My Prospects with Opened Orders Only
** Description: My Brand Contacts prospects with an open directed order and no closed orders
** Folder: Brand Contact Management (Enhanced)
* Filters
** Show Me: My Brand Contacts
** CreatedDate: All Time
** Status = Prospects
** Has Open Directed Order = TRUE
** DC Closed Order Count (Last 12 Months) = 0
* Outline
** Group Rows
*** Full Name
** Columns
*** Contact Brand: Contact Brand Name
*** Account Name
*** Contact Name
*** Business Phone
*** Mobile
*** Contact Email
*** MLS/LIC#
** Chart
*** Display As: Bar
*** Y-Axis: Full Name
*** X-Axis: Prospects #
*** Stack By: Status rating</t>
  </si>
  <si>
    <t>JIRA-STLS-193</t>
  </si>
  <si>
    <t>Reports &amp; Dashboards: My Activities by Month Cumulative CY</t>
  </si>
  <si>
    <t>As a platform user, I need know my total cumulative activities for the current year</t>
  </si>
  <si>
    <t>I can review a report My Activities by Month Cumulative CY</t>
  </si>
  <si>
    <t>* Report Type: Tasks &amp; Events
** Name: My Activities by Month Cumulative CY
** Description: Shows my cumulative activities cumulatively by Date Current Year
** Folder: Brand Contact Management (Enhanced)
* Filters
** Show Me: My Activities
** Date: Current Fiscal Year
** Show: Open &amp; Completed Activities
** Show: Tasks &amp; Events
* Outline
** Group Rows
*** Date
*** Status
*** Task Sub-type
** Columns
*** Related To
*** Contact
*** Subject
** Chart
*** Display As: Line
*** X-Axis: Date
*** Y-Axis: Total Activities
*** Cumulative: TRUE
*** Legend Position: Bottom</t>
  </si>
  <si>
    <t>JIRA-STLS-79</t>
  </si>
  <si>
    <t>Prioritize Reports and Dashboards to develop in relation to new data paradigm</t>
  </si>
  <si>
    <t>As a platform user, I need dashboards prioritized for development in relation to shift from Contact level summary data to Brand Contact level summary data</t>
  </si>
  <si>
    <t>Top 3 Dashboards and related reports will be prioritized for development</t>
  </si>
  <si>
    <t>The following dashboards will be developed in listed order:
* My BDO Dashboard
* Account &amp; Contacts Review Dashboard (renamed:  Brand Contact Management Dashboard)
* Division Transaction Overview Dashboard</t>
  </si>
  <si>
    <t>JIRA-STLS-81</t>
  </si>
  <si>
    <t>Reports &amp; Dashboards: Monitoring Divisions without CRM Brand</t>
  </si>
  <si>
    <t>As a platform user, I need to know when a Division record is missing a CRM Brand</t>
  </si>
  <si>
    <t>I receive a daily scheduled summary report of all divisions without Division CRM Brand</t>
  </si>
  <si>
    <t>* Name: Monitoring Divisions without CRM Brand
* Description: Shows all Divisions where Division CRM Brand is blank
* Report Type: Divisions (Standard)
* Filters
** Show Me: All Divisions
** Create Date: All Time
** Custom 
*** Filter 1
**** Field: Division CRM Brand
**** Operator: Equals
**** Value: NULL
* Outline
** Group: NONE
** Columns
*** Division: ID
*** External ID
*** Division: AIM Division Name
*** Division CRM Leader
* Subscription
** Settings
*** Frequency: Daily
*** Time: 8 AM
*** Attachment: NONE
** Recipients
*** Send email to
**** Amrah Sanchez
** Add conditions to this report: TRUE
*** You will get notified when all of the conditions are met (AND)
**** Condition 1
***** Aggregate: Record Count
***** Operator: Greater than
***** Value: 0
** Email options
*** Summary only</t>
  </si>
  <si>
    <t>JIRA-STLS-84</t>
  </si>
  <si>
    <t>Reports &amp; Dashboards: Monitoring Divisions without Active CRM Leaders</t>
  </si>
  <si>
    <t>As a platform user, I need to know when a Division record is missing an active CRM Leader user</t>
  </si>
  <si>
    <t>I receive a daily scheduled summary report of all divisions without an active CRM Leader user , only if there are rows in the report</t>
  </si>
  <si>
    <t>* Name: Monitoring Divisions without Active CRM Leaders
* Description: Shows all Divisions where either there is no related Division CRM Leader user or the related Division CRM Leader user is inactive
* Report Type: Divisions (Standard)
* Filters
** Show Me: All Divisions
** Create Date: All Time
** Custom: 
*** Filter Logic
**** {noformat}(1 AND 2) OR 3{noformat}
*** Filter 1
**** Field: Division CRM Leader
**** Operator: Not Equal To
**** Value: NULL
*** Filter 2
**** Field: Active Division CRM Leader
**** Operator: Equals
**** Value: FALSE
*** Filter 3
**** Field: Division CRM Leader
**** Operator: Equals
**** Value: FALSE
* Outline
** Group: NONE
** Columns
*** Division: ID
*** Division: AIM Division Name
*** Division CRM Leader
*** Active Division CRM Leader
* Subscription
** Settings
*** Frequency: Daily
*** Time: 8 AM
*** Attachment: NONE
** Recipients
*** Send email to
**** Amrah Brownlow (Sanchez)
** Add conditions to this report: TRUE
*** You will get notified when all of the conditions are met (AND)
**** Condition 1
***** Aggregate: Record Count
***** Operator: Greater than
***** Value: 0
** Email options
*** Summary only</t>
  </si>
  <si>
    <t>JIRA-STLS-85</t>
  </si>
  <si>
    <t>Reports &amp; Dashboards: Monitoring Bus Dev Officers without Active BDO Users</t>
  </si>
  <si>
    <t>As a platform user, I need to know when a Business Development Officer record is missing an active BDO User</t>
  </si>
  <si>
    <t>I receive a daily scheduled summary report of all Business Development Officers without an active BDO User, only if there are rows in the report</t>
  </si>
  <si>
    <t>* Name: Monitoring Bus Dev Officers without Active BDO Users
* Description: Shows all Business Development Officers where either there is no related BDO User or the related BDO User is inactive
* Report Type: Business Development Officers (Standard)
* Filters
** Show Me: All Business Development Officers
** Create Date: All Time
** Custom: OR
*** Filter Logic
**** {noformat}(1 AND 2) OR 3{noformat}
*** Filter 1
**** Field: BDO User
**** Operator: Not Equal To
**** Value: NULL
*** Filter 2
**** Field: Active BDO User
**** Operator: Equals
**** Value: FALSE
*** Filter 3
**** Field: BDO User
**** Operator: Equals
**** Value: NULL
* Outline
** Group: NONE
** Columns
*** Business Development Officer: ID
*** Business Development Officer: Business Development Officer Name
*** BDO User
*** Active BDO User
* Subscription
** Settings
*** Frequency: Daily
*** Time: 8 AM
*** Attachment: NONE
** Recipients
*** Send email to
**** Amrah Brownlow (Sanchez)
** Add conditions to this report: TRUE
*** You will get notified when all of the conditions are met (AND)
**** Condition 1
***** Aggregate: Record Count
***** Operator: Greater than
***** Value: 0
** Email options
*** Summary only</t>
  </si>
  <si>
    <t>JIRA-STLS-86</t>
  </si>
  <si>
    <t>Reports &amp; Dashboards: Monitoring Transactions Owned by STC Admin</t>
  </si>
  <si>
    <t xml:space="preserve">As a platform user, I need to know when transactions are owned by STC Admin to determine if there is a data gap regarding setting the appropriate BDO or Division Leader as transaction owner </t>
  </si>
  <si>
    <t>I receive a daily scheduled summary report of all Transactions where Transaction Owner = STC Admin</t>
  </si>
  <si>
    <t>* Name: Monitoring Transactions Owned by STC Admin
* Description: Shows all transactions owned by STC Admin, which should be owned by a BDO, Market Area, Region, or Division leader
* Report Type: Transactions (Standard)
* Filters
** Show Me: All Transactions
** Create Date: All Time
** Opportunity Status = All
** Probability = Any
** Custom: OR
*** Filter 1
**** Field: OpportunityOwner
**** Operator: Equals
**** Value: STC Admin
* Outline
** Group: NONE
** Columns
*** Transaction: File Number
*** Transaction: Branch
*** Transaction: Division
*** Transaction: BDO 1
*** Transaction: Transaction CRM Brand
*** Transaction: Owner
* Subscription
** Settings
*** Frequency: Daily
*** Time: 8 AM
*** Attachment: NONE
** Recipients
*** Send email to
**** Amrah Brownlow (Sanchez)
** Add conditions to this report: TRUE
*** You will get notified when all of the conditions are met (AND)
**** Condition 1
***** Aggregate: Record Count
***** Operator: Greater than
***** Value: 0
** Email options
*** Summary only</t>
  </si>
  <si>
    <t>JIRA-STLS-87</t>
  </si>
  <si>
    <t>Reports &amp; Dashboards: Monitoring Transactions without Branch</t>
  </si>
  <si>
    <t>As a platform user, I need to know when transactions are missing a Branch to determine if there is a data gap to be closed by an admin</t>
  </si>
  <si>
    <t>* Name: Monitoring Transactions without Branch
* Description: Shows all transactions where Branch is blank
* Report Type: Transactions (Standard)
* Filters
** Show Me: All Transactions
** Create Date: All Time
** Opportunity Status = All
** Probability = Any
** Custom: OR
*** Filter 1
**** Field: Branch
**** Operator: Equals
**** Value: NULL
* Outline
** Group: NONE
** Columns
*** Transaction: File Number
*** Transaction: Branch
*** Transaction: Division
*** Transaction: BDO 1
*** Transaction: Transaction CRM Brand
*** Transaction: Owner
* Subscription
** Settings
*** Frequency: Daily
*** Time: 8 AM
*** Attachment: NONE
** Recipients
*** Send email to
**** Amrah Brownlow (Sanchez)
** Add conditions to this report: TRUE
*** You will get notified when all of the conditions are met (AND)
**** Condition 1
***** Aggregate: Record Count
***** Operator: Greater than
***** Value: 0
** Email options
*** Summary only</t>
  </si>
  <si>
    <t>JIRA-ZENN2-88</t>
  </si>
  <si>
    <t>Jira issue ZENN2-88</t>
  </si>
  <si>
    <t>Reports &amp; Dashboards</t>
  </si>
  <si>
    <t>Workbook
Design Deck
Review with Team</t>
  </si>
  <si>
    <t xml:space="preserve">Workbook: [https://docs.google.com/spreadsheets/d/18RbU_cb2muayIxzmGbXT8ySfP3zcEAWyDFG65mbXjU0/edit#gid=1533404143|https://docs.google.com/spreadsheets/d/18RbU_cb2muayIxzmGbXT8ySfP3zcEAWyDFG65mbXjU0/edit#gid=1533404143|smart-link] 
Deck:[https://docs.google.com/presentation/d/1O9yDw1pKqIu_Jp869Rv7vAV76Xasw1bcdFJY2BztEjA/edit#slide=id.gb7f30825e3_0_101|https://docs.google.com/presentation/d/1O9yDw1pKqIu_Jp869Rv7vAV76Xasw1bcdFJY2BztEjA/edit#slide=id.gb7f30825e3_0_101|smart-link] </t>
  </si>
  <si>
    <t>P1C1.2.1.UC4, P1C1.2.1.UC1</t>
  </si>
  <si>
    <t>P1C1.2.1.UC4</t>
  </si>
  <si>
    <t>P1C1.2.1.UC3, P1C1.2.1.UC1</t>
  </si>
  <si>
    <t>P1C1.2.1.UC2</t>
  </si>
  <si>
    <t>P1C1.2.1.UC1</t>
  </si>
  <si>
    <t>JIRA-PF-504</t>
  </si>
  <si>
    <t>Docusign Link Expiration - Docusign</t>
  </si>
  <si>
    <t>As a Sales Team Member I need to be able to send a proposal after it expires in 90 days so that I don't have to regenerate all of the initial attributes.</t>
  </si>
  <si>
    <t>* Proposal is only valid for 90 days
** {color:#ff5630}Docusign link may expire after 90 days{color}
* Same proposal can still be reactivated and sent after 90 days</t>
  </si>
  <si>
    <t># When creating a Docusign Envelope Template, in Options set the Expiration to 90 days 
!image-20210830-213817.png|width=1878,height=518!
2. Look into “resend” functionality on docusign proposal.</t>
  </si>
  <si>
    <t>JIRA-PF-505</t>
  </si>
  <si>
    <t>The 3 documents currently generated through Conga need to be generated via DocuSign</t>
  </si>
  <si>
    <t>As a Sales Team Member I need the ability to generate the documents currently being generated in Conga so there is no lapse in my work when Conga goes away.</t>
  </si>
  <si>
    <t>!image-2021-08-04-16-54-44-606.png|width=200,height=183!
 Add Docusign steps once installed.</t>
  </si>
  <si>
    <t>* Reconfigure conga template using Docusign syntax</t>
  </si>
  <si>
    <t>JIRA-PF-508</t>
  </si>
  <si>
    <t>Docusign Proposal/Letter of Engagement Process</t>
  </si>
  <si>
    <t>As a Sales Team Member I need the ability to generate and send proposals and letters of engagement through Docusign in Salesforce so that I can easily track my work and keep data consistent.</t>
  </si>
  <si>
    <t>* Combining proposal and letter of engagement documents which were previously sent out separately 
* Will need both document templates provided from Pentegra</t>
  </si>
  <si>
    <t>[https://lucid.app/lucidchart/e66dc8b0-0f36-45fa-abf9-44a40ec5b392/edit?page=LG2Y6Wtnm9fC#|https://lucid.app/lucidchart/e66dc8b0-0f36-45fa-abf9-44a40ec5b392/edit?page=LG2Y6Wtnm9fC#]
Create Look up fields</t>
  </si>
  <si>
    <t>JIRA-IMA-118</t>
  </si>
  <si>
    <t>P1C1.2.2.UC4</t>
  </si>
  <si>
    <t>Implement Platform Governance Structures</t>
  </si>
  <si>
    <t>As a Project Manager, I need to set up governance structures (RAID logs, status reports, steering-committee cadence) so that project execution remains transparent and accountable.</t>
  </si>
  <si>
    <t>AC1: Given governance templates, When governance tools are configured, Then logs and reports are maintained and reviewed on agreed cadence.</t>
  </si>
  <si>
    <t>JIRA-AN-19</t>
  </si>
  <si>
    <t>https://www.aviso.ca/en/our-services-offerings/investment-solutions</t>
  </si>
  <si>
    <t>P1C1.3.1.UC5</t>
  </si>
  <si>
    <t>Display Advisor Segmentation and Cadence</t>
  </si>
  <si>
    <t>As a Sales Rep, I want the meeting prep to show the advisor’s segmentation and required contact cadence so I can plan frequency appropriately.</t>
  </si>
  <si>
    <t>AC1 – Advisor segmentation and expected contact{color:#6554c0} (meetings and sales calls){color} frequency appear in brief.
AC2 – Shows last{color:#6554c0} Meeting and Sales Call and future booked meetings on the contact {color}
AC3 – Highlights if advisor is behind on cadence ({color:#6554c0}“Overdue for a meeting or overdue for a sales call”).{color}
AC4 –Segmentation value pulled from Contact fields.
{panel:bgColor=#eae6ff}
When looking at activities, the ones surfaced in these use cases should only be activities where the assigned role contains “NEI”
{panel}</t>
  </si>
  <si>
    <t>See [https://zennify.atlassian.net/browse/AN-12|https://zennify.atlassian.net/browse/AN-12|smart-link]</t>
  </si>
  <si>
    <t>JIRA-MF-448</t>
  </si>
  <si>
    <t>P1C1.3.1.UC4, P1C1.3.1.UC1</t>
  </si>
  <si>
    <t>TECH: Platform Admin Persona Permissions</t>
  </si>
  <si>
    <t>IT Admin’s need elevated permissions (with some restrictions) in order to maintain the SF org accordingly.</t>
  </si>
  <si>
    <t># Remove SSO permissions: Revoke "Identity Provider" and SSO-related permissions.
# Restrict Email Relay access: Remove permissions for "Email Deliverability" and "Email Relay Settings."
# Adjust Profile Settings: Remove "Manage Organization-Wide Settings" permission.
# Limit Apex/Visualforce access: Restrict access to any SSO or email relay-related Apex classes or Visualforce pages.
# Disable Network Settings access: Prevent access to network configuration settings.
# Remove Permission Sets: Ensure no permission sets grant SSO or email relay management.
# Per Phil 2/25: delegated admin to allow login as, and modify all to allow data loads
# Include access to Flows
# Additional perms needed for the platform admin persona perm set group.  
 Full CRUD, view all, modify all
#* account contact relationship
#* account participant
#* account team member
#* campaign member
#* *event*
#* flows
#* flow interview 
#* flow versions
#* orchestration run log
#* orchestration run
#* orchestration
#* orchestration stage runs
#* orchestration step runs
#* orchestration work items
#* *task*
# Read, View all
#* profile
#* user
# Omni studio access</t>
  </si>
  <si>
    <t>* Update Platform Admin permission set and Base User Profile to account for AC.  
* Ensure Persona - Platform Admin permission set group has the Platform Admin Permission set assigned.
* Assign Phil Moy the Base User profile, and Persona - Platform Admin permission set group.
NOTES FROM AC
# Remove SSO permissions: Revoke "Identity Provider" and SSO-related permissions.
## Single Sign On Settings - Granted by *Manage Application* AND *Modify All Data* permissions, there is no way to remove this without removing abilities that admins need. 
## Identity Provider - Require *Manage Application* permission, there is no way to remove this without removing abilities that admins need. 
# Restrict Email Relay access: Remove permissions for "Email Deliverability" and "Email Relay Settings."
## Granted by *Manage Application* AND *Modify All Data*, there is no way to remove this without removing abilities that admins need based on other AC.
# Adjust Profile Settings: Remove "Manage Organization-Wide Settings" permission.
##  is this referencing org-wide defaults (sharing settings) (?)
# Limit Apex/Visualforce access: Restrict access to any SSO or email relay-related Apex classes or Visualforce pages.
## This should not be an issue.  Any admin should have access to apex classes.  
# Disable Network Settings access: Prevent access to network configuration settings.
## Granted by *Customize Application*.  Login IP ranges by profile is granted by *Manage Profiles and Permission Sets*
# Remove Permission Sets: Ensure no permission sets grant SSO or email relay management.
## SSO - Granted by *Manage Application* AND *Modify All Data* permissions, there is no way to remove this without removing abilities that admins need. 
## - Granted by *Manage Application* AND *Modify All Data*, there is no way to remove this without removing abilities that admins need based on other AC.
# Per Phil 2/25: delegated admin to allow login as, and modify all to allow data loads
## *Modify All Data* and *Manage Users* system permission is required for login as.
# Include access to Flows ✅ 
# Additional perms needed for the platform admin persona perm set group.  
 Full CRUD, view all, modify all
#* account contact relationship
#* account participant
#* account team member
#* campaign member
#* *event*✅ 
#* flows  ✅ 
#* flow interview  ✅ 
#* flow versions ✅ 
#* orchestration run log ✅ 
#* orchestration run ✅ 
#* orchestration ✅ 
#* orchestration stage runs ✅ 
#* orchestration step runs ✅ 
#*  orchestration work items  ✅ 
#* *task* ✅ 
# Read, View all - (!) you will need create and edit on these to properly maintain the org
#* profile
#* user
# Omni studio access</t>
  </si>
  <si>
    <t>JIRA-MOE-17</t>
  </si>
  <si>
    <t>https://www.mutualofenumclaw.com/</t>
  </si>
  <si>
    <t>P1C1.3.1.UC1, P1C1.3.1.UC5</t>
  </si>
  <si>
    <t>Segmentation and Meeting Cadence</t>
  </si>
  <si>
    <t>As an RSM,  I want to categorize agencies into predefined segments, track their meeting cadence, and generate performance reports, so that I can ensure consistent engagement and monitor progress over time.</t>
  </si>
  <si>
    <t>{panel:bgColor=#eae6ff}
*12/3* Kevin meeting internally next week to work on figuring this out
*12/13* Per email with Kevin and Kyle, Kevin needs to talk to Rick about the cadence and name of the agency tiers for segmentation
*12/16* Katrina replied to Jenna’s email on 12/16 asking what the criteria is for the different segments
{panel}
# The agencies are segmented in the following ways:
## High Performer
## High Potential
## Perform or Exit
## Heritage
## New Appointment
# The agency segmenation is as follows:
## {color:#ff5630}*(waiting on this info still)*{color}
# Each segment has the following meeting frequency:
## High Performer: Monthly
## High Potential: Bi-Monthly
## Perform or Exit: Bi-Monthly
## Heritage: Quarterly
## New Appointment: Monthly
# RSMs can define the meeting cadence for the agency and by LOB level
# There is a report of approaching preferred meeting date to the RSM 
## The report should include meetings that are coming up in the X amount of days
# *(*[~accountid:5e91f01484dec20b8185ba58] *make this a separate one)* The report shows the agencies that have no meetings coming up → Put on [https://zennify.atlassian.net/browse/MOE-45|https://zennify.atlassian.net/browse/MOE-45|smart-link] 
{color:#ff5630}*Questions:*{color}
# What is the meeting cadence with the different tiers?
## Per email from Jenna on 12/16 at 1:07pm
### High Performer  --  Monthly
### High Potential ---- Bi  Monthly
### Perform or Exit  ---- Bi Monthly
### Heritage---  Quarterly
### New Appointment ----- Monthly
# {color:#ff5630}*What is the criteria for the different segments?*{color}
## {color:#ff5630}*(Katrina replied to Jenna’s email on 12/16 asking this)*{color}</t>
  </si>
  <si>
    <t>{panel:bgColor=#eae6ff}
all done - waiting on Naren Agency Segmentation field being different
{panel}
Global Picklist Values
# Agency Segmentation
## Values 
### High Performer
### High Potential
### Perform or Exit
### Heritage
### New Appointment
# Meeting Cadence 
## Picklist
### Monthly
### Bi-Monthly
### Quarterly
Custom Fields in Accounts
# Agency Segmentation (AgencySegmentation__c)
## Type= Picklist: 
## Global Picklist: Agency Segmentation 
# Personal Lines Preferred Meeting Cadence 
## Type= Picklist: 
## Global Picklist: Meeting Cadence 
# Commercial Lines Preferred Meeting Cadence
## Type= Picklist: 
## Global Picklist: Meeting Cadence 
# Farm  Preferred Meeting Cadence
## Type= Picklist: 
## Global Picklist: Meeting Cadence 
# Meeting Cadence Based on Segment
## Type: Formula (Text) 
### 
{noformat}Case(AgencySegmentation__c, ‘High Performer’,'Monthly',
'High Potential', 'Bi-Monthly',
'Perform or Exit','Bi-Monthly',
'New Appointment','Monthly','Quarterly'
){noformat}
Reports
# Agencies with upcoming Appointments 
## Activities with Accounts
### Filter by Type = Appointment 
### Filter by Date = Current and Next Month
### Show: Open Activities; Tasks and Events 
### Fields
####  Assigned 
#### Activity Date
#### Account Owner
#### Account Name
#### Agency Number
#### Personal Lines Segmentation
#### Commercial Lines Segmentation
#### Farm Segmentation
#### Full Comments</t>
  </si>
  <si>
    <t># Created picklists
# Created fields
# Created report</t>
  </si>
  <si>
    <t>*Picklist Value Sets*
* Agency Segmentation
* Meeting Cadence
*Fields*
* Account
** Personal Lines Preferred Meeting Cadence
** Commercial Lines Preferred Meeting Cadence
** Farm Preferred Meeting Cadence
** Meeting Cadence Based on Segment
** Agency Segmentation
*Report*
* Agencies with upcoming Appointments</t>
  </si>
  <si>
    <t>JIRA-NAVEBANK-288</t>
  </si>
  <si>
    <t>http://www.blocas.com/contact.php</t>
  </si>
  <si>
    <t>P1C1.3.1.UC4</t>
  </si>
  <si>
    <t>SF Org Setup - Configure Persona Based Permission Sets</t>
  </si>
  <si>
    <t>As a System Administrator, I need to be able to grant additional permissions for specific user personas so that I can be sure that users have the appropriate level of access to nCino features</t>
  </si>
  <si>
    <t>Per the attached workbook, users will have additional permissions by persona.</t>
  </si>
  <si>
    <t xml:space="preserve">* Create unique Permission Sets based on columns in the attached worksheet.
* Create Permission Set Groups for each persona row in the attached worksheet. Try to condense overlapping permissions into general groups (e.g., nCino - Read Only). Assign permission sets to permission set group (personas) based on workbook. 
* Maintain a consistent naming convention to identify/maintain permissions easily. </t>
  </si>
  <si>
    <t>JIRA-PF-746</t>
  </si>
  <si>
    <t>P1C1.3.1.UC1</t>
  </si>
  <si>
    <t>Client Segmentation Representation</t>
  </si>
  <si>
    <t>As a DB Group member, I want a segmentation representation at the account level so that I can distinguish accounts by their tier.</t>
  </si>
  <si>
    <t xml:space="preserve">* I have visibility to the Account level to view the Client Segmentation level. 
* I can gauge which incident I will be prioritizing based on the account tier of the client: 
** Platinum - responded to within 3 days (Urgent)
** Gold - responded to within 5 days (High)
** Silver - responded to within 7 days (Medium)
** All else Low priority
* Create list views
</t>
  </si>
  <si>
    <t>Subflow on Case after update
Name:  Subflow:  Case - Assign Priority from Client Segmentation
Description:  Assigns Case Priority based on Account (or Plan → Account) Segmentation
if record type begins with Pentegra DB, \[and is new and Plan lookup field is populated, go to plan → Primary Account → Client Segmentation field OR if plan lookup field was null and is now populated], if Plan is not populated, do nothing.
# if Client Segmentation = Platinum, set Case Priority to Urgent
# if Client Segmentation = Gold, set Case Priority to High
# if Client Segmentation = Silver, set Case Priority to Medium
# else set case priority to Low
List views on Case object:  clone one of the DB queue views and update filter as indicated:
# DB Platinum Open Cases (change filter to record type begins with Pentegra DB and priority = Urgent, Closed= false)
# DB Gold Open Cases (change filter to record type begins with Pentegra DB and priority = High, Closed= false)
# DB Silver Open Cases (change filter to record type begins with Pentegra DB and priority = Medium, Closed= false)
# DB -My Open Cases (change filter by owner = My Cases, Closed= false )</t>
  </si>
  <si>
    <t>JIRA-ZBFQS20-79</t>
  </si>
  <si>
    <t>https://www.zionsbank.com/</t>
  </si>
  <si>
    <t>ZiFi Account Opening Persona</t>
  </si>
  <si>
    <t>Create a ‘ZiFi Account Opening' Permission Set Group which will be used to store Field/Object level access for Internal Setup Stories.  Access can be granted to a new Permission Set called, 'ZiFi Account Opening Standard Permissions'.
Permission set group will be assigned to users on the ZiFi team whom need access to the new fields/objects being created for the Application.</t>
  </si>
  <si>
    <t>AC1: As a ZiFi user, I have the ability to view / edit the Business Account Applications (Opportunities)
AC2: As a ZiFi user, I have the ability to view the Ownership (Opportunity Contact Role) records tied to the Business Account Applications (Opportunity)
AC3: As a ZiFi user, I have the ability to view the Disclosures for each applicant
AC4: As a ZiFi user, I have the ability to view the new Contact fields created for application data
AC5: As a ZiFi user, I have the ability to view the new Account fields created for application data</t>
  </si>
  <si>
    <t>ZiFi_Account_Opening_Standard_Permissions
ZiFi_Account_Opening_Persona</t>
  </si>
  <si>
    <t>JIRA-ZBFQS20-82</t>
  </si>
  <si>
    <t>ZiFi Account Opening Read/Write Persona</t>
  </si>
  <si>
    <t>Create a ‘ZiFi Account Opening - Read/Write' Permission Set Group which will be used to store Field/Object level access for Internal Setup Stories. Access can be granted to a new Permission Set called, 'ZiFi Account Opening Enhanced Permissions'.
Permission set group will be assigned to users on the ZiFi team whom edit access to the new fields/objects being created for the Application.</t>
  </si>
  <si>
    <t>AC1: As a ZiFi Super-User, I have the ability to view &amp; edit the Business Account Applications (Opportunities)
AC2: As a ZiFi Super-User, I have the ability to view &amp; edit the Ownership (Opportunity Contact Role) records tied to the Business Account Applications (Opportunity)
AC3: As a ZiFi Super-User, I have the ability to view &amp; edit the Disclosures for each applicant
AC4: As a ZiFi Super-User, I have the ability to view &amp; edit the new Contact fields created for application data
AC5: As a ZiFi Super-User, I have the ability to view &amp; edit the new Account fields created for application data</t>
  </si>
  <si>
    <t>Clone the ‘ZiFi Account Opening Standard Permissions’ Permission Set and grant edit access to fields marked as Read-Only for the above objects.
Assign new Permission Set to a new Permission Set Group called ‘ZiFi Account Opening - Read/Write'</t>
  </si>
  <si>
    <t>Permission Set: ZiFi Account Opening Enhanced Permissions
Permisison Set Group: ZiFi Account Opening - Read/Write</t>
  </si>
  <si>
    <t>P1C1.3.2.UC5</t>
  </si>
  <si>
    <t>P1C1.3.2.UC4, P1C1.3.2.UC1</t>
  </si>
  <si>
    <t>P1C1.3.2.UC1, P1C1.3.2.UC5</t>
  </si>
  <si>
    <t>P1C1.3.2.UC1</t>
  </si>
  <si>
    <t>JIRA-CCUFMCNSM-495</t>
  </si>
  <si>
    <t>https://www.corningcu.org/</t>
  </si>
  <si>
    <t>P1C1.3.6.UC2</t>
  </si>
  <si>
    <t>Community Development &amp; Sponsorships</t>
  </si>
  <si>
    <t>As a Business Development user, I need the ability to submit approvals for Community Development &amp; Sponsorships so that I can track the status of the requests.</t>
  </si>
  <si>
    <t>*Need to capture these fields:*
* Donations and Sponsorships Name (Text)
* Organization (Lookup)
* Title (Test)
* Applicable Market (Lookup)
* Business Development Event (Lookup)
* Business Development Opportunity (Multi-select Picklist)
** Business Development 
** Community Event
** Sponsorship 
** Youth Initiative
* Contribution Status (Picklist)
** New 
** Completed
** In Progress
* Status Reason (Text Long)
* Approval Status (Non-Editable)
* Amount Committed (Currency)
* Deadline (Date)
* OFAC Check (Checkbox)
* General Ledger (Picklist)
** 271200 PR Gen (ad space, name, logo)
** 271210 PR Events (CCU-led events)
** 271500 Contributions (in-kind, scholarships)
** 271600 Business Development (chamber events, relationship mixers), SAFE
** 271700 Promo Items
* Owner (Non-Editable)
* General Notes (Rich Text)
*Need to be able to submit this for approval and see status of request*
* TBD who receives the approval request
*-Need to route approvals to various queues based on Market-*
* {color:#ff5630}*-_Get list of approvers that belong to each Market_-*{color}</t>
  </si>
  <si>
    <t># Create a custom object titled *Donations and Sponsorships* 
# Add the above fields to the page layout
# Create an approval process for this object where the submitter can choose the approver</t>
  </si>
  <si>
    <t>JIRA-AMERICU-162</t>
  </si>
  <si>
    <t>https://www.americu.org/</t>
  </si>
  <si>
    <t>P1C1.3.CL1.UC1</t>
  </si>
  <si>
    <t>Referrals Follow Up - Commercial Lending</t>
  </si>
  <si>
    <t>most of the follow up is done on an email basis can be levitated with a 360 view</t>
  </si>
  <si>
    <t>JIRA-AMERICU-347</t>
  </si>
  <si>
    <t>P1C1.3.CL1.UC1, P1C1.3.CL1.UC5</t>
  </si>
  <si>
    <t>Building Path For Commercial Lending Opportunities</t>
  </si>
  <si>
    <t>As a Commercial Lending Officer,  I want to be able to guide an opportunity through a structured process so that I have a clear understanding of where an opportunity is in the sale.</t>
  </si>
  <si>
    <t>AC1: Ability to view a commercial lending opportunity at each stage and their respective statuses across the process:
* Current Stages for Commercial Opps
** Application/Origination 
** Underwriting
** Processing
** Funding
** Closed Won
** Closed Lost</t>
  </si>
  <si>
    <t>Create path, sales process and page layout for Commercial Opportunities
update stages for Commercial Opportunities to be 
* Application/Origination
* Underwriting
* Processing
* Funding
* Closed Won
* Closed Lost
page layout:
|Overview| | | |
| |Opportunity Name| |Stage|
| |Account Name| |Close Date|
| |Expressed Interest| |Lead Source|
| |Description| | |
| | | | |
|Branch Information| | | |
| |Branch| | |
| | | | |
|Referral Information| | | |
| |Internal Referrer| |External Referrer|
| | | | |
|System Information| | | |
| |Created By| |Last Modified By|
| |Locked from Editing| | |</t>
  </si>
  <si>
    <t>Add new opportunity stage: 
Application/Origination
Metadata:
* Commercial Lending Sales Process
* Commercial Lending sales process
* Commercial lending page layout
* Commercial lending record type
* profiles</t>
  </si>
  <si>
    <t>JIRA-AMERICU-59</t>
  </si>
  <si>
    <t>P1C1.3.CL1.UC2, P1C1.3.CL1.UC5</t>
  </si>
  <si>
    <t>Sales Process - Commercial Lending Opportunity</t>
  </si>
  <si>
    <t>As a Commercial Lending user, I need a sales process that tracks the life of a Commercial Loan when being processed.
Notes**3 tiers
sales
Commercial loan officers driving business to AmeriCU
sales administrator who opens up accounts
Find a new member who wants a loans
Sage works for loan origination system 
Loan app sent to underwriter to make decision 
processing
legal work to close the loan 
underwriting
Once approved, commitment letter created for member to sign 
Can not lend unless establish membership 
Membership will be established by account opening or
Loan will be processed and then if approved they will be willing to be a member
Loans can be given to members or non-members 
non-members are aware of loan requirements 
Have to have an account (member) in order for a loan to be moved</t>
  </si>
  <si>
    <t>AC1: Commercial Loans will have a clear and simply defined process path.
AC2: Commercial Opportunities will have its own Record Type
AC3: Commercial Opportunities will have its own Page layout</t>
  </si>
  <si>
    <t>Workflow:
* Sales: Link to Sagework for application
** once loan officer has captured all information they sent to Underwriting
* Underwriting
** all docs are collected and pertinent information
* Post approval
** Send information to legal (counsel)
** Legal knows when they are ready for close
** Provide closing statement to attorney
** Day loan is closed - information is sent to Semitar which sends to Sageworks
* Pre-Closing
** All steps required before booking
* Booking can be apart of closing
* Post closing will be separate</t>
  </si>
  <si>
    <t>JIRA-BB-646</t>
  </si>
  <si>
    <t>P1C1.3.CL1.UC4, P1C1.3.CL1.UC2</t>
  </si>
  <si>
    <t>Treasury - Permission to edit Commercial Banking opportunity</t>
  </si>
  <si>
    <t>Treasury Mgmt Roles need the ability to edit the Commercial Banking Deposit opportunities that are linked to their opportunities. I thought this was already in place but it is not testing properly in the Test sandbox.</t>
  </si>
  <si>
    <t xml:space="preserve">As a Treasury Management user, I need to be able to edit commercial banking opportunities, so I can close them along with Treasury opportunity. </t>
  </si>
  <si>
    <t xml:space="preserve">The original sharing setting involved providing access only to the Treasury Management role. Before go-live, we updated the role hierarchy for reporting on my teams pipeline. Need to update sharing settings to open this up for these roles. 
!image-20230721-000314.png|width=267,height=82!
!image-20230721-000325.png|width=317,height=160!
Updates to Sharing settings
# ShareBankingOppsWithTreasuryManagement
## Opportunity Record Type =&gt; Banking 
## Share with Roles and SubOrdinates: Treasury Management 
# ShareBankingOpportunitiesWithTreasuryMgmtOps
## Opportunity Record Type =&gt; Banking 
## Share with Roles and SubOrdinates: Treasury Mgmt Ops - Lead </t>
  </si>
  <si>
    <t xml:space="preserve">Updates to Sharing settings
# ShareBankingOppsWithTreasuryManagement
## Opportunity Record Type =&gt; Banking 
## Share with Roles and SubOrdinates: Treasury Management 
# ShareBankingOpportunitiesWithTreasuryMgmtOps
## Opportunity Record Type =&gt; Banking 
## Share with Roles and SubOrdinates: Treasury Mgmt Ops - Lead </t>
  </si>
  <si>
    <t>Sharing settings
# ShareBankingOppsWithTreasuryManagement
# ShareBankingOpportunitiesWithTreasuryMgmtOps</t>
  </si>
  <si>
    <t>JIRA-EBTP2-11</t>
  </si>
  <si>
    <t>P1C1.3.CL1.UC1, P1C1.3.CL1.UC3</t>
  </si>
  <si>
    <t>Deal Panel Availability &amp; Tabs</t>
  </si>
  <si>
    <t>As a Relationship Manager, I want an expandable Deal Panel with key tabs (Product Package, Relationship, Related Loans), so that I can view contextual information without leaving the loan record.</t>
  </si>
  <si>
    <t>*AC1:*
Given a Relationship Manager, Loan Coordinator, or Credit Analyst 
When they're viewing a loan or product package
Then they will see a expandable side bar on the left side of their screen
*AC2:*
Given a loan record or product package is accessed,
when the user expands the side bar on the left side of their screen,
then the Deal Panel should display tabs for Product Package, Relationship, and Related Loans, with access to Open Workspace.</t>
  </si>
  <si>
    <t>h5. Prerequisites
* Install nCino Platform (LLC_BI) and nFORCE managed packages.
* Enable features: Deal Management Workspace, Deal Management Workspace Data Provider.
* Verify custom setting deal_management_workspace_page = true.
* Assign permission sets: Credit Actions and Reviews – User (and Credit Actions Delete if needed).
h4. Tab Display:
Use the following steps to configure the fields:
# Navigate to a *Loan* record page *&gt; Setup gear icon &gt; Edit Page*.
# Click the *expand icon (1)* to open the deal panel.
* *Show Loan Tab (1)*: Select this checkbox if you want to display the Loan tab on the deal panel. By default, the system selects this checkbox.
* *Loan Tab Order (2)*: Enter a whole number into the field, such as 1, 2, or 3, to set the order of the Loan tab displayed on the deal panel. By default, the system shows the Loan tab first and the Treasury tab second.
* *Additional Loan Column (3)*: Enter the API name of the Loan field that you want to display on the deal panel. By default, the value is LLC_BI__lookupKey__c.
* Follow similar above steps to display Product package tab , relationship tab as well.
h2. Enable the Workspace Page
After you enable the Deal Management Workspace feature, use these steps to enable the Deal Management Workspace page:
# Navigate to *Feature Management* &gt; *Deal Management Workspace*.
# Click *Configuration*.
# The system opens *Deal Management Workspace Configuration*.
# Click the Enable the workspace page *toggle*.
The toggle respects the deal_management_workspace_page system property. If the system property is already active in your environment, the system automatically enables the toggle. If this is your first time enabling the Deal Management Workspace, the toggle is not automatically enabled. </t>
  </si>
  <si>
    <t>To add Deal panel to the existing Loan, Product Package
# From a loan, product package, or treasury service record, select *Setup &gt; Edit Page*.
# Drag the custom component *Deal Panel* to the left collapsible sidebar section on the page.
# Click *Save*.
To add Deal panel to a new page:
# Click *Pages &gt; + New Page*.
# Select *Record Page*, click *Next*, and populate the following fields:
#* *Label*: Enter a unique name, such as Loan Workspace
#* *Object*: Enter the object name for this page (Loan, Product Package, or Treasury Service)
# Click *Next*.
# Select the *Header and Left Collapsible Sidebar* custom template, and then select *Finish*.
# Drag the custom component *Deal Panel* to the left collapsible sidebar section on the page.
# Recreate the rest of the page with other components. For example, drag the Highlights Panel and Tabs components back onto the page layout.
----
h2. Removal of Bulk edit button
* Go to *Groups*.
* Open the *Deal Management Workspace: Loan*.
* Locate *Route Group 1534 – Bulk Edit*.
* Delete this route group.
* Verify that the *Bulk Edit* button no longer appears in *All Loan Facilities*.
!Bulk edit Deleted.png|width=94.8936170212766%,alt="Bulk edit Deleted.png"!</t>
  </si>
  <si>
    <t>JIRA-EBTP2-12</t>
  </si>
  <si>
    <t>Filtering Within Deal Panel</t>
  </si>
  <si>
    <t>As a EB&amp;T user, I want to filter loans directly inside the Deal Panel, so that I can narrow the list before opening the workspace.</t>
  </si>
  <si>
    <t>h3. *AC1:*
_Given_ the user clicks the funnel icon in the Deal Panel,
_when_ filters are applied (Stage, Status, Activity, Product Line, Loan Type [Renewal, Modification, New, Existing], Product Type [Fixed Line, Revolving Line, Term, etc.]),
_then_ the system should update the view to display loans that match the defined filters.
h3. *AC2:*
_Given_ the user is in the Deal Panel,
_when_ the user clicks the filter icon,
_then_ the system should allow filtering by available loan attributes (Stage, Status, Activity, Product Line, Loan Type [Renewal, Modification, New, Existing], Product Type [Fixed Line, Revolving Line, Term, etc.]) and retain those filters for the session unless cleared.</t>
  </si>
  <si>
    <t>To save a filter to a list view:
# Navigate to *App Launcher* and select *Loans*, *Product Package*
# Click the *arrow* to open the Deal panel &gt; *Open Workspace*.
# In the Deal Management Workspace, select the list view *drop-down menu* and select the *list view* you want to save your filter to.
# Click the *filter* icon.
# Click *Add Filter*.
# *Field (1)*: Select the desired field you want to filter on from the field picklist you want to filter.
# *Operator (2)*: Select the desired option from the operator picklist.
# *Value (3)*: Based on the operator you choose, enter a value or select a value from a picklist.
# *Reset Filters (4)*: Click to reset filters back to their original states.
# *Delete filter (5)*: Click the *X* icon on a filter card to delete it.
# Click *Done* to save your filter criteria.
# Click *Save Filter to List View*.
h3. Lock Filters on List View
To lock a filter on a list view so that users cannot edit or delete the filter, use the following steps:
# Navigate to *App Launcher &gt; Section Configuration*.
# Click the *Section Configuration* you created in the Create List View Section Configuration section, or select an existing filter’s section configuration.
# Click *Edit (1)*.
# In the *Filter Criteria* field *(1)*, locate {{“isLocked”:false}} and enter {{“isLocked”:true}}
# Click *Save*.
# Navigate back to Deal Management as outlined in steps 1-4 in the section [Save Filter to List View|https://ncino.my.site.com/s/article/HowtoConfigureDealManagementFall2023#].
# Notice that the filter card you marked as false now displays a *lock icon (1)*, which informs users that they cannot edit this filter.
# To unlock a filter, repeat steps 1-3 and enter {{“IsLocked:”:false}} in the Filter Criteria field.
*Note*: You may need to refresh the screen if the UI does not initially show the changes you made to lock or unlock a filter.</t>
  </si>
  <si>
    <t>JIRA-EBTP2-13</t>
  </si>
  <si>
    <t>P1C1.3.CL1.UC4</t>
  </si>
  <si>
    <t>Deal Workspace Access &amp; Filtering</t>
  </si>
  <si>
    <t>As a Relationship Manager and Loan Coordinator, I want to refine filters inside the Deal Workspace, so that I focus only on loans that meet my criteria while taking actions.</t>
  </si>
  <si>
    <t>AC1:
Given the user has opened the workspace using the Open Workspace button from the Deal Panel,
when the list of loans opens,
then the user should be able to update the filter to display loans that match the defined filter for performing additional action.
AC2:
Given the user is in the Deal Workspace,
when the user clicks the filter icon,
then the system should allow filtering by available loan attributes, and retain those filters for the session unless cleared.</t>
  </si>
  <si>
    <t># Navigate to *Setup &gt; Custom Code &gt; Custom Settings*.
# Click *Manage* next to the nFORCE System Properties.
# Click *Edit* next to the following system property:
#* *Category*: Deal_Management_Workspace
#* *Key*: dmw_loan_filter_field_set
# In the Value field, enter the *API name* of the desired field set. For example, if you want to filter fields on the Balance Information field set for the Loan object, enter {{LLC_BI__Balance_Information}} in the Value field. 
*Note*: You can only add a field set from the Loan object to the value. You cannot, for example, add a field set from the Treasury Service object to the Deal Management Loan Filters system property.
# Click *Save.* </t>
  </si>
  <si>
    <t>JIRA-EBTP2-14</t>
  </si>
  <si>
    <t>P1C1.3.CL1.UC2</t>
  </si>
  <si>
    <t>Bulk Edit in Deal Workspace</t>
  </si>
  <si>
    <t>As a Loan Coordinator, Relationship Manager or Credit Analyst I want to bulk-edit shared fields across multiple selected loans, so that I save time and keep data consistent.</t>
  </si>
  <si>
    <t>AC1:
Given multiple loans are visible in the Deal Workspace,
when the user selects more than one loan and clicks Bulk Edit,
then the system should present the following fields that can be -updated across all selected loans-   updated on loans that are in a stage prior to Approval: “Ready for Underwriting”, “Underwriting Complete”, “Ready for Approval”.
AC2:
Given the user performs a bulk edit and clicks Save,
when the update is successful,
then the system should display a success confirmation and reflect the changes in the loan list.</t>
  </si>
  <si>
    <t>h4. ##Prerequisites
Grants a user access to Bulk Edit action in Deal Management.
h4. Bulk Edit Action Configuration:
h4. Route record:
|*Route Name* |*App* |*Body* |*Screen* |
|Bulk Edit|*For Loan*: {{dmw-list-view-all-loans.dmw-bulk-action-bulk-edit}}|llc_bi:dealManagementWorkspace|Bulk Edit|
h4. Screen record:
|*Screen Name* |*lookupKey* |
|Bulk Edit|Varies; must include a unique combination of letters and/or numbers|
h4. Screen Section record:
|Bulk Edit|Bulk Edit|*For Loan*: LLC_BI__Loan__c|sObjectScreenResource|
h4. Section Configuration record:
|*Screen Section* |*SObject Type* |*Field Set* |
|Bulk Edit|*For Loan*: LLC_BI__Loan__c|Field set's API name|</t>
  </si>
  <si>
    <t xml:space="preserve">h2. *Configurations:*
* Navigate to *Object Manager*.
* Search for the *Loan* object.
* Locate and open the field set called *ReviewDisplay*.
* Add the fields *"Ready for Underwriting"*, *"Underwriting Complete"*, and *"Ready for Approval"*.
* Verify that these fields are displaying in the *Product Package*.
!DM Editing Field Set.png|width=89.63104325699746%,alt="DM Editing Field Set.png"!
!DM Editing Field Set 2.png|width=89.62758425375247%,alt="DM Editing Field Set 2.png"!
!DM Editing Field Set 3.png|width=89.63104325699746%,alt="DM Editing Field Set 3.png"!
</t>
  </si>
  <si>
    <t>JIRA-EBTP2-15</t>
  </si>
  <si>
    <t>Access Deal Workspace &amp; View Hierarchy</t>
  </si>
  <si>
    <t>As a Relationship Manager (or Loan Coordinator / Credit Analyst), I want the Deal Management workspace to display the parent loan and its related hierarchy with available row-level actions when I open it from a booked Line of Credit or Guidance Line, so that I can immediately see and manage the entire loan structure without extra navigation.</t>
  </si>
  <si>
    <t>AC1:
Given line of credit or guidance line is booked,
when the Relationship Manager, Loan Coordinator, or Credit Analyst accesses Deal Management by clicking Open Workspace from the parent loan,
then the system should display the loan and related hierarchy with available row-level actions.</t>
  </si>
  <si>
    <t>h4. Configure Loan Hierarchy
Change the Structure Hierarchy field’s picklist hierarchy
You must add the Main value first, as your highest tier, with all other values in order. The system does not populate anything prior to Main. Ensure you configure the picklist values in the correct order, as the system reads the values in the order you put them in. For example: Main, Limit, Sub-limit, then Takedown. You must also maintain the original API values to preserve system functionality
Translation Workbench to customize the labels displayed to end users. This preserves the API values and order used by the filter logic. </t>
  </si>
  <si>
    <t>JIRA-EBTP2-16</t>
  </si>
  <si>
    <t>P1C1.3.CL1.UC5, P1C1.3.CL1.UC1</t>
  </si>
  <si>
    <t>Create a Sub-Loan for Eligible Parent Loans</t>
  </si>
  <si>
    <t>As a Loan Coordinator I want to add a sub-loan to a booked guidance line-entering its structure hierarchy, product details, and amount-so that, once saved, the new sub-loan appears as a child of the parent loan in both the Deal Workspace and Loan Dashboard, giving me an accurate, actionable view of the facility hierarchy.</t>
  </si>
  <si>
    <t>AC1:
Given a guidance line is booked,
when a Loan Coordinator selects "Add Sub-Loan" from the row-level actions
then the system allows entry of Structure Hierarchy, Product Line, Product Type, Product, Amount, and Stage for the new sub-loan.
AC2:
Given the required sub-loan fields are completed for an eligible loan,
when the user clicks Save,
then a new sub-loan should be created and displayed as a child under the parent loan in the Deal Workspace hierarchy.
-AC3:-
-Given a sub-loan is created successfully,-
-when the user navigates to the Loan Dashboard,-
-then the Facility Hierarchy section should reflect the sub-loan as part of the overall loan structure.-
{color:#bf2600}08/05/2025 (NB): Strikethrough AC3 as the facility hierarchy is deprecated and the facility hierarchy can now be viewed from the deal panel. {color}</t>
  </si>
  <si>
    <t>h4. Add sub-loan by product
Ex:
{noformat}                  {
"condition": "AND",
"parts": [
{"field": "LLC_BI__Product__c","operator": "=","value": "Construction"}
]
}
               {noformat}
h4. Route record:
|*Route Name* |*App* |*Body* |*Screen* |
|Add Sub-Loan|*For Loan*: dmw-list-view-all-loans.dmw-row-action-add-sub-loan|llc_bi:dealManagementWorkspace|Add Sub-Loan|
h4. Screen record:
|*Screen Name* |*Screen Section* |*SObject Type* |*Section Resource* |
|Add Sub-Loan|Add Sub-Loan|*For Loan*: LLC_BI__Loan__c|sObjectScreenResource|
h4. Section Configuration record:
|*Screen Section* |*SObject Type* |*Field Set* |
|Add Sub-Loan|*For Loan*: LLC_BI__Loan__c|Field set's API name|
h3. Configure CFG_ConfigKeys</t>
  </si>
  <si>
    <t>To configure the Add Sub-Loan and Copy Loan actions, create the CFG_ConfigKey values for Create_New_Sub_Loan and Copy_Loan.
Use the following steps:
# Navigate to *App Launcher &gt; CFG_ConfigKey*.
# Click *New*.
# The New CFG_ConfigKey pop-out window displays. Enter the following information:
!https://ncino.my.site.com/servlet/rtaImage?eid=kaHPY00000036XP&amp;feoid=00NHu00000uHo6A&amp;refid=0EMPY00000JGkfJ|width=835,height=384,alt="This image displays the New CFG_ConfigKey pop-out window."!
#* *CFG_ConfigKey (1)*: {{Create_New_Sub_Loan}}
#* *lookupKey (2)*: Leave blank. This value is automatically generated when you click Save.
# Click *Save*.
# Repeat these steps to configure the Copy_Loan CFG_ConfigKey.
*Note*: You must spell the CFG_ConfigKey as Copy_Loan to successfully configure the Copy Loan action.
h3. Configure Fields To Not Clone CFG_ConfigValue
Use the following steps to configure a CFG_ConfigValue based on the desired action you want to take place when users create new sub-loans and copy loans. In this example, we will create the Fields To Not Clone CFG_ConfigValue, which specifies which fields should not clone when users create new sub-loans.
# Create a field set on the Loan object for the Fields to Not Clone CFG_ConfigValue as outlined in the Salesforce document [Creating and Editing Field Sets|https://help.salesforce.com/s/articleView?id=sf.fields_editing_field_sets.htm&amp;type=5].
# Create a new picklist value, Copy Loan, for the Category picklist field on the CFG_ConfigValue object, to help differentiate the category you use CFGs for sub-loans and copy loans as opposed to CFGs you may use for other features (such as Credit Actions). Refer to the Salesforce document [Add or Edit Picklist Values|https://help.salesforce.com/s/articleView?id=sf.updating_picklists.htm&amp;type=5] for instructions.
# Navigate to the *App Launcher &gt; CFG_ConfigValue.* 
# Click *New*.
# Enter the following information:
!https://ncino.my.site.com/servlet/rtaImage?eid=kaHPY00000036XP&amp;feoid=00NHu00000uHo6A&amp;refid=0EMPY00000JGkfK|width=737,height=458,alt="This image displays the New CFG_ConfigValue pop-out window."!
#* *Category (1)*: Select *Copy Loan* 
#* *Key (2)*: Enter Fields_To_Not_Clone
*Note:* Ensure you enter the exact spelling for the CFG_ConfigValue as listed in this article.
#* *fieldValue (3)*: Enter the API name of the field set you created in this section.
#* *lookupKey (4)*: This value is automatically generated when you click Save.
# Click *Save*.
*Note*: Refer to the [Configuration Values and Keys|https://ncino.my.site.com/s/article/HowtoConfigureDealManagement#UUID-3ec022c8-5267-141a-eff2-8caa79e203dd] section for a list of available CFG_ConfigValues for the Add Sub-Loan and Copy Loan actions.
h3. Configure CFG_CKJ
The CFG_CKJ is a junction object that connects the CFG_ConfigKey to the desired CFG_ConfigValue.
*Note*: You must create the CFG_CKJ for the CFG process to work.
In this example, we will connect the Create New Sub Loan action (CFG_ConfigKey) to the Fields To Not Clone functionality (CFG_ConfigValue). Use the following steps:
# On the CFG_ConfigValue record you created, click *Related*.
# Navigate to the CFG_CKJs section, and click *New*.
# The New CFG_CKJ pop-out window displays. Enter the following information:
!https://ncino.my.site.com/servlet/rtaImage?eid=kaHPY00000036XP&amp;feoid=00NHu00000uHo6A&amp;refid=0EMPY00000JGkfL|alt="This image displays the New CFG_CKJ pop-out window."!
#* *CFG_ConfigKeys (1)*: Select *Create New Sub-Loan*.
#* *CFG_ConfigValue (2)*: Select the CFG_ConfigValue for *Fields to Not Clone*.
*Note*: The system auto-generates a name for each CFG_ConfigValue.
#* *Product Type (3)*: Select the desired product type, if applicable, for the loan this configuration applies to. For example, *Real Estate*.
#* *lookupKey (4)*: This value is automatically generated when you click Save.
#* *Product (5)*: Select the desired product, if applicable, for the loan this configuration applies to. For example, *Construction*.
*Note*: The Product field overrides the Product Type in the Add Sub-Loan and Copy Loan pop-out windows. If you choose a product type that is not including a product, the product will apply to the sub-loan.
# Click *Save*.</t>
  </si>
  <si>
    <t>JIRA-EBTP2-17</t>
  </si>
  <si>
    <t>P1C1.3.CL1.UC5</t>
  </si>
  <si>
    <t>Disallow Sub-Loan Creation for Ineligible Parent Loan Types</t>
  </si>
  <si>
    <t>As a Loan Coordinator, I want the system to block sub-loan creation when the parent loan is anything other than a guidance line, so that only eligible loan products can have sub-loans and the facility hierarchy remains accurate.</t>
  </si>
  <si>
    <t>AC1:
Given the parent loan is anything other than a guidance line,
when a Loan Coordinator attempts to create a sub-loan,
then the system should not allow selection of Structure Hierarchy and should prevent sub-loan creation.</t>
  </si>
  <si>
    <t>conditionally render row-level action Add sub-loan based on the loan product
{noformat}                  {
"condition": "AND",
"parts": [
{"field": "LLC_BI__Product__c","operator": "=","value": "Term Loan"}
]
}
{noformat}</t>
  </si>
  <si>
    <t>JIRA-EBTP2-18</t>
  </si>
  <si>
    <t>Enforce Available-Commitment Limits on Sub-Loan Amounts</t>
  </si>
  <si>
    <t>As a Loan Coordinator, I want the system to prevent saving a sub-loan whose amount exceeds the parent loan’s committed availability and show an error, so that the facility cannot be over-drawn and the loan data remains accurate.</t>
  </si>
  <si>
    <t>AC1:
Given the Loan Coordinator enters a sub-loan amount that exceeds the available committed amount of the parent loan,
when the user attempts to save,
then the system should block the save and display the error:
“Committed amount cannot be greater than the amount taken down from”.</t>
  </si>
  <si>
    <t>h4. Configure a Validation rule on *LLC_BI__Loan__c* object
where LLC_BI__Legal_Entities__r.amount &gt; *LLC_BI__Loan__c*.{{LLC_BI__Amount__c}} throw a validation error as “Committed amount cannot be greater than the amount taken down from”</t>
  </si>
  <si>
    <t>N/A - Validation rule already exists</t>
  </si>
  <si>
    <t>JIRA-EBTP2-25</t>
  </si>
  <si>
    <t>Hide Closed loans/takedowns for subloans</t>
  </si>
  <si>
    <t>As a Relationship Manager or Loan Coodinator, I want the list of loans that I can perform action on to only include open loans so that I can have a clear view of loans that I can actually perform action on.</t>
  </si>
  <si>
    <t>AC1:
Given that I am viewing loans on the Deal Management panel, 
When I open the Deal Workspace to perform actions to create sub-loans, 
Then I will not see any closed or paid off loans in the list</t>
  </si>
  <si>
    <t># Navigate to *Setup &gt; Custom Code &gt; Custom Settings*.
# Click *Manage* next to the nFORCE System Properties.
# Click *Edit* next to the following system property:
#* *Category*: Deal_Management_Workspace
#* *Key*: dmw_loan_filter_field_set
# In the Value field, enter the *API name* of the desired field set. For example, if you want to filter fields on the Balance Information field set for the Loan object, enter {{LLC_BI__Balance_Information}} in the Value field. We can imply the same for fields like open loans not closed and takedowns.</t>
  </si>
  <si>
    <t>JIRA-EBTP2-31</t>
  </si>
  <si>
    <t>Personalize and Persist Deal Panel Filters per User</t>
  </si>
  <si>
    <t>As a user, I want to add or remove deal panel filters without affecting other users, so that my deal-management view stays personalized. This includes stacking multiple filter rows on any Deal Panel field (e.g., Stage, Product, Entity, Maturity Date), persisting my custom filters to my profile, rendering filters as chips with hover-over help text, and distinguishing system default filters from my own. I can save or clear all custom filters, reset to the locked defaults, and expect changes to load and apply within performance SLAs while maintaining security by ensuring only I can read or write my filters.</t>
  </si>
  <si>
    <t xml:space="preserve">AC1:
Given I open the Deal Panel for the first time, 
When no custom filters exist, 
Then I see only the system default filters.
AC2:
Given I remove the default "Active = True" filter from my view and click Save, 
When another user opens the panel, 
Then they still see "Active = True" as long as it is their default.
</t>
  </si>
  <si>
    <t>The following table lists the packaged list views and their applicable filters. Refer to the [Configure List Views|https://ncino.my.site.com/s/article/HowtoConfigureDealManagement#UUID-a5691d6a-0ca0-8ecf-5eae-3e791e6225a0] section of this article for information on how to configure list views.
|*List View Name* |*Fields* |*Operator* |*Value* |*Notes* |
|All Loan Facilities|* Activity
* Phase|equals|* Active
* Inactive|* This list view’s filter defaults to Activity=Active.
* The Loan List Views feature process enables this list view. Refer to [Enable Feature in Feature Management|https://ncino.my.site.com/s/article/HowtoConfigureDealManagement#UUID-2281b81c-be9f-022f-3ea5-461a7f4015de] for more information.
* If you want the system to recognize a loan's status as Inactive, include the value of the status in the FacilityAggregationExclusionStatus custom setting.
* A loan status not included in this custom setting is considered Active when using filters in the Product Package's Loan Facilities visualforce page (LLC_BI__prodpkguifacilitiesallpage__c ), while a status included in the custom setting is considered Inactive.|</t>
  </si>
  <si>
    <t>JIRA-EBTP2-32</t>
  </si>
  <si>
    <t>Display Loans in Expandable Parent–Child Hierarchy on Product Package</t>
  </si>
  <si>
    <t>As a Relationship Manager or Loan Coordinator and Credit Analyst, I want the Loans related list on the Product Package page from deal management panel to display parent loans and their associated sub-loans in a clear, expandable hierarchy with sorting, filtering, and grouping controls so that I can quickly locate takedowns and manage loan lines efficiently.</t>
  </si>
  <si>
    <t xml:space="preserve">AC1:
Given a Product Package record with multiple parent loans and sub-loans, 
when I view the Loans related list, 
then all loans display in a correct parent→child hierarchy with sub-loans nested under their parents.
AC2:
Given a parent loan with sub-loans, 
when I click the expand/collapse icon, 
then the child sub-loans expand or collapse instantly without reloading the page.
AC3:
Given row-level filters (Status, Loan Type, Parent vs. Sub-Loan), 
when I apply or clear filters, 
then the list shows only the matching loans and remembers my filter settings for the session.
</t>
  </si>
  <si>
    <t>Make sure to modify the following configuration for the display for loan hierarchy,
|*Name* |*Object* |*Description* |*Notes* |
|Deal Management Loan Tree Grid|Loan|This field set drives the columns that display on the Loan tree grid in Deal Management when users select the All Loans list view.|* This field set does not support the following fields:
** Time
** DateTime
** URL
* You can include fields from related objects (such as Product Package) in the field set. This may cause the system to display two fields with the same name, however. For example, if you have a Status field on the Loan object and a Status field on the Product Package object, both fields display as Status in the field set. To avoid this, you can change the name of the field. Be aware, however, that this is an org-wide change.|</t>
  </si>
  <si>
    <t>JIRA-EBTP2-38</t>
  </si>
  <si>
    <t>P1C1.3.CL1.UC1, P1C1.3.CL1.UC2</t>
  </si>
  <si>
    <t>Define Field Sets for Filters, Bulk Edit, and Row Actions</t>
  </si>
  <si>
    <t>As an Administrator, I want to define up to five Salesforce field sets on the Loan and/or Product Package objects to drive column visibility and filtering logic in the Filters panel, limit fields exposed in Bulk Edit dialogs, and configure row-level action menus, so that the Deal Management workspace matches EB&amp;T data requirements and enforces correct field-level security.</t>
  </si>
  <si>
    <t>-AC1:-
-Given the field set definitions approved by EB&amp;T,-
-When configured,-
-Then five Salesforce field sets exist matching the approved names and field lists.-
{color:#bf2600}08/01/2025 (NB): Strikethrough this AC as the fields available are the same across all loan types per decision from EB&amp;T.  If fields need to be variable by product type or stage then a separate story is required.{color}
AC2:
Given I’m viewing the Deal Management workspace Filters panel,
When adding filters,
Then only fields from the Filter Field Set are available for selection and filtering.
AC3:
Given multiple loan records selected in the workspace,
When invoking Bulk Edit,
Then only fields from the Bulk-Edit Field Set appear in the Bulk Edit dialog for mass update.
AC4:
Given a loan record's row-action menu,
When selecting inline “Edit,” “Add Sub-Loan,”
Then only fields from the Row-Action Field Set are displayed and editable.
AC5:
Given a loan record’s row-action menu, 
When selecting inline
Then the option to copy loan will not be available.</t>
  </si>
  <si>
    <t>h5. Fieldsets bulk edit:
|ReviewDisplay|Loan|This field set controls the fields that display on the Row and Bulk Edit fly out panel on the Deal Management workspace record table.|* This field set does not support the following fields:
** Time
** Email
** URL
** Phone Number
** DateTime
** Dependent picklists
* The Row and Bulk Edit panels only support Salesforce's lookup filters; they do not support nCino's Condition Lookups functionality.
* Currency fields save back as the record’s currency, so you should not add the ISO code field to the Bulk Edit panel.
* Bulk and Row Edit only support lookups with one-to-one relationships.
* When you edit on a number field (which includes currency fields), you cannot enter more decimal places than how many the system determines you can enter. For example, if you have a field set to 2 decimal places, you cannot enter 2.003; this field errors in the Bulk Edit panel.|
h5. Loan Facility Field sets:
|Loan Facility Creation Additional Fields|Loan|This field set controls the fields that display on the Add Sub-Loan and Copy Loan pop-out window.|* Ensure you include the Loan Name field.
* You can replace this field set via CFG configuration. Refer to the CFG Configuration for Add Sub-Loan and Copy Loan section for more information.
* You can only use fields in the sub-loan/copy loan pop-out window (controlled by a field set) from the Loan Details or Loan object for the Loan Details section in the Add Sub-Loan pop-out window. Any other fields will not function.|</t>
  </si>
  <si>
    <t>JIRA-EBTP2-39</t>
  </si>
  <si>
    <t>Copy Parent Loan Data When Creating a Sub-Loan</t>
  </si>
  <si>
    <t>As a Loan Coordinator, I want to copy all relevant parent-loan data (including entity involvements, collateral records, and rate &amp; payment structures) to a new sub-loan when I add one, so that setup time is reduced and manual data entry is minimized. The system should allow selection of specific related records to copy and provide a success/failure summary upon completion.</t>
  </si>
  <si>
    <t>-AC1:-
-Given a parent loan exists and the user is in the Deal Management workspace-
-When the user clicks "Add Sub-Loan"-
-Then the new loan creation form is pre-populated with Product Line, Product Type, Structure Hierarchy default to Regular Future, and initial Stage to Credit Request, and amount to $0-
{color:#bf2600}08/05/2025 (NB) - Discovered that we’re unable to default fields within this modal without impacting other areas of functionality within the environment.  As such, I’m closing this AC. {color}
AC2:
Given the Add Sub-Loan form is loaded
When the form renders
Then a "Copy Related Records" panel with checkboxes for Entity Involvements, -Collateral records, Participation, Site Visit Memo appears.-
{color:#bf2600}08/05/2025 (NB) - Per EB&amp;T requirements the only related records that should be available to copy are Entity Involvement.  Strikethrough records that are not meant for copy. {color}
AC3:
Given the user has selected one or more copy options
When the user saves the new sub-loan
Then the system asynchronously clones the selected related records from the parent loan, preserving field values and generating new record IDs on the sub-loan.
AC3:
Given certain copy checkboxes are left unchecked
When the user saves the sub-loan
Then no related records of those unchecked types are copied to the new sub-loan.</t>
  </si>
  <si>
    <t>CFG_ConfigValues for cloning parent loan entities,
*Example*: [{"relative":"LLC_BI__Legal_Entities__r","required":true},{"relative":"LLC_BI__Fees__r"}, {"relative":"LLC_BI__Collateral__r","label":"Manual Label (Collateral)"}]
If you need to clone grandchildren records of the loan (related records on a loan relative, such as Authorized Signer and Authorized Account on the Entity Involvement record), use this format:
[
{"relative": "LLC_BI__Legal_Entities__r", "required": true,"children": [{"relative": "LLC_BI__Contingent_Liabilties__r"},{"relative": "LLC_BI__Authorized_Accounts__r"}]}
]</t>
  </si>
  <si>
    <t>JIRA-EBTP2-41</t>
  </si>
  <si>
    <t>Auto-Reopen Product Package When New Takedown or Renewal Is Created</t>
  </si>
  <si>
    <t>As a Loan Coordinator, I want the product package to reopen automatically when a new takedown or renewal is added, so that I can resubmit for approval without manual status changes. When any new SubLoan__c record (takedown or renewal) is created under an existing ProductPackage__c whose Status__c is not "Open", the system automatically updates the parent Product Package status to "Open", logs the change in the audit trail or Chatter feed, and triggers the associated approval process.</t>
  </si>
  <si>
    <t xml:space="preserve">AC1:
Given an existing Product Package in status "Approved"
When a Loan Coordinator creates a new takedown or renewal on a sub-loan
Then the parent Product Package status immediately becomes "Open", a feed post or audit trail entry is created, and the standard approval queue is triggered.
Note - this would only be applicable for organic product packages that are being used for guidance lines. </t>
  </si>
  <si>
    <t>Create a flow to reopen the product package when a new sub-loan is added to an approved product package.</t>
  </si>
  <si>
    <t>New Flow: 
Loan_After Save_Reopen Product Package for Organic Sub-Loan</t>
  </si>
  <si>
    <t>New Flow:
Loan_After Save_Reopen Product Package for Organic Sub-Loan</t>
  </si>
  <si>
    <t>JIRA-EBTP2-47</t>
  </si>
  <si>
    <t>P1C1.3.CL1.UC2, P1C1.3.CL1.UC1</t>
  </si>
  <si>
    <t>Restore and Reorganize Loan Details Fields on the Loan Record</t>
  </si>
  <si>
    <t>*As* a user accessing a Loan record (e.g., Loan Coordinator, Relationship Manager, Credit Analyst),
*I want* to view and edit the key *Loan Details fields* that were previously available in the removed Loan Details section,
*So that* I can maintain visibility into critical loan information and perform updates without relying solely on the Loan Dashboard.</t>
  </si>
  <si>
    <t>{color:#006644}*AC1:*{color}
*Given* the user opens a Loan record in Lightning,
*When* viewing the new layout,
*Then* the Loan Details fields will match with the attached spreadsheet for fields that should be visible and editable. -previously removed are now- *-visible and editable-* -on the record page in the loan details section of the loan dashboard route.-
* -EBT Original Amount-
* -Core Current Balance-
* -Product-
* -Originating Officer-
* -Servicing Officer-
* -Maturity Date-
* -HMDA Review Complete (This field was approved to remove by compliance and Jen)-
* -CRA Verification Review Status (This field was approved to remove by compliance but Jen asked to keep it for easy review by LCs to know that it’s ready to send to docs)-
* -Stage and Status-
* -Risk Grade-
* -Unit-
* -Entity-
* -Loan Number-
* -Application Number-
* -Contract Date-
* -Opportunity-
*-AC2:-*
*-Given-* -the user is viewing the Loan Dashboard,-
*-When-* -they view available sections,-
*-Then-* -the following field groups are- *-no longer displayed-*-:-
* -Loan Characteristics-
* -Program-
* -Niche Products-
* -Govt. Guarantee Type-
* -Lending Strategy-
* -Other Loan Attributes-
* -Auto Debit Type-
*-AC3:-*
*-Given-* -the Loan Details fields are restored on the record page,-
*-When-* -displayed,-
*-Then-* -the layout- *-prioritizes most-used fields-* -(e.g., Application Number is listed toward the top).-
{color:#006644}*-AC4:-*{color}
*-Given-* -a user is viewing the Loan Dashboard-
*-When-* -they view available sections-
*-Then-* -Stage History will be displayed at the bottom of the Loan Dashboard route just below Loan Details - Editable-
{color:#006644}*-AC5:-*{color}
*-Given-* -a user is viewing the Loan Dashboard-
*-When-* -they scroll to the bottom of the page-
*-Then-* -they will see the following related lists:- 
* -Lending Agreements-
* -Borrowing Base Reports-
* -Account Actions-
* -Modification Requests-
* -Renewal/Modification (list view)-
* -Archived Loan Apps-
* -Stage Logs- 
{color:#006644}*-AC6:-*{color}
*-Given-* -that the changes above have been configured-
*-When-* -a user accesses the Commercial Banking or Loan Coordination apps-
*-Then-* -these changes will be reflected in both of those apps-</t>
  </si>
  <si>
    <t>h3. Solution Design – Loan Dashboard &amp; Deal Management Field/Layout Updates
_(Object:_ {{LLC_BI__Loan__c}}_)_
----
h4. 1 . Purpose &amp; Scope
Restore critical *Loan Details* information to the Lightning Loan record (Deal Management route) while de-cluttering the *Loan Dashboard*. The work is 100 % declarative (App Builder / Field Sets) and touches *three configuration layers*:
||Layer||Item||Result||
|*A*|Field Set Update
{{Ui_Commercial_LoanDashboard_Details}}|Remove legacy fields/groups|
|*B*|*NEW* Field Set {{UI_Commercial_Loan_Dashboard_Details_Edi}}|Drives editable Loan-Details section on record|
|*C*|nCino UI Groups (Booked vs. Non-Booked views)|Surface the new field set in correct layouts|
----
h4. 3 . Detailed Design
h5. 3.1 Field-Set Refactor
||Step||Object||API Name||Action||
|1|{{LLC_BI__Loan__c}}|{{Ui_Commercial_LoanDashboard_Details}}|*Edit* → _Remove_ the following fields/groups (any sub-headers inside the set, if used):- Loan Characteristics- Program- Niche Products- Govt. Guarantee Type- Lending Strategy- Other Loan Attributes- Auto Debit Type- Product- Risk Grade- Relationship- Application Number|
|2|{{LLC_BI__Loan__c}}|*Create* Field Set {{UI_Commercial_Loan_Dashboard_Details_Edi}}|* Add fields in *usage-priority order* (top → bottom): 1. Application Number 2. Loan Number 3. EBT Original Amount 4. Core Current Balance 5. Product 6. Originating Officer 7. Servicing Officer 8. Stage and Status 9. Risk Grade 10. Maturity Date 11. Unit 12. Entity 13. Contract Date 14. HMDA Review Complete 15. CRA Verification Review Status|
{quote}_Field ordering above satisfies AC3 (“Application Number toward the top”)._{quote}
----
h5. 3.2 nCino Group UI Updates
h6. 3.2.1 Non-Booked UI
||Item||Value||
|*New Section*|_Lookup Key 42667581329632777_ - Add a *Tab* or *Accordion section* titled “Loan Details”.|
|*Component*|Standard *Field Section* bound to *new field set* {{UI_Commercial_Loan_Dashboard_Details_Edi}}.|
|*Section Config*|_Lookup Key 715777127261260_|
h6. 3.2.2 Booked UI
||Item||Value||
|*New Section*|_Lookup Key 42174510015747403_ - identical component &amp; label.|
|*Section Config*|_Lookup Key 592318265930756_ - mimic Non-Booked layout for consistency.|</t>
  </si>
  <si>
    <t>*Field Set Update:*
Object: LLC_BI__Loan__c
API Name: Ui_Commercial_LoanDashboard_Details	
Remove: 
* Loan Characteristics
* Program
* Niche Products
* Govt. Guarantee Type
* Lending Strategy
* Other Loan Attributes
* Auto Debit Type
* Product
* Risk Grade
* Relationship
* Application Number
*New Field Set:*
Object: LLC_BI__Loan__c
API Name:
UI_Commercial_Loan_Dashboard_Details_Edi
+*Non Book UI Update*+
*New Screen Section:* 
Lookup Key: 42667581329632777
*New Section Configuration:*
Lookup Key: 715777127261260 
+*Booked UI Update*+
*New Screen Section:* 
Lookup Key: 42174510015747403
*New Section Configuration:*
Lookup Key: 592318265930756</t>
  </si>
  <si>
    <t>JIRA-EBTP2-50</t>
  </si>
  <si>
    <t>Prevent Manual Change of Stage to Booked</t>
  </si>
  <si>
    <t>*As a* System Administrator
*I want* manual edits that set a loan’s Stage to “Booked” to be disallowed (even for users who can edit the Stage field)
*so that* loans are booked only through controlled processes and data integrity is preserved.</t>
  </si>
  <si>
    <t>*AC1 – Block manual change to Booked (UI)*
* *Given* a user has permission to edit the Stage field
* *When* the user selects Stage = “Booked” and attempts to save
* *Then* the system blocks the save and displays: _“Stage ‘Booked’ can only be set by the booking process after eligibility is met.”_
{quote}*Booking criteria (configurable; examples to tailor):*
* Booked Date/Time not being populated
* Syncronization key is blank{quote}</t>
  </si>
  <si>
    <t>Create VR on loan check for Loan stage ischanged &amp;&amp; booked &amp;&amp; booked datetime is blank &amp;&amp; key is blank then throw an error _Stage ‘Booked’ can only be set by the booking process after eligibility is met.”_</t>
  </si>
  <si>
    <t>JIRA-EBTP2-55</t>
  </si>
  <si>
    <t>Enhancement - Deal Panel Column Update</t>
  </si>
  <si>
    <t>As a Loan Coodinator, I want the columns of the Deal Panel to be more clear so that I can quickly identify which loans I’m looking at.</t>
  </si>
  <si>
    <t>AC1:
Given that I am a Loan Coordinator
When I am viewing the Deal Panel
Then I will see Product Name relabeled to Loan Name and Loan Number changed to Product</t>
  </si>
  <si>
    <t>* *Requirement*
** The business needs the *Deal Panel* in Loan records to display the Loan Name under the Product column, by referencing {{LLC_BI__Product__c}}.
* *Design Choice*
** Use *Lightning App Builder* configuration to point the *Additional Loan Column* property to {{LLC_BI__Product__c}}.
** Ensure {{LLC_BI__Product__c}} is either a *formula field* (that pulls Loan Name) or a *lookup text-mapping field* on the Loan object.
* *High-Level Flow*
** User opens Loan record → Deal Panel component loads → Additional Loan Column fetches value from {{LLC_BI__Product__c}} → After saving that additional columns the layout should be Product Name and Product. This applies to both lightning record pages (Loan &amp; Product package)
* *Update custom label for Product Name*</t>
  </si>
  <si>
    <t>* 
* Go to App Launcher and search for *Loan*
* Open a Loan record and click *Setup ⚙ → Edit Page*
* In Lightning App Builder, select the *Deal Panel* component
* On the right-hand properties panel:
** Check *Show Loan Tab*
** Set *Loan Tab Order* as needed
** In *Additional Loan Column*, select {{LLC_BI__Product__c}}
* Ensure {{LLC_BI__Product__c}} is set up to reference the Loan Name (either as a formula field or mapped field)
* Click *Save* and *Activate* the Lightning Record Page
* Test by opening a Loan record and verifying the Product Name and Product columns are showing.
!Deal Management Columns edit for Loan.png|width=100%,alt="Deal Management Columns edit for Loan.png"!
!Loan Outcome .png|width=100%,alt="Loan Outcome .png"!
* Go to App Launcher and search for *Product Package* 
* Open a Product Packafe record and click *Setup ⚙ → Edit Page*
* In Lightning App Builder, select the *Deal Panel* component
* On the right-hand properties panel:
** Check *Show Loan Tab*
** Set *Loan Tab Order* as needed
** In *Additional Loan Column*, select {{LLC_BI__Product__c}}
* Ensure {{LLC_BI__Product__c}} is set up to reference the Loan Name (either as a formula field or mapped field)
* Click *Save* and *Activate* the Lightning Record Page
* Test by opening a Product package record and verifying the Product Name and Product columns are showing.
!Deal Management Product Package Columns.png|width=100%,alt="Deal Management Product Package Columns.png"!
!Product package Outcome.png|width=100%,alt="Product package Outcome.png"!
Setup → Custom Labels → Commercial_Workspace_Column_Header_Product_Name → Translation Override → New → Language: English → Translated Text: Loan Name</t>
  </si>
  <si>
    <t>Change set.</t>
  </si>
  <si>
    <t>JIRA-EBTP2-66</t>
  </si>
  <si>
    <t>Enhancement - Update Add-Sub Loan Button Access</t>
  </si>
  <si>
    <t xml:space="preserve">As a Loan Coordinator, I only want to be able to create sub-loans for products where we actually have sub-loans in nCino so that I am not confused by seeing it as an option on products where we can’t actually create sub-loans. </t>
  </si>
  <si>
    <t>*AC1:*
Given I am a Loan Coordinator
When I am working in the Deal Workspace on the All Loan Facilities list view
Then I will only see the option to add a sub-loan for Guidance Lines of Credit
*AC2:*
Given I am a Loan Coordinator
When I am working in the Deal Workspace on any other list view
Then I will not see the option to add a sub-loan for any product</t>
  </si>
  <si>
    <t xml:space="preserve">Update the actions for add-sub loan to include filters using JSON that will not display the add sub-loan option when viewing products that are not guidance lines of credit within the All Loan Facilities list view.  
Update the action for add-sub-loan to include filters using JSON that will not display add sub-loan within the Pre-Approval Loans and Complete/Closed list views. </t>
  </si>
  <si>
    <t>From the App Launcher open Groups (for nCino UI)
Located Deal Management Workspace: Loan
Within the route groups open the route group for Add Sub-Loan where the parent route is All Loan Facilities (Lookup Key: 42097170035480953
Update the Conditional Display Criteria to:
{
"condition": "AND",
"parts": [
{
"condition": "OR",
"parts": [
{
"field": "LLC_BI__Product__c",
"operator": "=",
"value": "Guidance Line - Fixed"
},
{
"field": "LLC_BI__Product__c",
"operator": "=",
"value": "Guidance Line - Revolving"
}
]
},
{
"field": "LLC_BI__Stage__c",
"operator": "=",
"value": "Booked"
}
]
}
From that same route group, select the Add Sub-Loan route to open the route and navigate to the Section Configuration record.  Once the route is open, select the Screen 'Add Sub-Loan' to open it.  Then select the Screen Section Name: Add Sub-Loan to open the screen section.  In the Screen Section scroll to the related list for Section Configurations and open the Section Configuration record with lookup key: 234234432.  
Update the Filter Criteria to:
{
"condition": "AND",
"parts": [
{
"condition": "OR",
"parts": [
{
"field": "LLC_BI__Product__c",
"operator": "=",
"value": "Guidance Line - Fixed"
},
{
"field": "LLC_BI__Product__c",
"operator": "=",
"value": "Guidance Line - Revolving"
}
]
},
{
"field": "LLC_BI__Stage__c",
"operator": "=",
"value": "Booked"
}
]
}</t>
  </si>
  <si>
    <t>JIRA-EBTP2-69</t>
  </si>
  <si>
    <t>Enhancement - New List View for Closed/Complete Loans</t>
  </si>
  <si>
    <t xml:space="preserve">As a Loan Coordinator, I want to have a separate view of all of the closed/complete loans so that my view of all of the loans in the Deal Workspace is relevant to loans I can actually create sub-loans on until I want to view other related loans. </t>
  </si>
  <si>
    <t>*AC1:*
Given that I am a Loan Coordinator
When I’m accessing the Deal Workspace
Then my view of All Loan Facilities will not include loans in a stage of Complete or Closed
*AC2:*
Given that I am a Loan Coordinator
When I am accessing the Deal Workspace
Then I will have a new list view ‘Complete/Closed Loans’ where I can then see loans that are only in a stage of Complete or Closed
*AC3:*
Given that I am a Loan Coordinator
When I am accessing the Complete/Closed Loans list view
Then I will not have the option to bulk edit or add sub-loans for any of the loans listed</t>
  </si>
  <si>
    <t>Update the existing All Loan Facilities list view to not include Complete/Closed loans. 
Create a new list view and filter on Complete Closed Loans
Validate that access to bulk edit or add sub-loans is not available when on the Complete/Closed loans list view.</t>
  </si>
  <si>
    <t>h3. Configurations:
Navigate to Group UI → Deal Management Workspace: Loan → Route Group All Loan Facilities → Route All Loan Facilities → Screen → Screen Section → Screen Configurations.
Replace the filter with:
[
{
"filterKey": "activity",
"operator": "=",
"value": ["active"],
"isLocked": false
},
{
"filterKey": "LLC_BI__Stage__c",
"operator": "!=",
"value": ["Complete","Closed"],
"isLocked": true
}
]
!Old Filter.png|width=100%,alt="Old Filter.png"!
!New Filter.png|width=100%,alt="New Filter.png"!
----
h3. Configurations for List View:
* Navigate to Group UI and find Deal Management Workspace: Loan
* Create *Route Group*
** Group: Deal Management Workspace: Loan
** Order: 80
** Save
* Create *Route* under that Route Group
** Route Name: Complete/Closed Loans
** App: llc_bidealManagementWorkspace
** Body: dmw-list-view-all-loans
** Body Type: leave as default
** Icon Class: leave blank (optional)
** lookupKey: auto-generated
** Screen: Complete/Closed Loans
* Create *Screen*
** Screen Name: Complete/Closed Loans
** lookupKey: any value the admin wants to use
* Create *Screen Section* under that Screen
** Screen Section Name: Complete/Closed Loans
** Screen: Complete/Closed Loans
** sObject Type: LLC_BI__Loan__c
** Section Resource: SObjectScreenResource
** Number of Columns: 0
** Display Order: enter value if needed
** Save
* Create *Screen Configuration* inside that Screen Section
** Section Configuration Name: auto
** sObject Type: LLC_BI__Loan__c
** Field Set: LLC_BI_Deal_Management_Loan_Tree_Grid
** Layout: leave blank
** Display Order: 1.01
** lookupKey: any value the admin wants to use
** Filter Criteria:
[
{
"filterKey": "LLC_BI__Stage__c",
"operator": "=",
"value": ["Closed", "Complete"],
"isLocked": true
}
]
!Route Group.png|width=100%,alt="Route Group.png"!
!Route.png|width=100%,alt="Route.png"!
!Screen.png|width=100%,alt="Screen.png"!
!Screen Section.png|width=100%,alt="Screen Section.png"!
!Screen Configuration.png|width=100%,alt="Screen Configuration.png"!</t>
  </si>
  <si>
    <t>JIRA-EBTP2-71</t>
  </si>
  <si>
    <t>Enhancement: In-App Guidance Deal Management</t>
  </si>
  <si>
    <t>As a Loan Coordinator, I want to have some notification that tells me about the new functionality with the Deal Panel so that I can be informed of changes to the system.</t>
  </si>
  <si>
    <t>*AC1:*
Given that I am a Loan Coordinator
When I log into nCino and access a loan for the first time after the Deal Management functionality release
Then I will see a popup on the bottom right corner of the screen that tells me about the new Deal Panel
*AC2:*
Given that I am a Loan Coordinator
When I see the pop-out notifying me about Deal Panel
Then I can snooze the message or dismiss it
*AC3:*
Given that I am a Loan Coordinator
When I have snoozed the pop-out
Then it will respect the amount of time I have snoozed it for and only show me the message again after the time period of the snooze has passed
*AC4:*
Given that I am a Loan Coordinator
When I have dismissrd the pop-out
Then I will no longer see the pop-out on any loan</t>
  </si>
  <si>
    <t>Create In-App Guidance for Deal Panel:
# Navigate to *Setup &gt; User Engagement &gt; In-App Guidance*.
# Click *Add*.
# In the In-App Guidance Builder, navigate to any loan and click *Add*.
# Select the following:
#* *Prompt Type*: Floating Prompt
#* *Position*: Bottom Right
# Click *Next*.
# Fill in or select the following:
#* *Title*: {{Introducing Deal Panel!}} 
#* *Body*: {{Click this column to expand the deal panel.}} 
#* *Image*: Upload the .gif file attached to this article.
#* *Alt Text*: Click the column to expand the deal panel.
#* *Image Layout*: Image Below Body Text
#* *Dismiss Button Label*: {{Dismiss}} 
# Click *Save*, then *Done*.
# Navigate back to *In-App Guidance &gt; drop-down menu &gt; Activate*. The following screenshot provides an example of what the Salesforce prompt *(1)* would look like:
!https://ncino.my.site.com/servlet/rtaImage?eid=kaHPY0000003WTB&amp;feoid=00NHu00000uHo6A&amp;refid=0EMPY00000M2JBv|width=2876,height=1452,alt="The new feature announcement informs users of the deal panel."!</t>
  </si>
  <si>
    <t># Navigate to *Setup &gt; User Engagement &gt; In-App Guidance*.
# Click *Add*.
# In the In-App Guidance Builder, navigate to any loan and click *Add*.
# Select the following:
#* *Prompt Type*: Floating Prompt
#* *Position*: Bottom Right
# Click *Next*.
# Fill in or select the following:
#* *Title*: {{Introducing Deal Panel!}} 
#* *Body*: {{Click this column to expand the deal panel.}} 
#* *Image*: Upload the .gif file attached to this article.
#* *Alt Text*: Click the column to expand the deal panel.
#* *Image Layout*: Image Below Body Text
#* *Dismiss Button Label*: {{Dismiss}} 
# Click *Save*, then *Done*.
# Navigate back to *In-App Guidance &gt; drop-down menu &gt; Activate*. The following screenshot provides an example of what the Salesforce prompt *(1)* would look like:
!https://ncino.my.site.com/servlet/rtaImage?eid=kaHPY0000003WTB&amp;feoid=00NHu00000uHo6A&amp;refid=0EMPY00000M2JBv|width=2876,height=1452,alt="The new feature announcement informs users of the deal panel."!
# Change Set: In App Guidance</t>
  </si>
  <si>
    <t>Change Set: In App Guidance
Prompt: InAppGuidanceDealManagement</t>
  </si>
  <si>
    <t>JIRA-EBTP2-84</t>
  </si>
  <si>
    <t>Deal Management Workspace LWC</t>
  </si>
  <si>
    <t>As a Loan Coordinator, I need to be able to access the Deal Management workspace without the page continuously loading so that I can efficiently do my work.</t>
  </si>
  <si>
    <t>*AC1:*
Given that I am a Loan Coordinator
When I am on a loan or a product package
Then I will see a new tab for Workspace where I can easily access the Deal Management Workspace</t>
  </si>
  <si>
    <t xml:space="preserve">Update the LUX_LC_Loan_Commercial Workspace lightning record page by adding a new tab for ‘Workspace’ and add the Deal Management Workspace LWC for that tab.
Update the Commercial Workspace Product Package lightning record page by adding a new tab for ‘Workspace’ and add the Deal Management Workspace LWC for that tab.  Ensure the context is set to Loan. </t>
  </si>
  <si>
    <t>Change set lightning record pages: 
LUX_LC_Loan_Commercial Workspace
Commercial Workspace Product Package</t>
  </si>
  <si>
    <t>JIRA-CCUFMCNSM-286</t>
  </si>
  <si>
    <t>P1C1.3.CU1.UC5</t>
  </si>
  <si>
    <t>Member Services app needs utility bar refinement</t>
  </si>
  <si>
    <t>As a Relationship Services user I need the ability to have a customized utility bar within the Member Services app so that I can use various productivity tools.</t>
  </si>
  <si>
    <t>* TBD - need to discuss with the client</t>
  </si>
  <si>
    <t>JIRA-CCUFMCNSM-374</t>
  </si>
  <si>
    <t>P1C1.3.CU1.UC4, P1C1.3.CU1.UC1</t>
  </si>
  <si>
    <t>Marketing Cloud - Indirect Lending New Member Onboarding</t>
  </si>
  <si>
    <t>As a marketing cloud data manager, I need to be able to send communications to a particular segment of subscribers build with targeted criteria</t>
  </si>
  <si>
    <t># Goal:
## Welcome new Indirect Loan members, encourage members to sign up for digital banking, and cross sell other account types
# Entry Rules
## Journey Settings: Reenter after exit
## Person Account
### Email Is Not Null
### HasOptedOutOfEmail = false
### Market Code (Market__c) = a7H4x000000UCkUEAW
###  Relationship ID (Relationship_ID__c) is not blank
### Member must be 18 years or older
### PersonMailingState: Address must exclude California: “CA”
## Financial Account 
### New Indirect Loan
#### Rolling 5 day window
##### FinServ__OpenDate__c
#### FinServ__ProductName__c Includes
####* NC New Indirect Auto OR NC Used Indirect Auto
####* will need to be update to ‘New Indirect Auto’ OR ‘Used Indirect Auto’
## Financial Account Role
### FinServ__Role__C  = ‘Prime Owner’,'Joint'
### FinServ__RelatedAccount__c join to Account ID
# Entry Data *(All required fields)*
## Person Data 
### Person Contact Id
### PersonBirthDate
### First Name: FirstName
### PersonEmail: PersonEmail
### Market__c
### Relationship_ID__c 
### HasOptedOutOfEmail
### Digital Banking
## Account 
### FinServ__FinancialAccountNumber__c  
### FinServ__ProductName__c
### FinServ__Description__c
### FinServ__Status__c
### FinServ__OpenDate__c
### Product__c
# Emails
## Count: 3 Emails
### Email 1: Welcome to Corning
### Email 2: Sign Up for Digital Banking
### Email 3: Cross-Sell - Vivify Checking
# Journey Decisions
## Account Status = Open
### FinServ__Status__c = Open 
## Digital Banking Sign Up
### *Digital_Banking_c*
## Other account types opened (Vivify Checking): 
### *RECORDTYPEID (0124x000000dHvQAAU)*
## Subscribed for Email
# Journey Flow
## *New_Indirect_Loan_Member_Onboarding_Journey*
# Sender Profiles
## Welcome From Name
### CCU Loans
## Welcome Reply-to Email
### CCULoan-Welcome@mail.corningcu.org
## Digital Banking From Name
### CCU Loans
## Digital Banking Reply-to Email 
### CCULoan-DigitalBanking@mail.corningcu.org
## Vivifi Checking From Name 
### CCU Loans
## Vivifi Checking Reply-to Email
### CCULoan-Vivifi@mail.corningcu.org</t>
  </si>
  <si>
    <t>*Rules of audience:* 
# Journey Entry Setting: Reenter after exit
# Person Account
## Market Code  
### *Market Code (Market__c) = a7H4x000000UCkUEAW*
#### Formally Market_formula__c = '*a7H4x000000UCkUEAW*'
### AND *Relationship ID (Relationship_ID__c) is not blank*
## Person Email Is Not Null
## HasOptedIntoEmail = false
## Age &gt; 18
# Financial Account
## New Indirect Loan
### FinServ__OpenDate__c within past 5 days
### FinServ__Status__c is Open
### *Product__c* includes either
#### NC New Indirect Auto 
#### NC Used Indirect Auto
*Method of audience*: 
* Data Extension
* Automation / SQL</t>
  </si>
  <si>
    <t>*Journey*
# Data Extension
## Data Extensions&gt;Journey Builder&gt;Indirect Lending&gt;
## New_Indirect_Loan_Member_Onboarding_Audience_v1
# Automation
## my automations/Journeys/Indirect Loans
## New_Indirect_Loan_Member_Onboarding_v1
# SQL
## Query/Journeys/Indirect Loans
## New_Indirect_Loan_Member_Onboarding_v1_SQL
### Data action: Update
### Target DE: New_Indirect_Loan_Member_Onboarding_Audience_v1
# Journey
## Decisions
### Decision 1 
#### Opted-out?
#### Upsell Digital Banking?
#### Already have Digital Banking?
#### Unhandled
### Decision 2
#### Opted Out? 
#### Already have Vivify Checking?
#### Cross-Sell Vivify Checking
#### Unhandled
## Update Contact Activities: 
### Exit Reasons
#### Opted out of email
#### Another account was opened after
#### Unhandled
### Email sent date
# Emails
## To be built by Corning Credit Union
*Attribute Group*
# Data Extensions
## Master Data
### Member
### Financial Account
# Automation
## my automations/Journey Attribute Group
## Journey Attribute Group from SFDC
# SQL
## Query/Journey Attribute Group
### Members_SQL
### Financial_Accounts_SQL
# Attribute Group
## Journey Decisions</t>
  </si>
  <si>
    <t>JIRA-CCUFMCNSM-532</t>
  </si>
  <si>
    <t>Marketing Cloud - General Member Onboarding</t>
  </si>
  <si>
    <t>Assistance/guidance for creation of the New General Membership Onboarding journey.</t>
  </si>
  <si>
    <t>JIRA-CCUFMCNSM-61</t>
  </si>
  <si>
    <t>P1C1.3.CU1.UC4</t>
  </si>
  <si>
    <t>Create Member Services and Digital Service Apps</t>
  </si>
  <si>
    <t>Create different Salesforce apps that have navigational objects that are specific to the Member Services team and the Support team
App Names: Member Services, Digital Services
Both apps will be with the console view.
The navigational tabs for the Member Services app will be: Home, Tasks, Calendar, Leads, Relationships, Financial Accounts, Contacts, Opportunities, Dashboards, Reports
The navigational tabs for the Digital Services app will be: Home, Tasks, Cases, Relationships, Dashboards, Reports</t>
  </si>
  <si>
    <t>Two different apps will be created for the Member Services team and Digital Services team</t>
  </si>
  <si>
    <t>Create two apps: Member Services, Digital Services
Both will have the console view
Member Services app will have the following navigational tabs: Home, Tasks, Calendar, Leads, Members, Opportunities, Dashboards, Reports
Digital Services app will have the following navigational tabs: Home, Tasks, Cases, Members, Dashboards, Reports</t>
  </si>
  <si>
    <t>Apps
Member Services, Digital Services
Include in change set Financial Account Report Page:
Financial_Account_Record_Page does not exist or is not a valid override for action View.</t>
  </si>
  <si>
    <t>Include Member Services, Digital Services Apps</t>
  </si>
  <si>
    <t>JIRA-NWFCU-287</t>
  </si>
  <si>
    <t>Jira issue NWFCU-287</t>
  </si>
  <si>
    <t>P1C1.3.CU1.UC5, P1C1.3.CU1.UC4</t>
  </si>
  <si>
    <t>New Member Onboarding Flow</t>
  </si>
  <si>
    <t>As an owner of Action Plan tasks I need for Action Plans to be created, updated automatically to free my time up and ensure action data is in sync across the org.</t>
  </si>
  <si>
    <t># New Member action plans are automatically created when a new account is created in salesforce and it has a Primary Savings Account (from nickname on FA)
# Owner of action plan is owner of primary savings account
# New Action Plans automatically have status of In Progress
# Needs Action Plan field is automatically marked as true when new action plan is created
# Needs Action Plan field on Account is marked as false when action plan completed
# Report to view what actions plans have not been started and those completed, this may just be confirming the existing report “New Member Onboarding” still works correctly</t>
  </si>
  <si>
    <t>Account Triggered Flow:
* Create a Triggered Flow from Account when criteria is met
* Generate the Action Plan and have the status be In Progress
* Set Action Plan to True on related Account
Action Plan Trigger:
* Update Account
* Note: Triggered Flow may still not have access to the correct object, if so Apex Class will be needed.</t>
  </si>
  <si>
    <t>Made a flow</t>
  </si>
  <si>
    <t>Flow: New Member Onboarding</t>
  </si>
  <si>
    <t>JIRA-NWFCU-377</t>
  </si>
  <si>
    <t>Jira issue NWFCU-377</t>
  </si>
  <si>
    <t>P1C1.3.CU1.UC2, P1C1.3.CU1.UC4</t>
  </si>
  <si>
    <t>Member Services, Statements, SDB, Tax Forms, Treasury Case Fields for Flow and Layout</t>
  </si>
  <si>
    <t>As a NW user creating and working cases I need certain fields visible and required to ensure the correct information is populated during a case to allow the case to be actioned correctly</t>
  </si>
  <si>
    <t># Case flow for case creation contains the listed fields from spreadsheet for each case type and need to be required. Doc upload represent ability to upload docs on case creation
# Case flow on creation contains ability to upload and attach documents as per spread sheet (doc attached)
[^Member Services, Statements, SDB, Tax Forms, Treasury Case Fields for Flow and Layout v2 (66b7eaa5-c2b5-4034-925b-481b75f9555b).xlsx]
# Case lightning page shows the listed fields from spreadsheet and make them required for close if listed to be required.
# Remove Type: Tax Correction and subtype: Statement Admin
# Update case assignment rules: Rec type: Member Service Type: Notice Reprint Request	Subtype: Notices, If Notice Type is LN_EAS the case should route to Mortgage Servicing. All others go to Logistics.
# New Field: Scanner Support Type (Online Banking, Scanner Issue)
# New Field Scanner Type: TExt</t>
  </si>
  <si>
    <t>* Follow criteria in AC
* Make sure Upload File component is visible
* ContentVersion object has custom field that needs to be checked if file needs to be sent to Nautilus</t>
  </si>
  <si>
    <t>Activate Flows</t>
  </si>
  <si>
    <t>Flows:
* Case Subflow - Member Service
* Case Subflow - Safe Deposit Box
* Case Subflow - Statements
* Case Subflow - Tax Forms
* Case Subflow - Treasury Management
Case Assignment Rules
Case fields
* Scanner Type
* Scanner Support Type</t>
  </si>
  <si>
    <t>JIRA-NWFCU-402</t>
  </si>
  <si>
    <t>Jira issue NWFCU-402</t>
  </si>
  <si>
    <t>New Member Onboarding action plans should only be created for the Financial Account if the Branch Name (FinServ__BranchName__c) contains “Branch”, HQ”, ”Liberty”, or “Westfields”.</t>
  </si>
  <si>
    <t># New Member Onboarding action plans should only be created for the Financial Accounts if the Branch Name (FinServ__BranchName__c) contains 
## Branch
## HQ
## Liberty
## Westfields</t>
  </si>
  <si>
    <t>Update entry conditions on flow: New Member Onboarding
Add the conditions to the current conditions so flow only runs when the FinServ__BranchName__c contains the values
# ‘Branch’ or
# 'HQ' or
# ‘Liberty’ or
# 'Westfields' or</t>
  </si>
  <si>
    <t>Activate flow</t>
  </si>
  <si>
    <t>Flow: New Member onboarding</t>
  </si>
  <si>
    <t>JIRA-NWFCU-499</t>
  </si>
  <si>
    <t>Jira issue NWFCU-499</t>
  </si>
  <si>
    <t>Account Maintenance &gt; Refund Request &gt; Member Service Center</t>
  </si>
  <si>
    <t>The Member Service Center refund request should be updated to match the Branch Services Refund Request.</t>
  </si>
  <si>
    <t># Fields required at Create:
## Financial Account
## Amount
## Date(s) Fees Assessed
## Fee Result of CU Error
## Fee Type
# Fields visible at create but not required
## Internal Comments
## Document attachments
# Field required for Closure
## Resolution
### Values: Approved, Denied</t>
  </si>
  <si>
    <t>* Update Flow: Case_Subflow_Account_Maintenance to make required fields visible for subtype Member Service Center
* No need to add assignment in flow as already assigned from other Refund request subtypes
* Update Lightning Page to make fields visible for Subtype Member Service Center</t>
  </si>
  <si>
    <t>Flow: Case_Subflow_Account_Maintenance
Lightning Page: NWFCU Account Maintenance Case record Page</t>
  </si>
  <si>
    <t>JIRA-NWFCU-523</t>
  </si>
  <si>
    <t>Jira issue NWFCU-523</t>
  </si>
  <si>
    <t>P1C1.3.CU1.UC5, P1C1.3.CU1.UC2</t>
  </si>
  <si>
    <t>Update Member Onboarding flow so it also triggers off financial account status = Approved</t>
  </si>
  <si>
    <t>As a NWFCU User I need for new Action Plan to be triggered by an FA status of Approved as well as Active so I don't need to manually do these tasks.</t>
  </si>
  <si>
    <t>Action Plan Created when a new account and FA created with the Approved Status</t>
  </si>
  <si>
    <t>Update Entry condition formula on flow too:
OR(ISPICKVAL({!$Record.FinServ__FinancialAccountType__c}, 'SV01'),
   ISPICKVAL({!$Record.FinServ__FinancialAccountType__c}, 'SVY1'),
   ISPICKVAL({!$Record.FinServ__FinancialAccountType__c}, 'SB01'))
&amp;&amp;
OR(CONTAINS({!$Record.FinServ__BranchName__c}, 'Branch'),
   CONTAINS({!$Record.FinServ__BranchName__c}, 'HQ'),
   CONTAINS({!$Record.FinServ__BranchName__c}, 'Liberty'),
   CONTAINS({!$Record.FinServ__BranchName__c}, 'Westfields'))
&amp;&amp;
  OR( ISPICKVAL({!$Record.FinServ__Status__c} ,  'Active'),     ISPICKVAL({!$Record.FinServ__Status__c} ,  'Approved'))
&amp;&amp;
{!$Record.Owner:User.LastName} &lt;&gt; 'DWH Integration'
&amp;&amp;
BEGINS({!$Record.OwnerId}, '005')
&amp;&amp;
OR(ISNEW(),
   ISCHANGED({!$Record.OwnerId}),
   ISCHANGED({!$Record.FinServ__Status__c}),
   ISCHANGED({!$Record.FinServ__FinancialAccountType__c}),
   ISCHANGED({!$Record.FinServ__BranchName__c}))</t>
  </si>
  <si>
    <t>flow: New Member Onboarding</t>
  </si>
  <si>
    <t>JIRA-NWFCU-572</t>
  </si>
  <si>
    <t>Jira issue NWFCU-572</t>
  </si>
  <si>
    <t>Email to Case | Member Services Case Assignment</t>
  </si>
  <si>
    <t>As an agent,
I want to be able to view cases in a queue 
When a customer sends an email to the Member Services inbox.</t>
  </si>
  <si>
    <t>AC#1
# The incoming email should create case in Salesforce
# The case is created by ‘System’ user
# The case should be assigned to the queue with the following information populated:
||*Field*||*Value*||*Comments*||
|Owner|Retail Correspondence (Queue)| |
|Record Type|Member Service| |
|Status|New| |
|Account|Lookup to the Person Account if single match is found based on email.| |
|Type|Member Service|New picklist value|
|Sub Type|General Information|New picklist value dependent on Type = Member Service|
|Subject|Subject of the incoming email| |</t>
  </si>
  <si>
    <t>* New Flow: *Case - Routing &amp; Assignment*
** Record Triggered flow
** Assign Type &amp; Sub_Type__c fields values based on email inbox
* Create Custom Setting to maintain the email addresses: _Email_to_Case_Settings__c_. These will be updated per environment. Use the custom setting fields in the flow to identify FROM email. ([https://nwfcu--dvp2.sandbox.my.salesforce-setup.com/lightning/setup/CustomSettings/page?address=%2Fsetup%2Fui%2FviewCustomSettings.apexp%3FdetailType%3DFieldsAndRelationships%26appLayout%3Dsetup%26ltn_app_id%3D%26setupid%3DCustomSettings%26sfdcIFrameHost%3Dweb%26clc%3D1%26sfdcIFrameOrigin%3Dhttps%253A%252F%252Fnwfcu--dvp2.sandbox.my.salesforce-setup.com%26nonce%3Dbce6b8cedabea5c10126b0111a3e83e0b43ce9672f101bbc3465ddc005437a95%26tour%3D%26id%3D01IU7000000j39p|https://nwfcu--dvp2.sandbox.my.salesforce-setup.com/lightning/setup/CustomSettings/page?address=%2Fsetup%2Fui%2FviewCustomSettings.apexp%3FdetailType%3DFieldsAndRelationships%26appLayout%3Dsetup%26ltn_app_id%3D%26setupid%3DCustomSettings%26sfdcIFrameHost%3Dweb%26clc%3D1%26sfdcIFrameOrigin%3Dhttps%253A%252F%252Fnwfcu--dvp2.sandbox.my.salesforce-setup.com%26nonce%3Dbce6b8cedabea5c10126b0111a3e83e0b43ce9672f101bbc3465ddc005437a95%26tour%3D%26id%3D01IU7000000j39p])
** Fields (Data Type = Email)
*** Member Services Email</t>
  </si>
  <si>
    <t>Flow: Case - Email Routing &amp; Assignment</t>
  </si>
  <si>
    <t>*Flow*
* Case - Routing and Assignment
*Picklist Values*
* Case
** Type
*** Member Services
** Subtype
*** General Information
*Record Type*
* Case
** Member Service
*Custom Settings*
* Email to Case Settings</t>
  </si>
  <si>
    <t>JIRA-FFBI-694</t>
  </si>
  <si>
    <t>P1C1.3.IC1.UC2</t>
  </si>
  <si>
    <t>New Email Notification To Credit Underwriting</t>
  </si>
  <si>
    <t>When a loan is moved to Credit Underwriting &amp; Lender plan to Underwrite=NO an email notification will be sent to FFincw@ffin.com</t>
  </si>
  <si>
    <t>AC1: When a loan is moved to Credit Underwriting &amp; Lender plan to Underwrite=NO an email notification will be sent to [FFincw@ffin.com|mailto:FFincw@ffin.com]</t>
  </si>
  <si>
    <t>Build email template, email alert, and flow to send email.</t>
  </si>
  <si>
    <t>Create email template, email alert, flow.
Verbiage may need to be updated on the email template</t>
  </si>
  <si>
    <t xml:space="preserve">Email Alert: ET70 - Loan Requires Underwriting -  2F01WDO000000CeGT
Email Template: ET70 - Loan Requires Underwriting - 00XDO000000DdL02AK
Flow: Loan Updated - Lender Does Not Plan to Underwrite - 301DO000000DEjzYAG
</t>
  </si>
  <si>
    <t>JIRA-FFBI-719</t>
  </si>
  <si>
    <t>Credit Underwriting Hold Email Notification</t>
  </si>
  <si>
    <t>As a credit user I should receive an email to the [+FFincw@ffin.com+|mailto:FFincw@ffin.com] email address when a loan is in credit underwriting and the status is moved to ‘Hold’, to notify me that it is in a hold status.
As a Loan Officer I should receive an email when a loan is in credit underwriting and the status is moved to ‘Hold’, to notify me that it is in a hold status.
As a Credit User I should be able to enter a Hold Reason and Hold Comment prior to putting a loan into the Hold status</t>
  </si>
  <si>
    <t>AC1: When a loan is in the credit underwriting stage and the status is changed to Hold an email should be sent to [+FFincw@ffin.com+|mailto:FFincw@ffin.com]+.+
AC2: When a loan is in the credit underwriting stage and the status is changed to Hold an email should be sent to the loan officer.
AC3: Credit Underwriter should be able to update the Hold Reason and add a Hold Comment.</t>
  </si>
  <si>
    <t>Build a flow and an email notification to let Credit know when a loan has been placed into a hold status</t>
  </si>
  <si>
    <t>Create email template, email alert, flow, update field set on the loan to include the two hold fields.</t>
  </si>
  <si>
    <t>Email Template:
ET71_Loan_Hold_Notification
Email Alert:
ET71_Loan_Hold_Notification
Flow:
Loan_Hold_Notification
Field Set - Loan
Reg_B</t>
  </si>
  <si>
    <t>JIRA-FFBI-737</t>
  </si>
  <si>
    <t>Remove options from Credit underwriting "Request Type" Picklist</t>
  </si>
  <si>
    <t>The following options have been added to a quick action button and therefore do not need to be selected here anymore.
Spreads only, Cash Only, Spreads and Cash Flow only</t>
  </si>
  <si>
    <t>AC1: Spreads only, Cash only, Spreads &amp; Cash flow are no longer available options in the Request Type picklist on the request for underwriting tab</t>
  </si>
  <si>
    <t>Deactivate the options from the picklist</t>
  </si>
  <si>
    <t>Removed items</t>
  </si>
  <si>
    <t>Object: LLC_BI__Loan__c
Field: ffin_Request_Type__c</t>
  </si>
  <si>
    <t>JIRA-FFBI-759</t>
  </si>
  <si>
    <t>Change Underwriting request VR to total of pp loan facilities</t>
  </si>
  <si>
    <t>Brett’s Group wants the VR to fire only if the total amount of the pp is &gt; $300m rather than each individual loan facility</t>
  </si>
  <si>
    <t>AC1: VR error is received when request full loan or streamlined presentation when moving to CW if the total of the pp loan facilities is &lt; $300m
AC2: no error is received when the total is &gt; $300m</t>
  </si>
  <si>
    <t>Change VR to reference pp total facilities amount</t>
  </si>
  <si>
    <t>Object: LLC_BI__Loan__c
VR: Request_Type_Loan_Amount_Validation</t>
  </si>
  <si>
    <t>JIRA-FFBI-784</t>
  </si>
  <si>
    <t>P1C1.3.IC1.UC5</t>
  </si>
  <si>
    <t>Create process for Consumer RE Underwriting</t>
  </si>
  <si>
    <t>Credit Analysis needs a way for users to request Consumer RE underwriting since the current program they are using will be sunsetting at the end of the year. Making a modification to the existing “Spreads/Cash Flow” quick action should be enough. (Also a minor update to doc prep’s screen flow)</t>
  </si>
  <si>
    <t>AC1: Spreads/Cash flow button works as it did before on the loan
AC2: When clicking the button on the relationship the user is presented with two options. After going down the RE path a task is created and an email is sent.</t>
  </si>
  <si>
    <t>Update existing screen flow to incorporate a path for underwriting request</t>
  </si>
  <si>
    <t>Flows: Spreads_Cash_Flow_Quick_Action, Booked_Loan_Doc_prep_Changes
Object: Account
Action: Quick_Spreads_and_or_Cash_Flow</t>
  </si>
  <si>
    <t>JIRA-FMTRUST-344</t>
  </si>
  <si>
    <t>https://fmtrust.bank/</t>
  </si>
  <si>
    <t>P1C1.3.IC1.UC2, P1C1.3.IC1.UC1</t>
  </si>
  <si>
    <t>[Retail] to review the documents requested by underwriting team on Conditional Approval - Loan Officer</t>
  </si>
  <si>
    <t>As a Loan Officer user, I want to review the documents requested by underwriting team on “Conditional Approval” so I can reach out to the customer to finish the application process.</t>
  </si>
  <si>
    <t>This is the Initial Decision stage of the sales process.
Document Checklist viewable by both Loan Officer and Underwriter:
* Loan Conditions:
•	Satisfactory Flood Cert Report (UW)
•	Satisfactory Appraisal Report(UW)
•	Satisfactory Property Search Report(UW)
•	Satisfactory VOE(UW)
•	Borrowers Intent to proceed
•	Borrowers acceptance of the counter offer
•	current HOI/Flood/auto insurance policy
•	current county and  school tax bills
•	current mortgage statement
•	current credit card statements
•	Proof of retired mobile home title
•	(1) month current pay stubs
•	(2) years of Personal Tax returns
•	(2) years of Business Tax returns
•	(2) years of W2s
•	Current retirement documents (SSA, 1099-R, IRA)
•	Explanation for credit inquires
•	Explanation for delinquency/bankruptcy
•	Penley needs completed
•	Penley needs completed for both Borrowers
•	Agricultural worksheet needs completed
•	Copy of POA agreement
•	Copy of Trust agreement
•	Copy of Sales agreement
•	Copy of vehicle title or registration card
•	Pending verification of CD Amount, Term/Maturity date, Title, and account number
** Other (and provide Detail)</t>
  </si>
  <si>
    <t>Ref [https://zennify.atlassian.net/browse/FMTRUST-339|https://zennify.atlassian.net/browse/FMTRUST-339|smart-link]</t>
  </si>
  <si>
    <t>JIRA-FMTRUST-345</t>
  </si>
  <si>
    <t>[Retail] to be able to check off the received documents, so the underwriting team can be notified of the document availability - Loan Officer</t>
  </si>
  <si>
    <t>As a Loan Officer user, I want to be able to check off the received documents, so the underwriting team can be notified of the document availability.
Documents will be stored in DecisionPro and/or Nautilus, but the checkboxes can be updated manually in Salesforce.</t>
  </si>
  <si>
    <t>This is the Initial Decision stage of the sales process.</t>
  </si>
  <si>
    <t>JIRA-IMA-135</t>
  </si>
  <si>
    <t>P1C1.3.IC1.UC4</t>
  </si>
  <si>
    <t>Configure Insurance Policy Data Model</t>
  </si>
  <si>
    <t>As a Salesforce System Administrator, I need to validate Policy, Policy Term, Coverage, and Policy Participant objects.</t>
  </si>
  <si>
    <t>AC1: Given Insurance Brokerage core objects exist in Salesforce,When Policy, Policy Term, Coverage, and Policy Participant objects are reviewed and configured,Then their relationships and required fields are established without errors.</t>
  </si>
  <si>
    <t>JIRA-IMA-191</t>
  </si>
  <si>
    <t>Automatically Populate Insurance Policy Team Members from Custom Account Team Members</t>
  </si>
  <si>
    <t>As a Salesforce user, I need the system to automatically populate Insurance Policy Team Member records using the existing custom _Account Team Members_ object implemented by IMA whenever a new _Insurance Policy_ record is created and associated with an Account. This automation should run only once at the time of Insurance Policy creation and should not make any updates or modifications thereafter, even if the Account Team Members change later. This will ensure accurate team representation at the policy level while avoiding future overwrites of manually adjusted data.
The following fields should be carried over from the custom _Account Team Members_ object to the _Insurance Policy Team Member_ records:
* User (lookup to User object)
* Account (lookup to Account)
* Role (picklist)
Additionally, the following fields must be set with default values:
* IsActive = True
* Insurance Policy = reference the newly created Insurance Policy record</t>
  </si>
  <si>
    <t># AC1: When a new Insurance Policy record is created and associated to an Account, a corresponding Insurance Policy Team Member record must be created for _each_ custom Account Team Member associated with that Account.
# AC2: The creation of Insurance Policy Team Members must only occur _once_, at the time of Insurance Policy creation. Any changes made to Account Team Members after creation should not update or delete the Insurance Policy Team Members.
# AC3: The following fields from the custom Account Team Members record must be populated on the new Insurance Policy Team Member record:
## Record Name = Account Team Member User Name + Account Team Member Role
## User
## Role
# AC4: The following fields on the Insurance Policy Team Member record must be defaulted as follows:
#* IsActive = True
#* Insurance Policy = reference to the newly created policy
# AC6: If the Insurance Policy record is created and then later reassigned to a different Account, no changes should be made to the originally created Insurance Policy Team Members.</t>
  </si>
  <si>
    <t>* Trigger Mechanism: Automation should be initiated via a _Record-Triggered Flow_ on the _Insurance Policy_ object, set to fire only when the record is created and Account is not null.
* Data Source: Custom _Account Team Members_ object (assumed API name: Account_Team_Member__c), which includes the fields:
** User__c (lookup to User)
** Account__c (lookup to Account)
** Role__c (picklist)
* Target Object: _Insurance Policy Team Member_ (assumed API name: Insurance_Policy_Team_Member__c), which will receive the new records.
* Automation Logic:
** On creation of an _Insurance Policy_ where an Account is present, lookup all related custom Account Team Members tied to that Account.
** For each Account Team Member:
*** Create an Insurance Policy Team Member record
*** Map the relevant fields:
**** User__c ← Account Team Member User__c
**** Account__c ← Account Team Member Account__c
**** Role__c ← Account Team Member Role__c
**** IsActive__c = True
**** Insurance_Policy__c = newly created Insurance Policy ID
* Flow Handling: Include a decision element to prevent any automation if:
** The Account field is null
** The Flow is triggered from an update (non-create scenario)
* Error Handling:
** Include fault paths and error emails/logging in case a record fails creation
** Use batch record creation if volume becomes a concern</t>
  </si>
  <si>
    <t># Preparation
#* Confirm API names for objects and fields involved (e.g., Account_Team_Member__c, Insurance_Policy_Team_Member__c)
#* Review security and sharing settings to ensure access to relevant records
# Flow Setup
#* Navigate to Salesforce Flow Builder and create a New Record-Triggered Flow
#* Set Object = _Insurance Policy_, Trigger = _When a record is created_
#* Add Entry Conditions: Account__c != null
# Get Records Element
#* Add a _Get Records_ element to retrieve all custom Account Team Member records where Account__c = InsurancePolicy.Account__c
# Loop Element
#* Add a _Loop_ element to iterate over the Account Team Member records
# Create Records Element
#* Inside the loop, use a _Create Records_ element to create a new _Insurance Policy Team Member_ for each Account Team Member
#* Map fields:
#** User__c ← loop variable's User__c
#** Account__c ← loop variable's Account__c
#** Role__c ← loop variable's Role__c
#** IsActive__c = True
#** Insurance_Policy__c = triggering Insurance Policy record ID
# Fault Handling
#* Add a _Fault Path_ from Create Records to log errors or send an email alert to admins
# Test Coverage
#* Create unit tests to validate:
#** Insurance Policy creation triggers correct team member population
#** No duplication or updates occur after initial creation
#** Flows gracefully handle missing or incorrect data
# Deployment
#* Move flow from sandbox to production via Change Set or DevOps tool
#* Activate the Flow in production
# Post-Deployment
#* Validate flow behavior with sample Insurance Policy creation
#* Notify users and document the automation in internal knowledge base</t>
  </si>
  <si>
    <t>*Apex Class:*
- InsurancePolicyService
- InsurancePolicyServiceTest
- InsurancePolicyTriggerHandler
*Apex Trigger:*
- InsurancePolicyTrigger
*Files Added (4):*
* {{force-app/main/default/classes/InsurancePolicyService.cls}}
* {{force-app/main/default/classes/InsurancePolicyServiceTest.cls}}
* {{force-app/main/default/classes/InsurancePolicyTriggerHandler.cls}}
* {{force-app/main/default/triggers/InsurancePolicyTrigger.trigger}}</t>
  </si>
  <si>
    <t>JIRA-IMA-291</t>
  </si>
  <si>
    <t>FLS for Billed Premium &amp; Billed Commission on Policy</t>
  </si>
  <si>
    <t># Field level security for Billed Premium &amp; Billed Commission on Policy is updated to Read only for EB users</t>
  </si>
  <si>
    <t>On the EB_Service permission set, remove edit access to both of the mentioned fields on AC 1. Make sure to keep read-only access.
Field API Names:
Total_Billed_to_Date__c
Total_Commission_to_Date__c</t>
  </si>
  <si>
    <t>h2. Changes 11/12/2025
h3. Profile
* Admin
* StandardUser
* Integration
* Market President	
h3. CustomField
* InsurancePolicy.Total_Billed_to_Date__c
* InsurancePolicy.Total_Commission_to_Date__c</t>
  </si>
  <si>
    <t>JIRA-IMA-308</t>
  </si>
  <si>
    <t>Add LegacyUnique_Id external field to Insurance Policy Team Member object for Data Migration</t>
  </si>
  <si>
    <t># Add a LegacyUnique_Id field (data type: text), that is marked as an External ID, to the Insurance Policy Team Member object</t>
  </si>
  <si>
    <t>Copied format from [https://zennify.atlassian.net/browse/IMA-296|https://zennify.atlassian.net/browse/IMA-296|smart-link] (by AJ) : 
Create the “*LegacyUnique_Id*” (“*Legacy Unique Id*” as label) field for the  following objects:
# Insurance Policy Team Member
h3. Field Details
* Data type: Text
* Mark as ExternalId
* Case sensitive
* Unique
h3. Field Level security
* Read only for EB Users. Use the EB_Service permission set and make sure StandardUser profile do not get edit access.
* Read/Writte for Admin and Integration user.</t>
  </si>
  <si>
    <t>Custom Field:
* {{force-app\main\default\objects\InsurancePolicyTeamMember\fields\LegacyUnique_Id__c.field-meta.xml}}
Flexi Page:
* {{force-app\main\default\flexipages\Insurance_Policy_Team_Member_Record_Page.flexipage-meta.xml}}
Permission Set:
* {{force-app\main\default\permissionsets\EB_Service.permissionset-meta.xml}}</t>
  </si>
  <si>
    <t>JIRA-IMA-368</t>
  </si>
  <si>
    <t>Add "LH" picklist value to Type of Business field on Insurance Policy</t>
  </si>
  <si>
    <t xml:space="preserve">Add "LH" picklist value to Type of Business field on Insurance Policy
* Type_Of_Business__c on the InsurancePolicy object
This configuration requirement is result of *data migration* needs. [Link to Teams message|https://teams.microsoft.com/l/message/19:71c3bb7ead31427e920f35c1180dc4d9@thread.v2/1765829747308?context=%7B%22contextType%22%3A%22chat%22%7D] where this dialogue started in the data migration channel. </t>
  </si>
  <si>
    <t># Add "LH" picklist value to Type of Business field on Insurance Policy
#* specifically the Type_Of_Business__c field on the InsurancePolicy object</t>
  </si>
  <si>
    <t>Custom Objects and Fields (1):
* {{force-app\main\default\objects\InsurancePolicy\fields\Type_of_Business__c.field-meta.xml}}</t>
  </si>
  <si>
    <t>JIRA-IMA-371</t>
  </si>
  <si>
    <t>Expand Commission Agreement column when using Apply Producer Compensation functionality</t>
  </si>
  <si>
    <t>Expand Commission Agreement column when using Apply Producer Compensation Feature
* Want the dropdown for commission agreement selection to be as wide as possible so users dont have to scroll horizontally to see the full name/description of the commission agreement they are selecting</t>
  </si>
  <si>
    <t># Assign a custom width to the commission agreement picklist.
# Modify the static resource to extend the modal width to 90% of the screen.</t>
  </si>
  <si>
    <t>Lightning Web Component
* {{force-app\main\default\lwc\producerCompLineItemsGridScreenAction\producerCompLineItemsGridScreenAction.js-meta.xml}}
Static Resource
* {{force-app\main\default\staticresources\LargeQuickActionModal.resource-meta.xml}}
* {{force-app\main\default\staticresources\LargeQuickActionModal.css}}</t>
  </si>
  <si>
    <t>JIRA-IMA-383</t>
  </si>
  <si>
    <t>Producer Commission Agreements not Related to any Producer</t>
  </si>
  <si>
    <t>seeing *some producer commission agreements not related to any producer*. And Larry is currently working on the missing data points now that he has access to the *[dbo].[CommissionAgreementCriteria]* table (as of *1/7/2026*). To which the fix for each or both of these items could be related to the duplicate agreement issue from my understanding of historical conversations to which this ticket was originally stated to be for.</t>
  </si>
  <si>
    <t>AC</t>
  </si>
  <si>
    <t>replace fields with data from newly added commission agreement criteria table</t>
  </si>
  <si>
    <t>JIRA-IMA-384</t>
  </si>
  <si>
    <t>Amend Commission Agreement Filtering to account for blank Expiration Dates on Commission Agreements</t>
  </si>
  <si>
    <t xml:space="preserve"># Commission agreements that DO have an expiration date populated and it is less than the effective date of the insurance policy are not displayed for selection 
# Additionally, if the expiration date IS BLANK on the commission agreement it should be allowed for selection granted all other filtering logic configured in IMA74 is met. </t>
  </si>
  <si>
    <t>Update {{ProducerCompLineItemsController}}Apex Class</t>
  </si>
  <si>
    <t>Apex Class:
* {{force-app\main\default\classes\ProducerCompLineItemsController.cls-meta.xml}}
* {{force-app\main\default\classes\ProducerCompLineItemsControllerTest.cls-meta.xml}}</t>
  </si>
  <si>
    <t>JIRA-IMA-405</t>
  </si>
  <si>
    <t>P1C1.3.IC1.UC5, P1C1.3.IC1.UC4</t>
  </si>
  <si>
    <t>via Data Migration: Add Picklist values for Policy Type/Line of Coverage on Insurance Policy</t>
  </si>
  <si>
    <t xml:space="preserve">Add Picklist values for Policy Type/Line of Coverage on Insurance Policy
Need raised based on data migration work. As of 1/9/25 Myles needs to provide the mapping between EPIC values that arent aligning to SF values, thus suggesting need for new values in SF. 
IMA379 tab shows values that need to be added: [https://imacorporation.sharepoint.com/:x:/r/sites/IMANextPortalEBSFDCvEpicAssessment/_layouts/15/Doc.aspx?sourcedoc=%7B8D10DBE7-3F38-4741-A59E-6D07A6CC1900%7D&amp;file=Epic%20&amp;%20SF%20Policy%20Alignment%20Final%2012.5.25.xlsx=&amp;action=default&amp;mobileredirect=true|https://imacorporation.sharepoint.com/:x:/r/sites/IMANextPortalEBSFDCvEpicAssessment/_layouts/15/Doc.aspx?sourcedoc=%7B8D10DBE7-3F38-4741-A59E-6D07A6CC1900%7D&amp;file=Epic%20&amp;%20SF%20Policy%20Alignment%20Final%2012.5.25.xlsx=&amp;action=default&amp;mobileredirect=true|smart-link] </t>
  </si>
  <si>
    <t># Add the following picklist values to both of the below listed fields on the Insurance Policy object: Pass-Through Policy, Individual Disability, GAP Medical
## LineOfCoverage
## PolicyType</t>
  </si>
  <si>
    <t>Changes {{2026-01-15}}
*StandardValueSet*: IPolicyPolicyType.standardValueSet
*CustomField*: InsurancePolicy.LineOfCoverage</t>
  </si>
  <si>
    <t>JIRA-IMA-428</t>
  </si>
  <si>
    <t>Add "New Coverage, Existing Account" as an Insurance Policy Status value</t>
  </si>
  <si>
    <t>Resulting from Data migration (IMA408): Add "New Coverage, Existing Account" as an Insurance Policy Status value</t>
  </si>
  <si>
    <t xml:space="preserve"># Add "New Coverage, Existing Account" as an Insurance Policy Status picklist value
## this picklist value should not be be available to end users for selection
## users can see this picklist value on Insurance Policies for which the value was migrated from EPIC </t>
  </si>
  <si>
    <t># Add "New Coverage, Existing Account" as an Insurance Policy Status picklist value
## this picklist value should not be be available to end users for selection
## users can see this picklist value on Insurance Policies for which the value was migrated from EPIC</t>
  </si>
  <si>
    <t>REcordType: InsurancePolicy.Employee_Benefits
StandardValueSet: IPolicyStatus</t>
  </si>
  <si>
    <t>JIRA-IMA-487</t>
  </si>
  <si>
    <t>Commission Agreement Line Status and Insurance Policy Status - picklist additions</t>
  </si>
  <si>
    <t>Commission Agreement Line Status and Insurance Policy Status - picklist additions
As highlighted in the following doc: 
[IMA_Status Analysis_Final Recommendation 01 27 2026.xlsx|https://imacorporation.sharepoint.com/:x:/r/sites/IMANextPortalEBSFDCvEpicAssessment/IMA%20Next%20%20EB%20SFDC%20v%20Epic%20Assessment/4%20-%20Execution/Migration/IMA_Status%20Analysis_Final%20Recommendation%2001%2027%202026.xlsx?d=w621fd5b396f249ffb92f43847a2d792c&amp;csf=1&amp;web=1&amp;e=NfyTvV]</t>
  </si>
  <si>
    <t># Commission Agreement Line Status picklist field ADDITIONS: 
## New Coverage, Existing Account
Marketed
One Time Placement (New)
One Time Placement (Renewal)
TAM HISTORY
#  Insurance Policy - Policy Status picklist field ADDITIONS: 
## Marketed
One Time Placement (New)
One Time Placement (Renewal)
TAM HISTORY</t>
  </si>
  <si>
    <t>sd</t>
  </si>
  <si>
    <t>*Custom Objects &amp; Fields:*
* {{force-app\main\default\objects\InsurancePolicy\fields\Status.field-meta.xml}}
* {{force-app\main\default\objects\Commission_Agreement__c\fields\Line_Status__c.field-meta.xml}}
*Record Types:*
* {{force-app\main\default\objects\InsurancePolicy\recordTypes\Employee_Benefits.recordType-meta.xml}}
*Post-Deployment Steps*
Navigate to Insurance Policy → Status and confirm the picklist reflects the following:
# New Values:
## Marketed
## One Time Placement (New)
## One Time Placement (Renewal)
## TAM HISTORY
Note: Since Policy Type is a standard picklist, some updates may require manual configuration in QA.</t>
  </si>
  <si>
    <t>JIRA-NAVEBANK-114</t>
  </si>
  <si>
    <t>Participation - Package Underwriting</t>
  </si>
  <si>
    <t>As a credit underwriter, I need to underwrite all Participation Packages to make sure they align with Nave's credit policy</t>
  </si>
  <si>
    <t>When credit underwriter has validated that the loan is able to be submitted for approval within the bounds of the credit policy, they will be able to indicate that they’ve completed their review and the loan is ready to submit for approval.  They will not be able to submit the loan for approval without checking the box that it is ready to submit and the loan will not be able to advance to final review without checking the box. 
Credit Underwriter will need to manually review the loan to ensure that it aligns with the credit policy.  Per credit policy, Participated loans with local (PR) banks must follow the same parameters as a regular loan. 
Per credit policy, Participated loans with US banks must be subject to the below -
*Credit Parameters:*
* When engaging public entities investment grade preferred
* New or existing facilities
* Facilities must be in good standing with the lead bank
* Maximum exposure $10m
* DSCR &gt; 1.75x
* Fixed charge &gt; 1.20x
* Perfected security interest
*For existing clients:*
* Pass classification
* Accruing
* In compliance with covenants
* No internal alerts with lead bank
*For CRE non-owner occupied:*
* LTC &lt;= 75%
* Vacancies &lt; 10%
* Single tenants require parent company guaranty covering the lease
*For CRE owner occupied:*
* LTC &lt;= 70%
*Excluded transactions:*
* Highly risk C&amp;I transactions
* HVCRE
*Geography:*
* Domestic - East Coast - Continental USA and Puerto Rico</t>
  </si>
  <si>
    <t xml:space="preserve">* _Leverage the existing nCino ‘Is Review Ready’ field_
* Update the nCino - Standard Platform Profile to remove edit access for this field and leave Read Only access. 
* Update the Credit Underwriter Persona Permission Set to grant edit access to this field. 
* Add the field to the Guidance for Success for Credit Underwriting
* Loan should not be able to advance to the Final Review stage without this box being checked.
</t>
  </si>
  <si>
    <t>* Created the Ready_to_Submit_for_Approval checkbox with Edit access only for Sys Admin
* Updated nCino Credit Underwriter Persona with “Edit” access to the checkbox
* Created a Validation rule “Ready_to_Submit_for_Approval_is_True”
* Updated Loan UI Fieldset with the new checkbox
* Updated nCino - Standard Platform Profile with ready-only access on “is Review Ready” checkbox.
* Updated nCino Read/Create/Edit permission set with ready-only access on “is Review Ready” checkbox.</t>
  </si>
  <si>
    <t>JIRA-NAVEBANK-402</t>
  </si>
  <si>
    <t>P1C1.3.IC1.UC3, P1C1.3.IC1.UC1</t>
  </si>
  <si>
    <t>Credit Underwriting - Annual Revenue - Segments</t>
  </si>
  <si>
    <t>As a relationship officer, credit underwriter and Head of Lending, I need to validate the annual revenue of a commercial client so that loan and deposit accounts can be classified by business segment correctly within nCino and share this information with the Core.</t>
  </si>
  <si>
    <t xml:space="preserve">* Segments:
** Micro
*** Up to $500,000
*** Text field on Core Name: “MICRO ENTERPRISE”
** Small
*** From $500,001 to $10,000,000
*** Text field on Core Name: “SMALL ENTERPRISE”
** Middle
*** From $10,000,001 to $75,000,000
*** Text field on Core Name: “MEDIUM ENTERPRISE”
** Corporate 
*** $75,000,001+
*** Text field on Core name: LARGE CORPORATE
* Field can only be edited by Relationship Officer, Credit Underwriters and Head of Lending.
* Customers with Deposit accounts and no loans will use the estimated annual revenue to set the segment
* Customers with Loans will have annual revenue validated against spreads and the credit underwriter will be able to indicate that they’ve validated the annual revenue.
* This field will reside on the relationship record.  </t>
  </si>
  <si>
    <t xml:space="preserve">Update the permissions for Relationship Officer, Credit Underwriters, and Head of Lending to ensure they can edit the Estimated Annual Revenue and Validated Annual Revenue fields. 
Create a formula field on Relationship that will reference the Annual Revenue field (Validated Annual Revenue) when not blank, otherwise use the Estimated Annual Revenue field to set the segment based on the AC amounts and values needed by the core. </t>
  </si>
  <si>
    <t>Created a field on relationship: Estimated Annual Revenue.  Added to Business page layout.
Setup → Rename Tabs and Labels → Account → Updated Label for Annual Revenue to ‘Validated Annual Revenue'</t>
  </si>
  <si>
    <t>Account fields
* Estimated_Annual_Revenue__c
* AnnualRevenue
* Segment__c
Account page layout
* Account (Business)
Account validation rule
* Validated_Annual_Revenue</t>
  </si>
  <si>
    <t>JIRA-PF-1208</t>
  </si>
  <si>
    <t>P1C1.3.IC1.UC1</t>
  </si>
  <si>
    <t>CRM-A Commission Buckets</t>
  </si>
  <si>
    <t>As a Sales Executive, I want to be able to quickly review opportunities by what commission bucket they align with so that I can approve payouts</t>
  </si>
  <si>
    <t>dashboard to see opportunities in different stages, by different owners, and by commission bucket based on the product family / platform combination</t>
  </si>
  <si>
    <t xml:space="preserve">[https://docs.google.com/spreadsheets/d/10hkSfBJRe8d8xOY2v6o3M_KTO2AxG6LJ/edit?usp=share_link&amp;ouid=115283122970836279484&amp;rtpof=true&amp;sd=true|https://docs.google.com/spreadsheets/d/10hkSfBJRe8d8xOY2v6o3M_KTO2AxG6LJ/edit?usp=share_link&amp;ouid=115283122970836279484&amp;rtpof=true&amp;sd=true|smart-link] 
second tab
[https://docs.google.com/spreadsheets/d/1HLYIsVtfEEIl3TRzz6ReHbWnWMrJOC2JSiNU09ODfRA/edit?usp=sharing|https://docs.google.com/spreadsheets/d/1HLYIsVtfEEIl3TRzz6ReHbWnWMrJOC2JSiNU09ODfRA/edit?usp=sharing|smart-link] 
</t>
  </si>
  <si>
    <t>per Heather 's comment, closing this out</t>
  </si>
  <si>
    <t>JIRA-PF-342</t>
  </si>
  <si>
    <t>Commission Report - Business Payable Monthly</t>
  </si>
  <si>
    <t>I can view a report of booked plans and their monthly revenue, so I can pay appropriate commissions to Internal and External Sales team members</t>
  </si>
  <si>
    <t>Report matches attached Business Payable Monthly</t>
  </si>
  <si>
    <t># Create a new report on the Opportunity object
# Copy the attached report</t>
  </si>
  <si>
    <t>Report: Business Payable Monthly</t>
  </si>
  <si>
    <t>JIRA-PF-343</t>
  </si>
  <si>
    <t>Commission Report - Mary Read Advisor Report</t>
  </si>
  <si>
    <t>As Mary Read, I can view a monthly report of advisors and related business.
[~accountid:6012d35ab498230070061bb0] Heather to clone solution from [https://zennify.atlassian.net/browse/PF-340|https://zennify.atlassian.net/browse/PF-340|smart-link] and modify as necessary to match attached report.</t>
  </si>
  <si>
    <t>Match report to the attached</t>
  </si>
  <si>
    <t>JIRA-PF-344</t>
  </si>
  <si>
    <t>Commission Report - Quarterly Production</t>
  </si>
  <si>
    <t>I can view a quarterly report of advisors and related business, so that I can pay out the appropriate commissions to the team members who worked the opportunity.
[~accountid:6012d35ab498230070061bb0] Heather to clone solution from [https://zennify.atlassian.net/browse/PF-340|https://zennify.atlassian.net/browse/PF-340|smart-link] and modify as necessary to match attached report.</t>
  </si>
  <si>
    <t>JIRA-PF-414</t>
  </si>
  <si>
    <t>Enhancement: Create Commission Category field</t>
  </si>
  <si>
    <t xml:space="preserve"> [^RE  New Business Payable Report .msg] 
 [^Salesforce Report Modified.xlsx] 
Finance needs a new field called Commission Category created in order to bucket plans into certain groups so commissions can be calculated.  See excel file and email for details.  This report was reviewed during Phase 1 Admin training and it was determined that bucketing records would not work without this field created.  Since this is only for commission purposes, the field should be on the Opportunity page layout and not mirrored to Plan.
Pick list values are listed in the email.  No default value.  
[~accountid:5e20928ae7319c0caaf0c180]</t>
  </si>
  <si>
    <t>JIRA-BB-24</t>
  </si>
  <si>
    <t>P1C1.3.WM1.UC2</t>
  </si>
  <si>
    <t>Wealth Management Console Home Page Layout</t>
  </si>
  <si>
    <t>As a Wealth User, I need the ability to have a relevant home page in Salesforce so that I can stay organized.</t>
  </si>
  <si>
    <t>{panel:bgColor=#eae6ff}
* Subject to change as things are being built out
* Can carry over from sprint to sprint
{panel}
# The home page in the Wealth Management Console App shows the following components:
## Sample Report: Pipeline History
## Today’s Events
## Today’s Tasks
## Assistant
## News</t>
  </si>
  <si>
    <t>Lightning App Builder
* Create *Wealth Management Home Page*
** Label → Wealth Management Home Page
** Page Type → Home Page
** Template → Standard Home Page
** Left 
*** Report → Sample Report: Pipeline History
*** Today’s Events
*** Today’s Tasks
** Right
*** Assistant
*** News
* Activation
** App and Profile
*** App → Bell Bank
**** Profile → Wealth
**** Profile → Retirement
*** App → Bell Bank Standard
**** Profile → Wealth
**** Profile → Retirement
** {color:#ff5630}OTHER APPS{color}</t>
  </si>
  <si>
    <t>JIRA-BB-607</t>
  </si>
  <si>
    <t>P1C1.3.WM1.UC4</t>
  </si>
  <si>
    <t>Remove Wealth Management App from PermSetGroup</t>
  </si>
  <si>
    <t>Users have access to the Wealth Management App in Salesforce. I have removed access to the app but they can still access it as it is included in the FSC_Permission_Set_Group. We do not want users accessing/using this app and it’s causing some confusion. Can you please remove access either from the Permission Set Group or some other way? 
!App Manager Wealth.png|width=491,height=346!</t>
  </si>
  <si>
    <t>Investigate and resolve</t>
  </si>
  <si>
    <t>PS and PSG</t>
  </si>
  <si>
    <t>PS and PSG
Manual or data loader update to all affected users to assign the new PSG and remove the old PSG</t>
  </si>
  <si>
    <t>JIRA-NWFCU-97</t>
  </si>
  <si>
    <t>Jira issue NWFCU-97</t>
  </si>
  <si>
    <t>P1C1.3.WM1.UC1</t>
  </si>
  <si>
    <t>Relationship Management - High Net Worth</t>
  </si>
  <si>
    <t>As a relationship manager, I need a way to identify and view members with high net worth so I can routinely  make sure their needs are being met.</t>
  </si>
  <si>
    <t>AC1: A report should be available showing all members that have deposit accounts equal to or greater than $250K.</t>
  </si>
  <si>
    <t># Create a report that shows Person Accounts with Deposit Accounts equal to or greater than $250K
# Add report to new folder called NWFCU Sales</t>
  </si>
  <si>
    <t>* Report Folder - NWFCU Sales
* Report - NWFCU_Person_Accounts_High_Net_Worth</t>
  </si>
  <si>
    <t>JIRA-BCFSC-592</t>
  </si>
  <si>
    <t>P1C1.5.2.UC2</t>
  </si>
  <si>
    <t>API Integration Utility: Install Managed Package</t>
  </si>
  <si>
    <t>As a system administrator I need to have access to the API Integration Utility provided by Zennify which enables configuration driven use cases for syncing and displaying data from API integration.</t>
  </si>
  <si>
    <t>* API Integration Utility is installed in each sandbox environment for development of integrations
* API Integration Utility (at the right time) is installed in Production environment and has an org wide license activated by a Zennify operator.</t>
  </si>
  <si>
    <t>Install the Zennify API Integration Utility Managed Package into Salesforce environments that will implement the FIS core API integration use cases.
Sandbox Install URL: [https://test.salesforce.com/packaging/installPackage.apexp?p0=04t1U000007Pooj|https://test.salesforce.com/packaging/installPackage.apexp?p0=04t1U000007Pooj]
Production Install URL: [+https://login.salesforce.com/packaging/installPackage.apexp?p0=04t1U000007Pooj+|https://login.salesforce.com/packaging/installPackage.apexp?p0=04t1U000007Pooj]</t>
  </si>
  <si>
    <t>Package installed in QA</t>
  </si>
  <si>
    <t>* Install UAT when Release 2 UAT begins
** [https://banc--uat.sandbox.my.salesforce.com/packaging/installPackage.apexp?p0=04t1U000007Pooj|https://banc--uat.sandbox.my.salesforce.com/packaging/installPackage.apexp?p0=04t1U000007Pooj]
* Install Production upon Release 2 deployment
** [https://banc.my.salesforce.com/packaging/installPackage.apexp?p0=04t1U000007Pooj|https://banc.my.salesforce.com/packaging/installPackage.apexp?p0=04t1U000007Pooj]
* Production org-wide license to be activated within 30 days of Release 2 deployment</t>
  </si>
  <si>
    <t>JIRA-NAVEBANK-509</t>
  </si>
  <si>
    <t>P1C1.5.2.UC4</t>
  </si>
  <si>
    <t>API Integration - Preferred Contact Information</t>
  </si>
  <si>
    <t>As a system, I need to be able to capture what the preferred address and phone number are for a customer in nCino so that this can be accurately created in Finacle.</t>
  </si>
  <si>
    <t>Need to be able to select a customer’s preferred contact address and phone number.  
Options: 
* Address: 
** Physical
** Postal (this will be leveraged for mailing so will be the default choice)
* Phone
** Home
** Mobile (since we will only be asking for mobile phone numbers this should be the default)
** Business</t>
  </si>
  <si>
    <t>Create two new picklist fields: 
Preferred address and preferred phone number using the options from the AC.
Notes/possible solution from the discussion with Nave and Alex/Cristiano:
* Within the Online Application/Customer Onboarding, ask for mailing address, and based on what they input, they will ask for a physicals address if a PO Box was inputted.
* Within the In-Branch Onboarding, add an error message/validation rule that if they input a PO Box for Physical Address, show an error they will need to add a physical address</t>
  </si>
  <si>
    <t>JIRA-NAVEBANK-519</t>
  </si>
  <si>
    <t>As a system, I need to be able to capture what the preferred address, phone number, &amp; email address is for a customer in nCino so that this can be accurately created in Finacle.</t>
  </si>
  <si>
    <t>AC1: Need to be able to select a customer’s preferred contact email address. For the case of a business account, all business email addresses used at the registration and email validation step will be the default preferred method of contact. nCino will have to send this email type as preferred.
AC2: Need to be able to select a customer’s preferred contact address and phone number.  
Options: 
* Address: 
** Physical
** Postal (this will be leveraged for mailing so will be the default choice)
* Phone
** Home
** Mobile (since we will only be asking for mobile phone numbers this should be the default)
** Business
* Email
** Work (since we will be leveraging this for business accounts this will be the default)
** Personal</t>
  </si>
  <si>
    <t>JIRA-PF-1031</t>
  </si>
  <si>
    <t>P1C1.5.2.UC1</t>
  </si>
  <si>
    <t>Api Integration Install</t>
  </si>
  <si>
    <t xml:space="preserve">As an Admin, I need to Install and configure  the [https://zennify.atlassian.net/wiki/spaces/techlibrary/pages/1839923323/API+Integration+Utility|https://zennify.atlassian.net/wiki/spaces/techlibrary/pages/1839923323/API+Integration+Utility|smart-link] into Salesforce </t>
  </si>
  <si>
    <t xml:space="preserve">* Installation of the [API Integration Utility - Zennify: Full-Service Salesforce Consulting, Specializing in Financial Services - AppExchange|https://appexchange.salesforce.com/appxListingDetail?listingId=a0N3A00000G0x9tUAB] for Admin, Access for the Pentegra Integration Users
* -Follow the Post-Deployment Steps for the Integration Utility-
* -Configure the Tool to accept different Endpoint on Demand-  </t>
  </si>
  <si>
    <t xml:space="preserve"># Installation of the API Integration Tool, 
## Sandbox: 
## Production: [API Integration Utility - Zennify: Full-Service Salesforce Consulting, Specializing in Financial Services - AppExchange|https://appexchange.salesforce.com/appxListingDetail?listingId=a0N3A00000G0x9tUAB]
# -Create a named Credential for a test API- 
# -Pushing the Metadata Test Records from the Repository:- [https://github.com/Zennify/sfdc-cu-api-util-ext|https://github.com/Zennify/sfdc-cu-api-util-ext|smart-link]
# -Generate a Self-Signed Certificate- 
# -Create a Permission Set for Access to the Integration user.-
# -Provide FLS for the System Administrator- </t>
  </si>
  <si>
    <t># Login to Salesforce Sandbox
# Navigate to Setup&gt;AppExchange MarketPlace&gt; Search for Api Integration Utility by Zennify
# Click on Get it now and Login with the Production Credentials
# Populate the Prduction Instance Domain in the Use Custom Domain
## [http://prs1.lightning.force.com|http://prs1.lightning.force.com|smart-link]
# Login with The Production Credentials
# Review the Information of the Subscription and Installation Instructions to be a Sandbox User
# Accept and agree on the Terms and Conditions, (a new Login Screen will Open)
# Login in with your Salesforce Sandbox Credentials</t>
  </si>
  <si>
    <t>JIRA-SF-438</t>
  </si>
  <si>
    <t>https://www.securityfinance.com/</t>
  </si>
  <si>
    <t>P1C1.5.2.UC1, P1C1.5.2.UC2</t>
  </si>
  <si>
    <t>Track Last Modified UTC Timestamp by Mulesoft Integration Users</t>
  </si>
  <si>
    <t>As a System Administrator
I want an Apex class that captures and populates a UTC-based "Last Modified by Mulesoft" Date/Time field
Only when a record is updated by one of the Mulesoft Integration Users (in UAT or PROD)
So that we utilize that field to run reporting or extract it via API to determine the SLA of record creation/ updated into SF from source system.</t>
  </si>
  <si>
    <t>*AC#1 – Triggered Objects*
* The Apex class is applied to the following objects:
** {{Account}}
** {{Financial Account}}
** {{Ancillary Product}}
** {{Task}}
** {{Branch Employee}}
** {{Branch Objective}}
** {{Contact}}
** {{Payment}}
----
*AC#2 – Update Logic*
* The logic runs *after create or update* and checks:
** If the *current user* performing the update is either:
*** {{sfmulesoft_integration_user@security-finance.com}} (PROD)
*** {{mulesoft.integration@securityfinance.com.full}} (UAT)
*** Or equivalent usernames in lower environments (to be defined in a Custom Metadata Type or Custom Setting)
* If true:
** Update the {{Last_Mulesoft_Modified_UTC__c}} field with the current *UTC date/time*
* If false:
** Leave the field *unchanged*
----
*AC#3 – Field Access &amp; Visibility*
* Grant *Read/Write* access only to the *System Administrator profile*
----
*AC#4 – Bulk-Safe and Efficient*
* Logic must be bulkified to handle batch updates
* Implement appropriate governor limit protections</t>
  </si>
  <si>
    <t>* *Goal:* Populate {{Last_Mulesoft_Modified_UTC__c}} when records are created/updated by the Mulesoft integration user for SLA reporting and API extraction.
* *Involved Objects (API names):*
** {{Account}}
** {{FinServ__FinancialAccount__c}}
** {{SL_Ancillary_Products__c}}
** {{Task}}
** {{SL_Branch_Employee__c}}
** {{SL_Branch_Objectives__c}}
** {{Contact}}
** {{Payment__c}}
* Mulesoft User: {{mulesoft.integration@securityfinance.com}}
* *Important Note:* Some objects may not currently have trigger handlers or active triggers. If new triggers/handlers are needed, for before insert and before update
*Acceptance Criteria Mapping*
* AC#1 – Triggered Objects
** Implement per-object triggers and wire to a shared utility.
** Where existing {{SL_*TriggerHandler}} classes exist, call the shared utility from {{before insert}} and {{before update}}.
** Where no handler exists, create a minimal trigger (no {{SL_}} prefix) that calls the shared utility directly in {{before insert}} and {{before update}}.
* AC#2 – Update Logic
** Execute in {{before insert}} and {{before update}} contexts.
** If {{UserInfo.getUserName()}} equals any active username in Custom Metadata, set {{Last_Mulesoft_Modified_UTC__c = Datetime.now()}} (Salesforce {{Datetime}} is UTC).
** Else, do not modify the field.
* AC#3 – Field Access &amp; Visibility
** Create {{Last_Mulesoft_Modified_UTC__c}} (Date/Time) on all in-scope objects.
** Field-Level Security: Read/Write for {{System Administrator}} only. No access for other profiles.
** Not required on page layouts.
* AC#4 – Bulk-Safe and Efficient
** Use {{before}} triggers to avoid extra DML.
** Cache integration usernames per transaction (single SOQL for Custom Metadata).
** No queries or DML in loops; no recursion risk.
*Architecture*
* Core Utility Class: {{MulesoftStampUtil}}
** Responsibilities:
*** Load active integration usernames from Custom Metadata once per transaction.
*** Decide if running user is an integration user.
*** Stamp {{Last_Mulesoft_Modified_UTC__c}} with {{Datetime.now()}} on all records passed in.
** Reusable, bulk-safe, no DML.
* Trigger Strategy
** For objects with existing {{SL_*TriggerHandler}} classes (e.g., {{SL_AccountTriggerHandler}}):
*** Call {{MulesoftStampUtil.apply(Trigger.new)}} in {{before insert}}.
*** Call {{MulesoftStampUtil.apply(Trigger.new)}} in {{before update}}.
** For objects without existing handlers:
*** Create a small trigger (no {{SL_}} prefix) with {{before insert, before update}} that calls {{MulesoftStampUtil.apply(Trigger.new)}} directly.
** This achieves consistent behavior without forcing the {{SL_}} framework onto objects that don’t use it.
* Configuration Data
** Custom Metadata Type: {{Integration_User__mdt}}
*** Fields:
**** {{Username__c}} (Text, required)
**** {{Active__c}} (Checkbox, default true)
*** Records:
**** {{mulesoft.integration@securityfinance.com}} (Active = true)
*** If per-environment differences arise later, add {{Environment__c}} (Picklist) and filter in code accordingly.
* Data Model
** Field: {{Last_Mulesoft_Modified_UTC__c}} (Date/Time)
*** Add to all 8 objects with identical API name.
*** Description: “UTC timestamp set when record is created/updated by Mulesoft integration user.”
* Security
** FLS: System Administrator has Read/Write; others have No Access.
** Triggers run in system context and can write the field regardless of end-user FLS.
*Development Order of Operations*
# Custom Metadata Type
#* Create {{Mulesoft_Integration_User__mdt}} with fields {{Username__c}} (Text), {{Active__c}} (Checkbox).
#* Deploy a CMDT record: {{Username__c = mulesoft.integration@securityfinance.com}}, {{Active__c = true}}.
# Field Creation
#* Create {{Last_Mulesoft_Modified_UTC__c}} (Date/Time) on:
#** {{Account}}, {{FinServ__FinancialAccount__c}}, {{SL_Ancillary_Products__c}}, {{Task}}, {{SL_Branch_Employee__c}}, {{SL_Branch_Objectives__c}}, {{Contact}}, {{Payment__c}}.
#* Set FLS to Read/Write for {{System Administrator}} and No Access for others.
#* Do not add to standard users’ layouts.
# Utility Class
#* Add {{MulesoftStampUtil}} with:
#** Cached load of active usernames from {{Integration_User__mdt}}.
#** {{isIntegrationUser()}} comparing {{UserInfo.getUserName().toLowerCase()}} against the cached set.
#** {{apply(List&lt;SObject&gt; records)}} that sets {{Last_Mulesoft_Modified_UTC__c = Datetime.now()}} when {{isIntegrationUser()}} is true.
# Handler Wiring / Triggers
#* For each object:
#** If an {{SL_*TriggerHandler}} already exists:
#*** Call {{MulesoftStampUtil.apply(Trigger.new)}} in {{before insert}} and {{before update}} methods (e.g., inside {{SL_AccountTriggerHandler.beforeInsert/beforeUpdate}}).
#** If no existing handler or trigger:
#*** Create a new trigger without the {{SL_}} prefix, e.g. {{Account_StampMulesoftLastModified.trigger}}:
#**** {{trigger ... on Account (before insert, before update) { MulesoftStampUtil.apply(Trigger.new); }}}
#*** Keep triggers minimal; no business logic beyond the utility call.
# Unit Tests
#* Tests create CMDT test context via {{@IsTest(SeeAllData=false)}} patterns and test stubs; or deploy a test CMDT record in the test package.
#* Scenarios:
#** Inserts/updates by integration user set the field.
#** Inserts/updates by non-integration user set the field.
#** Non-integration user does not set the field.
#** Bulk operations (200 records) across objects do not exceed limits.
#** Cross-object coverage: ensure each object is stamped correctly.</t>
  </si>
  <si>
    <t>{color:#bf2600}*MANUAL DEPLOYMENT STEP*{color}
* {color:#bf2600}Add appropriate integration user record to the metadata to reflect the username of the Mulesoft user in the given environment{color}
* *[Apex Classes]*
** {{MulesoftStampUtil}}
* *[Apex Test Classes]*
** {{MulesoftStampUtilTest}}
** {{MulesoftStampUtilCoverageTest}}
** {{MulesoftStampUtilOtherObjectsTest}}
* *[Modified Trigger]*
** {{SL_TaskTrigger}}
* *[New Triggers]*
** {{AccountTrigger}}
** {{ContactTrigger}}
** {{FinancialAccountTrigger}}
** {{PaymentTrigger}}
** {{AncillaryProductsTrigger}}
** {{BranchEmployeeTrigger}}
** {{BranchObjectivesTrigger}}
* *[Custom Metadata Type (CMDT)]*
** Type: {{Integration_User__mdt}}
** Fields:
*** {{Username__c}}
*** {{Active__c}}
** Record:
*** {{Mulesoft_Prod}}
* *[Profile]*
** {{System Administrator}}
* *[Custom Fields: Last_Mulesoft_Modified_UTC__c (Date/Time)]*
** {{Account.Last_Mulesoft_Modified_UTC__c}}
** {{Contact.Last_Mulesoft_Modified_UTC__c}}
** {{FinServ__FinancialAccount__c.Last_Mulesoft_Modified_UTC__c}}
** {{SL_Ancillary_Products__c.Last_Mulesoft_Modified_UTC__c}}
** {{SL_Branch_Employee__c.Last_Mulesoft_Modified_UTC__c}}
** {{SL_Branch_Objectives__c.Last_Mulesoft_Modified_UTC__c}}
** {{Payment__c.Last_Mulesoft_Modified_UTC__c}}
** {{Activity.Last_Mulesoft_Modified_UTC__c}}</t>
  </si>
  <si>
    <t>JIRA-TTFCU-109</t>
  </si>
  <si>
    <t>http://www.texastechfcu.org</t>
  </si>
  <si>
    <t>P1C1.5.2.UC5</t>
  </si>
  <si>
    <t>Integration User</t>
  </si>
  <si>
    <t>{color:#ff5630}Integration User specifics to be defined{color}</t>
  </si>
  <si>
    <t>Create an Integration User for use by integrations</t>
  </si>
  <si>
    <t>Clone System Administrator Profile.
Add “Password Never Expires”</t>
  </si>
  <si>
    <t>Create Permission Set - Password Never Expires (Integration)
Create User for MC
Create User for TT Integrations</t>
  </si>
  <si>
    <t>Permission Sets
Create Users</t>
  </si>
  <si>
    <t>JIRA-TTFCU-111</t>
  </si>
  <si>
    <t>8x8 Connector</t>
  </si>
  <si>
    <t>CTI 8x8 Connector</t>
  </si>
  <si>
    <t>8x8 connection works successfully</t>
  </si>
  <si>
    <t>completed</t>
  </si>
  <si>
    <t>setup 8x8 integration</t>
  </si>
  <si>
    <t>add to production when ready the integration setup</t>
  </si>
  <si>
    <t>JIRA-AN-11</t>
  </si>
  <si>
    <t>P1C1.5.4.UC2, P1C1.5.4.UC1</t>
  </si>
  <si>
    <t>Smart Targeting Adoption &amp; Performance Tracking</t>
  </si>
  <si>
    <t>As a Sales Manager, I want to track how often reps use Smart Targeting and how many AI-recommended calls are completed, so I can measure adoption and impact.</t>
  </si>
  <si>
    <t>AC1 – System logs when lists are generated, viewed, and accepted.
AC2 – Track call execution percentage from AI recommendations.
AC3 – Tableau or Salesforce dashboard shows adoption rate and advisor coverage.
{color:#ff5630}-AC4 – Target KPIs: ≥80% of daily lists reviewed, ≥70% of recommendations executed. What's the effort here to re-configure-{color}{color:#ff5630} {color}[~accountid:557058:9ee88759-da98-4dac-883b-57ab7cb196f9]{color:#ff5630} ?  -{color} Backlog story</t>
  </si>
  <si>
    <t>Agentforce Analytics to see Agentforce usage.
Custom Dashboard/Report to see Accepted/Rejected Recommendations from Next Best Acton</t>
  </si>
  <si>
    <t>JIRA-BB-243</t>
  </si>
  <si>
    <t>P1C1.5.4.UC1, P1C1.5.4.UC4</t>
  </si>
  <si>
    <t>CRITICAL (ahead of P1 go-live) - Nautilus URL Generation Workflow</t>
  </si>
  <si>
    <t xml:space="preserve">As an FSC user, I need to be able to re-populate the Nautilus links so when I click on the link it takes me to the Nautilus file. </t>
  </si>
  <si>
    <t>{panel:bgColor=#eae6ff}
AC1 is already done - if doing more work on Nautilus URL Generation than AC2 will be required
as of 1/9 will be leaving in Sprint Candidate 
{panel}
# Able to click on a link field in Salesforce that will open up Nautilus
# Ability to generate the Nautilus links/URLs and populate into URL fields in Salesforce
## Note: user should not need to manually copy and paste
{color:#ff5630}*Question:*{color}
# {color:#ff5630}*Is just AC1 ok? Or is both AC1 and AC2 needed?*{color}
## NOTE: we will need the logic/source/info if AC2 is needed</t>
  </si>
  <si>
    <t xml:space="preserve">If automation is wanted setup flow to get information from the existing fields and create the URL field. 
Grid shows the string components.  CTRWEB025 would need to be updated the the new webserver (I don’t know what that is) and the is your question around the CIF just where to pull it from?
Custom Metadata type with the following fields 
# BaseServerURL
# DocumentType Key 
# CIF
# DocumentTypeId
|URL Field in Contract|Location-server name will need to be updated|Document type Key - CIF is the only thing that changes in the string|Doc Type ID|Example|CIF|
|Lead Resolution|[http://CTRWEB025/AppNet/docpop/docpop.aspx|http://CTRWEB025/AppNet/docpop/docpop.aspx]?|KT130_0_0_0=0008345395|3321|[http://CTRWEB025/AppNet/docpop/docpop.aspx?KT130_0_0_0=0008345395&amp;clienttype=activex&amp;doctypeid=3321|http://CTRWEB025/AppNet/docpop/docpop.aspx?KT130_0_0_0=0008345395&amp;clienttype=activex&amp;doctypeid=3321]|0008345395|
|Addendum Change|[http://CTRWEB025/AppNet/docpop/docpop.aspx|http://CTRWEB025/AppNet/docpop/docpop.aspx]?|KT235_0_0_0=ADDENDUM CHANGE&amp;KT130_0_0_0=0008345395|5359|[http://CTRWEB025/AppNet/docpop/docpop.aspx?KT235_0_0_0=ADDENDUM|http://CTRWEB025/AppNet/docpop/docpop.aspx?KT235_0_0_0=ADDENDUM] CHANGE&amp;KT130_0_0_0=0008345395&amp;clienttype=activex&amp;doctypeid=5359|0008345395|
|Agreement|[http://CTRWEB025/AppNet/docpop/docpop.aspx|http://CTRWEB025/AppNet/docpop/docpop.aspx]?|KT235_0_0_0=AGREEMENT&amp;KT130_0_0_0=0008345395|5359|[http://CTRWEB025/AppNet/docpop/docpop.aspx?KT235_0_0_0=AGREEMENT&amp;KT130_0_0_0=0008345395&amp;clienttype=activex&amp;doctypeid=5359|http://CTRWEB025/AppNet/docpop/docpop.aspx?KT235_0_0_0=AGREEMENT&amp;KT130_0_0_0=0008345395&amp;clienttype=activex&amp;doctypeid=5359]|0008345395|
|Personal Waiver|[http://CTRWEB025/AppNet/docpop/docpop.aspx|http://CTRWEB025/AppNet/docpop/docpop.aspx]?|KT235_0_0_0=PERSONAL WAIVER&amp;KT130_0_0_0=0008345395|5359|[http://CTRWEB025/AppNet/docpop/docpop.aspx?KT235_0_0_0=PERSONAL|http://CTRWEB025/AppNet/docpop/docpop.aspx?KT235_0_0_0=PERSONAL] WAIVER&amp;KT130_0_0_0=0008345395&amp;clienttype=activex&amp;doctypeid=5359|0008345395|
|Scanner Order Invoice|[http://CTRWEB025/AppNet/docpop/docpop.aspx|http://CTRWEB025/AppNet/docpop/docpop.aspx]?|KT235_0_0_0=SCANNER%20ORDER%20INVOICE&amp;KT130_0_0_0=0008345395|3383|[http://CTRWEB025/AppNet/docpop/docpop.aspx?KT235_0_0_0=SCANNER%20ORDER%20INVOICE&amp;KT130_0_0_0=0008345395&amp;clienttype=activex&amp;doctypeid=3383|http://CTRWEB025/AppNet/docpop/docpop.aspx?KT235_0_0_0=SCANNER%20ORDER%20INVOICE&amp;KT130_0_0_0=0008345395&amp;clienttype=activex&amp;doctypeid=3383]|0008345395|
Flow: 
# Create a screen flow, 
## Accepts the Digital Banking record id as input
## In Screen 1 - Show the ‘Customer Detail' lookup field. Make it required. This should be populated if the record has the Custom Detail field already populated. 
## Gets all NautilusLinkGeneration__mdt custom metadatatype records 
## Construct URL values based on each record using this formula 
### BaseServerURL&amp;DocumentType Key&amp;CIF&amp;{color:#0747a6}{!DigitalBankingRecord.CustomerDetail__r.CustomerNumber__c}{color}&amp;DocumentTypeId
## Populate the following fields in the Digital Banking record based on the URL generated from the c4ustom metadata type records 
### Addendum Change → 	OnlineBankingAddendumDocument__c 
### Agreement → 	OnlineBankingAgreementDocument__c
### Personal Waiver → PersonalWaiver__c
### Scanner Order Invoice → ScannerOrderInvoice__c
### Lead Resolution → LeadResolutionDocument__c
## Save the values to the record. 
## Screen 2: Show the populated values.  
2. Create a quick action on the Digital Banking object to call this screen flow. </t>
  </si>
  <si>
    <t>DigitalBanking.Nautilus Links Quick Action
[Digital Services] Nautilus URL Generation Flow
NautilusLinkGeneration Custom Metadata</t>
  </si>
  <si>
    <t>JIRA-BB-346</t>
  </si>
  <si>
    <t>P1C1.5.4.UC3, P1C1.5.4.UC2</t>
  </si>
  <si>
    <t>FAST FOLLOW (ahead of SFMC go-live) - TASK: Contact Lookup Field on Retirement Contact and how it pertains to Marketing Cloud</t>
  </si>
  <si>
    <t>TASK - Wealth &amp; Retirement smartsheet - Deanna &amp; Connie - row 489
* where is the information populating from in the contact field? Why is there a contact name field with a contact field right below it? Where are these populating from?
* Naren to look into how this will work with the Marketing Cloud lookup field</t>
  </si>
  <si>
    <t>Send Email to Retirement Plan Contacts from Marketing Cloud</t>
  </si>
  <si>
    <t># Marketing Cloud would need a contact/ person account record linked to the Retirement Plan contact record, and the ‘Email’ field in the Retirement Plan Contact populated, so we can send out emails to the retirement plan contact.
## The person account record will be the subscriber key and will be used to tie back the IERs from Marketing Cloud
## MC will use the ‘Email’ from the Retirement Plan Contact record to send an email to that specific person.
# When looking at the existing data in prod, I see that there are about 604 retirement plan contact records that were already linked to an existing person account record, we need to figure out a process to map the other 1266 records. This is the way I’m thinking about it.
## We can backfill those records that are unlinked using the data loader to bulk create/ and link the 1266 records that are not linked yet, but we want to confirm with the retirement team before doing so.
## Build a flow that can be triggered by quick action, so the retirement team can use this action to create a new person account record and link it to the retirement plan contact record. This is a training thing that we need to add, so the retirement team can use this process to ensure that the Retirement Plan Contact is linked to a person account record.
# Add help text to the ‘Email’ field to let the team know that the email field at the retirement plan contact level is needed for sending out any emails from MC.</t>
  </si>
  <si>
    <t>Screenflow - [Retirement Plan Contact] Create New Person Account Record
Quick action: Retirement Plan Contact object:  Create and Link Person Account
RecordPage: Retirement Plan Contact Record Page</t>
  </si>
  <si>
    <t>Screenflow - [Retirement Plan Contact] Create New Person Account Record Retirement_Plan_Contact_Create_New_Person_Account_Record
Quick action: Retirement Plan Contact object: Create and Link Person Account
RecordPage: Retirement Plan Contact Record Page Retirement_Plan_Contact_Record_Page1</t>
  </si>
  <si>
    <t>JIRA-CCUFMCNSM-574</t>
  </si>
  <si>
    <t>P1C1.5.4.UC5</t>
  </si>
  <si>
    <t>Change Management Prep &amp; Session</t>
  </si>
  <si>
    <t>Change Management Session scheduled for 12/8</t>
  </si>
  <si>
    <t>Prepare agenda, deck, activities, examples</t>
  </si>
  <si>
    <t>JIRA-EBT-381</t>
  </si>
  <si>
    <t>P1C1.5.4.UC3</t>
  </si>
  <si>
    <t>Post Go-Live Collateral Enhancement</t>
  </si>
  <si>
    <t># Collateral Mgmt: Updated Pledge and Lien related pledge list to sort by Active checkbox
# Collateral Mgmt: 
## add new button for :  https://client-acuity.valligent.com/ 
## Update existing appraisal button label to “YouConnect Appraisal”
# Collateral Mgmt: for real estate collateral, move the deed of trust field to the bottom of the page in the “Collateral Title Company” section</t>
  </si>
  <si>
    <t># Collateral Mgmt: Updated Pledge and Lien related pledge list to sort by Active checkbox
# Collateral Mgmt: add button and update button per AC. Update Collateral Mgmt lightning page so all appraisal buttons are displayed
# Collateral Mgmt: for real estate collateral, move the deed of trust field to the bottom of the page in the “Collateral Title Company” section</t>
  </si>
  <si>
    <t>update collateral page layout and lightning page, update existing and add new button on collateral mgmt per AC</t>
  </si>
  <si>
    <t>see deployment checklist</t>
  </si>
  <si>
    <t xml:space="preserve">* Object: Collateral Mgmt (LLC_BI__Collateral__c)
** Button
*** Valligent_Valuation
*** Appraisal_Order (Changed Label to YouConnect Appraisal)
** Lighting Page
*** LUX_Collateral_Mgmt
** Page Layout
*** Real Estate
*** UCC
*** Possessory Life Insurance
*** Possessory Letter of Credit
*** Possessory Savings/CD (non-LLC_BI)
*** Possessory Other
*** Possessory Securities
*** Titled Aircraft
*** Titled Boat
*** Titled Mobile Home
*** Titled Motor Vehicle
*** Titled Trailer/Other (non-LLC_BI)
*** Titled Vessel
</t>
  </si>
  <si>
    <t>JIRA-INVYT-363</t>
  </si>
  <si>
    <t>P1C1.5.4.UC2</t>
  </si>
  <si>
    <t>Adoption Dashboard</t>
  </si>
  <si>
    <t>As an Innovayte executive, I need the ability to track high level adoption behavior for advisors and internal users, so that I can have visibility into current trends and where improvements can be made.</t>
  </si>
  <si>
    <t>* AC1 - adoption data about advisors vs internal users
** Exact metrics TBD
* AC2 - should be scheduled to be emailed out to certain group
** Certain Groups TBD</t>
  </si>
  <si>
    <t>[https://innovayte.lightning.force.com/lightning/r/Dashboard/01ZVO000006b0td2AA/view|https://innovayte.lightning.force.com/lightning/r/Dashboard/01ZVO000006b0td2AA/view]</t>
  </si>
  <si>
    <t>built in prod</t>
  </si>
  <si>
    <t>built in prod
Innovayte will update sharing of dashboard folder, report folder and setting up of subscription</t>
  </si>
  <si>
    <t>JIRA-INVYT-487</t>
  </si>
  <si>
    <t>Mass Creation of Client Portal users for existing End-clients (At go-live)</t>
  </si>
  <si>
    <t>Process needed for Mass Creation of Client Portal user records for existing End-clients at go-live.</t>
  </si>
  <si>
    <t>AC: Admin user should be able to bulk create client portal users</t>
  </si>
  <si>
    <t xml:space="preserve">Set the following fields in the Person Account via dataloader
* First Name*
* Last Name*
* Preferred Name (Optional) 
* Client Portal User Email (Email) *
* Client Portal Enable Access = True*
The Scheduled+ Batch job built for [https://zennify.atlassian.net/browse/INVYT-470|https://zennify.atlassian.net/browse/INVYT-470|smart-link] handles the user creation. </t>
  </si>
  <si>
    <t>* Apex class with the Batch, Scheduleable and Invocable.
** Re-usable method between the three
* Mass Insert Queueable - Generic Insert Records class for when there will be more than normal records that would require being inserted in chunks.</t>
  </si>
  <si>
    <t>* Custom Field - User
** End_Client_Account_ID__c
* Flow
** User_Update_End_Client_with_User_ID
* Apex
** EndClientPortalUserProcessor
** EndClientPortalUserProcessorTest
** MassInsertQueueable
** MassInsertQueueableTest</t>
  </si>
  <si>
    <t>JIRA-INVYT-544</t>
  </si>
  <si>
    <t>P1C1.5.4.UC1</t>
  </si>
  <si>
    <t>Deactivate Taxable Account types not needed for AO go-live</t>
  </si>
  <si>
    <t xml:space="preserve">As an advisor, I should only be able to create account opening applications for certain taxable account types(see AC), so that I am using only processes that are fully developed. </t>
  </si>
  <si>
    <t>* AC1 - Advisors should only be able to use the system’s account opening features for the following taxable accounts types: 
** Individual Account
** Custodial Account/(UGMA/UTMA)
** Custodial Account for Qualified Plan
** Joint Tenants with Right of Survivorship
** Tenants in Common
** Tenants by Entirety</t>
  </si>
  <si>
    <t>Deactivate the following Type values in the Appllication Detail object
* Taxable Account
* Community Property
* Trust
* Estate
The omniscript should show only the following Account Types for the application
* Coverdell Education Savings Account (CESA)
* IRA
* Simple IRA
* Individual Account
* Custodial Account/(UGMA/UTMA)
* Custodial Account for Qualified Plan
* Joint Tenants with Right of Survivorship
* Tenants in Common
* Tenants by Entirety</t>
  </si>
  <si>
    <t>Deactivating picklist values</t>
  </si>
  <si>
    <t>* Custom Field - Application Details
** Type__c</t>
  </si>
  <si>
    <t>JIRA-PF-891</t>
  </si>
  <si>
    <t>Adoption Agreement link to url field on plan not populating</t>
  </si>
  <si>
    <t>When Adoption Agreement document checklist item is changed from Requested to Received, the Adoption Agreement Received Record URL field on the related plan record is not populating from the flow</t>
  </si>
  <si>
    <t>When the Document Checklist item for the Adoption Agreement changes to Received, paste the internal url for the record in the Adoption Agreement Received Record URL field on the associated plan so it can be used in the email that is sent to Legal for review</t>
  </si>
  <si>
    <t>review the flow to determine why the field is not populating with the url link.  the other two fields are populated as expected (for SPD and Amendments)</t>
  </si>
  <si>
    <t>JIRA-STLS-8</t>
  </si>
  <si>
    <t>Adoption to Salesforce - Easy Navigation &amp; Guided Messages</t>
  </si>
  <si>
    <t xml:space="preserve">As a new Salesforce user in the Pro Tek system, I need guided prompts and messages to help me navigate throughout the system, so that I can return to business as usual while using Salesforce efficiently. </t>
  </si>
  <si>
    <t xml:space="preserve">* Since adoption of Salesforce is one of the biggest concerns, it's really important to ensure this Salesforce Instance is easy to use without unnecessary fields. 
* Adapting to a new system like Salesforce will be much easier if guided prompts are used to guide the end-users through the pages with helpful tips and tricks to use Salesforce in the most efficient way. 
* Create easy navigation within Salesforce by ensuring processes and flows have helpful information and are easy to learn.
* Create job aids/guides to help with adapting to Salesforce.
* Possibly use guided path pop-ups to help users navigate through Salesforce/understand pages, list views, etc. </t>
  </si>
  <si>
    <t>In-App Guidance for the following objects and sections/fields:
Legacy SLS - Account, Contact &amp; Opportunities 
The SLS Legacy identifier can be found at the bottom of this page under the 'System Information' section.
Lead Source - Account, Contact &amp; Opportunities 
Picklist values listed under the Lead Source field are specific to both SLS and Pro Teck.
Account Insights - Account, Contact &amp; Opportunities 
The Account Insights section is where you will find SLS specific fields.
!image-20220301-223531.png|width=1563,height=689!</t>
  </si>
  <si>
    <t>SOURCE: ProTeckUAT
IN-APP GUIDANCE: Prompts 1-7</t>
  </si>
  <si>
    <t>JIRA-ZBFQS20-349</t>
  </si>
  <si>
    <t>P1C1.5.4.UC3, P1C1.5.4.UC1</t>
  </si>
  <si>
    <t>Affiliations/Affiliate Automation</t>
  </si>
  <si>
    <t xml:space="preserve">Need an automation to mark affiliations for each customer/contact. 
Additional details in [https://zennify.atlassian.net/browse/ZBFQS20-327|https://zennify.atlassian.net/browse/ZBFQS20-327|smart-link] </t>
  </si>
  <si>
    <t>An affiliations data extension has been defined to capture each bank each customer is associated to. 
The data extension will have one boolean flag for each affiliate.
An automation will be created to update the flags respective to each financial account’s opening bank.</t>
  </si>
  <si>
    <t># Data Extension
## Name: Affiliations_FSC
## Location: Data Extensions&gt;Master FSC&gt;Affiliations FSC
## External Key: Affiliations_FSC
# Automation
## Name: Affiliations FSC
## Location:  my automations/Salesforce FSC/Affiliations FSC
## Schedule: Hourly, never ending
# SQL 1
## Name: NSB *Affiliations*
## Location: SQL Query / Salesforce Affiliate Data Migrations
## Source Data Extension(s): 
### NSB_PersonAccount
## Target Data Extension: 
### Affiliations_FSC
## Data Action: 
### Add and Update
## Logic: 
### If account team indicates a member associated to an affiliate bank, a row for the respective person account will be added to the Affiliations Global Data Extension
### Each account team member from each discint affiliate bank result in setting the respective affiliate flag to true on the affiliations table for the person account row.</t>
  </si>
  <si>
    <t># Data Extension
## Name: Affiliations_FSC
## External Key: Affiliations_FSC
## Location: Data Extensions&gt;Master FSC&gt;Affiliations FSC&gt;Affiliations_FSC
## PK: *SubscriberKey*
# Automation
## Name: Affiliations FSC
## Location: my automations/Salesforce FSC/Affiliations FSC
## Schedule: Hourly, never ending
## Alert email: TBD
# SQL
## Name: NSB_Affiliations_FSC
## Location: Query/Salesforce FSC/Affiliations FSC
## Target DE: Affiliations_FSC
## Data Action: Update
## Logic: 
### Pulling all NSB subscribers from the NSB_PersonAccount DE</t>
  </si>
  <si>
    <t>1. Activate automation upon scheduled date and time for NSB go-live</t>
  </si>
  <si>
    <t>P1C1.5.5.UC2, P1C1.5.5.UC1</t>
  </si>
  <si>
    <t>P1C1.5.5.UC1, P1C1.5.5.UC4</t>
  </si>
  <si>
    <t>P1C1.5.5.UC3, P1C1.5.5.UC1</t>
  </si>
  <si>
    <t>P1C1.5.5.UC1</t>
  </si>
  <si>
    <t>P1C1.5.5.UC2</t>
  </si>
  <si>
    <t>P1C1.5.5.UC1, P1C1.5.5.UC3</t>
  </si>
  <si>
    <t>P1C1.6.1.UC1</t>
  </si>
  <si>
    <t>P1C1.6.1.UC4, P1C1.6.1.UC1</t>
  </si>
  <si>
    <t>P1C1.6.1.UC4</t>
  </si>
  <si>
    <t>P1C1.6.1.UC3, P1C1.6.1.UC4</t>
  </si>
  <si>
    <t>JIRA-NWFCU-268</t>
  </si>
  <si>
    <t>Jira issue NWFCU-268</t>
  </si>
  <si>
    <t>P1C1.6.1.UC1, P1C1.6.1.UC4</t>
  </si>
  <si>
    <t>Configuration of Case reports and dashboards</t>
  </si>
  <si>
    <t>As a User, I want to have a variety of reports and dashboards configured, so that I can have insights into case metrics like age, types, and status.</t>
  </si>
  <si>
    <t># Dashboard and Reports that display the following information:
## Age of Case grouped by (Show on dashboard as # of cases filtered down to cases that are older than 30 days)
### Case Status
### Case Record type
### Case Type
## Types of cases open grouped by
### Case Record type
### Case Type
### Subtype
## Status of cases
### Grouped by Status
### Case Record type
### Case Type
### Subtype
## Queue based report
### Case Record type
### Case Type
### Subtype
### Status
### Filtered by Queues, able to see multiple queues
## Time to completion 
### time to close a case
### grouped by
#### Case Record type
#### Case Type
#### Subtype
#### Owner?
## # of Cases closed this month (Dashboard) (Current Month)
# Ability to filter Reports/dashboards by:
## branches
## Queues
## individual</t>
  </si>
  <si>
    <t>Follow AC to create reports and dashboards.  After creation of dashboards make them dynamic by checking ‘Let dashboard viewers choose whom they view the dashboard as’ 
!image-20240909-055932.png|width=1244,height=880,alt="image-20240909-055932.png"!</t>
  </si>
  <si>
    <t>deploy</t>
  </si>
  <si>
    <t>Reports:
* Age of Case
* Cases by Type
* Cases by Status
* Cases by Queue
* Case Time to Completion
* Cases Awaiting Info/Duration
* My Age of Case
* My Cases by Type
* My Cases by Status
* My Cases Awaiting Info/Duration
* Open cases by type/Subtype and Owner Role
Dashboard:
* NWFCU Case Manager Dashboard
* My Case Dashboard
Custom field
* Case.Branch_of_Owner__c
* Custom field permisisons</t>
  </si>
  <si>
    <t>P1C1.6.1.UC2, P1C1.6.1.UC1</t>
  </si>
  <si>
    <t>P1C1.6.1.UC1, P1C1.6.1.UC3</t>
  </si>
  <si>
    <t>P1C1.6.1.UC3</t>
  </si>
  <si>
    <t>JIRA-STLS-186</t>
  </si>
  <si>
    <t>Reports &amp; Dashboards: Brand Contact Ownership</t>
  </si>
  <si>
    <t>As a platform user, I need know total brand contact ownership by user, in relation to my team, allowing individual BDOs to only see their own count, but Market Area leaders to see each of their BDO’s counts</t>
  </si>
  <si>
    <t>I can review a report Brand Contact Ownership</t>
  </si>
  <si>
    <t>* Report Type: Brand Contacts
** Name: Brand Contact Ownership
** Description: Shows total owned Brand Contacts By BDO for my team.  Filtering by my team allows individual BDOs to only see their owned brand contacts but allows Market Area Leaders to see total Brand Contacts owned by all BDOs in market area.
** Folder: Brand Contact Management (Enhanced)
* Filters
** Show Me: My Team’s Brand Contacts
** CreatedDate: All Time
** Employment Status &lt;&gt; Historical
* Outline
** Group Rows
*** Brand Contact: Owner Name
** Columns
*** Brand Contact Name
*** Account Name
*** Contact Name
*** Contact Email
*** Category Role
*** Status
*** Status Rating
** Chart
*** Display As: Bar
*** Y-Axis: Brand Contact Owner Name
*** X-Axis: Total Brand Contacts
*** Legend Position: Right</t>
  </si>
  <si>
    <t>P1C1.6.1.UC2</t>
  </si>
  <si>
    <t>JIRA-INVYT-124</t>
  </si>
  <si>
    <t>P1C1.7.4.UC3, P1C1.7.4.UC4</t>
  </si>
  <si>
    <t>Compliance Check (New Business Review)</t>
  </si>
  <si>
    <t>As a compliance user, I need to be able to perform a final review of a deal before it moves to onboarding/committed, so that I can catch anything that seems iffy or out of place.
Context: This usually happens as a group (on a group call), which we think alleviates a need for formal approvals in salesforce, but this needs to be confirmed. 
!image-20240301-005806.png|width=730,height=972!</t>
  </si>
  <si>
    <t>Ability to review all the details of a customer and either approve or reject a deal
Ability to provide feedback in the case of a rejection
Sales user sends a link to the advisor (who answers questions), and then it comes back to the opportunity, then the compliance team would come in to review
* Current build is not external facing (maybe could use DocuSign for this) 
** Right now sales user is expected to fill this out in salesforce, not the advisor themselves
** We want to explore using docusign for information capture from the advisor (similar to the Business Profile - [https://zennify.atlassian.net/browse/INVYT-126|https://zennify.atlassian.net/browse/INVYT-126|smart-link] )</t>
  </si>
  <si>
    <t xml:space="preserve"># Custom action to call the existing screenflow that creates the new business review in Opportunity, so the screenflow can be initiated from opportunity
## Existing merge fields that pulls in data from account should work (ie pull info from the account that is linked with the opportunity. </t>
  </si>
  <si>
    <t>JIRA-NAVEBANK-139</t>
  </si>
  <si>
    <t>P1C1.7.4.UC3, P1C1.7.4.UC2</t>
  </si>
  <si>
    <t>Loan Process - Compliance Review Permission</t>
  </si>
  <si>
    <t>As Nave Bank I need compliance officers to be the only people that can check the 'Reviewed by Compliance' checkbox on a loan record to ensure we remain compliant.</t>
  </si>
  <si>
    <t>There will be a checkbox in the loan details when the loan is booked that can only be checked by compliance officers.  This will be a role in nCino.</t>
  </si>
  <si>
    <t xml:space="preserve">Credit Monitoring Officer and Enterprise Risk Officer role should be able to edit a field (create one if it doesn’t exist) for Reviewed by Compliance.  This field should only be editable in the booked stage.  It can be added to a field set that is only visible in the booked UI and a validation rule can be leveraged to prevent users from interacting with the checkbox.  
Be sure the validation rule includes user no workflow, user no validation. </t>
  </si>
  <si>
    <t>JIRA-NAVEBANK-93</t>
  </si>
  <si>
    <t>P1C1.7.4.UC3</t>
  </si>
  <si>
    <t>SF Org Setup - Setup Audit Trail - Email Template Tracking</t>
  </si>
  <si>
    <t>As Nave Bank, I need to be able to see who made changes to email templates so I can provide the information to auditors if needed.</t>
  </si>
  <si>
    <t>[~accountid:5fe0e02d34847e006968729b] Please indicate what fields are available out of the box for tracking when tracking changes on email templates.  Indicate from research capabilities here.</t>
  </si>
  <si>
    <t>P1C1.8.2.UC4</t>
  </si>
  <si>
    <t>P1C1.8.2.UC4, P1C1.8.2.UC2</t>
  </si>
  <si>
    <t>P1C1.8.2.UC2, P1C1.8.2.UC4</t>
  </si>
  <si>
    <t>JIRA-IAMC-16</t>
  </si>
  <si>
    <t>Jira issue IAMC-16</t>
  </si>
  <si>
    <t>P1C2.1.2.UC3, P1C2.1.2.UC5</t>
  </si>
  <si>
    <t>Standardize Steering Committee governance &amp; decks</t>
  </si>
  <si>
    <t>We need to provide our Account Teams with a standard approach to establishing and maintaining Steering Committees with our larger clients. Topics to include:
* Participants, (R&amp;Rs)
* Meeting objectives, agenda, frequency
* Templated decks to use
* Suggested variations (how to scale up or down )</t>
  </si>
  <si>
    <t xml:space="preserve">Example deck created by Kelly: [https://docs.google.com/presentation/d/1lU6M1AxoR-4h-ZPZgmwWxlh4KoQaK0hYLrB7V_EtPiI/edit#slide=id.g262fd6a7640_2_42|https://docs.google.com/presentation/d/1lU6M1AxoR-4h-ZPZgmwWxlh4KoQaK0hYLrB7V_EtPiI/edit#slide=id.g262fd6a7640_2_42|smart-link] 
Link to Steering Committee - Executive Check-In Deck Template
[https://docs.google.com/presentation/d/19Xw_E8FB4e0d7TUaGOgsra-DK-gGE0VYYRY4Qbwl0mg/edit?usp=sharing|https://docs.google.com/presentation/d/19Xw_E8FB4e0d7TUaGOgsra-DK-gGE0VYYRY4Qbwl0mg/edit?usp=sharing|smart-link] 
Other recent examples: 
Mesirow Jan 2025: [https://docs.google.com/presentation/d/1dGLryP08KTrCXCl3GAMIKBnYEp3XFT6n9v7Y1V1BmgQ/edit#slide=id.g32eba8a5d7b_0_46|https://docs.google.com/presentation/d/1dGLryP08KTrCXCl3GAMIKBnYEp3XFT6n9v7Y1V1BmgQ/edit#slide=id.g32eba8a5d7b_0_46|smart-link] 
Innovayte Sep 2024: [https://docs.google.com/presentation/d/1JahX173YJS9UKAX8zCjz8k9sI1wNb-9aZyw0TXA7lEw/edit#slide=id.g262fd6a7640_2_31|https://docs.google.com/presentation/d/1JahX173YJS9UKAX8zCjz8k9sI1wNb-9aZyw0TXA7lEw/edit#slide=id.g262fd6a7640_2_31|smart-link] </t>
  </si>
  <si>
    <t>P1C2.1.2.UC3</t>
  </si>
  <si>
    <t>JIRA-BCFSC-680</t>
  </si>
  <si>
    <t>P1C2.1.6.UC2</t>
  </si>
  <si>
    <t>Apex, OmniScript, Integration Procedures</t>
  </si>
  <si>
    <t>Re-Run Alloy &amp; Risk Assessments as a Standalone Process</t>
  </si>
  <si>
    <t>As an account onboarder, I want to be able to reassess customers through both Alloy and Risk Assessment workflows so that I can clear any mistakes made during the initial application process.</t>
  </si>
  <si>
    <t>AC1: Users can manually trigger a reassessment via Alloy.</t>
  </si>
  <si>
    <t>Create an Apex invokable action from the Integration Procedures that call the Alloy and triggers the RAW scoring.
Build a screen flow or OmniScript that renders the Risk Assessment questionnaire.
Set conditional rendering on the Application page so that it can only be triggered at certain application stages.</t>
  </si>
  <si>
    <t># Create screen flow
# Leverage Invocable Apex method Data Integration Procedure to execute Integration Procedure {{DAO_AlloyAssessment_Rerun}} and pass in the application ID as the input</t>
  </si>
  <si>
    <t>AlloyAssessment related Integration procedures and data raptors 
* Integration Procedures
** AlloyAssessment_Primary
** DAO_AlloyAssessment_Rerun
** DAO_AlloyAssessment_Addtn
* Data Raptors 
** DAO_AlloyAssessment_Personal_Primary_Body_Extract
** DAO_AlloyAssessment_Business_Body_Extract
** DAOApplicationEntityType
* Flows: 
** [AlloyAssessment] Reassess Applicants (Alloy)
** [AlloyAssessment] Call AlloyAssessment Procedures To create Assessments
Apex class: 
* DaoTransform
* DaoTransformTest
* IntegrationProcedureInvocable
* IntegrationProcedureInvocableTest</t>
  </si>
  <si>
    <t>JIRA-BMMI-14</t>
  </si>
  <si>
    <t>https://www.bankofmissouri.com/</t>
  </si>
  <si>
    <t>P1C2.1.7.UC2</t>
  </si>
  <si>
    <t>CI/CD Framework</t>
  </si>
  <si>
    <t>Describe a high-level overview of the components that help in building a generic CI/CD framework to perform Mule deployments across the BOM’s CH environments.</t>
  </si>
  <si>
    <t>* Recommended Repositories
* Branching models
* CI/CD</t>
  </si>
  <si>
    <t>JIRA-CCUFMCNSM-589</t>
  </si>
  <si>
    <t>Deployment Checklist - Incident Response</t>
  </si>
  <si>
    <t>* Deployment of Incident Response including tickets:
** [https://zennify.atlassian.net/browse/CCUFMCNSM-520|https://zennify.atlassian.net/browse/CCUFMCNSM-520|smart-link]
** [https://zennify.atlassian.net/browse/CCUFMCNSM-571|https://zennify.atlassian.net/browse/CCUFMCNSM-571|smart-link]
** [https://zennify.atlassian.net/browse/CCUFMCNSM-584|https://zennify.atlassian.net/browse/CCUFMCNSM-584|smart-link]
** [https://zennify.atlassian.net/browse/CCUFMCNSM-587|https://zennify.atlassian.net/browse/CCUFMCNSM-587|smart-link]</t>
  </si>
  <si>
    <t># Deploy Incident Response Application
# Deploy Queue Management
# Activate OmniChannel for End Users
# Turn off Toast Notification in Production</t>
  </si>
  <si>
    <t>|*Name*|*Object*|*Type*|*API Name*|
|Profile Name|User|Custom Field|User.Profile_Name__c|
|GroupMemberId|User|Custom Field|User.GroupMemberId__c|
|GroupID|User|Custom Field|User.GroupID__c|
|Task|Task|Record Type|Task.Task|
|Response_Data_Type| |Global Value Set|Response_Data_Type|
|[Relationship | Incident] Mass Add to Incident| |Flow Version|Relationship_Mass_Add_to_Incident|
|SObjectType|QueueSObject|Custom Field|QueueSObject__e.SObjectType__c|
|QID|QueueSObject|Custom Field|QueueSObject__e.QID__c|
|QueueSObject| |Custom Object|QueueSObject__e|
|Queue Manager| |Flow Version|QueueManagement|
|Queue Manager| |Flow Version|QueueManagement|
|Queue Management| |Tab|Queue_Management|
|Queue_Management| |Lightning Page|Queue_Management|
|[Platform Event] - Incident Affected Member Outreach Script| |Flow Version|Platform_Event_Incident_Affected_Member_Outreach_Script|
|PEFlow: QueueSObjectSelection| |Flow Version|PEFlow_QueueSObjectSelection|
|Log a Call|Global|Action|Log_a_Call|
|Sequence|Incident Script|Custom Field|IncidentScript__c.Sequence__c|
|Response Data Type|Incident Script|Custom Field|IncidentScript__c.Response_Data_Type__c|
|Question|Incident Script|Custom Field|IncidentScript__c.Question__c|
|Incident|Incident Script|Custom Field|IncidentScript__c.Incident__c|
|Call Outcome Layout|Incident Script|Page Layout|IncidentScript__c-Call Outcome Layout|
|Incident Script| |Custom Object|IncidentScript__c|
|IncidentELT_Controls_OneActiveForDataLoad| |Flow Version|IncidentELT_Controls_OneActiveForDataLoad|
|IncidentID|Incident Creation|Custom Field|IncidentCreation__e.IncidentID__c|
|AccountID|Incident Creation|Custom Field|IncidentCreation__e.AccountID__c|
|Incident Creation| |Custom Object|IncidentCreation__e|
|Yes or No Response|Incident Affected Member Outreach|Custom Field|IncidentAffectedMemberOutreach__c.Yes_or_No_Response__c|
|Text Response|Incident Affected Member Outreach|Custom Field|IncidentAffectedMemberOutreach__c.Text_Response__c|
|Script|Incident Affected Member Outreach|Custom Field|IncidentAffectedMemberOutreach__c.Script__c|
|Response|Incident Affected Member Outreach|Custom Field|IncidentAffectedMemberOutreach__c.Response_Formula__c|
|Response Data Type|Incident Affected Member Outreach|Custom Field|IncidentAffectedMemberOutreach__c.Response_Data_Type__c|
|Response|Incident Affected Member Outreach|Custom Field|IncidentAffectedMemberOutreach__c.Response__c|
|Phone Number Response|Incident Affected Member Outreach|Custom Field|IncidentAffectedMemberOutreach__c.Phone_Number_Response__c|
|Number Response|Incident Affected Member Outreach|Custom Field|IncidentAffectedMemberOutreach__c.Number_Response__c|
|Incident Script|Incident Affected Member Outreach|Custom Field|IncidentAffectedMemberOutreach__c.IncidentScript__c|
|Incident Affected Member|Incident Affected Member Outreach|Custom Field|IncidentAffectedMemberOutreach__c.IncidentAffectedMember__c|
|Display Sequence|Incident Affected Member Outreach|Custom Field|IncidentAffectedMemberOutreach__c.Display_Sequence__c|
|Date Response|Incident Affected Member Outreach|Custom Field|IncidentAffectedMemberOutreach__c.Date_Response__c|
|Currency Response|Incident Affected Member Outreach|Custom Field|IncidentAffectedMemberOutreach__c.Currency_Response__c|
|All|Incident Affected Member Outreach|List View|IncidentAffectedMemberOutreach__c.All|
|Call Outcome Layout|Incident Affected Member Outreach|Page Layout|IncidentAffectedMemberOutreach__c-Call Outcome Layout|
|Incident Affected Member Outreach| |Custom Object|IncidentAffectedMemberOutreach__c|
|[IncidentAffectedMember] - Create Incident Response Script Per Record| |Flow Version|IncidentAffectedMember_Create_Incident_Response_Script_Per_Record|
|Status|Incident Affected Member|Custom Field|IncidentAffectedMember__c.Status__c|
|Relationship|Incident Affected Member|Custom Field|IncidentAffectedMember__c.Relationship__c|
|Owner|Incident Affected Member|Custom Field|IncidentAffectedMember__c.Owner__c|
|Mobile Phone|Incident Affected Member|Custom Field|IncidentAffectedMember__c.Mobile_Phone__c|
|Incident|Incident Affected Member|Custom Field|IncidentAffectedMember__c.Incident__c|
|Home Phone|Incident Affected Member|Custom Field|IncidentAffectedMember__c.Home_Phone__c|
|Create Case|Incident Affected Member|Action|IncidentAffectedMember__c.Create_Case|
|Business Phone|Incident Affected Member|Custom Field|IncidentAffectedMember__c.Business_Phone__c|
|All|Incident Affected Member|List View|IncidentAffectedMember__c.All|
|Call List Member Layout|Incident Affected Member|Page Layout|IncidentAffectedMember__c-Call List Member Layout|
|Call List Member Layout|Incident Affected Member|Page Layout|IncidentAffectedMember__c-Call List Member Layout|
|Incident Affected Member| |Tab|IncidentAffectedMember__c|
|Incident Affected Member| |Custom Object|IncidentAffectedMember__c|
|Incident Response Admin| |Permission Set|Incident_Response_Admin|
|Incident Response| |Permission Set|Incident_Response|
|Incident Response| |App|Incident_Response|
|Incident Response| |Permission Set|Incident_Response|
|Incident Response| |Permission Set|Incident_Response|
|Incident Response| |App|Incident_Response|
|[Incident] After Save Handler| |Flow Version|Incident_After_Save_Handler|
|Turn Off Data Load|Incident|Button or Link|Incident__c.Turn_Off_Data_Load|
|Incident Response Team|Incident|Custom Field|Incident__c.IncidentResponseTeam__c|
|Incident Start Date|Incident|Custom Field|Incident__c.Incident_Start_Date__c|
|Incident End Date|Incident|Custom Field|Incident__c.Incident_End_Date__c|
|Incident Description|Incident|Custom Field|Incident__c.Incident_Description__c|
|Deactivate|Incident|Button or Link|Incident__c.Deactivate|
|Turn on Data Load|Incident|Button or Link|Incident__c.Data_Load|
|CantActivatewithoutQueue|Incident|Validation Rule|Incident__c.CantActivatewithoutQueue|
|All|Incident|List View|Incident__c.All|
|Affected Account|Incident|Custom Field|Incident__c.Affected_Account__c|
|Active for Data Load|Incident|Custom Field|Incident__c.Active_for_Data_Load__c|
|Active|Incident|Custom Field|Incident__c.Active__c|
|Activate|Incident|Button or Link|Incident__c.Activate|
|Call List Layout|Incident|Page Layout|Incident__c-Call List Layout|
|Call List Layout|Incident|Page Layout|Incident__c-Call List Layout|
|Incident| |Tab|Incident__c|
|Incident| |Custom Object|Incident__c|
|General Relationship Layout|Lightning Page|Lightning Page|General_Relationship_Layout|
|Support|Case|Business Process|Case.Support|
|Category|Case|Custom Field|Case.Sub_type__c|
|Sub Category|Case|Custom Field|Case.Sub_Category__c|
|Resolution|Case|Custom Field|Case.Resolution__c|
|Incident Affected Member|Case|Custom Field|Case.Incident_Affected_Member__c|
|Digital Services|Case|Record Type|Case.Digital_Services|
|Customer Compact Layout|Case|Compact Layout|Case.Customer_Compact_Layout|
|Calling_Campaigns_UtilityBar| |Lightning Page|Calling_Campaigns_UtilityBar|
|Incident Response Script| |Flow Version|Call_Script_Guidance|
|Call_Script_Detail_Record_Page| |Lightning Page|Call_Script_Detail_Record_Page|
|Call_List_Record_Page| |Lightning Page|Call_List_Record_Page|
|Call_List_Record_Page| |Lightning Page|Call_List_Record_Page|
|Call_List_Member_Record_Page| |Lightning Page|Call_List_Member_Record_Page|
|Incident Configuration and Script| |Flow Version|Add_Call_Script_Detail|
|Create Incident Affected Member|Relationship|Custom Field|Account.Create_Incident_Affected_Member__c|
|Add to Active Incident Response|Relationship|Action|Account.Create_Incident_Affected_Member|
|Add to Active Incident|Relationship|Action|Account.Add_to_Active_Incident|</t>
  </si>
  <si>
    <t># Create Change Set
# Upload
# Validate
# Deploy</t>
  </si>
  <si>
    <t>*Pre-Deployment*
Enable Omni-Channel in Production
Create Appropriate Routing Configurations and Statuses
*Post Deployment*
Turn off Toast Notifications in Production</t>
  </si>
  <si>
    <t>JIRA-IMA-117</t>
  </si>
  <si>
    <t>P1C2.1.7.UC1, P1C2.1.7.UC2</t>
  </si>
  <si>
    <t>Define DevOps Process and Deployment Governance</t>
  </si>
  <si>
    <t>As a Salesforce System Administrator, I need to define the DevOps process, so that development can be controlled, tracked, and deployed reliably between environments.</t>
  </si>
  <si>
    <t>AC1: Given the deployment plan, When builds are ready for release, Then metadata is promoted following version-controlled pipelines with rollback strategies documented.</t>
  </si>
  <si>
    <t>JIRA-IMA-360</t>
  </si>
  <si>
    <t>P1C2.1.7.UC3</t>
  </si>
  <si>
    <t>SF2Epic - Terraform CI/CD Pipeline</t>
  </si>
  <si>
    <t>As a DevOps Engineer, 
I want to create a CI/CD pipeline;
So that, Terraform IaC code deployment can be automated.
*Notes*
* CI/CD pipelines should  support Dev, QA/UAT and Prod envs</t>
  </si>
  <si>
    <t>[+Architecture design+|https://lucid.app/lucidchart/f3ccad8f-e3bf-4ecf-a13a-b9089648a74d/edit?viewport_loc=-1666%2C-566%2C3758%2C1542%2Csf-epUGOvci1&amp;invitationId=inv_f07b4a14-ce9c-41c7-be2d-81ad8dbabd14]</t>
  </si>
  <si>
    <t>JIRA-NAV-10</t>
  </si>
  <si>
    <t>https://navacord.com/</t>
  </si>
  <si>
    <t>Ability to split payment of quote between both accounts</t>
  </si>
  <si>
    <t>As a Salesforce user, I want the ability to split a couple’s quote payment between both accounts so that customers have the flexibility to pay separately if they choose, improving their overall experience.</t>
  </si>
  <si>
    <t># Able to select a split payment
# When selecting a split payment the payment process will run for both accounts related to the couples quote</t>
  </si>
  <si>
    <t>[~accountid:712020:69634195-11c7-452f-9e5c-6ada70633509] - please update the solution deisgn</t>
  </si>
  <si>
    <t>JIRA-NAV-11</t>
  </si>
  <si>
    <t>A policy is created for each separate account on a couples quote</t>
  </si>
  <si>
    <t>As a Salesforce user when a quote is accepted by the customer then I need for a policy to be created for each account linked to the couples quote so we know who is covered by the policy and for document generation for the policy</t>
  </si>
  <si>
    <t># An insurance policy record is created for each account linked to the couples quote</t>
  </si>
  <si>
    <t>JIRA-NAV-16</t>
  </si>
  <si>
    <t>During quote buying process show both UMQ/IMQ answer sets for couples</t>
  </si>
  <si>
    <t>As a Salesforce user I need to be able see both UMQ/IMQ answer sets in the buying workflow for couples to confirm the quote is still valid when couple is buying the quote</t>
  </si>
  <si>
    <t># On Step 5 of the Broker Payment Workflow both couples IMQ answers/[policy details are displayed as a split screen.
# On Step 6 of the Broker Payment Workflow both couples Policy details are displayed as a split screen.</t>
  </si>
  <si>
    <t>JIRA-NAV-17</t>
  </si>
  <si>
    <t>During Quote buying process for couples ensure wording reflects questions are for couples</t>
  </si>
  <si>
    <t>As a Salesforce user I need to ensure the wording during the buying quote process is relevant to a couples quote so I can confirm the quote is still relevant with a couple correctly.</t>
  </si>
  <si>
    <t># New Labels are created and the LWC BuyQuote is updated to use these labels for a couple.
## Step 2 BPW_ConfirmChangesofHealth_Couple
### Language: English
### Value: &lt;p&gt;Since the most recent update in your medical file with (EntityName), have either of you :&lt;/p&gt;
&lt;ul&gt;
&lt;li&gt;Seen a doctor other than for routine exams or tests or;&lt;/li&gt;
&lt;li&gt;Have you been hospitalized and;&lt;/li&gt;
&lt;li&gt;Been to the emergency or;&lt;/li&gt;
&lt;li&gt;Had any changes in your state of health or prescribed medications?&lt;/li&gt;
&lt;/ul&gt;
### Translation: French {color:#ff5630}&lt;p&gt;Depuis la dernière mise à jour de vos dossiers médicaux auprès de (EntityName), avez-vous :&lt;/p&gt;{color}
{color:#ff5630}&lt;ul&gt;{color}
{color:#ff5630}&lt;li&gt;Consulté un médecin pour autre chose que des examens ou tests de routine ?&lt;/li&gt;{color}
{color:#ff5630}&lt;li&gt;Été hospitalisés et?&lt;/li&gt;{color}
{color:#ff5630}&lt;li&gt;Été aux urgences ou?&lt;/li&gt;{color}
{color:#ff5630}&lt;li&gt;Connu des changements dans votre état de santé ou dans vos médicaments prescrits ?&lt;/li&gt;{color}
{color:#ff5630}&lt;/ul&gt;{color}
## Step 3 BPW_LivingAnotherProvince_Couple
### Language: English
### Value: &lt;p&gt;You hereby certify that you are both still in your province of residence (ProvinceOfResidence) and (ProvinceOfResidence), or not in province of residence but covered by another travel insurance plan at this moment and will be so until your policy is issued?&lt;/p&gt;
&lt;p&gt;If not, your policy would be null and void.&lt;/p&gt;
### Translation: French {color:#ff5630}&lt;p&gt;Vous certifiez par la présente que vous êtes les deux toujours dans votre province de résidence soit (ProvinceOfResidence) et (ProvinceOfResidence) ou, si vous n’y êtes pas, que vous êtes actuellement couvert par un autre régime d’assurance voyage, et ce, jusqu’à l’émission de votre police ?&lt;/p&gt;{color}
{color:#ff5630}&lt;p&gt;Si ce n’est pas le cas, votre police sera nulle et non avenue.&lt;/p&gt;{color}
## Step 4
### Split the screens and add a section for Second Applicant
### display a Email field, with email autopopulated
### display a Emergency Contact Name field
### display a Emergency Contact Phone field</t>
  </si>
  <si>
    <t>Needs solution design notes</t>
  </si>
  <si>
    <t>JIRA-NAV-9</t>
  </si>
  <si>
    <t>P1C2.1.7.UC1</t>
  </si>
  <si>
    <t>Ability for one account to pay the quote for a couple</t>
  </si>
  <si>
    <t>As a Salesforce user, I want the ability to select a single account to pay the full amount for both applicants in a couple’s quote so that customers have the option of making a single payment for a better experience.</t>
  </si>
  <si>
    <t># Able to select from a quote which account is making the payment for full quote</t>
  </si>
  <si>
    <t>[~accountid:712020:69634195-11c7-452f-9e5c-6ada70633509]  - please update the solution design</t>
  </si>
  <si>
    <t>JIRA-NISC-81</t>
  </si>
  <si>
    <t>https://www.nisc.com</t>
  </si>
  <si>
    <t>Implement CI/CD for Twilio serverless functions</t>
  </si>
  <si>
    <t>bamboo integration</t>
  </si>
  <si>
    <t>JIRA-PF-835</t>
  </si>
  <si>
    <t>P1C2.1.7.UC1, P1C2.1.7.UC3</t>
  </si>
  <si>
    <t>Copado - DevOps - March 2022</t>
  </si>
  <si>
    <t xml:space="preserve">As a Pentegra Release Manager, I am able to coordinate deployment cycles across SFDC orgs and environments so that I may serve my end users more efficiently. </t>
  </si>
  <si>
    <t>*Copado Advisory Services*
# Zennify will facilitate up to 6 hours of workshops/discovery sessions on the following topics: 
## Pentegra IT Compliance Requirements 
## Environment/Org Strategy 
## Copado Integrations
## User Roles/Responsibilities / Access 
### _Assumptions:_
#### -_Pentegra to disccuss  assignment  up to two (2) Copado Admin User Licenses to Zennify use_- _Pentegra responsible for deploying from QA to UAT and UAT to Prod_
#### _Pentegra to discuss assignment up to five (5) Copado User Licenses to Zennify use for in-flight initiatives_
# Zennify will coordinate with and advise the Pentegra team to refresh the sandbox environment(s) prior to March 16.
## _Assumptions_: 
### Sandbox refresh is dependent on Experience Cloud technical deployment. 
# Zennify will provide advisory support to Pentegra to configure Copado.
## _Assumptions:_ 
### _Zennify will utilize Zennify’s Github for code repository_ 
### _Zennify will utilize Zennify’s Jira instance for user story origination_ 
*Deliverables*
The following documentation will be produced during the course of this project: 
# Release Management Recommendation and Plan 
## User Roles / Responsibilities 
## Proposed Release Management Schedule - will update existing schedule (if needed) in collaboration with the Pentegra team.
## _Assumptions:_
### _Includes up to two (2) rounds of revisions_ 
*Out of Scope*
# Train the Trainer Activities and Documentation </t>
  </si>
  <si>
    <t># establish path for refreshing sandboxes 
# set up meeting for Copado set up post refresh
# Confluence updates - [https://zennify.atlassian.net/wiki/spaces/PENTEGRA/pages/1838121060/Pentegra+SDLC|https://zennify.atlassian.net/wiki/spaces/PENTEGRA/pages/1838121060/Pentegra+SDLC|smart-link] 
## overview of Pentagra’s SDLC 
## link to Copado training and documentation
## link to SDLC Lucidchart
## link to Pentegra’s SF Release Schedule</t>
  </si>
  <si>
    <t>JIRA-AMERICU-146</t>
  </si>
  <si>
    <t>P1C2.1.8.UC2, P1C2.1.8.UC4</t>
  </si>
  <si>
    <t>Platform Encryption, Event Monitoring, Field Audit Trail</t>
  </si>
  <si>
    <t>Setup Shield &amp; Event Monitoring App</t>
  </si>
  <si>
    <t xml:space="preserve">As an System Administrator, I want an extra layer of system protection that will encrypt sensitive data, track field history, and view metrics via reporting around salesforce events so that the system will be secure and I am able to view the system’s security health. </t>
  </si>
  <si>
    <t>AC1: Ability to view metrics around Salesforce Einstein Analytics Event Monitoring Application via a report 
AC2: Ability to encrypt fields on a select amount of objects for an extra layer of protection on these fields 
AC3:  Ability to view/have an historical trail that pertains to fields and the actions that have been taken on the select fields. 
h1. {color:#ff5630}*Need confirmation of fields for encryption, and if they should remain searchable or not*{color}
Recommended fields for encryption (Sunil/Mani - Zennify): 
Person Account
*  tax id
* Account number
* birthdate
* total bank deposits 
Business Account
* Account Number
* Total Bank Deposits
Contact
* Birthday
Leads/Referrals
* Address Fields 
Enhanced Notes</t>
  </si>
  <si>
    <t>{panel:bgColor=#deebff}
*Solution Design - Sunil K. Soni 5/27/2022*
* Inherent risk in “Shared Security Model”
** Platform Encryption (Natively encrypt data at rest)
*** Classify fields in the Salesforce instance (wishlist of fields to encrypt)
*** Identify High Risk Candidate fields
*** Create Tenant Secret (Encryption Key)
*** Give User Rights to do it (through a System Permission) - Manage Encryption Keys
**** System Permission (Manage Encryption Keys)
**** Platform Encryption
***** Manage Assignments - Add Individuals
***** Security (Key Management)
***** Deterministic Encryption (Advanced Settings on Platform Encryption)
***** Encryption Policy
***** Encrypt files and attachments
***** Encrypt search indexes
** Field Audit Trail (Retain archived field history data up to 10 years)
*** Identify the fields you want to track (Audit Track is a extenstion of standard field history tracking)
*** Track changes to selected fields
** Event Monitoring (Monitor, prevent, and mitigate threats)
*** Analytics via Waffle (Events Monitoring Analytics) - Reports Dashboard
** Einstein Data Detect (Scan for sensitive data)
{panel}
# Create new Permission Set (Manage Encryption Keys) - *Created*
# Enable Manage Encryption Keys for Permission Set
!image-20220601-122054.png|width=840,height=37!
# Assign Manage Encryption Keys to user
!image-20220601-122240.png|width=889,height=367!
# Create Tenant Secret - Setup &gt; Platform Encryption &gt; Generate Tenant Secret (Result:  Key Management record should be populated)
!image-20220601-122738.png|width=1603,height=448!
# Enusre the following advanced settings are enabled
!image-20220601-122927.png|width=1344,height=685!
6.  Each field (including FSC fields) should have the encrypted checkbox when Editing field under General Options
!image-20220601-123135.png|width=1197,height=382!
Enable Event Monitoring through Security &gt; Event Monitoring &gt; Event Monitoring Settings
!image-20220601-123305.png|width=1834,height=750!
{color:#ff5630}Need confirmation of fields for encryption, and if they should remain searchable or not{color}</t>
  </si>
  <si>
    <t>P1C2.1.8.UC2</t>
  </si>
  <si>
    <t>P1C2.1.8.UC5</t>
  </si>
  <si>
    <t>JIRA-FIB-127</t>
  </si>
  <si>
    <t>https://www.firstib.com/</t>
  </si>
  <si>
    <t>Event Monitoring</t>
  </si>
  <si>
    <t>Data Shield -Event Monitoring</t>
  </si>
  <si>
    <t xml:space="preserve">Hello,
Looking for assistance with limiting exporting of reports and if there is a way to get alerts when a user has high volume of logins repeatedly.
[~accountid:609ac0ceb050a7006999ab12] [~accountid:60f59370ecadb10069c771b4] 
Thank you </t>
  </si>
  <si>
    <t xml:space="preserve">Transaction Security Policies:
* Admin_Report Export Greater Than 750
* VP_Report Export Greater Than 750
Dashboard:
* User Login - Daily, Weekly, Monthly
Report:
* Daily Login Tracker
** unique name: Daily_Login_Tracker_Zennify_3s8
* Weekly Login Tracker
** unique name: Weekly_Login_Tracker_Zennify_a4b
* Last 30 Days Login Tracker
** unique name: Last_30_Days_Login_Tracker_Zennify_CXw
Flow:
* PolicyCondition_EUmvrUvrqTAKuXtXwVCz
* PolicyCondition_BRTasIQMUWfMePgGEjNy
cc [~accountid:609ac0ceb050a7006999ab12] </t>
  </si>
  <si>
    <t>JIRA-FMTRUST-543</t>
  </si>
  <si>
    <t>P1C2.1.8.UC1</t>
  </si>
  <si>
    <t>FIS Solutions: API solutions and Event monitoring</t>
  </si>
  <si>
    <t>API solutions and Event Monitoring, both FIS solutions, were supposed to be delivered with the first phase project and functioning properly.  We believe those items may not be working properly.  We paid FIS an up-front implementation and purchase fee to have these services and we were supposed to have them at Go Live in August.  As part of what we are working on right now, I would like to know the current status of these services in our setup and if in fact the configuration and testing was done to have them working properly please.
I don’t recall the data integration team every confirming final testing on these items with me.  Again, a lot going on leading up to Go Live but these were definitely part of the original SOW.</t>
  </si>
  <si>
    <t>P1C2.1.8.UC1, P1C2.1.8.UC2</t>
  </si>
  <si>
    <t>P1C2.1.8.UC3</t>
  </si>
  <si>
    <t>JIRA-NAVEBANK-238</t>
  </si>
  <si>
    <t>P1C2.1.8.UC2, P1C2.1.8.UC3</t>
  </si>
  <si>
    <t>SF Org Setup - Configure Shield Event Monitoring</t>
  </si>
  <si>
    <t>As an Admin, I can use event monitoring to get detailed insight into who is accessing data and from where, so I can analyze trends to help with adoption, identify bottlenecks, and improve platform performance.</t>
  </si>
  <si>
    <t>Shield Event Monitoring is turned on  - what events are needed monitored?</t>
  </si>
  <si>
    <t xml:space="preserve">In Setup → Event Monitoring Settings. Enable “View Event Log Data in Analytics Apps”.
In the “Event Manager” on the same page, enable streaming for events based on Nave shield workbook. </t>
  </si>
  <si>
    <t>JIRA-NWFCU-278</t>
  </si>
  <si>
    <t>Jira issue NWFCU-278</t>
  </si>
  <si>
    <t>Configuration of Shield Event Monitoring</t>
  </si>
  <si>
    <t>As a security analyst, I want to configure the Einstein Analytics Event Monitoring App, so that I can use advanced visualizations for event monitoring.</t>
  </si>
  <si>
    <t># The event monitoring dashboard templates are configured.
# A custom event policy is created using the native condition builder.
# Ability to see transactions of data exports</t>
  </si>
  <si>
    <t>* Ensure Shield is Activated (Already in place)
* Need to define what needs to be monitored
** [https://developer.salesforce.com/docs/atlas.en-us.platform_events.meta/platform_events/platform_events_objects_monitoring.htm|https://developer.salesforce.com/docs/atlas.en-us.platform_events.meta/platform_events/platform_events_objects_monitoring.htm|smart-link] 
* Event Log File Browser is enabled already
* Transaction Security Policies are defined here [https://nwfcu--dvzn.sandbox.lightning.force.com/lightning/setup/EventMonitoringSetup/home|https://nwfcu--dvzn.sandbox.lightning.force.com/lightning/setup/EventMonitoringSetup/home]
* Need to be defined what needs to be monitored [https://nwfcu--dvzn.sandbox.lightning.force.com/lightning/setup/EventManager/home|https://nwfcu--dvzn.sandbox.lightning.force.com/lightning/setup/EventManager/home]
* Setup Event Monitoring App for one user [https://help.salesforce.com/s/articleView?id=sf.bi_app_admin_wave.htm&amp;type=5|https://help.salesforce.com/s/articleView?id=sf.bi_app_admin_wave.htm&amp;type=5|smart-link] 
+Note+: this is stated in Discover readout
* Setup of Shield Event Monitoring
** Custom Event: Blocking large report exports
** Setup of standard Dashboard
*The document with links to setup is attached*</t>
  </si>
  <si>
    <t>No deployment required - unless we edit/create dashboards</t>
  </si>
  <si>
    <t>P1C2.1.8.UC1, P1C2.1.8.UC3</t>
  </si>
  <si>
    <t>JIRA-BCFSC-573</t>
  </si>
  <si>
    <t>P1C2.2.1.UC3, P1C2.2.1.UC4</t>
  </si>
  <si>
    <t>Trigger DocuSign eSignature from DAO (OmniScript)</t>
  </si>
  <si>
    <t>As a user of the digital account opening application I need to be able to send disclosures and documents for eSignature after completion of customer risk assessments.</t>
  </si>
  <si>
    <t>* Ability to launch eSignature from DAO after completion of risk assessments, all approvals, and an account number is reserved in Core</t>
  </si>
  <si>
    <t>Leverage a screen flow to build and populate the DocuSign Recipient List for the DocuSign templates, and conditionally render the button when an account number is reserved in core. 
A record-triggered flow creates the Person Account records (if applicable) required to initiate e-Signature based on the Additional Applicant records upon approval of the application.
Create the required merge fields for each form and place the fields on the DocuSign templates.</t>
  </si>
  <si>
    <t>See #BCFSC-397</t>
  </si>
  <si>
    <t>See #BCFSC-397 for deployment checklist</t>
  </si>
  <si>
    <t>JIRA-COV-33</t>
  </si>
  <si>
    <t>https://www.coverys.com/</t>
  </si>
  <si>
    <t>P1C2.2.4.UC2</t>
  </si>
  <si>
    <t>Closed Case Automation</t>
  </si>
  <si>
    <t>As a Risk Management platform user, I would like the ability for Cases to close automatically. (logic or cases rules for this is not yet provided) 	
*Abandon*</t>
  </si>
  <si>
    <t>JIRA-COV-66</t>
  </si>
  <si>
    <t>P1C2.2.4.UC3</t>
  </si>
  <si>
    <t>Case Topic Object</t>
  </si>
  <si>
    <t>As a Risk Management platform user, I would like the ability to document up to 3 topics, 3 departments, and 3 specialties. 
Specialty 
Risk Management Topic
Department (This is currently not in RSVP)</t>
  </si>
  <si>
    <t>- Must have the ability to select or choose up to 3 values per topic.</t>
  </si>
  <si>
    <t>JIRA-NAVEBANK-221</t>
  </si>
  <si>
    <t>Customer Portal - workflow automation to sync ID fields in Online Application to customer Onboarding</t>
  </si>
  <si>
    <t>As a Contact Center Specialist, if an applicant has entered ID information in the online application then I can see that information reflected in the customer onboarding process, so that the process feels seamless for the applicant and I don't have to manage information in two different places.
 Context: In the customer onboarding process, route (Primary) subroute (Details) has an ID section that uses different fields than those used in the online application. This is OOTB nCino page layout for onboarding, it cannot be changed. The information in the ID fields are used later in the customer onboarding process</t>
  </si>
  <si>
    <t>* ID information (ID Type, Document Number, Issue Date, Expiration Date) captured or edited in the online application is reflected in the customer onboarding process for the same relationship
 * ID information (ID Type, Document Number, Issue Date, Expiration Date) captured or edited in the customer onboarding process is reflected in the online application for the same relationship</t>
  </si>
  <si>
    <t>JIRA-STLS-115</t>
  </si>
  <si>
    <t>Process Automation: Set Brand Contact Status to Inactive</t>
  </si>
  <si>
    <t>As a platform user, I need Brand Contact Status set to Inactive when there haven’t been any closed directed orders for 12 months and current status = Existing or New</t>
  </si>
  <si>
    <t>Whenever any of the following user record fields are updated, all Brand Contact records owned by that user will have the following fields will be updated to match
* WHERE
** Any Contact Brand records where DC Closed Order Count (Last 12 months) = O
** Status = New Customer or Existing Customer
* UPDATE
** Status = Inactive
** Inactive Date = TODAY()</t>
  </si>
  <si>
    <t>h2. Components
* Process Automation: Flow
h3. Process Automation Flow
Name: Contact Brand Scheduled - Set to Inactive
* Flow Type: Scheduled flow
* Object: Contact Brand
* Description: Set Contact Brands to Inactive when Total Closed Orders in Last 12 Months = 0 and Current Status = Existing, Set to Inactive and stamp Inactive Date
* Trigger the Flow When: Scheduled 11:00 PM daily
* Set Entry Conditions
** Condition Requirements: CUSTOM
*** (1 OR 2) AND 3
** Condition 1
*** Field: Status
*** Operator: EQUALS
*** Value: New Customer
** Condition 2
*** Field: Status
*** Operator: EQUALS
*** Value: Existing Customer
** Condition 1
*** Field: DC Closed Order Count (Last 12 months)
*** Operator: EQUALS
*** Value: 0
* Update Records: Update Contact Brand
** How to Find Records to Update and Set Their Values: Use the contact brand $Record global variable
** Set Filter Conditions
*** Condition Requirements to Update Record: None-Always Update Record
** Set Field Values for the Contact Brand Record
*** Inactive Date = TODAY()
*** Status = Inactive</t>
  </si>
  <si>
    <t>JIRA-STLS-129</t>
  </si>
  <si>
    <t>P1C2.2.4.UC2, P1C2.2.4.UC3</t>
  </si>
  <si>
    <t>Process Automation: Update Contact Brand National Campaign Date Automatically</t>
  </si>
  <si>
    <t>As a platform user, when a contact is added to a campaign, the NDC, LDC, or RON data added field needs to be stamped with current date</t>
  </si>
  <si>
    <t>* When contact related campaign member is _created_ in relation to an NDC campaign with a particular brand:
** If brand matching contact brand exists:
*** Is Date Added to NDC BLANK
**** Update Date Added to NDC = Campaign Member Date Added
* When contact related campaign member is _created_ in relation to an LDC campaign with a particular brand:
** If brand matching contact brand exists:
*** Is Date Added to LDC BLANK
**** Update Date Added to LDC = Campaign Member Date Added
* When contact related campaign member is _created_ in relation to an RON campaign with a particular brand:
** If brand matching contact brand exists:
*** Date Added &gt;= Date Added to RON
**** Update Date Added to RON = Campaign Member Date Added
_Note: If no matching contact brand record is found, no action is taken, because it is expected that any contact added to a national campaign already has a contact brand as a prerequisite to appearing in report used to add campaign members_</t>
  </si>
  <si>
    <t>h2. Components
* Campaign custom fields
* Campaign Page Layout
* Campaign Member Scheduled Flow to upsert Contact Brands
h3. Campaign custom fields
||*Name*||*Type*||*Description*||
|National Campaign|Picklist
* NDC
* LDC
* RON|Used to denote a campaign is national, and to trigger flow to update campaign member contact - contact brand with the correct added to date|
|Campaign CRM Brand|National Campaign Dependent Picklist
* Picklist Value Set
** Brand|Used with Campaign Member flow to upsert appropriate brand-matching related Contact Brand record|
h3. Campaign Page Layout
* Page Layout Name: Campaign Information
** Section:
*** Column 1
**** Campaign Owner
**** Campaign Name
**** Type
**** Parent Campaign
*** Column 2
**** Active
**** Status
**** Start Date
**** End Date
* Section: Description Information (Header Not Visible) 
** Column 1
*** Description
* Section: National Campaign 
** Column 1
*** National Campaign
** Column 2
*** Campaign CRM Brand (National Campaign Dependent Picklist: Required)
* Section: Campaign Statistics
** Column 1
*** Responses in Campaign 
** Column 2
*** Contacts in Campaign
* Section: Custom Links
** Column 1
*** View All Campaign Members
* Section: System Information
** Column 1
*** Created By
** Column 2
*** Last Modified By
*** Campaign Record Type
h3. Campaign Member Scheduled Flow to upsert Contact Brands
* Name: Campaign Members - National Scheduled Flow
* Object: Campaign Member
* Trigger the Flow When: A record is created or updated
* Set Entry Conditions
** Condition Requirements: All Conditions are met (AND)
*** Condition 1
**** Field: National Campaign
**** Operator: Is Null
**** Value: False
*** Condition 2
**** Field: Created Today
**** Operator: Equals
**** Value: True
* Optimize the Flow for: Actions &amp; Related Records
h3. Elements
* National Campaign Decision
** No
*** End
** Yes
*** NDC/LDC/RON/SP1/2/3 National Campaign?
**** Yes
***** Date Added to NDC Null?
****** Set Brand Contact Date Added to NDC Date
***** Date Added to LDC Null?
****** Set Brand Contact Date Added to LDC Date
***** Date Added to RON Null?
****** Set Brand Contact Date Added to RON Date
***** Date Added to SP-1 Null?
****** Set Brand Contact Date Added to SP-1 Date
***** Date Added to SP-2 Null?
****** Set Brand Contact Date Added to SP-2 Date
***** Date Added to SP-3 Null?
****** Set Brand Contact Date Added to SP-3 Date
****** 
**** No
***** End
* 
!Campaign Members - National Scheduled Flow.png|width=100%!</t>
  </si>
  <si>
    <t>JIRA-STLS-158</t>
  </si>
  <si>
    <t>P1C2.2.4.UC4, P1C2.2.4.UC3</t>
  </si>
  <si>
    <t>Process Automation: Update Task with Assigned User &amp; Sales Pipeline Campaign Info</t>
  </si>
  <si>
    <t>As a platform user: 
* When I complete a task or log a call, after a contact has been added to a Sales Pipeline call, I want that activity to be marked as Sales Pipeline related
* I want all my tasks to be updated with the assigned user’s related Division, Region, Market Area and Brand data</t>
  </si>
  <si>
    <t>* When a task is completed or a call is logged in relation to a brand contact, and the Task Completed Date &gt;= Brand Contact Added to Sales Pipeline Stage 1 date, then the 8X8 Activity checkbox on Task will be updated to TRUE 
* When a call or task is created the following activity values will be populated:
** Division
** Region
** Market Area
** User CRM Brand</t>
  </si>
  <si>
    <t>h2. Components
* Activity custom fields
* Task Page Layout
* Activity: Task - After Save Flow to update Task records
h3. Activity custom fields
||*Name*||*Type*||*Description*||
|User CRM Brand|Picklist
* Picklist Value Set
** Brand|Used with Activity: Task - After Save flow to update appropriate task related assigned user and potential Sales Pipeline (8X8 Campaign) information|
h3. Task Page Layout
* Page Layout Name: STC Task page lahout
** Section:
*** Column 1
**** Task Category
**** Task Detail
**** Subject
**** Comments
**** Public
**** Asked for the Business
*** Column 2
**** Related To
**** Name
**** Account Name
**** Phone
* Section: Assignments &amp; Priority
** Column 1
*** Assigned To
*** Status
** Column 2
*** Priorit
*** Due Date
*** Create Recurring Series of Tasks
* Section: System Information
** Column 1
*** Created By
*** Task Record Type
*** 8x8 Appt Completed
*** Sales Pipeline Activity
*** Completed Date/Time
** Column 2
*** Last Modified By
*** Division
*** Region
*** Market Area
*** Activity CRM Brand
h3. Activity: Task - After Save Flow to update tasks
* Name: Activity: Task - After Save
* Object: Task
* Trigger the Flow When: A record is created or updated
* Set Entry Conditions
** None
* Optimize the Flow for: Actions &amp; Related Records
* Elements
** Get Assigned User
** Assign User variables
*** Division
*** Region
*** Market Area
*** Brand
** Get Contact Brand
** Sales Pipeline Related?
** Assign Sales Pipeline Activity value
** Update Task record
!Activity Task - After Save.png|width=613,height=1053!</t>
  </si>
  <si>
    <t>JIRA-STLS-161</t>
  </si>
  <si>
    <t>Process Automation: Update Event with Assigned User Info</t>
  </si>
  <si>
    <t>As a platform user, I want all my events to be updated with the assigned user’s related Division, Region, Market Area and Brand data</t>
  </si>
  <si>
    <t>* When an event is created the following activity values will be populated:
** Division
** Region
** Market Area
** User CRM Brand</t>
  </si>
  <si>
    <t>h2. Components
* Activity custom fields
* Event Page Layout
* Activity: Event - After Save Flow to update Event records
h3. Activity custom fields
||*Name*||*Type*||*Description*||
|User CRM Brand|Picklist
* Picklist Value Set
** Brand|Used with Activity: Task - After Save flow to update appropriate task related assigned user and potential Sales Pipeline (8X8 Campaign) information|
h3. Event Page Layout
* Page Layout Name: STC Event page lahout
** Section: Calendar Details
*** Column 1
**** Event Category
**** Event Detail
**** Private
**** Asked for the Business
*** Column 2
**** Related To
**** Name
**** Account Name
**** Phone
**** Email
* Section: Event Details
** Column 1
*** Start
*** End
*** All Day Event
*** Show Time As
** Column 2
*** Assigned To
*** Location
*** Meal Expense
* Section: Description Information
** Column 1
*** Subject
*** Description
*** Event Notes
*** Attendees
* Section: System Information
** Column 1
*** Created By
*** Division
*** Region
*** Market Area
** Column 2
*** Last Modified By
*** Activity CRM Brand
h3. Activity: Event - After Save Flow to update tasks
* Name: Activity: Event - After Save
* Object: Event
* Trigger the Flow When: A record is created or updated
* Set Entry Conditions
** None
* Optimize the Flow for: Actions &amp; Related Records
* Elements
** Get Assigned User
** Assign User variables
*** Division
*** Region
*** Market Area
*** Brand
** Update Event record
!Activity Event After Save Flow.png|width=451,height=729!</t>
  </si>
  <si>
    <t>JIRA-STLS-162</t>
  </si>
  <si>
    <t>P1C2.2.4.UC3, P1C2.2.4.UC2</t>
  </si>
  <si>
    <t>Process Automation: Request Brand Contact</t>
  </si>
  <si>
    <t>As a platform user I want to request that a current Brand Contact owner assign ownership to me</t>
  </si>
  <si>
    <t>* If current owner is not an active user, no task will be created and I will receive a message:
The current record owner isn't currently active:
Account: [Zennify|https://stewart--full.sandbox.lightning.force.com/0014X00002KvS7h]
Contact: Jesse Lingo
Brand Contact: CBRAND-0001886539
Biff Birkenmayer
Please contact your administrator to complete a transfer.
* If current owner is active
** I will see key information
*** Contact Name
*** Account Name
*** Contact Phone
*** Contact Email
*** Task Detail: Request Brand Contact Ownership
* I will be able to modify default due date , subject and description
* A task will be created with the following values
** Name: (Contact)
** Related To: (Brand Contact)
** Assigned To: (Brand Contact Owner)
** Status: In Progress
** Task Category: Request Ownership
** Task Detail: Request Contact Ownership
** Subject (Default): Contact Ownership Transfer requested by Jesse Lingo
** Description (Default): Please transfer ownership of this record to Jesse Lingo by the requested due date.
** Due Date (Default): TODAY+1
** Priority: Normal</t>
  </si>
  <si>
    <t>h2. Components
* Activity custom fields
* Task Page Layout
* Request Brand Contact Screen Flow
* Brand Contact Action
h3. Activity custom fields
||*Name*||*Type*||*Description*||
|User CRM Brand|Picklist
* Picklist Value Set
** Brand|Used with Activity: Task - After Save flow to update appropriate task related assigned user and potential Sales Pipeline (8X8 Campaign) information|
h3. Task Page Layout
* Page Layout Name: STC Task page lahout
** Section:
*** Column 1
**** Task Category
**** Task Detail
**** Subject
**** Comments
**** Public
**** Asked for the Business
*** Column 2
**** Related To
**** Name
**** Account Name
**** Phone
* Section: Assignments &amp; Priority
** Column 1
*** Assigned To
*** Status
** Column 2
*** Priorit
*** Due Date
*** Create Recurring Series of Tasks
* Section: System Information
** Column 1
*** Created By
*** Task Record Type
*** 8x8 Appt Completed
*** Sales Pipeline Activity
*** Completed Date/Time
** Column 2
*** Last Modified By
*** Division
*** Region
*** Market Area
*** Activity CRM Brand
h3. Request Brand Contact Transfer Screen Flow
* Name: Request Brand Contact
* Screen Flow
* Elements
** Get Brand Contact
** Get Brand Contact Owner
** Decision: Owner is Active?
*** No
**** Screen: Current Brand Contact Owner is not active
*** Yes
**** Screen: Request Brand Contact
**** Assign Task Variables
**** Create Task
!Request Brand Contact Screen Flow.png|width=529,height=998!
h2. Request Ownership Brand Contact Action
* Name: Request Ownership
* Object Name: Brand Contact
* Action Type: Flow
* Flow: Request Brand Contact Transfer</t>
  </si>
  <si>
    <t>JIRA-STLS-171</t>
  </si>
  <si>
    <t>Process Automation: Create Brand Contact</t>
  </si>
  <si>
    <t>As a non-STC Admin platform user, when I create new contacts, I need to log activities on an automatically created brand contact</t>
  </si>
  <si>
    <t>* When I create a new contact:
** A new Brand Contact will be created automatically
*** Brand Contact Owner = Current User
*** Brand = current User CRM Brand
** New contact owner will be udpated to STC Admin</t>
  </si>
  <si>
    <t>h2. Components
* Contact - Create Only After Save
h3. Contact After Save Flow
* Name: Contact - Create Only After Save
* Object: Contact
* Trigger the Flow When: A record is created
* Set Entry Conditions
** Formula
*** {noformat}AND(
        {!$User.Alias} &lt;&gt; "STCAdmin",
        {!$Record.RecordType.Name} &lt;&gt; "Recruitment Contact"
){noformat}
* Optimize the Flow for: Actions &amp; Related Records
* Elements
** Create Brand Contact
*** Brand = User CRM Brand
*** Contact CASESAFE Id Brand = [Contact ID]-[Current User CRM Brand]
*** Owner = Current User
** Update Triggering Record
*** Owner = STC Admin
!Contact - Create Only After Save Flow.png|width=546,height=717!</t>
  </si>
  <si>
    <t>JIRA-STLS-62</t>
  </si>
  <si>
    <t>Process Automation: Division Brand Updated</t>
  </si>
  <si>
    <t>As a platform user, I need all AIM Division related AIM Branch records to be updated so the Branch brand matches the Division Brand</t>
  </si>
  <si>
    <t>Whenever AIM Division Brand is updated, all related AIM Branch Brands will be updated to match the Division Brand</t>
  </si>
  <si>
    <t>h2. Components
* Process Automation: Flow
h3. Process Automation Flow
Name: Division After Save
* Flow Type: Auto-Launched Flow
* Object: AIM Division
* Trigger the Flow When: A Record is Updated
* Set Entry Conditions
** Condition Requirements: ALL
** Condition 1
*** Field: Brand
*** Operator: ISCHANGED
*** Value: TRUE
* Optimize the Flow for: Actions and Related Records</t>
  </si>
  <si>
    <t>JIRA-STLS-74</t>
  </si>
  <si>
    <t>Process Automation: Business Development Officer Default BDO User</t>
  </si>
  <si>
    <t>As a platform user, I need all Business Development Officer records to receive a default value of Default Transaction Owner Custom Setting</t>
  </si>
  <si>
    <t>Whenever a Business Development Officer record is created or updated, if BDO User is BLANK, set the BDO User = Default Transaction Owner, STC Admin</t>
  </si>
  <si>
    <t>h2. Components
* Process Automation: Flow
h3. Process Automation Flow
Name: Business Development Officer Fast Update
* Flow Type: Auto-Launched Flow
* Object: Business Development Officer
* Trigger the Flow When: A Record is Updated
* Set Entry Conditions
** Condition Requirements: ALL
*** Condition 1
**** Field: Brand
**** Operator: ISBLANK
**** Value: TRUE
* Optimize the Flow for: Fast Field Updates</t>
  </si>
  <si>
    <t>JIRA-STLS-82</t>
  </si>
  <si>
    <t>Process Automation: Contact Brand Owner Updated</t>
  </si>
  <si>
    <t>As a platform user, I need Contact Brand owner data to update whenever a Contact Owner is set or changed</t>
  </si>
  <si>
    <t>Whenever Contact Brand Owner is set or changed, the following fields will be updated to match the related user record:
* Owner First Name
* Owner Company Name
* Owner Last Name
* Owner Website URL
* Owner Title
* Owner Street
* Owner LinkedIn
* Owner City
* Owner Facebook
* Owner State/Province
* Owner Instagram
* Owner Postal Code
* Owner Twitter
* Owner Email
* Owner Mobile
* Owner Phone</t>
  </si>
  <si>
    <t>h2. Components
* Process Automation: Flow
h3. Process Automation Flow
Name: Contact Brand After Save
* Flow Type: Auto-Launched Flow
* Object: Contact Brand
* Description: Update all Owner fields to support Marketo integration and velocity scripting
* Trigger the Flow When: A Record is Updated
* Set Entry Conditions
** Condition Requirements: ALL
** Condition 1
*** Field: Owner
*** Operator: ISCHANGED
*** Value: TRUE
* Optimize the Flow for: Actions and Related Records</t>
  </si>
  <si>
    <t>JIRA-STLS-93</t>
  </si>
  <si>
    <t>Process Automation: Before Save Flow to update Brand Contact Status</t>
  </si>
  <si>
    <t>As a platform user, I need a brand contact record status to be updated once a week based upon changes to transactions counts</t>
  </si>
  <si>
    <t>* Exclude From Order Calc Processing
** If Contact primary email contains “stewart” set to TRUE
* Status
** New: Move from Prospect to New when Total Closed Transactions Last 12 Months &gt;=  1
** Existing Customer: Move from New Customer when Total Closed Transactions Last 12 Months &gt;=  2
*** Set Existing Customer Date = TODAY()
** Dead End: When Status is set to Dead End
*** Set Dead End Date = TODAY()
!Contact Brand Status Path.png|width=91.67%!</t>
  </si>
  <si>
    <t>h2. Components
* Contact Brand Before Save Flow
h3. Contact Brand Before Save Flow
* If Contact Primary Email contains Stewart
** Set Exclude From Order Calc Processing = TRUE
* IF Status = Prospecting AND DC Total Hours Last 12 Months &gt;= 1
** Set Status = New
* IF Status = New AND DC Total Hours Last 12 Months &gt;= 2
** Set Status = Existing
** Set Existing Customer Date = TODAY()
* IF Status = Dead End
** Set Dead End Date = TODAY()</t>
  </si>
  <si>
    <t>JIRA-STLS-95</t>
  </si>
  <si>
    <t>Process Automation: User Updated</t>
  </si>
  <si>
    <t>As a platform user, I need Brand Contact owner data to update whenever certain user data is updated</t>
  </si>
  <si>
    <t>Whenever any of the following user record fields are updated, all Brand Contact records owned by that user will have the following fields will be updated to match
* Owner First Name
* Owner Company Name
* Owner Last Name
* Owner Website URL
* Owner Title
* Owner Street
* Owner LinkedIn
* Owner City
* Owner Facebook
* Owner State/Province
* Owner Instagram
* Owner Postal Code
* Owner Twitter
* Owner Email
* Owner Mobile
* Owner Phone</t>
  </si>
  <si>
    <t>h2. Components
* Process Automation: Flow
h3. Process Automation Flow
Name: Contact Brand Scheduled Flow
* Flow Type: Scheduled flow
* Object: Contact Brand
* Description: Update all Contact Brand records where the “Owner Fields Match” field is false.
* Trigger the Flow When: Scheduled 11:30 PM daily
* Set Entry Conditions
** Condition Requirements: OR
** Condition 1
*** Field: Owner Fields Match
*** Operator: EQUALS
*** Value: FALSE
* Optimize the Flow for: Actions and Related Records</t>
  </si>
  <si>
    <t>P1C2.3.2.UC1</t>
  </si>
  <si>
    <t>P1C2.3.2.UC3</t>
  </si>
  <si>
    <t>P1C2.3.2.UC1, P1C2.3.2.UC4</t>
  </si>
  <si>
    <t>P1C2.3.2.UC1, P1C2.3.2.UC3</t>
  </si>
  <si>
    <t>P1C2.3.2.UC3, P1C2.3.2.UC4</t>
  </si>
  <si>
    <t>P1C2.3.2.UC3, P1C2.3.2.UC1</t>
  </si>
  <si>
    <t>JIRA-BCFSC-760</t>
  </si>
  <si>
    <t>P1C2.5.1.UC1</t>
  </si>
  <si>
    <t>DAO Data Validation - Signature Card Flow</t>
  </si>
  <si>
    <t>As a CBO entering customer information into Salesforce, I want to be prompted when I miss a required field so that I know to enter complete customer data.</t>
  </si>
  <si>
    <t>AC1: Screen 1 - Initial Signature Card Information
||*Field*||*Validation Type*||*Validation/Conditional Requirements*||
|-E-Signature Consent-|-Universally Required-|-Any Value-
-If any signer has opted out of providing an email address, this field is locked to “Refused”-|
|Signature Card Title Line 1|Universally Required|Any Value|
|Signature Card Type|Universally Required|Master Agreement or Addendum matching application type (Consumer, Trusts &amp; Estates, Business)|
|Master Agreement|Conditionally Required|Master Agreement matching application type
Required for Addendums only|
|Master Agreement Effective Date|Conditionally Required|If Signature Card Type is a Master Agreement, any Date Value|
|Exempt Reason|Conditionally required|Any Value
Not required for consumer applications|
|-Certification Type-|-Conditionally Required-|-If Exempt Reason is “None” - CBO or VBO-
-If Exempt Reason is other than “None” - “Exempt”-|
|Original Certification Type|Conditionally Required|Required if Certification Type = VBO
Any Value|
|Original Certification Date|Conditionally Required|Required if Certification Type = VBO
Any Date/Time Value|
AC2: Screen 2 - Signers Information Screen
||*Field*||*Validation Type*||*Validation/Conditional Requirements*||
|-Signer-|-Universally Required-|-Prefilled by Flow-|
|-Signer Role-|-Universally Required-|-Any Value-|
|-Signature Card Sort Order-|-Universally Required-|-Any Value (Numeric)-|
|-LEBOC Sort Order-|-Conditionally Required (field renders if the individual is a beneficial owner)-|-Any Value (Numeric)-|</t>
  </si>
  <si>
    <t>Set universal fields to Required at the field level, and validation rules to require answers on conditionally required fields</t>
  </si>
  <si>
    <t>*Custom Fields*
||*Object*||*Field API Name*||
|Signature_Card__c|Master_Agreement_Type__c|
*Validation Rules*
# Bad_Type_for_Application
# Bad_Type_for_Business_Application
# Bad_Type_for_Trust_Application
# CBO_Type_Required
# Effective_Date_Required
# Exempt_Reason_Required
# Original_Cert_Type_Required_for_VBO
# VBO_Original_Cert_Date_Required
*Post Deployment*
Make Required:
||*Object*||*Field API Name*||
|Signature_Card__c|Signature_Card_Type__c|
|Signature_Card__c|E_Signature_Consent__c|
|Signature_Card__c|Signature_Card_Title_Line_1__c|</t>
  </si>
  <si>
    <t>JIRA-CCUFMCNSM-502</t>
  </si>
  <si>
    <t>P1C2.5.1.UC2</t>
  </si>
  <si>
    <t>Data Migration</t>
  </si>
  <si>
    <t>As a Business Development user, I need the ability to see records that are currently stored in Sharepoint inside of Salesforce so that the need to use multiple platforms is as minimal as possible.</t>
  </si>
  <si>
    <t>Need 2022 Event and Donations &amp; Sponsorships records in Salesforce</t>
  </si>
  <si>
    <t># Create template for CCU to fill in
# Upload to Salesforce</t>
  </si>
  <si>
    <t>JIRA-MF-1024</t>
  </si>
  <si>
    <t>Data Migrations Summary Counts</t>
  </si>
  <si>
    <t>Provide summary of migration process and highlight any actions required to fix.
# For each object
## # records in source object
### # records excluded from migration
### # records to be migrated
## # records successfully migrated
### # records rejected, fixed, and successfully loaded (overall theme/grouping of what needed to be done to fix [example: removed bad state code])
### # records cannot be loaded.  Reason for each
### list of records that may require additional edits</t>
  </si>
  <si>
    <t>JIRA-MF-400</t>
  </si>
  <si>
    <t>P1C2.5.1.UC3</t>
  </si>
  <si>
    <t>[Spike] Account and Contact - Data Migration Review</t>
  </si>
  <si>
    <t>Schedule up to 3 sessions to review the Account and Contact data objects currently in IM1.  Review fields and determine what to do for each field either: 
* Don’t migrate
* 1 to 1 migration on standard fields
* Map to existing standard field
* Map to new custom field
* Store in notes field
The output of this story will be used to create any missing fields in FSC, update transformation scripts and finalize data load procedure.
If additional meetings are required, a follow on story will need to be created.</t>
  </si>
  <si>
    <t>If the following is not completed after 4 Sessions have been completed, create a follow on story.
* Update Mesirow - IM1 to FSC - Data Mapping spreadsheet with data migration approach for each field which currently exists in IM1
* Provide additional diagrams as needed for reference
* List of new fields which need to be created is captured in a story and linked to this story</t>
  </si>
  <si>
    <t>Conduct working sessions to finalize data migration plan for existing data.</t>
  </si>
  <si>
    <t>JIRA-MF-480</t>
  </si>
  <si>
    <t>Data Migration Service Account for Salesforce IM1 (PROD)</t>
  </si>
  <si>
    <t>* Data Migration Service Account
** Identify User Account
** Confirm Permission Set (API Only, etc.)
** Confirm Security Settings (no MFA, etc.)
** Whitelist IP for Production Databricks connection
** Put Details into Azure Key Vault for Databricks</t>
  </si>
  <si>
    <t>JIRA-MF-506</t>
  </si>
  <si>
    <t>P1C2.5.1.UC5</t>
  </si>
  <si>
    <t>Account: Data validation</t>
  </si>
  <si>
    <t>Apply validation rules to account data.  Generate a report that can be shared with client to review invalid fields.</t>
  </si>
  <si>
    <t>* Account validation rules have been defined
* Account data has been validated against validation rules
* Report has been generated to identify invalid data for Account object</t>
  </si>
  <si>
    <t>JIRA-MF-507</t>
  </si>
  <si>
    <t>Contact: Data validation</t>
  </si>
  <si>
    <t>JIRA-MF-508</t>
  </si>
  <si>
    <t>Create Data validation process in Databricks</t>
  </si>
  <si>
    <t>Define and code a reusable data validation approach.  This should be flexible to allow for changing validation rules and fields for different objects.</t>
  </si>
  <si>
    <t>A reusable method for validation data has been define, coded and documented</t>
  </si>
  <si>
    <t>JIRA-MF-554</t>
  </si>
  <si>
    <t>P1C2.5.1.UC5, P1C2.5.1.UC3</t>
  </si>
  <si>
    <t>Data Migration for Reused fields (insert topics)</t>
  </si>
  <si>
    <t>Some IM1 contact fields were repurposed for segmentation. These require special data migration.
contact fields:
* Favorite Cuisine
* Favorite Drink
* Favorite Teams
# Create Topic association to: *Valpo Chamber of Commerce*
## Where Lead source = Event Alternative and advisor team is Irving team
# Create Topic association to: ❓ 
## Where Other interests +contains+ ‘Events’ and advisor team is Mesirow/Korengold team
# Create Topic association to: *Art or Music Events*
## Where Favorite Drink +contains+ ‘ArtReach’
# Create Topic association to: *Retirement*
## Where Annual report checkbox = true and advisor team is Lunceford team 
# Create Topic association to: *Small Business Owner*
## Where Favorite Drink +contains+ Small Business Owner (used by Yudkowsky, Irving, Mesirow.  May not need to specify the team)
# Create Topic association to: *Special Needs Financial Planning*
## Where Sports contains ‘SN Webinar’ and advisor is Yudkowsky
#  ❓ What to do with ‘Amata law offices’ list
## Per LM: these are leads/prospects, not COI contacts. Steve considers them affluent and many are small business owners, although no need to tag them as SBO
# Pull topics from Contact.topic__c and load
# Create Topic association to: *Local (to FL office)*
## where Other Interests = ‘Local’ and owned by Price team</t>
  </si>
  <si>
    <t>JIRA-MF-622</t>
  </si>
  <si>
    <t>Create new fields in fsc for data migration</t>
  </si>
  <si>
    <t>Create fields that are needed in fsc for migrating IM1 data</t>
  </si>
  <si>
    <t>* Fields created in fsc
** Contact
*** Deceased - boolean</t>
  </si>
  <si>
    <t>Field:
Contact.Deceased__c
Flexipages:
Person Account record page
Non-Client Contact record page
Permission Set:
Contact CRE</t>
  </si>
  <si>
    <t>JIRA-NWFCU-131</t>
  </si>
  <si>
    <t>Jira issue NWFCU-131</t>
  </si>
  <si>
    <t>Reporting - Data Validation Reports</t>
  </si>
  <si>
    <t>As a system administrator or technical SME, need a report to validate the imported data amounts and types match what was ingest from our data warehouse.</t>
  </si>
  <si>
    <t>AC1: Monetary reconciliation of records that have been uploaded.</t>
  </si>
  <si>
    <t># Create a Financial Account Balances summary report</t>
  </si>
  <si>
    <t>NWFCU Sales folder
All Financial Account Balances Report</t>
  </si>
  <si>
    <t>JIRA-NWFCU-286</t>
  </si>
  <si>
    <t>Jira issue NWFCU-286</t>
  </si>
  <si>
    <t>Data Migration Assessment:</t>
  </si>
  <si>
    <t>Tech: Data Migration Assessment</t>
  </si>
  <si>
    <t>The assessment may include activities,
such as:
i. Data analysis to include object count, field count by object and record count by
object
ii. Discuss current schema state and future schema requirements
iii. Deep Dive on identified pain points
iv. Data deduplication scenarios
v. Identify data cleansing efforts to be completed by Customer prior to migration</t>
  </si>
  <si>
    <t>Perform Data Assessment: 
(1) Assess DNA ActivityManager Data
(2) Assess DNA ActivityManager Files with regard to Nautilus
(3) Assess other migration activities required for rest of the solution</t>
  </si>
  <si>
    <t>Compiled Data Assessment presentation material</t>
  </si>
  <si>
    <t>JIRA-NWFCU-382</t>
  </si>
  <si>
    <t>Jira issue NWFCU-382</t>
  </si>
  <si>
    <t>Data Migration of Cases from activity manager</t>
  </si>
  <si>
    <t>* Support data migration with “Case One Case for each Original Lead Id”
# Create Case records from combined LF_LEAD and corresponding LF_LEAD_COMMENTS
# One Case for each thread in Activity Manager
# Will resemble layout of how items are displayed in Activity Manager</t>
  </si>
  <si>
    <t>Build out data migration process to meet AC</t>
  </si>
  <si>
    <t>Developed Migration in Zennify Databricks</t>
  </si>
  <si>
    <t xml:space="preserve">No Deployment Necessary. To Deploy to Production, get new dataset and run migration in production. </t>
  </si>
  <si>
    <t>JIRA-PF-1291</t>
  </si>
  <si>
    <t>Data Migration Mapping Playbook</t>
  </si>
  <si>
    <t>Map the object, fields and picklists from PensionPro to Salesforce</t>
  </si>
  <si>
    <t>Map each object and field that will be migrated from PensionPro to the corresponding Salesforce object and field</t>
  </si>
  <si>
    <t xml:space="preserve">See mapping workbook - currently in progress 
Data Migration Playbook - [https://docs.google.com/spreadsheets/d/1lwr1vACbULIGCvDh3P6-_1Ci4hTWnnZG/edit#gid=1209013350|https://docs.google.com/spreadsheets/d/1lwr1vACbULIGCvDh3P6-_1Ci4hTWnnZG/edit#gid=1209013350|smart-link] 
Product Rationalization mapping = [https://docs.google.com/spreadsheets/d/1uvzOhK8217g-rAxPaVLB28Mgf8WhGMka/edit#gid=1082808738|https://docs.google.com/spreadsheets/d/1uvzOhK8217g-rAxPaVLB28Mgf8WhGMka/edit#gid=1082808738|smart-link] </t>
  </si>
  <si>
    <t>JIRA-PF-1296</t>
  </si>
  <si>
    <t>Contact fields &amp; picklist values for data migration</t>
  </si>
  <si>
    <t>*PENSIONPRO HOURS FOR DATA MIGRATION SUPPORT*
FLS for new fields: edit by Analytics, system admin, all profiles beginning with Pentegra
 Add new values to the following picklist fields
# Prefix:  Rev, Miss
# Contact Preference:  Fax
new field
2. Designation (text)
add Contact.FinServ__PreferredName__c and Contact.Designation to the business contact page layout and check FLS (edit for pentegra profiles and system admin)</t>
  </si>
  <si>
    <t>Create Fields and Configurations</t>
  </si>
  <si>
    <t>* Standard Picklist
** Salutation
* Contact Record Type
** IndustriesBusiness
** IndustriesIndividual
** Pentegra_Employee
* Custom Field
** FinServ__ContactPreference__c
*** Updated Picklist, find value set?
* Page Layout - Contact
** Pentegra Contact Business Layout
* Lightning Page - Contact
** Pentegra_Contact_Record_Page
* Custom Field - Contact
** FinServ__PreferredName__c
* Profile
** Admin
** all Pentegra
** Analytics</t>
  </si>
  <si>
    <t>JIRA-PF-1297</t>
  </si>
  <si>
    <t>Plan fields and picklist values for data migration</t>
  </si>
  <si>
    <t>*PENSIONPRO HOURS FOR DATA MIGRATION SUPPORT*
FLS for new fields:  edit by Analytics, system admin, all profiles beginning with Pentegra
add to PlanRecordPage lightning page (org default) and both Pentegra Plan General Layout and Pentegra Community Layout page layouts 
# Payroll Frequency (picklist) (add API name to the clientaccount tab in the data mapping workbook) - field goes on Onboard tab, plan information section
## Biweekly
Monthly
Not Availiable
Semimonthly
Weekly
# Software Plan ID, text = overview tab, general information section, read only on layout
# update Client # formula field:  if (Client_Transition__r.Clientc is not null, then Client_Transitionr.Client__c, else Software Plan ID field)
# update Employer Entity picklist values - add
## Limited Partnership
## Real Estate Investment Trust
## Church
## Tribal Government
# IRS Plan Number, text, Employer Info section under Plan Year End field
# Create new tab on the lighting layout named Plan Provisions (right after Onboard tab) and add the below fields
## Is Plan Audited, boolean
## Valuation Frequency, picklist
### Annually
### Annually DB BOY
### Annually DB EOY
### As Needed
### Monthly
### Non-Recurring
### Per Event
### Quarterly
### Semi-Annually
## PBGC, picklist
### N/A
### No - Exclusively for substantial owners &gt; 10%
### No - Professional Service &lt; 26 employees
### Yes
## QDIA Fund Name - picklist
### AC6
American Balanced Fund - R2
American Balanced Fund - R3
American Century LIVESTRONG
American Funds - American Balanced R6
American Funds Money Market Fund R2
American Funds Target Date Retirement Series
ARBA
Black Rock Global Allocation Ret Acct
CBLA
CSNA
DMFA
EXBA
Fedelity Freedom Target Date Funds
Fund Code VTEA
GMDA
GMVA
GMXA
Great West Lifetime funds
IBNA
Janus Balanced Ret Acct
JH Lifestyle Moderate
JH Retirement Through - Active Strategies
JH Retirement To - Managed Portfolios
Lifetime Funds
N/A
NMZA
NR2
NRO - Nationwide Target Destination fund
NW Dest - Innovator - Tgt Maturity
PBIA
PCKA
PIMCO AllAsst AllAthrity A
Putnam Retirement Advantage Trust
Target Date Funds
Transamerica Asset Allocation
Vanguard Balanced
Vanguard Target Funds
VKWD
VTNA
Wells Fargo Asset Allocation (EAAFX)
WPAA
## Trading Platform, {color:#ff5630}picklist{color}
### {color:#ff5630}Matrix{color}
{color:#ff5630}Schwab Trust{color}
{color:#ff5630}Schwab Custody{color}
{color:#ff5630}TD Ameritrade{color}
{color:#ff5630}Folio{color}
{color:#ff5630}Mid Atlantic{color}
ADDED 6/7:
NEW FIELDS - SAME INSTRUCTIONS AS ABOVE FOR FLS AND LIGHTNING PAGE / PAGE LAYOUTS.  
# Safe Harbor - field already exists - update picklist values to Yes, No and delete other values - remove from Product Rationalization tab and add to Plan Provisions tab, left hand column
## on Project Template object - update same field Safe Harbor to Yes, No and delete other values
# Automatic Contributions
## picklist
## ACA, EACA QACA, N/A
## add to Plan Provisions tab, left hand column under Safe Harbor
# Employer Stock as an Investment Option
## picklist
## Employer Stock, ESOP, KSOP, Non Qual, N/A
## add to plan provisions tab, right hand column
# Asset Monitoring
## picklist
## Yes, No
## add to plan provisions tab, right hand column
# Loans/Distributions Only
## picklist
## Yes, No
## add to plan provisions tab, right hand column
# Contribution Calc Only
## picklist
## Yes, No
## add to plan provisions tab, right hand column
# Testing Only
## picklist
## Yes, No
## add to plan provisions tab, right hand column
# Division - existing picklist field - add a new value and make it available for the pentegra community and general account record types
## Mercury</t>
  </si>
  <si>
    <t>Configure Plan Fields and new Layouts</t>
  </si>
  <si>
    <t>CustomField.FinServ__FinancialAccount__c.Asset_Monitoring__c CustomField.FinServ__FinancialAccount__c.Automatic_Contributions__c CustomField.FinServ__FinancialAccount__c.Client__c CustomField.FinServ__FinancialAccount__c.Contribution_Calc_Only__c CustomField.FinServ__FinancialAccount__c.Employeer_Stock_as_an_Investment_Option__c CustomField.FinServ__FinancialAccount__c.Employer_Entity__c CustomField.FinServ__FinancialAccount__c.IRS_Plan_Number__c CustomField.FinServ__FinancialAccount__c.Loans_Distributions_Only__c CustomField.FinServ__FinancialAccount__c.Payroll_Frequency__c CustomField.FinServ__FinancialAccount__c.Software_Plan_ID__c CustomField.FinServ__FinancialAccount__c.Testing_Only__c CustomField.FinServ__FinancialAccount__c.Trading_Platform__c FlexiPage.PlanRecordPage1 Layout.FinServ__FinancialAccount__c-Pentegra Community Layout Layout.FinServ__FinancialAccount__c-Pentegra Plan General Layout Profile.Admin Profile.Analytics Cloud Integration User Profile.Analytics Cloud Security User Profile.Pentegra Account Management Profile.Pentegra Change Team Profile.Pentegra Client Transition Profile.Pentegra Community User Profile.Pentegra DB Group Profile.Pentegra Executive Profile.Pentegra External Sales Profile.Pentegra Integration Profile.Pentegra Internal Sales Profile.Pentegra Marketing Profile.Pentegra Participant Care Center Profile.Pentegra Platform User Profile.Pentegra Read Only RecordType.FinServ__FinancialAccount__c.FinServ__AutoLoan RecordType.FinServ__FinancialAccount__c.FinServ__BankingAccount RecordType.FinServ__FinancialAccount__c.FinServ__CheckingAccount RecordType.FinServ__FinancialAccount__c.FinServ__CreditCard RecordType.FinServ__FinancialAccount__c.FinServ__General RecordType.FinServ__FinancialAccount__c.FinServ__HELOC RecordType.FinServ__FinancialAccount__c.FinServ__InsurancePolicy RecordType.FinServ__FinancialAccount__c.FinServ__InvestmentAccount RecordType.FinServ__FinancialAccount__c.FinServ__LoanAccount RecordType.FinServ__FinancialAccount__c.FinServ__Mortgage RecordType.FinServ__FinancialAccount__c.FinServ__SavingsAccount RecordType.FinServ__FinancialAccount__c.FinServ__TreasuryService RecordType.FinServ__FinancialAccount__c.Pentegra_Community RecordType.FinServ__FinancialAccount__c.Pentegra_Consulting</t>
  </si>
  <si>
    <t>JIRA-PF-1298</t>
  </si>
  <si>
    <t>P1C2.5.1.UC3, P1C2.5.1.UC5</t>
  </si>
  <si>
    <t>Case fields and picklist values for data migration</t>
  </si>
  <si>
    <t>*PENSIONPRO HOURS FOR DATA MIGRATION SUPPORT*
FLS for new fields: edit by Analytics, system admin, all profiles beginning with Pentegra
 new fields added to the [Pentegra Project Administration|https://prs1--prodev.sandbox.lightning.force.com/lightning/setup/ObjectManager/Case/PageLayouts/00h7h000000yvEUAAY/view] page layout
|Active On|date time|
|Show in community|boolean|
|Period Start|date|
|Period End|date|
|Project Frequency|picklist
* Annual
Non-Recurring
Quarterly|
# Update Type field on Case and on Project Template objects (so they match) and update dependency with Topic field
## Annual Administration
Annual Administration: Other
Consulting
Distribution
Document Collection
Extension
General Web Collection
Internal Checklists &amp; Reporting
Miscellaneous, Non-Recurring
Participant Notices
Plan Documents
Trust Accounting/Asset Reconciliation
Workflow Setup</t>
  </si>
  <si>
    <t>Confugre Object and Fields</t>
  </si>
  <si>
    <t>* Custom Fields
** Active_On__c
** Show_in_community__c
** Period_Start__c
** Period_End__c
** Project_Frequency__c
* Picklist Update - Case, Project Template
** Topic__c
* Record Type
** Project Administration
* Field Dependency
** Case Type → Topic
** Project Template Type → Topic
* Page Layout
** Pentegra Project Administration</t>
  </si>
  <si>
    <t>JIRA-PF-1299</t>
  </si>
  <si>
    <t>P1C2.5.1.UC3, P1C2.5.1.UC2</t>
  </si>
  <si>
    <t>Plan contact role fields and picklist values for data migration</t>
  </si>
  <si>
    <t>*PENSIONPRO HOURS FOR DATA MIGRATION SUPPORT*
FLS for new fields: edit by Analytics, system admin, all profiles beginning with Pentegra
 [+Contact Role Layout+|https://prs1--prodev.sandbox.lightning.force.com/lightning/setup/ObjectManager/01I4x000002J5kx/PageLayouts/00h4x000006YIS6AAO/view] page layout
|Should CC|boolean|
|Should BCC|boolean|
|Show in community|boolean|
Update Role and Sub Role as indicated below and make available to Contact Role record type
# New Sub Role  - Census Contact and new sub role Report Contact; add to primary Role of Communications
# new Role Secondary Contact
# new sub role Insurance Agent and new sub role of Assistant - add to primary role of Advisor
# new sub role of Payroll Contact at Client and add to Role Payroll
# add Role =  Recordkeeper (it already exists) to the contact role record type
# add Sub Role = Attorney and Sub Role = Accountant values, to the Role = Legal
*Update 6-16-2023*
Add a MultiSelect Picklist to the Plan Role Object with the values of the Custom Permission of [https://zennify.atlassian.net/browse/PF-1335|https://zennify.atlassian.net/browse/PF-1335|smart-link] 
Field name:  Onboard Rights, Read Only for Pentegra Community and Community Login profiles, edit by all other pentegra profiles
Help Text - The selection controls what can be seen or completed in Onboard for Active Plans, if the contact is Active 
Add/Edit/Delete Fiduciary Documents
Administrative Forms
Approval
Businesses
Contacts
Distribution
Document Collection
Employee Census
Employer Census
General Web -Corection- Collection
Plan Documents
Principals
Protects
Reports
View Fiduciary Documents</t>
  </si>
  <si>
    <t>Configure Object and Picklist Values</t>
  </si>
  <si>
    <t>* Custom Fields
** Should_CC__c
** Should_BCC__c
** Show_in_community__c
* Page Layout
** Contact Role Layout
* Lightning Page
** Plan_Role_Record_Page
* Global Value Set
** Plan_Sub_Role
* Record Type
** ContactRole
* Field Dependency
** Plan Role → Sub Role</t>
  </si>
  <si>
    <t>JIRA-PF-1300</t>
  </si>
  <si>
    <t>Distribution custom object and fields for data migration</t>
  </si>
  <si>
    <t>*PENSIONPRO HOURS FOR DATA MIGRATION SUPPORT*
New Custom Object:  Distributions
Plural:  Distributions
No tab
Enable reporting, allow activities
CRED object permissions:  Master/Detail under Case
FLS for new fields: edit by Analytics, system admin, all profiles beginning with Pentegra
|Is Max Available|boolean|
|Is New Loan|boolean|
|Is Residential|boolean|
|Fee|currency (16,2)|
|Responsibility 1099|picklist
* Accountant
* Client
* Internal
* Inv Advisor
* No Entry
* Outside Provider
* Recordkeeper
* Reliance Trust|
|Is Eviction Hardship|boolean|
|Is Funeral Hardship|boolean|
|Is Purchase Hardship|boolean|
|Is Tuition Hardship|boolean|
|{color:#ff991f}-Investment Provider-{color}|{color:#ff991f}-lookup to investment provider- {color}|
|Fee Payer|picklist
* Client
* Participant
* Third Party|
|Project|Lookup to Case|
|Participant|text|
|Reason|picklist
* Hardship
In-Service
Termination
Death
Loan
QDRO – DRO Review
Required Minimum Distribution
Mandatory Cash Out
Deemed Distribution
Failed Test
402(g) Excess
Normal Retirement
Early Retirement
Disability
Loan Refinance
CARES Act
QDRO – Alternate Payee Withdrawal
Plan Termination
Qualified Birth/Adoption
90-day EACA
In-Plan Roth Conversion|
|Status|picklist
* New
* Waiting
* NIGO
* Not Approved
* In Progress
* Cancelled
* Aborted
* Completed|
|SSN|SSN|
|Birth Date|date|
|Hire Date|date|
|Termination Date|date|
|Deceased Date|date|
|Rehire Date|date|</t>
  </si>
  <si>
    <t>Configure Object and Fields
Merge the PF-1301 into this Story</t>
  </si>
  <si>
    <t>* Custom Object
** Distributions__c
* Custom Fields - Distributions
** Case__c
** Is_Max_Available__c
** Is_New_Loan__c
** Is_Residential__c
** Fee__c
** Responsibility_1099__c
** Is_Eviction_Hardship__c
** Is_Funeral_Hardship__c
** Is_Purchase_Hardship__c
** Is_Tuition_Hardship__c
** Fee_Payer__c
** Project__c
** Participant__c
** Reason__c
** Status__c
** --
** SSN__c
** Birth_Date__c
** Hire_Date__c
** Termination_Date__c
** Deceased_Date__c
** Rehire_Date__c
* Page Layout
** Distributions Layout
** Pentegra Project Administration</t>
  </si>
  <si>
    <t>JIRA-PF-1302</t>
  </si>
  <si>
    <t>Principals custom object and fields for data migration</t>
  </si>
  <si>
    <t>*PENSIONPRO HOURS FOR DATA MIGRATION SUPPORT*
New Custom Object: Principals
Plural: Principals
No tab
Enable reporting, allow activities
CRED object permissions: Master/detail under Account
add related list to [+Pentegra Account Business Layout+|https://prs1--prodev.sandbox.lightning.force.com/lightning/setup/ObjectManager/Account/PageLayouts/00h4x000005LWIrAAO/view]
FLS for new fields: edit by Analytics, system admin, all profiles beginning with Pentegra
|Is Officer|boolean|
|Percentage Owner|percent (3,2)|
|Title|picklist
No Title
Other Title
President
Secretary
Treasurer
Vice-President|</t>
  </si>
  <si>
    <t>* Custom Object
** Principals__c
* Custom Fields
** Account__c
** Is_Officer__c
** Percentage_Owner__c
** Title__c
* Page Layout
** Principals Layout
** Pentegra Account Business Layout</t>
  </si>
  <si>
    <t>JIRA-PF-1303</t>
  </si>
  <si>
    <t>Family Members custom object and fields for data migration</t>
  </si>
  <si>
    <t>*PENSIONPRO HOURS FOR DATA MIGRATION SUPPORT*
New Custom Object: Family Members
Plural: Family Members
No tab
Enable reporting, allow activities
CRED object permissions: Master/Detail under Principal
FLS for new fields: edit by Analytics, system admin, all profiles beginning with Pentegra
 add related list to +Principal+ page layout
|Relationship|Picklist
* Child
Grandchild
Parent
Sibling
Spouse|</t>
  </si>
  <si>
    <t>* Custom Object
** Family_Members__c
* Custom Fields
** Principals__c
** Relationship__c
* Page Layout
** Family Members Layout
** Principals Layout</t>
  </si>
  <si>
    <t>JIRA-PF-1305</t>
  </si>
  <si>
    <t>Other Businesses custom object and fields for data migration</t>
  </si>
  <si>
    <t>*PENSIONPRO HOURS FOR DATA MIGRATION SUPPORT*
New Custom Object: Other Businesses
Plural: Other Businesses
No tab
Enable reporting, allow activities
CRED object permissions: Master/Detail under Account
add related list to [+Pentegra Account Business Layout+|https://prs1--prodev.sandbox.lightning.force.com/lightning/setup/ObjectManager/Account/PageLayouts/00h4x000005LWIrAAO/view]
FLS for new fields: edit by Analytics, system admin, all profiles beginning with Pentegra
|Legal Name|Name (update the label for the standard name field to be Legal Name)|
|Address|text|
|City|text|
|State|text|
|Zip Code|text|
|Phone Number|phone|
|EIN|text|
|Has Employees|boolean|
|EntityType|picklist (order alphabetically)
* S-Corporation
Limited Liability Partnership
Limited Partnership
Professional Service Corporation
Sole Proprietor
LLC taxed as Partnership
LLC-Sole Proprietor
Real Estate Investment Trust
Tax-Exempt or Non-Profit
C-Corporation
Government Entity
Church
Partnership
Tribal Government
LLC-S-Corp
Corporation
Limited Liability Company|
|Other Plan Type|picklist (Yes, No)|</t>
  </si>
  <si>
    <t>Configuration of the Custom Object</t>
  </si>
  <si>
    <t>CustomField.Other_Business__c.Account__c 
CustomField.Other_Business__c.Address__c 
CustomField.Other_Business__c.City__c 
CustomField.Other_Business__c.EIN__c 
CustomField.Other_Business__c.EntityType__c 
CustomField.Other_Business__c.HasEmployees__c 
CustomField.Other_Business__c.OtherPlanType__c 
CustomField.Other_Business__c.PhoneNumber__c 
CustomField.Other_Business__c.State__c 
CustomField.Other_Business__c.ZipCode__c 
CustomObject.Other_Business__c 
Layout.Account-Pentegra Account Business Layout 
Layout.Other_Business__c-Other Business Layout 
Profile.Admin 
Profile.Analytics Cloud Integration User 
Profile.Analytics Cloud Security User 
Profile.Pentegra Account Management 
Profile.Pentegra Change Team 
Profile.Pentegra Client Transition 
Profile.Pentegra Community Login User 
Profile.Pentegra Community User 
Profile.Pentegra DB Group 
Profile.Pentegra Executive 
Profile.Pentegra External Sales 
Profile.Pentegra Integration 
Profile.Pentegra Internal Sales 
Profile.Pentegra Marketing 
Profile.Pentegra Participant Care Center 
Profile.Pentegra Platform User 
Profile.Pentegra Read Only</t>
  </si>
  <si>
    <t>JIRA-PF-1306</t>
  </si>
  <si>
    <t>Other Business Owners custom object and fields for data migration</t>
  </si>
  <si>
    <t>*PENSIONPRO HOURS FOR DATA MIGRATION SUPPORT*
New Custom Object: Other Business Owners
Plural: Other Business Owners
No tab
Enable reporting, allow activities
CRED object permissions: Master/Detail under Other Businesses
FLS for new fields: edit by Analytics, system admin, all profiles beginning with Pentegra
|Other Business|master/detail to Other Businesses|
|Percentage Owner|Percentage (3,2)|</t>
  </si>
  <si>
    <t>Create Object and Update Page Layouts</t>
  </si>
  <si>
    <t>CustomField.Other_Business_Owner__c.Other_Business__c 
CustomField.Other_Business_Owner__c.PercentageOwner__c 
CustomObject.Other_Business_Owner__c 
Layout.Other_Business_Owner__c-Other Business Owner Layout 
Layout.Other_Business__c-Other Business Layout 
Profile.Admin 
Profile.Analytics Cloud Integration User 
Profile.Analytics Cloud Security User 
Profile.Pentegra Account Management 
Profile.Pentegra Change Team 
Profile.Pentegra Client Transition 
Profile.Pentegra Community Login User 
Profile.Pentegra Community User 
Profile.Pentegra DB Group 
Profile.Pentegra Executive 
Profile.Pentegra External Sales 
Profile.Pentegra Integration 
Profile.Pentegra Internal Sales 
Profile.Pentegra Marketing 
Profile.Pentegra Participant Care Center 
Profile.Pentegra Platform User 
Profile.Pentegra Read Only</t>
  </si>
  <si>
    <t>JIRA-PF-981</t>
  </si>
  <si>
    <t>Hubspot Data Migration - PRG22</t>
  </si>
  <si>
    <t xml:space="preserve">As a member of Pentegra, I need information that was housed on Hubspot by New Pinnacle to be migrated over to our Salesforce Application so that we can view and edit this information in SF directly. </t>
  </si>
  <si>
    <t>The document attached includes the records we are to bring in to Salesforce and their mapping. 
Mapping includes API names and the specific fields. Hidden columns are fields we are not migrating.</t>
  </si>
  <si>
    <t xml:space="preserve">Insert Accounts
Insert Opportunities
# update full load spreadsheet column headers → SF API Field Names
# hide columns not required
# identify any transformations on mapping tap
# product rationalization - Heather to convert services to product rationalization fields
# </t>
  </si>
  <si>
    <t>JIRA-STLS-11</t>
  </si>
  <si>
    <t>Data Migration Analysis</t>
  </si>
  <si>
    <t xml:space="preserve">As the new Pro Teck system users, we need a data migration analysis to determine which data will be required for business needs, so that all necessary business related data is located in the new Pro Teck system. </t>
  </si>
  <si>
    <t>- To provide Stewart Title an analysis for possible data migration.</t>
  </si>
  <si>
    <t>P1C2.5.3.UC1</t>
  </si>
  <si>
    <t>P1C2.5.3.UC3</t>
  </si>
  <si>
    <t>P1C2.5.3.UC2</t>
  </si>
  <si>
    <t>P1C2.5.3.UC5</t>
  </si>
  <si>
    <t>P1C2.5.3.UC5, P1C2.5.3.UC1</t>
  </si>
  <si>
    <t>P1C2.5.3.UC3, P1C2.5.3.UC5</t>
  </si>
  <si>
    <t>P1C2.5.3.UC3, P1C2.5.3.UC2</t>
  </si>
  <si>
    <t>JIRA-IMA-133</t>
  </si>
  <si>
    <t>P1C2.5.4.UC2</t>
  </si>
  <si>
    <t>Configure Data Masking &amp; Field-Level Security</t>
  </si>
  <si>
    <t>As a Compliance Officer, I need to protect sensitive data via FLS and masking.</t>
  </si>
  <si>
    <t>AC1: Given compliance rules, When configurations are applied,Then sensitive fields are masked or restricted.</t>
  </si>
  <si>
    <t>JIRA-MF-139</t>
  </si>
  <si>
    <t>TECH: DocGen - Privacy Policy Form Mapping</t>
  </si>
  <si>
    <t>The attached Privacy Policy form PDF must be setup in Docusign so that it can be utilized during new account opening.  
[^Privacy Policy.pdf]
{panel:bgColor=#deebff}
NOTE: This form is a static document, no merge fields or dynamic information.
{panel}</t>
  </si>
  <si>
    <t xml:space="preserve"># Identify fields that should be defaulted from Salesforce.
## No fields need to be defaulted, static form.
# Identify fields that must be manually filled in.
##  No fields need to be filled in, static form.
# Identify all Signers needed (Client and Mesirow)
## No signature needed.
# Work through all fields/sections on the form and build into Docusign. 
## The form layout, format, and branding should match the attached PDF. </t>
  </si>
  <si>
    <t>JIRA-IMA-152</t>
  </si>
  <si>
    <t>P1C2.5.5.UC4</t>
  </si>
  <si>
    <t>Set Up Consent &amp; Data Classification Metadata</t>
  </si>
  <si>
    <t>As a Compliance Analyst, I need Data Classification tags and Consent capture objects configured so data governance is audit-ready.</t>
  </si>
  <si>
    <t>AC1:Given classification framework,When fields are tagged and Consent objects activated,Then reports can show which data elements are PII and user consent status.</t>
  </si>
  <si>
    <t>JIRA-AMERICU-140</t>
  </si>
  <si>
    <t>P1C2.6.1.UC3</t>
  </si>
  <si>
    <t>Configuration and assignment of user profiles and permission sets</t>
  </si>
  <si>
    <t>As an AmeriCU user of Salesforce I want my access to be well defined and correct and my abilities within Salesforce to be cohesive with my daily job.
Setup user profiles and permission sets
Note: Zennify will edit profiles and/or create up to (2) unique permissions sets to access Salesforce Content (Salesforce Libraries)</t>
  </si>
  <si>
    <t>AC1: User profiles are established to support client personas &amp; documented for the client
AC2: Permission sets are appropriately assigned &amp; documented for the client</t>
  </si>
  <si>
    <t>{panel:bgColor=#deebff}
* Create a Permsision Set Group specifically for FSC specific permssions:  Financial Service Cloud Permission Sets
* Ensure Config team members in Dev Pro have access to permission sets in order to see/use all components within FSC record pages
* Communicate Permission Set group name to utilize for any users created for Demo/POC purposes
* Utilize the following document to guide in setting up OWD, Profiles, and Roles ([https://lucid.app/lucidchart/057e9169-48c1-4fe6-9ccd-5db669b163dc/edit?invitationId=inv_19cc10bf-c230-45f2-a299-df65ed59e6e1|https://lucid.app/lucidchart/057e9169-48c1-4fe6-9ccd-5db669b163dc/edit?invitationId=inv_19cc10bf-c230-45f2-a299-df65ed59e6e1|smart-link] )
{panel}
[~accountid:5ae9db25fad8eb2e0df71697] - 
* AMERICU-140 - Is there a base profile that should be cloned? I would not recommend cloning off of system admin unless you are trying to create a very similar type of all access profile. Better to be more cautious and clone off of a profile such as the Advisor profile that comes with FSC that has less permission and miss something then give users way too much. Plus sys admin is going to have a ton of settings you would have to turn off.  [~accountid:6035454d5ddf020069af70b7] and I discussed and we are going to use System Admin as the baseline profile.  This will allow us to login as various users and demonstrate clearly to the client.  There are two profiles identified right now.</t>
  </si>
  <si>
    <t>Assign permission sets to all users that need permission set group and permission set assignment. 
Review and manually change Sharing Settings OWD</t>
  </si>
  <si>
    <t>Permission Set Groups: 
Financial Service Analytics Admin
Financial Service Analytics User
Financial Service Cloud Permission Sets
Permission Sets:
FSC Analytics User
FSC Analytics Admin
Financial Services Cloud Referral Scoring User
FSC Insurance
ActionPlans
Standard Einstein Activity Capture
Aura-Enabled Apex Class Access for Financial Services Cloud
Financial Services Cloud Standard
FSC Analytics Integration</t>
  </si>
  <si>
    <t>JIRA-BCFSC-446</t>
  </si>
  <si>
    <t>DAO Permission Sets</t>
  </si>
  <si>
    <t>As a System Admin, I want to be able to do grant at least 2 different levels of access to DAO Users so that I can keep certain information, particularly Risk Assessment answers, confidential.
[DAO Permission to be defined in Security Workbook]</t>
  </si>
  <si>
    <t>AC1: There is at least one permission set and/or permission set group with full access to all DAO related objects and functionalities as defined in the Security Workbook.
AC2: There is at least one permission set and/or permission set group that does not grant access to Risk Assessment answers but otherwise grants access to all DAO related objects and functionalities as defined in the Security Workbook.</t>
  </si>
  <si>
    <t>Create the following permission sets:
* A Base DAO Permission Set that grants access to all DAO related objects and functions
* An incremental Permission Set that grants access to Risk Assessment Answers
Bundle the DAO Permission Set, DocuSign Permission Sets and Core Banking API Permission Set into a Permission Set Group.
Add one or both of the Permission Sets to either existing or new Permission Set Groups as required.</t>
  </si>
  <si>
    <t>*Permission Sets*
# Deposit Account Opening (DAO_Permission_Set)
# Deposit Account Risk Assessment Reviewer (Deposit_Account_Risk_Assessment_Reviewer)
# Core Banking API (Core_Banking_API)</t>
  </si>
  <si>
    <t>JIRA-CCUFMCNSM-332</t>
  </si>
  <si>
    <t>Permission Set Assignment Documentation</t>
  </si>
  <si>
    <t>CCU needs documentation regarding permission set assignment.</t>
  </si>
  <si>
    <t>JIRA-EBT-230</t>
  </si>
  <si>
    <t>SPIKE - research existing permission set structure, sharing rules, lightning app access, role hierarchy</t>
  </si>
  <si>
    <t>SPIKE story to research existing permission set structure, sharing rules, lightning app access, and role hierarchy. Results from this research will be used to update existing stories as appropriate.</t>
  </si>
  <si>
    <t># Documentation and Zennify Internal review of EB&amp;T’s existing permission set structure, sharing rules, lightning app access, and role hierarchy
# Update existing stories to reflect EB&amp;T’s permission set, sharing rules app access and role hierarchy structure</t>
  </si>
  <si>
    <t>Notes from EB&amp;T org research
* Apps:
** Commercial Banking
** Business Banking 
** Loan Coordination
* Profiles: users are on EB Base Profile
* Permission Set
** EB&amp;T uses base level permission set and a series of “Function” permission sets to grant field access
** Key base level permission sets
*** nCino LOS Read/Write
*** nCino LOS LC &amp; RM Flow Read/Write
*** nCino LOS RM Flow Read/Write</t>
  </si>
  <si>
    <t>JIRA-FFBI-156</t>
  </si>
  <si>
    <t>SF Org Setup - Configure Home Page - Permission Sets</t>
  </si>
  <si>
    <t>As a FFIN employee, I want a home page that displays information relevant to my job, so that I can work more efficiently.  This story is to set up the permissions which will be used to drive what displays on the home page.  Once dashboards have been created, Home Page can be adjusted.</t>
  </si>
  <si>
    <t>AC1: As an Admin, I can validate that permission sets have been assigned to specific personas (permission set groups).</t>
  </si>
  <si>
    <t>Create Three custom permissions called:
* Credit Gome Page Permission
* Doc Prep Home Page Permission
* Loan Ops Home Page Permission
Create three permission sets called:
* Credit Home Page Permission Set 
** Add Credit Home Page Permission
* Doc Prep Home Page Permission Set 
** Add Doc Prep Home Page Permission
* Loan Ops Home Page Permission Set 
** Add Loan Ops Home Page Permission
Add the Credit Home Page Permission Set to the following Permission Set Groups:
* Credit_Analyst_Persona
* Credit_Manager_Persona
* Lender_with_Credit_Experience_Persona
Add the Doc Prep Home Page Permission Set to the following Permission Set Groups:
* Doc_Prep_Manager_Persona
* Doc_Prep_Persona
Add the Loan Ops Home Page Permission Set to the following Permission Set Groups:
* Loan_Ops_Persona</t>
  </si>
  <si>
    <t>See deployment checklist</t>
  </si>
  <si>
    <t>Custom permissions
{noformat}Credit_Home_Page_Permission
Doc_Prep_Home_Page_Permission
Loan_Ops_Home_Page_Permission{noformat}
Permission sets
{noformat}Credit_Home_Page_Permission_Set
Doc_Prep_Home_Page_Permission_Set
Loan_Ops_Home_Page_Permission_Set{noformat}
Permission set groups
{noformat}Credit_Analyst_Persona
Credit_Manager_Persona
Lender_with_Credit_Experience_Persona
Doc_Prep_Manager_Persona
Doc_Prep_Persona
Loan_Ops_Persona{noformat}</t>
  </si>
  <si>
    <t>JIRA-GALLAGHER-55</t>
  </si>
  <si>
    <t>https://partnersadvantage.com/</t>
  </si>
  <si>
    <t>External Service Model Permission Set</t>
  </si>
  <si>
    <t>As a LifeB partner user, when granted the appropriate permission I should be able to see the External Service Model field as well as select a specific value.</t>
  </si>
  <si>
    <t>When assigned the LifeB Partners Community External Service Model Permission set, I can see the External Service Model field on a Contract and Appointment, and set or edit the picklist</t>
  </si>
  <si>
    <t>LifeB Partners Community External Service Model Permission set
* Object Settings
** Contract and Appointment
*** Object Access: No Access
**** Field: External Service Model
***** Read Access: True
***** Edit Access: True</t>
  </si>
  <si>
    <t>Create 
* LifeB Partners Community External Service Level Permission set
* LifeB Partners Community External Service Level Custom Permission</t>
  </si>
  <si>
    <t>* LifeB Partners Community External Service Level Permission set
* LifeB Partners Community External Service Level Custom Permission</t>
  </si>
  <si>
    <t>JIRA-IMA-116</t>
  </si>
  <si>
    <t>Configure Access Control</t>
  </si>
  <si>
    <t>As a Salesforce System Administrator, I need to configure roles, profiles, permission sets, and permission-set groups, so that access is managed according to security policies and persona responsibilities.</t>
  </si>
  <si>
    <t xml:space="preserve"># Object permissions for EB users and admins are setup in accordance with the [CRED Matrix|https://imacorporation.sharepoint.com/:x:/r/sites/IMANextPortalEBSFDCvEpicAssessment/IMA%20Next%20%20EB%20SFDC%20v%20Epic%20Assessment/4%20-%20Execution/IMA%20EB%20Service%20CRED%20Matrix.xlsx?d=w65ecc96887e04f02bb5b732089e40658&amp;csf=1&amp;web=1&amp;e=0Gk6eH], with the following callouts:  
## No change to existing object permissions for Producer users in SF
## For the following objects the Client Executive, Financial Strategist, Client Associate, and Client Manager DO have delete access while Shared Service and Outsourcing users DO NOT have delete access: 
### Account Team Member
### Policy Team Member
### Tasks
### Contacts								
# All EB Users have access to edit all EB Client Account records and the access to edit the related records of those Client Accounts regardless of whether or not they are on the Account Team
## Confidential Client functionality supersedes this baseline when toggled in accordance with [https://zennify.atlassian.net/browse/IMA-242|https://zennify.atlassian.net/browse/IMA-242|smart-link] 
# All EB Users have access to edit tasks owned by other users regardless of whether or not they are on the Account Team of the parent account for those tasks
</t>
  </si>
  <si>
    <t># Platform Constraints and Design Principles
* Salesforce does not support object-level Create Read Edit Delete permissions by record type.
* Object permissions are evaluated before record type.
* Therefore, the record-type columns in the EB Service CRED Matrix cannot be implemented as object permissions.
* All enforcement must be declarative. No Apex or programmatic sharing.
This solution intentionally separates:
# Personas (who the user is)
# Object-level access (baseline CRED)
# Record-type enforcement (what record types a persona may act on)
# Record-level access (which records the user can edit regardless of ownership)
# Persona Model and Relationship to the CRED Matrix
2.1 Persona Representation
Each persona defined in the EB Service CRED Matrix is implemented as a dedicated Permission Set (or Permission Set Group if already established).
Personas are never hard-coded into:
* Flows
* Validation rules
* Sharing rules
Personas exist only as permission sets.
2.2 How the CRED Matrix Is Interpreted
The EB Service CRED Matrix defines three distinct things, each implemented differently:
|CRED Matrix Dimension|How It Is Implemented|
|Persona rows|Permission Sets|
|Object-level CRED|Object permissions on Permission Sets|
|Account record-type columns|Custom Permissions + Declarative Enforcement|
|“All EB users can edit all Client Accounts”|Public Group + Sharing Rules|
This distinction is intentional and required by Salesforce security evaluation order.
# Persona-to-CRED Mapping Table
The table below defines exactly how each persona from the CRED Matrix is implemented in this solution.
3.1 Persona Mapping
|Persona|Permission Set|Object-Level Access (Baseline)|Account Record Types Allowed|Custom Permissions Assigned|
|EB Client Executive|PS_EB_Client_Executive|Per CRED Matrix|Client Account|CP_Create_Account_Client
CP_Edit_Account_Client|
|EB Client Manager|PS_EB_Client_Manager|Per CRED Matrix|Client Account|CP_Create_Account_Client
CP_Edit_Account_Client|
|EB Client Associate|PS_EB_Client_Associate|Per CRED Matrix|Client Account|CP_Create_Account_Client
CP_Edit_Account_Client|
|EB Financial Strategist|PS_EB_Financial_Strategist|Per CRED Matrix|Client Account|CP_Create_Account_Client
CP_Edit_Account_Client|
|EB Shared Services|PS_EB_Shared_Services|Per CRED Matrix|Client Account (limited)|CP_Edit_Account_Client _(only if allowed by matrix)_|
|EB Outsourcing|PS_EB_Outsourcing|Per CRED Matrix|Client Account (limited)|CP_Edit_Account_Client _(only if allowed by matrix)_|
|Producer|PS_Producer|Per CRED Matrix|Prospect Account|CP_Create_Account_Prospect
CP_Edit_Account_Prospect|
|System Administrator|PS_Admin|Full|All|All custom permissions|
Important:
Object-level permissions are configured exactly as shown in the CRED Matrix.
Record-type behavior is enforced separately via custom permissions and automation.
# Definition of EB Client Account
For the purposes of this story:
* An EB Client Account is any Account where
Account Record Type = “Client Account”
All related records qualify as EB Client records only when their parent Account meets this condition.
No additional EB indicator fields are required on Account.
# Account Record-Type Enforcement
5.1 Custom Permissions
Create custom permissions representing allowed actions, not personas:
* CP_Create_Account_Client
* CP_Edit_Account_Client
* CP_Create_Account_Prospect
* CP_Edit_Account_Prospect
5.2 Declarative Enforcement
* A before-save Record-Triggered Flow on Account runs on create and update.
* The flow evaluates:
** Account Record Type
** User custom permissions
* If the user attempts an operation not allowed for that record type, the flow adds an error and blocks the save.
Delete access is governed by object permissions unless explicitly stated otherwise in the CRED Matrix.
# AC2 - EB Client Account and Related Record Access
6.1 AC2 Intent
All EB personas must be able to:
* Edit all Accounts where Record Type = “Client Account”
* Edit all related records to those Accounts
* Regardless of ownership
* Except where Confidential Client rules apply (IMA-242)
This is addressed through record-level sharing, not object permissions.
# EB Client Account Sharing (Anchor Rule)
# Create Public Group:
#* PG_EB_All_Users
#* Contains all EB personas (excludes Producers)
# Create Account Sharing Rule:
#* Object: Account
#* Criteria: Account Record Type = “Client Account”
#* Shared With: PG_EB_All_Users
#* Access Level: Read Write
Confidential Client rules continue to override baseline access.
# Related Object Access (Explicit and Deterministic)
For each object below, EB edit access is granted only when the related Account Record Type is “Client Account.”
Opportunities
* Formula checkbox Is_EB_Client_Account__c
* Sharing rule to PG_EB_All_Users (Read Write)
Cases
* Same implementation as Opportunities
Contacts
* If Controlled by Parent: no additional sharing
* If not: formula checkbox + sharing rule
Account Org Structure
* Master-Detail: no additional sharing
* Lookup: formula checkbox + sharing rule
Group Class
* Same approach as Account Org Structure
Account Team Members
* Governed by Account access
* No additional sharing rules
Insurance Policies (Standard FSC)
* Formula checkbox + sharing rule
Legacy Policy Object (Policy__c)
* Formula checkbox + sharing rule
Insurance Benefit Eligibility Definitions
* Formula checkbox + sharing rule
# Tasks and Activities
* Activities are Controlled by Parent
* EB users can edit Tasks owned by other users when related to Client Accounts
* Confidential Client rules override baseline access</t>
  </si>
  <si>
    <t>A. Persona Permission Sets
# Create or update permission sets for each persona.
# Apply object-level permissions per CRED Matrix.
# Assign custom permissions per persona-to-CRED mapping table.
B. Account Record-Type Enforcement
# Create before-save record-triggered flow on Account (create and update).
# Evaluate Record Type and user custom permissions.
# Add error when operation is not permitted.
C. EB Client Account Sharing
# Create public group PG_EB_All_Users.
# Create Account sharing rule for Record Type = Client Account.
# Validate Confidential Client overrides.
D. Related Object Sharing
# Add formula checkbox Is_EB_Client_Account__c to listed objects.
# Create criteria-based sharing rule (Read Write) to PG_EB_All_Users.
E. Validation and Testing
# Validate EB personas can edit all Client Accounts and related records.
# Validate Producers cannot edit Client Accounts.
# Validate record-type enforcement blocks invalid actions.
# Validate Confidential Client behavior remains intact.
h3. +Build Sheet+
|*Component*|*Type*|*Name*|*Notes*|
|Permission Sets|Security|PS_EB_*|One per persona|
|Custom Permissions|Security|CP_Create_Account_Client|Record-type enforcement|
|Custom Permissions|Security|CP_Edit_Account_Client|Record-type enforcement|
|Custom Permissions|Security|CP_Create_Account_Prospect|Producer only|
|Custom Permissions|Security|CP_Edit_Account_Prospect|Producer only|
|Public Group|Sharing|PG_EB_All_Users|All EB personas|
|Flow|Automation|Account Before Save|Enforce record-type rules|
|Formula Fields|Checkbox|Is_EB_Client_Account__c|Related object sharing|
|Sharing Rules|Criteria|Client Account Sharing|RW access|</t>
  </si>
  <si>
    <t>h2. Changes {{2026-01-06}}
*CustomPermission*: Manage_Prospect_Broker_Carrier_Accounts
*FlexiPage*: ClientAccountPage
*LightningComponentBundle*: producerTeamSelection
*PermissionSet*: Client_Associate, Client_Executive, Client_Manager, Financial_Strategist, Outsourcing, Shared_Services, EB_Service
*SharingRules*: Account_Confidentiality_null_Open_Account_access,
Acct_Second_Level_Confidentiality_Central,
Acct_Second_Level_Confidentiality_East,
Acct_Second_Level_Confidentiality_Mountain,
Acct_Second_Level_Confidentiality_Pacific_NW,
Acct_Second_Level_Confidentiality_West,
Acct_at_Second_Level_of_Confidentiality
*ValidationRule*: Account.Restrict_Prospect_Broker_Carrier_Edit</t>
  </si>
  <si>
    <t>JIRA-IMA-206</t>
  </si>
  <si>
    <t>EB Service App &amp; Permission Set Group</t>
  </si>
  <si>
    <t>As an EB Service user, I need to have the appropriate permissions to complete all of my work in a designated app in Salesforce, so that I have consistent user experience when using the system.</t>
  </si>
  <si>
    <t># There is a console App in the org called “EB Service” 
# Objects/tabs that are available in the app {color:#ffc400}(callout: subject to updates as build proceeds){color}
## Home
## Accounts
## Cases
## Contacts
## Insurance Policies
## Opportunities
## Reports
## Dashboards
## Calendar
# There is a permission set configured that can be assigned to all EB Service users to give them the baseline access needed to use the features/functionalities of the app stated in AC1 {color:#ffc400}(callout: subject to updates as build proceeds){color}
# The app created as a result of this user story works in parallel with existing Applications in the org (i.e app used by sales team or Ask Charlie)
#  A permission set group called “Employee Benefits” which will contain all of required FSCIB permission sets in addition to the newly created “EB Service” permission set.</t>
  </si>
  <si>
    <t>h3. 1. EB Service Console App
A Salesforce Console App named “EB Service” will be created using the Lightning App Builder. This app will offer a unified workspace for EB Service users and will include the required navigation items (tabs) for the user to access essential objects and tools.
* App Type: Lightning Console App
* Label: EB Service
* App Name (API): EB_Service
* App Visibility: Visible to only users assigned the EB Service Permission Set Group
* App Behavior: Supports multiple tabs/subtabs, suitable for handling Cases, Accounts, and Policies in a service-oriented workflow
h3. 2. Tabs / Navigation Items in App
The following standard and custom objects will be added as tabs in the app’s navigation menu:
||Tab||Object Type||Notes||
|Home|Standard|Standard Lightning Home page|
|Accounts|Standard|Standard object|
|Cases|Standard|Standard object used for support|
|Contacts|Standard|Standard object|
|Insurance Policies|Standard (FSCIB)|Object for policy tracking|
|Opportunities|Standard|Standard Salesforce object|
|Reports|Standard|Navigation to user-accessible reports|
|Dashboards|Standard|Navigation to user-accessible dashboards|
|Calendar|Standard|For activity/event tracking|
h3. 3. Permission Set Group: EB Service PSG
A Permission Set Group called "EB Service User" will be created to provide the baseline permissions necessary to use all objects and features included in the “EB Service” app.
* Name: EB Service User
* Type: Permission Set Group
* Purpose: Assign to all EB Service users to enable consistent access and functionality across the app.
This group will include a set of modular permission sets that grant:
* CRUD access to:
** Accounts
** Cases
** Contacts
** Insurance Policies
** Opportunities
* Read-only access to:
** Reports
** Dashboards
** Calendar
* App visibility for “EB Service”
All permission sets included in this PSG will be custom-built to align with security principles and can be refined as field-level access needs are finalized during build.
h3. 4. App Compatibility
The “EB Service” app will coexist with existing apps in the org, including:
* The Sales Console App
* Any custom apps such as “Ask Charlie”
No app-level conflicts will occur because app access is governed by permission sets and app assignments.</t>
  </si>
  <si>
    <t>1. Create EB Service Console App
* Navigate to App Manager in Setup.
* Click New Lightning App.
* Choose Console Navigation.
* Set:
** App Label: EB Service
** App Name (API): EB_Service
** Description: Designated workspace for EB Service users
* Add branding options if needed (optional).
* Assign the following Navigation Items (tabs):
** Home
** Accounts
** Cases
** Contacts
** Insurance Policies (custom object)
** Opportunities
** Reports
** Dashboards
** Calendar
* Assign the app to the EB Service User Permission Set Group (later step).
* Save and activate the app.
2. Create Modular Permission Sets
Create individual permission sets for each functional area:
|Permission Set Name|Access Scope|
|EB Service - Accounts|Read, Create, Edit|
|EB Service - Contacts|Read, Create, Edit|
|EB Service - Cases|Read, Create, Edit|
|EB Service - Insurance Policies|Read, Create, Edit|
|EB Service - Opportunities|Read, Create, Edit|
|EB Service - Reports|Read-only|
|EB Service - Dashboards|Read-only|
|EB Service - Calendar|Read-only|
|EB Service - App Access|Access to “EB Service” App|
Note: Field-level security and record type access will be refined separately during detailed role/field mapping workshops.
# Create EB Service Permission Set Group
* Go to Permission Set Groups in Setup.
* Click New Permission Set Group.
* Name it EB Service User.
* Add all permission sets created in Step 2 to this group.
* Save and activate the group.
4. Assign the Permission Set Group to Users
* Navigate to the appropriate EB Service Users' User Records.
* Under Permission Set Assignments, assign EB Service User PSG.
* Verify the user now sees the “EB Service” app and has access to all specified tabs.
5. Test &amp; Validate
* Log in as a user with the assigned EB Service PSG.
* Validate:
** “EB Service” app is accessible
** Tabs load without permission errors
** Records can be created and edited for:
*** Accounts, Contacts, Cases, Insurance Policies, Opportunities
** Reports and Dashboards are visible but not editable
** Calendar access is available (read/view)
* Confirm no interference with other apps like Sales Console or Ask Charlie.
 </t>
  </si>
  <si>
    <t>h3. CHANGES 2025-08-11 13:22:12 (IMA-206)
h4. Applications
* EB_Service
h4. Custom Metadata
* Task_Template.CA_ReviewPolicyDocuments
* Task_Template.Create_Send_Welcome_Email
h4. FlexiPage
* Task_Record_Page
h4. Permission Set Group
* Employee Benefits
h4. Permission Sets
* EB_Service
* EB_Service_Admin
h4. Profiles
* Standard
----
h3. 
CHANGES  - 2025-08-11 (fix for IMA-163/IMA-27)
h3. 
Apex Classes
* AccountTeamTaskHandlerTest
* CompletedTaskHandler
* CompletedTaskHandlerTest
* TaskService
* TaskServiceTest
* TeamMemberValidationHandler
Custom Metadata
* [Task_Template.CA|http://task_template.ca/]_InitiateResourceProWorkflow
* [Task_Template.CA|http://task_template.ca/]_NotifyCarrierBORChange_Ancillary
* [Task_Template.CA|http://task_template.ca/]_NotifyCarrierBORChange_Dental
* [Task_Template.CA|http://task_template.ca/]_NotifyCarrierBORChange_Medical
* [Task_Template.CA|http://task_template.ca/]_NotifyCarrierBORChange_Vision
* [Task_Template.CA|http://task_template.ca/]_NotifyCarriersOfBORChange
* [Task_Template.CA|http://task_template.ca/]_ObtainAccessCarrierPortal
* [Task_Template.CA|http://task_template.ca/]_ReviewPolicyDocuments
* [Task_Template.CM|http://task_template.cm/]_SetupClientFilesSF
* [Task_Template.CM|http://task_template.cm/]_UpdatePlanPolicyData
* Task_Template.ClientExecutive_Schedule_Meeting
* Task_Template.Create_Send_AgreementforServices
* Task_Template.Create_Send_BAA_Business_Associate_Ag
* Task_Template.Create_Send_Logo_Authorization_Letter
* Task_Template.Create_Send_Welcome_Email
* Task_Template.FS_CreateInitialFinancialReports
* Task_Template.FS_InitiateDataInsightsTeamFeeds
* Task_Template.FS_SetupInitialClaimsProjectionWorkbook
* Task_Template.FS_SetupInitialExperienceReport
* Task_Template.Generate_and_Send_Onboarding_Documents
* Task_Template.Submit_signed_Agreement_for_Services_t
* Task_Template.Update_Agreement_for_Services_in_Sales
Flow
* Opportunity_After_Save_Create_BOR_Onboarding_task_for_EB_Market_Leader</t>
  </si>
  <si>
    <t>JIRA-INVYT-28</t>
  </si>
  <si>
    <t>Profiles and Permission Sets</t>
  </si>
  <si>
    <t>As a System / Admin, I should have user profiles and permissions defined, so different users have the right level of access within the system</t>
  </si>
  <si>
    <t>1: System should define the profiles for Sales, Service, Operations, Compliance, Executive and Admin users. 
2: System should define profiles for external advisors (RIAs)</t>
  </si>
  <si>
    <t>Design will be based on this [document|https://zennify.atlassian.net/l/cp/GrPmtCsg]</t>
  </si>
  <si>
    <t>*Feature*: Profile Management in Salesforce
*Purpose*: Ensure that specific profiles are defined correctly in the system.
----
h3. Scenario 1: Verification of Internal User Profiles Creation
*Given* I am an authorized Salesforce administrator, *When* I navigate to Setup and click on Profiles, *Then* I should see the following profiles with the label starting with “Innovayte”:
* Innovayte Admin
* Innovayte Sales User
* Innovayte Services User
* Innovayte Operations User
* Innovayte Compliance User
* Innovayte Executive
----
h3. Scenario 2: Verification of External Advisor Profile Creation
*Given* I am an authorized Salesforce administrator, *When* I navigate to Setup and click on Profiles, *Then* I should see a profile for external advisors (RIAs) with the label starting with “Innovayte”.
----
h3. Notes:
* These scenarios assume that the user has the necessary permissions and access to view and manage profiles in Salesforce.
* The scenarios are basic checks to ensure that the profiles are created and visible. They do not include verification of specific permissions or settings within each profile as these are TBD (to be determined).
* If detailed verification is required in the future, additional scenarios will need to be added to check each profile’s permissions and settings.</t>
  </si>
  <si>
    <t>JIRA-KAS-1</t>
  </si>
  <si>
    <t>https://www.kasasa.com/</t>
  </si>
  <si>
    <t>Community User Permission Set</t>
  </si>
  <si>
    <t>As an Internal Community user I need a Permission Set assigned that will grant me access to my Community and my specific Internal Community App along with the appropriate Object and Field Level Permissions</t>
  </si>
  <si>
    <t xml:space="preserve">
* Permission Set created for Internal Community user
* Internal Community Permission Set restricts access to that Internal Community's App
* Internal Community Permission Set assigns the correct Object level permissions
* Internal Community Permission Set assigns the correct Field Level Permissions
* Internal Community Permission Set assigns the correct Record Type access</t>
  </si>
  <si>
    <t>JIRA-NAVEBANK-570</t>
  </si>
  <si>
    <t>Reactivate nCino Flows - Update Related Permission Sets</t>
  </si>
  <si>
    <t>As a portal user I need to have permissions that enable access to the customer portal so I can submit a loan application.</t>
  </si>
  <si>
    <t>{{Customer_User_Permissions}} permission set must be assigned to all newly created users with nCino Community User profile</t>
  </si>
  <si>
    <t>Enable deactivated flows and add additional permission set ({{Customer_User_Permissions}}) in assignment node on subflow
 *User - Create - Master*
*Get Community User Permission Sets*
*Permission Set Assignment DML Handler*</t>
  </si>
  <si>
    <t>Reactivated the following flows and added additional permission set in subflow for assignment:
1*. User - Create - Master*
*2. Get Community User Permission Sets*
*3. Permission Set Assignment DML Handler*</t>
  </si>
  <si>
    <t>JIRA-NCM-21</t>
  </si>
  <si>
    <t>TECH - Overall Permission Sets</t>
  </si>
  <si>
    <t>TECH - Story for all of the Permission Sets and their CRED access</t>
  </si>
  <si>
    <t># See the permission sets on the attached doc
# There are Permission Set Groups for:
## IS User
## IS Operations
## IS Org Administrator
## IS Marketing
## System Admin
See attached: [NWCM Permission Sets|https://docs.google.com/spreadsheets/d/1rXukiIiEx_2ueUcJAAAeC4Jh0FMe-KfH/edit#gid=2054691194]</t>
  </si>
  <si>
    <t xml:space="preserve"># Create permissions based on the NWCM permission set spreadsheet above. 
## For CRE ones, select Read Access and Edit Access for all of the Field Permissions
## For D ones and R ones, select Read Access for all of the Field Permissions
# Create permission-set groups based on the personas listed in AC 2.
# Assign permissions based on the permission set/persona matrix 
# Add the following Permission Sets to each of the Permission Set Groups:
## Financial Services Cloud Standard
## Financial Services Cloud Extension
## FSC Insurance
# On deployment, we will need to identify a list of users to assign to each persona. These should align closely to the profiles (same name) </t>
  </si>
  <si>
    <t>*Permission Sets*
* NWCM Manage Accounts
* NWCM Manage Contacts
* NWCM Manage Leads
* NWCM Manage Opportunities
* NWCM Manage Financial Accounts
* NWCM Manage Financial Account Holdings
* NWCM Manage Securities
* NWCM Manage Tasks
* NWCM Manage Events
* NWCM Manage Activities
* NWCM Manage Action Plans
* NWCM Manage Life Events
* NWCM Manage Milestones
* NWCM Manage Users
* NWCM Delete Accounts
* NWCM Delete Contacts
* NWCM Delete Leads
* NWCM Delete Opportunities
* NWCM Delete Financial Accounts
* NWCM Delete Financial Account Holdings
* NWCM Delete Securities
* NWCM Delete Tasks
* NWCM Delete Events
* NWCM Delete Activities
* NWCM Delete Action Plans
* NWCM Delete Life Events
* NWCM Delete Milestones
* NWCM View Reports and Dashboards
* NWCM Manage Reports and Dashboards
* NWCM Build Reports and Dashboards
* NWCM View Users
*Permission Set Groups*
* IS Marketing User
* IS Operations User
* IS Org Administrator
* IS User
* System Administrator</t>
  </si>
  <si>
    <t>JIRA-NWFCU-259</t>
  </si>
  <si>
    <t>Jira issue NWFCU-259</t>
  </si>
  <si>
    <t>Configuration of User permission sets to control who can read, edit, and collaborate on cases</t>
  </si>
  <si>
    <t>As a system admin, I want to configure user profiles, permission sets, and sharing rules, so that control over who can read, edit, and collaborate on cases is clearly defined.</t>
  </si>
  <si>
    <t xml:space="preserve"># permission sets are configured as per the defined roles.
# Ability to Create a Case
# Ability to Read Cases
# System allows for different levels of access (read, edit) based on user roles.
</t>
  </si>
  <si>
    <t>Create different permissions sets:
* Case Read Only
* Case Create, Read
* Case Create, Read &amp; Edit
* Case Create, Read, Edit, &amp; Delete
* Case Create, View All &amp; Modify All</t>
  </si>
  <si>
    <t>[~accountid:63f7d73dc1f7acaf636cd3db] For UAT and Go-Live we will need the lists of users who get assigned what permission set</t>
  </si>
  <si>
    <t>* Permission Sets
** Case Create &amp; Read
** Case Create, Read, &amp; Edit
** Case Create, Read, Edit, &amp; Delete
** Case Create, View All &amp; Modify All
** Case Read Only
* Case - Object and field permissions
* Case record types</t>
  </si>
  <si>
    <t>JIRA-OUBOS-19</t>
  </si>
  <si>
    <t>https://www.oneunited.com/</t>
  </si>
  <si>
    <t>Authentication</t>
  </si>
  <si>
    <t>As a user I need to be able to be authenticated so that the applicable functions of the application are available for me to use</t>
  </si>
  <si>
    <t>AC1: Users are able to successfully authenticate and all applicable functions from the application are available</t>
  </si>
  <si>
    <t>* Create the Auth Provider record within Salesforce for an OpenID Connect authentication utilizing the provided Consumer Key and Consumer Secret.
* Generate the Registration Handler that will allow for JIT provisioning of users, and ensure a seamless user experience.</t>
  </si>
  <si>
    <t xml:space="preserve">In Salesforce we created a Auth Provider record given the data from NCR. 
Authorize Endpoint URL:	https://www.iqa021.com/dbank/live/app/sso-auth
Token Endpoint URL:	https://ncrqe-qe.apigee.net/digitalbanking/oauth2/v1/token
Consumer Key:	316f38.... (grab this from site directly)
Consumer Secret:   e34eb9d9e5df4f.....
</t>
  </si>
  <si>
    <t>Salesforce Auth Provider "NCR Open ID"</t>
  </si>
  <si>
    <t>JIRA-PF-1609</t>
  </si>
  <si>
    <t>Bulkify adding the Permission sets to Community Users</t>
  </si>
  <si>
    <t>I need the permission sets to be added to the Community users after they are created by the Onboard User automation.</t>
  </si>
  <si>
    <t>After Community Users are created they are given the Permission sets that let them access the community.</t>
  </si>
  <si>
    <t>Make this Script into a Batch. 
This Scrip was taken from the [https://zennify.atlassian.net/browse/PF-1608|https://zennify.atlassian.net/browse/PF-1608|smart-link] 
and needs to be bulkified for recently created Users. 
{code:java}// Add permission set
String PERMISSION_SET_NAME = 'FSCCustomerCommunityPlusLogin';
String PROFILE_NAME = 'Pentegra Community Login User';
List&lt;PermissionSetAssignment&gt; permissionSetAssignmentList = new List&lt;PermissionSetAssignment&gt;();
PermissionSet fscPermissionSet = [SELECT Id 
                                 FROM PermissionSet 
                                 WHERE Name = :PERMISSION_SET_NAME
                                 LIMIT 1];
List&lt;user&gt; usersWithoutPermission = [SELECT Id, CreatedDate, Email, Profile.Name 
										FROM USER 
										WHERE Profile.Name = :PROFILE_NAME AND
                                        (NOT Id IN (SELECT AssigneeId 
                                 				 FROM PermissionSetAssignment
				                                 WHERE PermissionSetId = PERMISSION_SET_NAME))
                                                  ];
for(User thisUser : usersWithoutPermission){
    permissionSetAssignment psa = new PermissionSetAssignment();
    psa.PermissionSetId = fscPermissionSet.Id;
    psa.AssigneeId = thisUser.Id;
}
try{
	//insert(permissionSetAssignmentList);
	System.debug('Done');    
}catch(Exception e){
    System.debug('Error: ' + e.getMessage());
}{code}</t>
  </si>
  <si>
    <t>Batch that updates all the Pentegra Community Plus Login Profile Users to have the FSC permission Set</t>
  </si>
  <si>
    <t xml:space="preserve">	
ApexClass.FSCPermissionSetAssigmentBatch
ApexClass.FSCPermissionSetAssigmentBatchTest</t>
  </si>
  <si>
    <t>JIRA-PF-421</t>
  </si>
  <si>
    <t>Action Plan Template Permission Set</t>
  </si>
  <si>
    <t>As a Action Plan Template Super User, I can create, edit and publish Action Plan Templates.</t>
  </si>
  <si>
    <t># As an Action Plan Template Super User, I can create, edit and publish Action Plan Templates
# All non sys admin and non action plan template super users cannot create, edit and publish Action Plan Templates</t>
  </si>
  <si>
    <t># Create a new permission set called {{Action Plan Template Super User}}. Give this permission set CRED access to the Action Plan Template object.
# Remove Create, Edit and Delete access to the Action Plan Template object from all other non Sys Admin profiles.
# Remove the Action Plan Template tab from the Pentegra Retirement Services app</t>
  </si>
  <si>
    <t># {{Action Plan Template Super User}} permission set
# Remove Action Plan Template tab from Pentegra Retirement Services app
# Remove Action Plan Template Create, Edit, Delete access from all Pentegra Profiles
# Confirm all Pentegra Profiles have Create, Read, Edit access to the Document Checklist Item (if profiles don’t have at least Read access to this object they will not be able to add document checklist items to an action plan template)</t>
  </si>
  <si>
    <t>JIRA-PF-463</t>
  </si>
  <si>
    <t>Enhancement: Contact Object record changes permission set</t>
  </si>
  <si>
    <t>Special Permission Set needed for Pam Seigel</t>
  </si>
  <si>
    <t>JIRA-PF-562</t>
  </si>
  <si>
    <t>Limit visibility to the Unlock Record button by a permission set.</t>
  </si>
  <si>
    <t>!image-2021-08-20-16-26-20-298.png|width=200,height=183!
 As a system administrator, I want to make sure those users that require the Unlock Record button on opportunity, client transition, and plan, are able to do so, and those users that should not be able to access this functionality are not able to see or use the button.</t>
  </si>
  <si>
    <t>System administrators and Pentegra Change Team users should be able to unlock Plan, Client Transition, and Opportunity records
Other profile users should not be able to see or access the Unlock Record functionality on these objects</t>
  </si>
  <si>
    <t xml:space="preserve"># Modify the Unlock Record flow 
## add check for user profile - 
### if profile is System Administrator or Pentegra Change Team - then call apex action, 
### if not, show screen that states “You don’t have permission to unlock this record.  Please submit an unlock record request.” 
# Modify Lighting Pages 
## Opportunity Object - Opportunity Record Page
### already enabled for dynamic actions
### Unlock Record button - add filter - advanced - show if User Profile Name = System Administrator or Pentegra Change Team
## Client Transition Object - Pentegra_CT_Record_Page
### enable for dynamic actions
### use either page layout to seed buttons - same buttons exist on both
### buttons to show = 3
### Unlock Record button - add filter - advanced - show if User Profile Name = System Administrator or Pentegra Change Team
## Plan Object - PlanRecordPage
### enable for dynamic actions
### use Pentegra Plan General layout to seed buttons
### buttons to show = 3
### Unlock Record button - add filter - advanced - show if User Profile Name = System Administrator or Pentegra Change Team
h1. </t>
  </si>
  <si>
    <t>JIRA-SF-281</t>
  </si>
  <si>
    <t>Create Core Permission Sets and Permission Set Groups for Role-Based Access</t>
  </si>
  <si>
    <t>As a Salesforce Admin
I want to create modular permission sets and assign them into permission set groups
So that I can apply object-level and field level permissions in a scalable and consistent way for all SFC, PFS, Marketing and Home Office  users</t>
  </si>
  <si>
    <t xml:space="preserve">*AC#1 – Create the Following Permission Sets*
Each permission set will be created with clear scope, naming conventions, there might be some overlapping access between key objects. 
||*Permission Set Name*||*Description*||
|SFC Base|Grants read only access to key objects and fields for SFC team members|
|PFS Base|Grants read only access to key objects and fields for PFS team members|
|View All Access|View All access on all key objects.|
|Campaigns &amp; Campaign Member CRED|Create, Edit, Delete to campaigns, and campaign members objects|
Object and Field Level access will be scoped and documented here: [https://app.smartsheet.com/sheets/FjhhPg5GXr7gHFFjCRF7FpX3w95W7j95q2Wq9JC1?view=grid|https://app.smartsheet.com/sheets/FjhhPg5GXr7gHFFjCRF7FpX3w95W7j95q2Wq9JC1?view=grid|smart-link] 
[^Security Finance - Field Level Access Permission Audit.xlsx]
----
*AC#2 – Create the Following Permission Set Groups*
Each group represents a user role/persona and includes relevant combinations of permission sets.
||*Permission Set Group*||*Includes These Permission Sets*||
|PFS Supervisor and Executives|Financial Services Cloud Standard, CRMA Viewer, PFS Base|
|SFC  Supervisor and Executives|Financial Services Cloud Standard, CRMA Viewer, SFC Base|
|Home Office|Financial Services Cloud Standard, CRMA Viewer, PFS Base, SFC Base, View All Access|
|Marketing|Financial Services Cloud Standard, CRMA Viewer, PFS Base, SFC Base, View All Access, Campaign &amp; Campaign Member CRED|
----
*AC#3 Grant Necessary Object Permissions to each permission set* 
The following object level permission should be granted to these permission sets.
||*Permission Set*||*Object - CRED*||*Purpose*||
|SFC/ PFS Base|Accounts - Read
Ancillary Products - Read
Branch Employees - Read
Branches - Read
Branch Objectives - Read
Campaign Members - Read
Campaigns - Read
Contacts - Read 
Payments - Read
Financial Accounts - Read|The intended use case of this permission set is to grant Read only access to the objects which are commonly referenced or are needed for reporting purposes by SFC and PFS Executives. The field level access will be differentiated between PFS and SFC users depending on their specific use cases.|
|View All Access|Accounts - View All
Ancillary Products - View All
Branch Employees - View All
Branches - View All
Branch Objectives - View All
Campaign Members - View All
Campaigns - View All
Contacts - View All
Payments - View All
Financial Accounts - View All|This permission set grants view all access to these objects for visibility to all records|
|Campaign and Campaign Member CRED|Campaign Members - Create, Edit, Delete
Campaigns - Create, Edit, Delete|This permission set grants Marketing users access Create, Edit and Delete access to Campaign and Campaign Members.|
----
*AC#4 Field Level Security Access* 
* Field level access to the objects should be granted to PFS Base and SFC Base permission sets for Read only. 
* The FLS should grant access to only the fields which are either required on the page layout for their use case or needed as backend fields. 
* FLS for each object will be document within this workbook: [https://app.smartsheet.com/sheets/FjhhPg5GXr7gHFFjCRF7FpX3w95W7j95q2Wq9JC1?view=grid|https://app.smartsheet.com/sheets/FjhhPg5GXr7gHFFjCRF7FpX3w95W7j95q2Wq9JC1?view=grid|smart-link] 
----
*AC#5 - Record Type Assignment for Permission Set*
* Record type assignment for each object will be driven by their respective permission set instead of user profile
* Assign the record types that are applicable for each of the objects for PFS and SFC to their respective base permission sets 
* Record Type Assignment will be documented with this workbook: [https://docs.google.com/spreadsheets/d/1c5Rikwfz1K4UUBBswk3U1kJ8q56HRRE2_xSYFHHKRAE/edit?gid=333567041#gid=333567041|https://docs.google.com/spreadsheets/d/1c5Rikwfz1K4UUBBswk3U1kJ8q56HRRE2_xSYFHHKRAE/edit?gid=333567041#gid=333567041|smart-link] </t>
  </si>
  <si>
    <t>*AC1/AC3/AC4/AC5 – Create the Following Permission Sets*
# *SFC Base*
## API: SFC_Base
## Description: Grants read only access to key objects and fields for SFC team members
## Add object, record type and FLS permissions as per [https://app.smartsheet.com/sheets/FjhhPg5GXr7gHFFjCRF7FpX3w95W7j95q2Wq9JC1?view=grid|https://app.smartsheet.com/sheets/FjhhPg5GXr7gHFFjCRF7FpX3w95W7j95q2Wq9JC1?view=grid|smart-link]  for SFC Base
# *PFS Base*
## API: PFS_Base
## Description: Grants read only access to key objects and fields for PFS team members
## Add object, record type and FLS permissions as per [https://app.smartsheet.com/sheets/FjhhPg5GXr7gHFFjCRF7FpX3w95W7j95q2Wq9JC1?view=grid|https://app.smartsheet.com/sheets/FjhhPg5GXr7gHFFjCRF7FpX3w95W7j95q2Wq9JC1?view=grid|smart-link]   for PFS Base
# *View All Key Objects*
## API: View_All_Key_Objects
## Description: View All access on all key objects
## Add: Add object, record type as per [https://app.smartsheet.com/sheets/FjhhPg5GXr7gHFFjCRF7FpX3w95W7j95q2Wq9JC1?view=grid|https://app.smartsheet.com/sheets/FjhhPg5GXr7gHFFjCRF7FpX3w95W7j95q2Wq9JC1?view=grid|smart-link]   and view all access to following objects:
### Account
### Ancillary Objects
### Branch
### Branch Employee
### Branch Objective
### Campaigns
### Contacts
### Financial Account
### Payments
# *Campaigns &amp; Campaign Member CRED*
## API: Campaigns_Campaign_Member_CRED
## Description: Create, Edit, Delete to campaigns, and campaign members objects
## Add: 
### CRED for object “Campaign”
#### Edit all fields
#### Tab Settings: Default On
### For object “Campaign Member”
#### Edit all fields
----
*AC#2 – Create the Following Permission Set Groups*
# PFS Supervisor and Executives
## Include permission sets: Financial Services Cloud Standard, CRMA Viewer, PFS Base
# SFC Supervisor and Executives
## Include permission sets: Financial Services Cloud Standard, CRMA Viewer, SFC Base
# Home Office
## Financial Services Cloud Standard, CRMA Viewer, PFS Base, SFC Base, View All Key Objects
# Marketing
## Financial Services Cloud Standard, CRMA Viewer, PFS Base, SFC Base, View All Key Objects, Campaign &amp; Campaign Member CRED</t>
  </si>
  <si>
    <t>Permission Set API Names: 
* CRMA_Viewer
* FinancialServicesCloudStandard
* PFS_Base
* SFC_Base
* View_All_Access
* Campaign_and_Campaign_Member_CRED
----
Permission Set Group API Name: 
* Marketing
* Home_Office
* SFC_Supervisor_and_Executives
* PFS_Supervisor_and_Executives</t>
  </si>
  <si>
    <t>JIRA-SF-284</t>
  </si>
  <si>
    <t>Automatically Assign and Update Permission Set Groups Based on User Role</t>
  </si>
  <si>
    <t>As a Salesforce Admin
I want a user’s Permission Set Groups to be automatically assigned and updated based on their Salesforce Role
So that users always have accurate access aligned to their function, even when their responsibilities or role change</t>
  </si>
  <si>
    <t xml:space="preserve">AC#1 – Initial PSG Assignment on User Creation
* When a new user is created in Salesforce:
** The User Role is evaluated
** The user is automatically assigned the appropriate Permission Set Group(s) from the defined role-to-PSG mapping matrix
** [https://docs.google.com/spreadsheets/d/1yNKk4AiRLgqEeDFJMufRozKZxs6QqymoAZ-7JOP59SI/edit?gid=398766940#gid=398766940|https://docs.google.com/spreadsheets/d/1yNKk4AiRLgqEeDFJMufRozKZxs6QqymoAZ-7JOP59SI/edit?gid=398766940#gid=398766940|smart-link] 
----
AC#2 – Update PSGs on Role Change
* When a user’s Role field is updated:
** All previously assigned role-based PSGs are reviewed
** Any PSGs no longer applicable are revoked
** New PSGs aligned to the updated role are assigned
* The automation ensures that access is adjusted to reflect only the PSGs appropriate to the current role
----
</t>
  </si>
  <si>
    <t>Pre-Step: Creation Automation Custom Setting
# Create a custom setting 
## Label: Automation Control
## Object Name: Automation_Control__c
## Type: Hierarchy
## Description: Setting for turning off automation.
# Add checkbox field
## Disable Flows
## API Name: Disable_Flows__c
*AC1/AC2* - Create Metadata Table for PSG Assignment
Metadata Table “Profile and Role to PSG Mapping”
Custom fields:
# Field Label: Profile Name
## Type: Text (100)
## API: profile_name__c
## Help Text: Name of Profile
## Required: No
# Field Label: Role Name
## Type: Text (100)
## Help Text: Name of Role
## API: role_name__c
## Required: No
# Field Label: Permission Set Group
## Type: Text (255)
## Help Text: API Name of Permission Set Group
## API: Permission_set_Group__c
## Required: Yes
# Field Label: Active
## Type: Boolean
## API: Active__c
## Default: FALSE
## Help Text: Optional flag to disable mappings
## Required: No
Ensure that metadata page layout is created to include all of these fields
*AC1/AC2* - Populate Metadata Table for PSG Assignments as per below
||*Label*||*Profile Name*||*Role Name*||*Permission Set Group*||*Active*||
|SFC_Supervisor|SFC All Employees|SFC Supervisor|SFC_Supervisor_and_Executives|TRUE|
|SFC_Vice_President|SFC All Employees|SFC State Leader|SFC_Supervisor_and_Executives|TRUE|
|SFC_SVP_Division|SFC All Employees|SFC SVP Division|SFC_Supervisor_and_Executives|TRUE|
|PFS_Regional_Supervisor|PFS All Employees|PFS Regional Supervisor|PFS_Supervisor_and_Executives|TRUE|
|PFS_EVP|PFS All Employees|PFS EVP|PFS_Supervisor_and_Executives|TRUE|
|Home Office|Home Office|Home Office|Home_Office|TRUE|
|Home Office|Home Office|Marketing|Marketing|TRUE|
*AC1/AC2*
Update Flow - 
* Flow: AssignProfileBasedPerm
Flow solution design in Lucid [https://lucid.app/lucidchart/aaa4e68c-d096-4e1f-b0f1-9db868e2f5aa/edit?viewport_loc=-5040%2C-558%2C13673%2C6487%2C0_0&amp;invitationId=inv_ea3a7d17-478b-46d4-a8b0-0a6033c9ab48|https://lucid.app/lucidchart/aaa4e68c-d096-4e1f-b0f1-9db868e2f5aa/edit?viewport_loc=-5040%2C-558%2C13673%2C6487%2C0_0&amp;invitationId=inv_ea3a7d17-478b-46d4-a8b0-0a6033c9ab48|smart-link] 
!image-20250909-183133.png|width=651,height=537,alt="image-20250909-183133.png"!
Add Role “Marketing” to environment</t>
  </si>
  <si>
    <t>{color:#ff5630}*MANUAL STEP - DEACTIVATE FLOW “AssignProfileBasedPerm”*{color}
*Role*
Marketing
*Layout*
[User Layout|https://securityfinancecorp2023--sfczenn.sandbox.my.salesforce-setup.com/lightning/setup/ObjectManager/User/PageLayouts/00hDn00000BSMH0IAP/view]
*Flow*
User_Assign_and_Update_Permission_Set_Groups_Based_on_User_Role
AssignProfileBasedPerm
*Metadata Object*
Profile and Role to PSG Mapping
Metadata Fields
Profile and Role to PSG Mapping &gt; Profile_Name__c
Profile and Role to PSG Mapping &gt; Role_Name__c
Profile and Role to PSG Mapping &gt; Permission_Set_Group__c
Profile and Role to PSG Mapping &gt; Active__c
*Custom Setting*
Automation Control
*Custom Setting Field*
Disable_Flows__c</t>
  </si>
  <si>
    <t>JIRA-SF-321</t>
  </si>
  <si>
    <t>Apex, Platform Encryption</t>
  </si>
  <si>
    <t>Enable Shield Deterministic Encryption for PII Data</t>
  </si>
  <si>
    <t>*As a* System Administrator 
*I want* selected PII and other sensitive fields encrypted using deterministic, case-insensitive Shield Platform Encryption
*So that* the org protects sensitive data at rest while still allowing equality lookups and case-insensitive matching (for dedupe/matching and integrations) and remains compliant with our security policy</t>
  </si>
  <si>
    <t>*AC#1 - Scope of fields to encrypt*
* Deterministic, case-insensitive encryption must be configured and applied to the following fields (as defined in the workbook):
** [https://app.smartsheet.com/sheets/FjhhPg5GXr7gHFFjCRF7FpX3w95W7j95q2Wq9JC1?view=grid|https://app.smartsheet.com/sheets/FjhhPg5GXr7gHFFjCRF7FpX3w95W7j95q2Wq9JC1?view=grid|smart-link] 
* Each field entry in the implementation plan must include: object, API name, current field length/type, whether it is indexed/unique, and if it is referenced in integrations or reports.
----
*AC#2 - Encryption mode &amp; policy*
* The encryption mode applied to the listed fields must be *Deterministic (Case-Insensitive)* as supported by Shield Platform Encryption.
----
*AC#3 - Tenant secret &amp; key management*
* Tenant Secret and Key Management must be provisioned per Salesforce Shield best practices:
** Tenant secret created and stored in a secure key vault (customer-managed KMS)
** Access to key material restricted to Security/Platform Admins
* Provide proof of tenant secret creation and connection prior to field enablement in PROD.</t>
  </si>
  <si>
    <t>AC1/AC2 Field Encryption (Deterministic Case Insensitive)
*Encrypt the following fields (deterministic case insensitive)*
*Step 1 - Assign Manage Encryption Keys to your user*
*Step 2 - go to Set Up &gt; Encryption Settings &gt; Click link to manage encryption for standard fields and mark them for encryption (note: only standard ones done this way that are in blue below)*
*Step 3 - For each of the fields not in blue, go to the Object Mgr &gt; Object &gt; Field and turn on encryption (case insensitive deterministic) within each field*
(1) Object: Ancillary Products
* SL_Beneficiary__c
* SL_PolicyNumber__c
(2) Object: Account
* {color:#0747a6}Name - done{color}
* {color:#0747a6}AccountNumber - cannot be encrypted: {color}[https://help.salesforce.com/s/articleView?id=xcloud.security_pe_standard_fields.htm&amp;type=5|https://help.salesforce.com/s/articleView?id=xcloud.security_pe_standard_fields.htm&amp;type=5|smart-link] 
* {color:#0747a6}BillingAddress - done{color}
* SL_DateofBirth__c
* SL_DriversLicense__c
* SL_EmailFromSignature__c
* {color:#0747a6}Fax- done{color}
* FinServ__IndividualId__c - {color:#ff991f}cannot be encrypted because of apex class “TestAccountContactNameSync” which is part of FSC package. Also field is populated by random value in SF/FSC, so does not need encryption as not meaningful to SecFi clients/does not contain PII{color}
* {color:#0747a6}Phone - done{color}
* {color:#0747a6}ShippingAddress - done{color}
* SL_CustomerSMSNumber__c
(3) Object: Contact
* {color:#0747a6}AccountId - cannot be encrypted - {color}[https://help.salesforce.com/s/articleView?id=xcloud.security_pe_standard_fields.htm&amp;type=5|https://help.salesforce.com/s/articleView?id=xcloud.security_pe_standard_fields.htm&amp;type=5|smart-link] 
* {color:#0747a6}Email - done{color}
* {color:#4c9aff}Home{color}{color:#0747a6}Phone - done{color}
* FinServ__MailingAddress__c - formula field of MailingAddress (already encrypted), cannot encrypt formula field
* {color:#0747a6}MailingAddress - done{color}
* {color:#0747a6}MobilePhone - done{color}
* {color:#0747a6}Name - done{color}
* {color:#0747a6}OtherPhone - done{color}
* {color:#0747a6}Phone - done{color}
* FinServ__ShippingAddress__c - formula field of Contact &gt; Account &gt; ShippingAddress (already encrypted), cannot encrypt formula field
* FinServ__LastFourDigitSSN__c
(4) Object: Financial Account
* FinServ__FinancialAccountNumber__c
* SL_CreditScore__c - custom number field; cannot encrypt ([https://help.salesforce.com/s/articleView?id=xcloud.security_pe_custom_fields.htm&amp;type=5|https://help.salesforce.com/s/articleView?id=xcloud.security_pe_custom_fields.htm&amp;type=5|smart-link] )
* SL_CustomerEmailTaxReturn__c
* SL_Customer_Initial__c - formula; cannot encrypt
*AC#3 - Tenant secret &amp; key management*
* No action on Tenant Secret as already exists in org for deterministic encryption.
!image-20251105-230823.png|width=667,alt="image-20251105-230823.png"!
Source; HSM
Status: Active
Created: 2023</t>
  </si>
  <si>
    <t>{color:#ff5630}*Pre-Deployment Step: Make sure your user in the target org has “Manage Encryption Keys” system permission. This is required to update field encryption settings*{color}
*Standard/Custom Fields*
 Object: Ancillary Products
* SL_Beneficiary__c
* SL_PolicyNumber__c
(2) Object: Account (Relationship)
* Name
* BillingAddress 
* SL_DateofBirth__c
* SL_DriversLicense__c
* SL_EmailFromSignature__c
* Fax
* Phone
* ShippingAddress 
* SL_CustomerSMSNumber__c
(3) Object: Contact
* AccountId 
* Email 
* HomePhone 
* FinServ__MailingAddress__c 
* MailingAddress 
* MobilePhone 
* Name 
* OtherPhone 
* Phone 
* FinServ__ShippingAddress__c
* FinServ__LastFourDigitSSN__c
(4) Object: Financial Account
* FinServ__FinancialAccountNumber__c
* SL_CustomerEmailTaxReturn__c</t>
  </si>
  <si>
    <t>JIRA-SF-356</t>
  </si>
  <si>
    <t>Permission Set for Executing Flows</t>
  </si>
  <si>
    <t>As a Salesforce System Administrator
I want to create and assign a permission set that includes the Run Flow permission
So that the Integration User (and other designated users in the future) can execute flows as required by Winter ’26 platform changes</t>
  </si>
  <si>
    <t xml:space="preserve"> *AC#1 – Create Dedicated Permission Set*
* Create a new permission set named:
{{Run_Flow_Access}}
* Add the *System Permission*: {{Run Flows}}and {{Manage Flows}}
* No other unrelated permissions should be included in this permission set
----
*AC#2 – Assign to Integration User*
* Assign the new permission set to the *Mulesoft* *Integration User* used for:
** Flows
** Scheduled jobs
** CRMA sync
** API/automation processes</t>
  </si>
  <si>
    <t xml:space="preserve">Create Permission Set Run_Flow_Access
Grant App Permissions for Run Flow and Manage Flow 
Make sure it is assigned to the Mulesoft Integration User </t>
  </si>
  <si>
    <t>This Permission set already exists in UAT and PROD. 
*Deploy Permission Set* 
Run_Flow_Access</t>
  </si>
  <si>
    <t>JIRA-SILVERGATE-141</t>
  </si>
  <si>
    <t>Configuration of Permission Sets for Holidays</t>
  </si>
  <si>
    <t>Migrating story to Zennify Story. Comment Required.</t>
  </si>
  <si>
    <t>AC1: Setup a permission set
AC2: The permission set enables users to adjust the organization Holidays
AC3: The permission set is assigned to the managers in the attached document</t>
  </si>
  <si>
    <t>Create a Permission Set: “Edit Company Holidays”
Add:
System Permission ‘View Setup and Configuration’
App Permissions ‘Manage Business Hours Holidays’ 
Assign to Users listed in attached Document on this Task</t>
  </si>
  <si>
    <t>Permission Set: “Edit Company Holidays”
Manually add Users that are provided in Attached Doc to this task</t>
  </si>
  <si>
    <t>JIRA-SILVERGATE-306</t>
  </si>
  <si>
    <t>P1C2.6.1.UC1</t>
  </si>
  <si>
    <t>Permission Set to Allow Queue User Updates</t>
  </si>
  <si>
    <t>Currently only System Administrators would have the ability at this time to update queue users. We could create a permission set to allow managers and others as needed to have access if that is something that you would like to do. </t>
  </si>
  <si>
    <t xml:space="preserve">AC1: Allow Managers (or others) to be able to update queue users. 
</t>
  </si>
  <si>
    <t>Create a screenflow that enables users to manually add and remove users from queues; run flow as system
Add flow component to lightning page; reference screenflow
Filter lightning page component to be visible only to system administrators and the Customer Operations Manager profile</t>
  </si>
  <si>
    <t xml:space="preserve">Activate Queue Member Flow
Update ID on “After Hours” queue in “Get Queue Records” component  </t>
  </si>
  <si>
    <t>+Flow:+
Queue Member Flow
+Lightning Pages:+
General Customer Support</t>
  </si>
  <si>
    <t>JIRA-STLS-119</t>
  </si>
  <si>
    <t>P1C2.6.4.UC3</t>
  </si>
  <si>
    <t>Reports Folder: Brand Contact Management Dashboard</t>
  </si>
  <si>
    <t>* As a platform user, I need access to all Brand Contact Management dashboard reports in one folder for easy access</t>
  </si>
  <si>
    <t>I can access the Brand Contact Management Reports folder and the reports therein</t>
  </si>
  <si>
    <t>* Report Folder Name: Brand Contact Management
** Sharing 
*** Who Can Access
**** Public Groups
***** All Internal Users: View
***** Admins: Manage</t>
  </si>
  <si>
    <t>P1C2.7.IC1.UC4</t>
  </si>
  <si>
    <t>P1C2.7.IC1.UC2</t>
  </si>
  <si>
    <t>JIRA-IMA-136</t>
  </si>
  <si>
    <t>Set Up Commission Statement Processing Framework</t>
  </si>
  <si>
    <t>As a Salesforce System Administrator, I need to enable objects and batch jobs that support commission-statement processing.</t>
  </si>
  <si>
    <t>AC1: Given commission-processing requirements,When Commission Statement object, default status mappings, and batch classes are configured,Then the system can ingest, process, and track commission statements end-to-end.</t>
  </si>
  <si>
    <t>JIRA-IMA-260</t>
  </si>
  <si>
    <t>Redirect users to Commission Agreement Screenflow when new Policy created</t>
  </si>
  <si>
    <t># Upon clicking save when creating a new policy record, the user is redirected to the screenflow within which users apply commission agreements to insurance policies</t>
  </si>
  <si>
    <t>Add a subflow to the "New Policy" flow to fill in the line items, while maintaining the functionality to create the Insurance Policy.</t>
  </si>
  <si>
    <t>Lightning Flow:
* {{force-app\main\default\flows\Insurance_Policy_Screen_Fill_Producer_Compensation_Line_Items.flow-meta.xml}}
* {{force-app\main\default\flows\Insurance_Policy_Creation_Flow.flow-meta.xml}}
Lightning Web Component:
* {{force-app\main\default\lwc\producerCompLineItemsGrid\producerCompLineItemsGrid.js-meta.xml}}
h2. *FIX* {{2025-12-04}}
Static Resources
* {{force-app\main\default\staticresources\LargeQuickActionModal.css}}
* {{force-app\main\default\staticresources\LargeQuickActionModal.resource-meta.xml}}
Lightning Web Component
* {{force-app\main\default\lwc\openRecordActionLwc\openRecordActionLwc.js-meta.xml}}
* {{force-app\main\default\lwc\producerCompLineItemsGridScreenAction\producerCompLineItemsGridScreenAction.js-meta.xml}}
Lightning Flow
* {{force-app\main\default\flows\Insurance_Policy_Creation_Flow.flow-meta.xml}}
{{2025-12-11}}
Lightning Web Components
* {{force-app\main\default\lwc\customDatatable\customDatatable.js-meta.xml}}</t>
  </si>
  <si>
    <t>P1C2.7.IC1.UC1</t>
  </si>
  <si>
    <t>JIRA-IMA-73</t>
  </si>
  <si>
    <t>Commission Agreement Object Data Points</t>
  </si>
  <si>
    <t>As an EB user, I should be able to see commission agreements in SF with the key fields from the source Commission agreement records in EPIC.</t>
  </si>
  <si>
    <t># The following fields are configured and displayed on a new custom Object called Commission Agreements
#* Effective Date
#* Expiration Date
#* Description (e.g. New Business Agreement) 
#** Text field (255) 
#* Commission 
#** Text field 
#* Type  
#** Text field (255) 
#* Name field 
#** Truncated version of the Description value is auto set by the system
# Only admins are able to create/edit Commission Agreement records in SF
# The following field are configured but not displayed to EB end users:
## Legacy EPIC ID
## Percentage 
##* Text field (255) 
## Amount 
##* Text field (255) 
## Line Status (multi select picklist) 
### BOR
### Cancelled
### New Business
### Non-Renewal
### Renewal
### Renewal - New Carrier
### Sales Leadership Overwrite
### Tracking Only
### Entered in Error
### Combined Not Renewed</t>
  </si>
  <si>
    <t>Object
* Commission Agreement (Commission_Agreement__c)
** Record Name: Text (system will set it automatically from Description).
** Allow reports enabled.
** No tab added to any app. (End users do not need a tab.)
Fields (create exactly what AC calls for)
Shown on UI to EB users:
* Effective Date (Effective_Date__c, Date)
* Expiration Date (Expiration_Date__c, Date)
* Description (Description__c, Text 255)
* Commission (Commission__c, Text 255)
* Type (Type__c, Text 255)
* Name (standard) - automatically set as a truncated version of Description.
Configured but not displayed to EB end users:
* Legacy EPIC ID (Legacy_EPIC_ID__c, Text 100, External ID, Unique)
* Percentage (Percentage__c, Text 255)
* Amount (Amount__c, Text 255)
Automation
* Flow: CA_Set_Name_BeforeSave (record triggered, before save, on create and update)
** If Name is blank and Description has a value, set Name = LEFT(Description, 80).
** This fulfills “Name is a truncated version of Description auto set by the system.”
** We keep it minimal and platform native. No Apex.
Validation and guardrails
* Dates order rule: when both dates are present, Effective Date ≤ Expiration Date. (Keeps data quality without introducing extra custom fields.)
* Optional required Description on create if your data policy needs it. Not required by AC, so leave off unless you prefer it.
Security and visibility
* Only admins can create or edit Commission Agreements. EB users either have read only or no access depending on whether they must see them on related screens later.
* Internal fields Legacy EPIC ID, Percentage, Amount are hidden from EB profiles using field level security and removed from EB layouts.
* No tab is added for the object.
*Acceptance criteria traceability*
|*AC from IMA-73*|*How the solution meets it*|
|Configure and display Effective Date, Expiration Date, Description (Text 255), Commission (Text), Type (Text 255), and Name auto set as truncated Description|Corresponding fields created; CA_Set_Name_BeforeSave sets Name from Description (truncated).|
|Only admins can create or edit Commission Agreement records|Object permissions and FLS grant create and edit to admins only; EB users have read only or no access.|
|Configure but do not display Legacy EPIC ID, Percentage (Text 255), and Amount (Text 255) to EB users|Fields created and marked internal via FLS and EB layout exclusion.|
| | |</t>
  </si>
  <si>
    <t>A) Create the object
# Create Commission Agreement (Commission_Agreement__c).
#* Record Name: Text.
#* Enable Allow Reports.
#* Do not add a tab or place it in any app navigation.
B) Add fields (exactly per AC)
# Create these fields:
#* Effective_Date__c (Date)
#* Expiration_Date__c (Date)
#* Description__c (Text 255)
#* Commission__c (Text 255)
#* Type__c (Text 255)
#* Legacy_EPIC_ID__c (Text 100) - External ID and Unique
#* Percentage__c (Text 255)
#* Amount__c (Text 255)
C) Field level security and layouts
# Profiles / Permission Sets:
#* Admin (or a dedicated “Commission Agreement Admin” permission set): Create, Read, Edit, and field edit on all fields.
#* EB users: Read only on public fields (Effective Date, Expiration Date, Description, Commission, Type, Name). Hide Legacy EPIC ID, Percentage, Amount via FLS.
# Page layouts:
#* Admin layout: includes all fields.
#* EB layout: excludes Legacy EPIC ID, Percentage, Amount.
D) Automation
# Build Flow: CA_Set_Name_BeforeSave
#* Object: Commission Agreement
#* Trigger: Before save on create and update
#* Logic: If ISBLANK(Name) and NOT(ISBLANK(Description__c)) then Name = LEFT(Description__c, 80)
#* Keep it compact and bulk safe.
E) Validation
# Create Dates Order validation:
#* Condition: both dates populated and Effective_Date__c &gt; Expiration_Date__c
#* Error shown on Expiration Date with clear guidance.
F) Visibility
# Confirm the object has no tab for EB users and is not added to app nav.
h3. +*Build Sheet*+
Object
* Commission_Agreement__c (custom) - Name is Text.
Fields
* Effective_Date__c (Date)
* Expiration_Date__c (Date)
* Description__c (Text 255)
* Commission__c (Text 255)
* Type__c (Text 255)
* Legacy_EPIC_ID__c (Text 100, External ID, Unique)
* Percentage__c (Text 255)
* Amount__c (Text 255)
Flow
* CA_Set_Name_BeforeSave (record triggered, before save): set Name from Description when Name is blank.
Validation
* Dates order: Effective Date cannot be after Expiration Date.
Security / FLS
* Admin or “Commission Agreement Admin” permission set: CRED on object, edit all fields.
* EB users: read only on public fields; internal fields hidden.
* No tab exposure.</t>
  </si>
  <si>
    <t xml:space="preserve">
{{2025-10-06}} Created the Commission Agreement object, CA_Set_Name_BeforeSave flow, Effective_Date_Expiration_Date_check validation rule, also configured security as specified.
----
changes 10/27/25
Flexipage
* Commission_Agreement_Record_Page</t>
  </si>
  <si>
    <t>JIRA-IMA-74</t>
  </si>
  <si>
    <t>Commission Agreement Filtering</t>
  </si>
  <si>
    <t>As an EB user, commission agreements available for selection should be filtered, so that I have fewer options to select from.</t>
  </si>
  <si>
    <t># The following data points on a policy record are used to filter the commission agreements that SF users can select to apply to apply to that policy:
## Agency 
## Branch 
## Department 
## Profit Center 
## Company
### Filtered against the WritingCarrierAccountId field on the policy
## Line of Business 
### -Filtered against the LineOfBusiness field on the policy-
## Line Status
### A commission agreement line status can have multiple values. If the policy status matches any of those values, the commission agreement can be selected. 
### If commission agreement Line Status is “All” it should be displayed for selection regardless of the Policy status
## Issuing Location 
### Filtered against the Issuing Location field on the policy
# Once the commission agreements are filtered by the Producer(either individual user or Broker) that is selected, the remaining Commission agreements that have any or all of the above values defined will only be shown on the applicable Policies that have the same values for the above data points
# Once the commission agreements are filtered by the Producer(either individual user or Broker) that is selected, if a Commission Agreement does not have any of the above data points in AC1 defined, it will be available for selection
# Commission Agreements available for selection are also filtered out if the following is True: 
## Commission agreement Expiration date is less than the Insurance Policy Effective Date</t>
  </si>
  <si>
    <t>Overview
IMA-74 implements Commission Agreement filtering using the existing Producer Compensation LWC components and the Apex filtering controller introduced through [https://zennify.atlassian.net/browse/IMA-75|https://zennify.atlassian.net/browse/IMA-75|smart-link]  and [https://zennify.atlassian.net/browse/IMA-268|https://zennify.atlassian.net/browse/IMA-268|smart-link] 
The previous Flow-based filtering approach documented in the original IMA-74 Solution Design is no longer valid.
Filtering must now be performed server-side using Apex and applied consistently across all Producer Compensation UIs.
The solution extends the Commission_Agreement__c object created in IMA-73 and uses the policy Org Structure (Agency, Branch, Department, Profit Center) implemented in [https://zennify.atlassian.net/browse/IMA-286|https://zennify.atlassian.net/browse/IMA-286|smart-link] and further extended in [https://zennify.atlassian.net/browse/IMA-307|https://zennify.atlassian.net/browse/IMA-307|smart-link] 
Filtering must occur in a fixed, deterministic order and must rely only on fields authorized by the client-approved AC.
Objects In Scope
* Commission_Agreement__c (IMA-73)
* InsurancePolicy (Policy context; stores Org Structure and policy attributes)
* Producer__c (Producer context)
* Producer Compensation Line Item (IMA-75 and IMA-268)
* LWC Components:
** producerCompLineItemsGrid
** datatablePicklist
* Apex Controller:
** ProducerCompLineItemsController.cls
Commission Agreement Fields Used for Filtering
The following fields, already created as part of IMA-73 and IMA-74, must be used by the filter logic:
* Producer__c
* Broker_Producer__c
* Writing_Carrier__c
* Company_Code__c
* Agency_Code__c
* Branch_Code__c
* Department_Code__c
* Profit_Center_Code__c
* Line_of_Business_Code__c
* Policy_Status_Code__c
* Issuing_Location_Code__c
* Effective_Date__c
* Expiration_Date__c
Filtering Logic (Authoritative Execution Order)
The Apex controller must retrieve and filter Commission Agreements in the following order:
# Producer Filter (Required for all AC)
Return only Commission Agreements where:
* Producer__c = Selected Producer
OR
* Broker_Producer__c = Selected Producer
This resolves the issue where Commission Agreements appeared for non-matching Producers.
# Effective and Expiration Date Filter (AC 4)
A Commission Agreement is eligible only if:
* Effective_Date__c ≤ Policy.EffectiveDate
* Expiration_Date__c ≥ Policy.EffectiveDate
If Policy Effective Date is not passed into the controller, it must be retrieved from the InsurancePolicy record.
# Org Structure and Attribute Selective Matching (AC 1 &amp; AC 2)
Policies always store all Org Structure values (Agency, Branch, Department, Profit Center).
Commission Agreements may contain any subset of these values.
Selective match rules:
For each selector field:
* If the Commission Agreement field is populated, it must match the policy field.
* If the Commission Agreement field is blank, it imposes no restriction.
Fields included:
* Agency_Code__c → Policy.Agency
* Branch_Code__c → Policy.Branch
* Department_Code__c → Policy.Department
* Profit_Center_Code__c → Policy.ProfitCenter
* Writing_Carrier__c → Policy.WritingCarrierAccountId
* Line_of_Business_Code__c → Policy.LineOfBusiness
* Issuing_Location_Code__c → Policy.IssuingLocation
Policy Status:
* If Policy_Status_Code__c = “All”: always eligible
* If Policy_Status_Code__c contains a single value: must exactly match policy.Status
* If Policy_Status_Code__c contains multiple values: policy.Status must match one of them
If any populated selector field fails to match, exclude the agreement.
# All Selectors Blank (AC 3)
If a Commission Agreement has _none_ of the AC-1 selector fields populated, then:
* Producer Filter AND
* Date Filter
are the only requirements.
These agreements must remain visible regardless of Org Structure or carrier.
# Final Exclusions
After all above filtering:
* Exclude inactive or disabled agreements (if flagged in metadata)
* Exclude agreements invalid due to Line Status or other internal rules that do not contradict AC
* Ensure no duplicates and no agreements outside the AC constraints remain
LWC Integration
The existing Producer Compensation LWC experience must be updated to:
* Request all Commission Agreements through the Apex controller
* Never apply client-side filtering
* Display only the list returned by Apex
* Pass the selected Commission Agreement Id through existing PCLI creation logic from IMA-75
LWCs do not implement filtering logic.
The controller is the single source of truth.</t>
  </si>
  <si>
    <t># Review the current ProducerCompLineItemsController and identify existing Commission Agreement retrieval logic.
# Add or update a dedicated method (e.g., getApplicableCommissionAgreements(policyId, producerId)) that:
#* Retrieves the policy record and necessary attributes
#* Applies filtering in the exact order defined above
#* Returns only the qualifying Commission_Agreement__c records
# Remove or disable any legacy Flow-based filtering that remains from the original IMA-74 implementation.
# Update the LWCs (producerCompLineItemsGrid, datatablePicklist) to:
#* Call only the updated Apex method
#* Render the returned agreements as selectable values
#* Remove any UI-level filters that override Apex logic
# Validate FLS and Visibility:
#* Ensure selector fields on Commission_Agreement__c are visible to EB Admin and integration users
#* Ensure policy fields used for filtering are accessible via Apex without requiring with sharing restrictions to be adjusted
# Update and expand Apex unit tests:
#* Producer match vs mismatch
#* Agreements with partial selectors
#* Agreements with full selector sets
#* Agreements with no selectors
#* Date window failures
#* Line Status “All” and multi-value scenarios
#* Carrier vs Company Code fallback logic
# Perform full regression testing in the Producer Compensation workflow.
h3. +*Build Sheet*+
|*Area*|*Task*|*Requirements*|
|Apex|Update filtering logic|Implement the full, ordered filter chain in the controller|
|Apex|Unit tests|Cover Producer, org structure, LoB, carrier, status, date filters, and AC-3 behavior|
|LWC|producerCompLineItemsGrid|Must rely only on Apex; remove any UI filtering|
|LWC|datatablePicklist|Ensure it displays all and only returned agreements|
|Commission_Agreement__c|Field verification|Ensure all selector fields exist and are correctly populated|
|Policy|Field verification|Ensure Org Structure, LoB, Status, Issuing Location, Carrier fields are populated (per IMA-286)|
|Integration|Producer Comp Line Item|Confirm selected agreement is passed correctly during PCLI creation|
|QA|Scenario testing|Cover all AC scenarios; test policies with full, partial, and no selector matches|</t>
  </si>
  <si>
    <t xml:space="preserve">
{{2025-10-07}} 
* Created Commission_Agreement__c object and assigned FLS to fields as per the AC.
* Updated [+Commission Agreement Layout+|https://imafgcorp--fscdev.sandbox.my.salesforce-setup.com/lightning/setup/ObjectManager/01IVZ0000012ToX/PageLayouts/00hVZ0000056wzJYAQ/view].
{{2025-11-26}} 
Apex Class
* {{force-app\main\default\classes\ProducerCompLineItemsController.cls-meta.xml}}
* {{force-app\main\default\classes\ProducerCompLineItemsControllerTest.cls-meta.xml}}
Lightning Web Components
* {{force-app\main\default\lwc\datatablePicklist\datatablePicklist.js-meta.xml}}
* {{force-app\main\default\lwc\producerCompLineItemsGridScreenAction\producerCompLineItemsGrid.js-meta.xml}}
{{2025-12-04}}
FlexiPage:
* {{force-app\main\default\flexipages\Commission_Agreement_Record_Page.flexipage-meta.xml}}
Lightning Web Components
* {{force-app\main\default\lwc\datatablePicklist\datatablePicklist.js-meta.xml}}
* {{force-app\main\default\lwc\producerCompLineItemsGridScreenAction\producerCompLineItemsGridScreenAction.js-meta.xml}}
Apex Class
* {{force-app\main\default\classes\ProducerCompLineItemsController.cls-meta.xml}}
* {{force-app\main\default\classes\ProducerCompLineItemsControllerTest.cls-meta.xml}}
{{2025-12-11}}
Lightning Web Components
* {{force-app\main\default\lwc\customDatatable\customDatatable.js-meta.xml}}
{{2025-12-15}} *FIX*
Apex Class
* {{force-app\main\default\classes\ProducerCompLineItemsControllerTest.cls-meta.xml}}
* {{force-app\main\default\classes\ProducerCompLineItemsController.cls-meta.xml}}
Custom field
* {{force-app\main\default\objects\Commission_Agreement__c\fields\Writing_Carrier__c.field-meta.xml}}
Quick Action
* {{force-app\main\default\quickActions\InsurancePolicy.Apply_Producer_Compensation.quickAction-meta.xml}}
{{2025-12-26}} *FIX*
Apex Class
* {{force-app\main\default\classes\ProducerCompLineItemsController.cls-meta.xml}}
* {{force-app\main\default\classes\ProducerCompLineItemsControllerTest.cls-meta.xml}}</t>
  </si>
  <si>
    <t>JIRA-PF-54</t>
  </si>
  <si>
    <t>Configure FSC Action Plan for Death Claims</t>
  </si>
  <si>
    <t>As a Relationship Manager, I have an action plan and email templates for standard/routine emails like death claims, so that I don't have to perform repetitive manual tasks for work that's performed regularly.</t>
  </si>
  <si>
    <t>*Case/Incident - Death Claim*
* RM is notified via Salesforce
* Trigger Action Plan
*Tasks*
* Check if Document received (death certificate)
* Prepare letter and send snail mail
* Engage ERISA attorney if claimant is an estate or minor
* F/U for documents (due 30 days)
* Assign to operations: engage for payments (after documents received)
* F/U before 5 years for deferred payments 
*Document checklist*
* Certified death certificate
* Beneficiary information
* Claim form
* Copy of most recent statement
* Tax notice
* Form letters (depending on beneficiary type - spouse, minor, non-spouse, estate etc.)</t>
  </si>
  <si>
    <t>JIRA-PF-55</t>
  </si>
  <si>
    <t>Configure FSC Doc Checklist for Death Claims</t>
  </si>
  <si>
    <t xml:space="preserve">
* *Document checklist*
** Certified death certificate
** Beneficiary information
** Claim form
** Copy of most recent statement
** Tax notice
** Form letters (depending on beneficiary type - spouse, minor, non-spouse, estate etc.)</t>
  </si>
  <si>
    <t>P1C2.7.WM1.UC2</t>
  </si>
  <si>
    <t>P1C2.7.WM1.UC1</t>
  </si>
  <si>
    <t>JIRA-ME-7</t>
  </si>
  <si>
    <t>Jira issue ME-7</t>
  </si>
  <si>
    <t>P1C2.8.1.UC2</t>
  </si>
  <si>
    <t>MC Project Plan</t>
  </si>
  <si>
    <t xml:space="preserve">New Project Plan as of 1/4/2021
[https://app.smartsheet.com/sheets/x8Wq6cjjmmCrrx8mqf9hMvqcj799GpR9mCjR5Cp1|https://app.smartsheet.com/sheets/x8Wq6cjjmmCrrx8mqf9hMvqcj799GpR9mCjR5Cp1]
Old Can’t access: [https://app.smartsheet.com/sheets/RXpfhC9jxRxVJFGgvHJ9HFXPqp6c7RxVjgHQh4W1|https://app.smartsheet.com/sheets/RXpfhC9jxRxVJFGgvHJ9HFXPqp6c7RxVjgHQh4W1|smart-link] </t>
  </si>
  <si>
    <t>JIRA-PF-1154</t>
  </si>
  <si>
    <t>P1C2.8.1.UC1, P1C2.8.1.UC2</t>
  </si>
  <si>
    <t>Launching Annual Administration Projects</t>
  </si>
  <si>
    <t xml:space="preserve">As an AM, I want a way to launch annual administration projects at once so that I can launch the required projects when necessary. </t>
  </si>
  <si>
    <t xml:space="preserve">* Can launch all required annual administration projects that are required 
* Based on product combination
* Once launched, the Project Administrator is the only one who can stop a project (if need be) </t>
  </si>
  <si>
    <t>Screen flow that will launch from the Account Management home tab.  Only visible to Project Template Administration permission set users and system administrators
Select Plan Year End - mm/dd - (new field on Plan named Plan Year End (MM/DD) - add to tpa and bundled layouts on summary tab, top right column.  FLS edit by all Pentegra profiles, sys admin, analytics.  
Query to create data table - all Plans with the Plan Year End entered, where {color:#ff5630}Stage = Operate and Status = Active{color}
default select all, however user can deselect plans
*Project Template Matching:*
* Project Template Status = Active AND
* Frequency = Annual AND
* Type = Annual Administration AND
* Topic = Annual Administration AND
* Starting Object on project template = Plan or Both AND
* project template Platform is null or if not null matches Platform on plan record AND
* project template Product Offering is null or if not null matches Product Offering on plan record AND
* project template Product Family is null or if not null matches Product Family on plan record AND
* project template Line of Business is null or if not null matches Line of Business on plan record AND
* project template 3(16) is null or if not null matches 3(16) on plan record AND
* project template 5500 is null or if not null matches 5500 on plan record AND
* project template Consulting Only is null or if not null matches Consulting Only on plan record AND
* project template Safe Harbor Plan is null or if not null matches Safe Harbor on plan record AND
* project template Pooled Assets is null or if not null matches Pooled Assets on plan record AND
Custom Field on the Project Template to Flag the Project Template is Annual.
Custom Field on the Project Template to mark it as the Default Project Template. (This one might not be the best Solution as there can be multiple that Matched and are Default one) .
Custom Field on the Plan (Controlling Field)
Update the Sub Flow, so if the Project Template is not provided then search for the Latest Annual Project Template, after creation then Update the Controlling Field to "Project Created"
Scheduled Flow Daily to Create Projects that are marked to Project Creation.
Scheduled Flow Yearly to Revert Plans Field (Controlling Field) to Null.
Screen Flow to mark Plans to Create Projects
If the Selection is less than 10, then Trigger our Subflow to create Project
If the Selection is more than 10, then Mark the Plans Controlling Field to Project Creation</t>
  </si>
  <si>
    <t>|CustomField.FinServ__FinancialAccount__c.Annual_Administration_Last_Date__c|
|CustomField.FinServ__FinancialAccount__c.Annual_Administration_Status__c|
|CustomPermission.Project_Annual_Administration|
|Flow.Scheduled_Flow_Annual_Administration_Reset|
|Flow.Scheduled_Flow_Project_Creation_Annual_Project|
|Flow.Screen_Flow_Annual_Administration|
|Flow.SubFlow_Project_Administration_Create_Project|
|PermissionSet.Project_Template_Administration|
|Profile.Admin|
|Profile.Analytics Cloud Integration User|
|Profile.Analytics Cloud Security User|
|Profile.Pentegra Account Management|
|Profile.Pentegra Change Team|
|Profile.Pentegra Client Transition|
|Profile.Pentegra Community User|
|Profile.Pentegra DB Group|
|Profile.Pentegra Executive|
|Profile.Pentegra External Sales|
|Profile.Pentegra Integration|
|Profile.Pentegra Internal Sales|
|Profile.Pentegra Marketing|
|Profile.Pentegra Participant Care Center|
|Profile.Pentegra Platform User|
|Profile.Pentegra Read Only|
|RecordType.FinServ__FinancialAccount__c.FinServ__General|
|RecordType.FinServ__FinancialAccount__c.Pentegra_Community|
|RecordType.FinServ__FinancialAccount__c.Pentegra_Consulting|</t>
  </si>
  <si>
    <t>JIRA-PF-1453</t>
  </si>
  <si>
    <t>Kick off Census step when Annual Project is submitted</t>
  </si>
  <si>
    <t>As a Account Manager or Administrator, if a project is under my supervision, I want to receive a notification of when the Census file has been uploaded and the community user has Submitted the annual project</t>
  </si>
  <si>
    <t>* When the community user submits the annual project, the first step/action plan should create (step = Census to Eligible)</t>
  </si>
  <si>
    <t>Case record type = Project Administration
Type = Annual Administration
field Data Collection Submitted is changed and new value = Today AND Submitted is changed and new value = True
kick off first step/action plan (Currently first step is based on the Data Received field populating to IGO - remove decision and kick off the first step based on the items above) and update case status to Ready to Work
If resubmitted (step 1 already exists AND Submitted is changed and new value = True), create a task
assigned to = administrator on case team
subject = Annual Administration Case Resubmitted
Description:  The community user, (put in name here), has resubmitted this case.  Please review for completeness and continue to work the project.
Due Date = today +1
relate to = case that initiated the task
record type = operations task</t>
  </si>
  <si>
    <t>Updated the Case: After Create or Update Flow</t>
  </si>
  <si>
    <t>Flow: 
* Case_After_Create_or_Update
* Subflow_Project_Administration_Create_Next_Step
* SubFlow_Project_Administrator_Notification_Resubmitted
LightningBundleComponent:
* commCaseSubmit</t>
  </si>
  <si>
    <t>JIRA-PF-1455</t>
  </si>
  <si>
    <t>P1C2.8.1.UC2, P1C2.8.1.UC1</t>
  </si>
  <si>
    <t>CT Team Can Create Projects</t>
  </si>
  <si>
    <t xml:space="preserve">As a Client Transition team member, I want the ability to create a Project (case) against a plan if the project needs an initial packet. </t>
  </si>
  <si>
    <t>* Projects (cases) can be created by the Client Transition team (from Plan record)
* CT can attach documents to the Case upon creation 
** Do we need a new section for this against the Case or Plan? Can what we have stood up suffice for this request?</t>
  </si>
  <si>
    <t>update plan flexi pages, create project button filter - Pentegra Client Transition profile = make button visible</t>
  </si>
  <si>
    <t>* Lightning Page
** PlanRecordPage1
** PlanRecordPageAM
* Profile
** Pentegra Client Transition</t>
  </si>
  <si>
    <t>JIRA-PF-1459</t>
  </si>
  <si>
    <t>New Plan Role - Project Administrator</t>
  </si>
  <si>
    <t>Questions/Suggestions Row #13
As an Operations Team member, I need the correct form of the New Plan QC Checklist project.
Project Administrator role on plan - will map from 3(16) project administrator role in PensionPro
need the action plan templates that need to be updated 
update case creation flow for these templates - assign case to project administrator
* Mailing, APR, New Plan QC Checklists, and Late Deposits
* need to determine if we need a new type/topic value to define these for case owner assignment
** new plan and fulfillment are internal checklists &amp; reporting
** late deposits and APR report are annual administration other
|Project template|action plan template|
|New Plan checklist|New Plan QC Checklist|
|Late Deposits / Lost Earnings|Late Deposit Determination|
| |Lost Earnings Calculation|
| |Lost Earnings Communicated|
|Fulfillment|Fulfillment|
|3(16) APR Report &amp; Delivery|APR Launch|
| |APR Finalized|
* update [+Home Page - Client Management+|https://prs1--zenndev.sandbox.my.salesforce.com/one/one.app#/alohaRedirect/0M04x000004ecU3?isdtp=p1] lightning page.  change My Team’s Open Projects to My Open Projects
!image-20230928-182932.png|width=1763,height=372!</t>
  </si>
  <si>
    <t>* Identify by project template who should own the project - a queue or a role on the plan
* Identify who should own the action plan (each step) of the project - must be a role on the plan
* update the action plan templates for the projects listed above - attached to this template
* add in a due date for fulfillment projects</t>
  </si>
  <si>
    <t>Project Administrator role on plan (user record type) - will map from 3(16) project administrator role in PensionPro; add to case team when Case is created
need the action plan templates that need to be updated
* On Case for Project Administration record type and on Project Template object, add new values to Topic field and update the field dependency to Type
** New Topic = New Plan QC, under Type Internal Checklists &amp; Reporting
** New Topic = Late Deposits or Lost Earnings, under Type Annual Administration:  Other
** New Topic = Fulfillment, under Type Internal Checklists &amp; Reporting
** New Topic = APR Report &amp; Delivery under Type  Annual Administration:  Other
* Step object
** new field for Step Owner Role, text field, add help text and description:  Enter the Role that the Action Plan should be assigned to for this step. NOTE:  Queues cannot own Action Plans and a Role must be selected, if blank assign to the user that created the action plan
** add to page layout and mark required on page layout, also update Action Plan Template, Project Template, and Project Template Status as required on page layout
* Project Template object
** new field for Project Owner Role or Queue, text, add help text and description:  Enter the Role or Queue that the Case should be assigned to when created.
** add to page layout and mark required on page layout.  also update the following fields to required on page layout:  Status, Frequency, Type, Topic, Start with email to client, Starting Object
* update case creation flow 
** add the Project Administrator to the case team from the plan, if there is one, if not skip
** case ownership should be defined by the new Project Owner Role or Queue field - the role would come from the role on the plan or case team, if no role exists, 
*** if the role does not exist on the plan, assign to the person that kicked off the project
** If Topic = Fulfillment, ask user for Due Date for Case (populate the Final_Due_Date__c field on the Case with this value
*** add Final_Due_Date__c field to Project Administration flexi page, fulfillment section, first field
** Step creation (creating the action plan on the case from the step)
*** update Action Plan Owner to be the Role identified on the Step record (Step Owner Role field), if no person exists in that role, default to 
**** if the role does not exist on the plan, assign to the person that kicked off the project
* NOTE:  DISTRIBUTION EXCEPTION/PROCESS DOES NOT CHANGE 
* below action plan template updates should be made in each environment directly (do not go through Copado.
|Project template|action plan template|
|New Plan checklist|New Plan QC Checklist (update)|
|Late Deposits / Lost Earnings (these are all ok)|Late Deposit Determination (no change)|
| |Lost Earnings Calculation - update task assignment|
| |Lost Earnings Communicated (no change)|
|Fulfillment|Fulfillment (update tasks and task assignment)|
|3(16) APR Report &amp; Delivery|APR Launch (no change)|
| |APR Launch part 2 (new action plan template, and add as step 2 for project template)|
| |APR Finalized (update - remove 1 task, make step 3 on project template)|
* post deployment steps - update all project templates for new owner field and all steps on those project templates for step owner field.  step owner should be the first role in the action plan template
* update [+Home Page - Client Management+|https://prs1--zenndev.sandbox.my.salesforce.com/one/one.app#/alohaRedirect/0M04x000004ecU3?isdtp=p1] lightning page.  change My Team’s Open Projects to My Open Projects
!image-20230928-182947.png|width=89.33430515063168%!
* JEN ALSO NEEDS TPO CREATE A REPORT FOR THIS STORY - MORE TO COME BUT WANT YOU TO START DEV.
** new report type Cases_with_Case_Teams
** [https://prs1--zenndev.sandbox.lightning.force.com/lightning/r/Report/00OEc000000TyVRMA0/view|https://prs1--zenndev.sandbox.lightning.force.com/lightning/r/Report/00OEc000000TyVRMA0/view|smart-link] 
* !image-20230928-144020.png|width=89.33430515063168%!
Include this report in copado story deployment My_Open_Action_Plans_and_Tasks_btS in ZenDev</t>
  </si>
  <si>
    <t xml:space="preserve">Manual post deployment step - to be completed by Jen - update the project template and step records with the role/queue. [Projects &amp; Steps spreadsheet|https://docs.google.com/spreadsheets/d/11lJ15BFQ5bDk9mGkvEUj8Dtcwx0KJ0ZxBMPSpe7gMic/edit#gid=248988884], Jen also fix filter on fulfillment report
* Custom Field - *Case*
** Topic__c
** Type
* Record Type - *Case*
** Project_Administration
* Lightning Page - *Case*
** Project_Administration
* List View - *Case*
** My_Open_Projects
* Case Team Role
** Project Administrator
* Custom Field - *Project Steps*
** Step_Owner_Role__c
* Page Layout - *Project Steps*
** Project Steps Layout
* Custom Field - *Project Template*
** Project_Owner_Role_or_Queue__c
** Topic__c
** Type__c
* Page Layout - *Project Template*
** Project Template Layout
* Custom Field - *Plan Role*
** FinServ__Role__c
* Record Type - *Plan Role*
** User_Role
* Flows
** SubFlow_Get_Case_Team_Role_ID
** SubFlow_Get_Project_Owner
** SubFlow_Project_Administration_Create_Project
** Subflow_Project_Administration_Create_Next_Step
** SubFlow_Get_Action_Plan_Owner_from_Project_Step
** Screen_Flow_Project_Creation_from_Plan
* Report
** Fulfillment_Open_Projects_AD5
** My_Open_Action_Plans_and_Tasks_btS
* Home Page
** HomePageClientManagement
* Profiles
** Admin
** all Pentegra </t>
  </si>
  <si>
    <t>JIRA-PF-1464</t>
  </si>
  <si>
    <t>Alerting Client Their Census Is NIGO</t>
  </si>
  <si>
    <t>Questions ID # 19
As an Operations member, I need to be able to notify the client if the census data is NIGO.</t>
  </si>
  <si>
    <t xml:space="preserve">* When the client submits their data, the “Submitted” checkbox is checked and the case then becomes Ready to work. 
* When the Data Received field is changed to NIGO.  
** send email to the client (any client who has onboard access to the census and submit sections)
** also Submitted and Census checkboxes get updated to unchecked </t>
  </si>
  <si>
    <t>on Project Administration case record type
if Data Received field is changed to IGO, no action needed
if Data Received field is changed and new value is NIGO
# send email to client (see Census NIGO weblink for email subject and body, use a lightning email template named Census NIGO Email and save to the Project Administration Folder)
## case → plan → plan role (this logic exists in the scheduled flow to send the email notification when the annual administration project is created)
### contact record type
### active = true
### onboard rights contains Employee Census OR Approval
# uncheck the Submitted checkbox field
# uncheck the Census checkbox field
# add email to activity timeline</t>
  </si>
  <si>
    <t xml:space="preserve"># Create a Subflow for the Sending of the Email notification 
# Create the Lightning Email Template 
# Update the Case After Update/Create flow to do proper validation and also to trigger update to the Project 
</t>
  </si>
  <si>
    <t>Dependency with the [https://zennify.atlassian.net/browse/PF-1453|https://zennify.atlassian.net/browse/PF-1453|smart-link] so all Components have to be committed to this story 
Flow
* SubFlow_Project_Administration_Client_Notification_NIGO
* Case_After_Create_or_Update
Additionally all Profile Changes to [https://zennify.atlassian.net/browse/PF-1473|https://zennify.atlassian.net/browse/PF-1473|smart-link] 
EmailTemplate.ProjectAdministrationEmailTemplates/Census_NIGO_Email_1696277180001
Flow.Case_After_Create_or_Update
Flow.SubFlow_Project_Administration_Client_Notification_NIGO
Flow.Subflow_Project_Administration_Create_Next_Step
Flow.SubFlow_Project_Administrator_Notification_Resubmitted
LightningComponentBundle.commCaseSubmit</t>
  </si>
  <si>
    <t>JIRA-PF-1467</t>
  </si>
  <si>
    <t>Distribution Worktray Report</t>
  </si>
  <si>
    <t>As a Operations team member, I want a place to be able to quickly review information around distribution projects.</t>
  </si>
  <si>
    <t>*  Would like to add the following details from the associated distribution record on the case
Participant
SSN
Reason</t>
  </si>
  <si>
    <t>Project Administration - Case - flexi page:
* add Status and Action field to section named Distribution Status &amp; Action, visible only on distribution cases
* update distribution related list to show ssn and reason
----
new fields: Case, not needed on page layout - will be used for list views
* Distribution - lookup to distribution record; 
** *_populate when distribution record is created for case (during project creation flows)_*
* Participant Name:  formula to distribution, participant
* SSN: formula to distribution, ssn (FLS read for system admin and Pentegra Account Management ONLY)
* Reason: formula to distribution, reason
----
updates to reports and list views will be handled by Pentegra in production, not part of development.</t>
  </si>
  <si>
    <t>* Lightning Record Page - Case
** Project_Administration
* Custom Fields - Case
** Distribution__c
** Participant_Name__c
** SSN_Distribution__c
** Reason__c
* Flow
** SubFlow_Project_Administration_After_Create
* Custom Field - Census
** Note__c</t>
  </si>
  <si>
    <t>JIRA-PF-1468</t>
  </si>
  <si>
    <t>Create recurring task</t>
  </si>
  <si>
    <t>As a Pentegra user, I should be able to create a series of recurring tasks on a plan record</t>
  </si>
  <si>
    <t>As a Pentegra user, create a task on a plan and set it up as a recurring series</t>
  </si>
  <si>
    <t>see video attached to story.  Logged in as Thad (or as an account manager), validate the user can create a set of recurring tasks on a plan
I tried adding Recurrence Interval field to the global action NewOperationsTask however then it would error for 
* Required fields are missing: [RecurrenceStartDateOnly]
I don’t see this field…?
Also - please pull the General account and Pentegra Community record types from plan, and this field from ZenDev - Plan_Administration_Type__c -  I made an update to picklist values.  Deactivated PS/PM and created PS/MP  I need this to roll through copado and into prod
*ADDED 10/5*
pull in this flexipage from plan - PlanRecordPageAM - we removed the Fees &amp; Payment Methods and the Onboard tabs.  These are used during onboard, but today are not updated with active information for active plans.  In the future, if integrations are updated to maintain these fields for active plans, they will be added back.
pull in this flexipage from case - Project_Administration - changed the order of the buttons on the layout.
Also - update the task page layout named Task Layout for the recurring fix</t>
  </si>
  <si>
    <t>Updated the Project Administration Task Layout
Updated the Global New Task Layout</t>
  </si>
  <si>
    <t>Layout.Task-Project Administration
Layout.Task-Task Layout
RecordType.FinServ___FinancialAccount_c.FinServ__General
RecordType.FinServ___FinancialAccount__c.Pentegra_Community
CustomField: FinServ__FinancialAccount_c.Plan_Administration_Type__c
Profile: Pentegra Account Manament
RETRIEVE ONLY:
RecordType: Task.OperationTasks</t>
  </si>
  <si>
    <t>JIRA-PF-1470</t>
  </si>
  <si>
    <t>P1C2.8.1.UC1, P1C2.8.1.UC4</t>
  </si>
  <si>
    <t>Revision - Adding/Reviewing Case Team Roles &amp; Assignments</t>
  </si>
  <si>
    <t xml:space="preserve">Questions/Suggestions ID # 71
As an Operations Manager, I need the roles and assignements on Cases to be up to date so our workflows work as designed. </t>
  </si>
  <si>
    <t>need to correct role assignments 
have to talk about including more roles &amp; update workflows 
current case team roles in SF:
* Account Manager
* Administrator
* Client Onboard Specialist
* Client Transition Manager
* Compliance Analyst
* Drafter
* Legal
* Project Administrator
* Relationship Manager
* Reviewer
* Trust Accountant</t>
  </si>
  <si>
    <t>new case team role: 
* Deconversion Manager
* {color:#bf2600}Document Specialist{color}
new plan Role -= assigned to User record type only
* Deconversion Manager
* Trust Accountant
* Reviewer
* Billing Coordinator
*update project creation flow (mass launch and individual launch, all divisions)* to copy these roles from the plan to the case team, if they exist (in addition to the roles we already copy down):
* Deconversion Manager
* Trust Accountant
* Reviewer
* Document Specialist</t>
  </si>
  <si>
    <t>* Custom Field - Client Transition
** Completed_Items__c
* Case Team Roles
** Document Specialist
** Deconversion Manager
* Custom Field - Plan Role
** FinServ__Role__c
* Record Type - Plan Role
** User_Role
* Flows
** SubFlow_Get_Case_Team_Role_ID
** SubFlow_Project_Administration_Create_Project
* Apex
** ProjectAdministrationHelper
** ProjectAdministrationHelperTest</t>
  </si>
  <si>
    <t>JIRA-PF-1499</t>
  </si>
  <si>
    <t>Generate Census File for annual administration</t>
  </si>
  <si>
    <t>As an Operations user, I want the census file to create for the client automatically from last year’s census file, minus any employees with an Employment Status of T, R, P, or D.  The file should attach to the annual administration case.</t>
  </si>
  <si>
    <t>When an annual administration project is launched, the census file should create automatically from last year’s census file, minus any employees with an Employment Status of T, R, P, or D.  The file should attach to the annual administration case.</t>
  </si>
  <si>
    <t>Census object - new field:  
* Mandatory EE Contribution, Number(16, 2), FLS edit by Pentegra Account Management and System Administration.  
** description and help text:  For 403(b) enter the total mandatory employee contributions made for the plan year.
* EE SSN, formula IF( ISBLANK(SSN__c)," " , ("XXX-XX-" + RIGHT(SSN__c,4)))
** add this to the page layout and remove SSN field from page layout
* Status, picklist (New, Needs Review, Reviewed, Approved, Processed).
* on the page layout, update all fields to read only except Status
* Update fields
** First Name = Text (40)
** Last Name = Text (80)
* Census object - all fields - updated FLS for Pentegra Community Login profile and Pentegra Community Profile to edit for these 2 profiles and Create, Edit at the object level  
* Verify access at the object level - Pentegra Account Management should have Read, edit. No other Pentegra profiles have visibility to Census object except system administrator
* all fields on census - add to history tracking, enable feed tracking
For each Plan that we are creating an annual administration project for (mass launch, 10 or less plans or mass launch more than 10 plans or from a single plan, create project)
* Find Plan - Participant to Plan records related to that project where Participant to Plan Employment status = LOA or Null: if no records, skip
** data elements to copy to the new record (all other fields remain blank on the new census record)
** from participant - First Name, Last Name, SSN, Gender, Birthdate
** from Participant to plan - Hire Date, Date of Separation, Rehire Date, Employment Status, Company Division, Active Military, Union Employee, Job Classification
* create census record with each of the data elements and associate it to the new annual administration case, populating the fields on the census record from the information captured above
* {color:#ff5630}for all census records associated to the new annual administration case, create a xls named CensusTemplatePYE[period end year] - example CensusTemplatePYE2023 - this will be generated from a button - “Census” button so the user can generate the template = expose button internally on the case (where type = annual administration) and externally in the Census window so they can generate and download the file attach the Template to the case and update visibility to include community{color}
** {color:#ff5630}-two spreadsheet templates - one for Plan Administration Type = 403(b) on plan record and one for all others-{color}
** {color:#ff5630}see template sample{color}{color:#ff5630}-s-{color}{color:#ff5630} attached for instructions tab and second tab for columns/data{color}
** If participant/participant to plan records do not exist for the plan, we will generate a blank file and attach it to the case (instruction tab and tab with header row only)
* update Project Administration Case flexi page -show Census related list for Annual Administration case type (single, dynamic related list on the Other tab at the bottom).  Census, Status, First Name, Last Name, EE SSN, Date of Birth, Original Date of Hire, Employment Status, Hours, Gross Compensation
applies to mass launch using screen flow - projects created real time or during batch, as well as launching an annual administration project from the Plan record
the updates to the community are in [https://zennify.atlassian.net/browse/PF-1500|https://zennify.atlassian.net/browse/PF-1500|smart-link] 
Q/S #117:</t>
  </si>
  <si>
    <t>* {color:#ff5630}*Census History Tracking and Feed Tracking.*{color}
* Custom Object
** Census
* Custom Fields - Census
** _Mandatory_EE_Contribution__c_
** _EE_SSN__c_
** _Status__c_
** _First_Name__c_
** _Last_Name__c_
** ALL FIELDS
* Page Layout - Census
** Census Layout
* Profiles
** Admin
** all Pentegra
*** Pentegra Community Login User
*** Pentegra Community User
* Lightning Page Layout - Case
** Project_Administration
* Flow
** SubFlow_Create_Census_for_Annual_Administration_Project
** SubFlow_Project_Administration_Create_Project
* Apex
** ExportCensusData
** ExportCensusDataTest
** ExportAnnualAdminDataController
* LWC
** exportCensusData
* Action - Case
** Export_Census</t>
  </si>
  <si>
    <t>JIRA-PF-1501</t>
  </si>
  <si>
    <t>Distribution updates</t>
  </si>
  <si>
    <t>lookup to census
pull which fields over from census record</t>
  </si>
  <si>
    <t>lookup to participant to plan and participant
pull which fields over from participant to plan and participant records
Participant Name plus
!image-20231019-165943.png|width=214,height=294!
Q/S #117:</t>
  </si>
  <si>
    <t># Update FLS for all fields on Distribution? FLS = edit by Pentegra Account Management and System Administrator, no other access?
# field update - change “Child of Case” to Case 
# add new fields to distribution object
## Census Participant (lookup to Participant(person account)
## Participant to Plan (lookup to Participant to Plan record)
## the crossed out fields should not be created - we will need to populate the existing fields on the Distribution Object via flow based on the participant and participant to plan record selected or when either is changed so that the information will show correctly in the community
### -Census SSN = formula to participant record value-
### -Census Birth Date = formula to participant record value-
### -Census Hire Date = formula to Participant to Plan  record value- 
### -Census Termination Date = formula to Participant to Plan record value-
### -Census Deceased Date = formula to Participant to Plan record value-
### -Census Rehire Date = formula to Participant to Plan record value-
## Update Name field for Distribution object - can we change this to auto-number? *where is this used*
## Update page layout (Jen will make update in Zen Dev once fields are created)
# search for participant (Participant record)
## launch distribution project from participant (previously completed work here - do we need to modify at all? - create project button is on participant account layout)
# OR search for a plan, select distribution Type, select project, 
## if participant or both type of project, provide list of participant names (first name last name) for selection
### allow them to search by SSN for participant records 
### or type last name and search
### *select participant OR* {color:#ff5630}skip participant entry at this point and just create the case{color}
### create case
#### values from participant and participant to plan record should populate *distribution* record under case when it is created</t>
  </si>
  <si>
    <t>* Custom Field - Participant to Plan
** Participant_Name__c
** Participant_SSN__c
* Custom Fields - Distribution
** ALL FIELDS
* Custom Field - Census
** Child_of_Case__c
* Custom Field - Automation Activation
** Enable_Distributions__c
* Page Layout - Distributions
** Distributions Layout
* Flow
** Distributions_After_Create_or_Update_Flow
** SubFlow_Project_Administration_Create_Project
** Screen_Flow_Project_Creation_from_Plan
* Profile
** Admin
** all Pentegra
Post Deployment:
# Go to Org Setup
# Search in Quick Find box for “Custom Settings”
# Click on Custom Settings option
# From the Custom Setting screen click on “Automation Activation”
# From the Automation Activation screen click on Manage
# then click Edit
# and then make the check box true for “Enable Distributions”
# Save
# After saving on the same screen there should be individuals who have their own custom settings.
# Click edit on each individual and then make the check box true for “Enable Distributions”</t>
  </si>
  <si>
    <t>JIRA-PF-1502</t>
  </si>
  <si>
    <t>P1C2.8.1.UC4</t>
  </si>
  <si>
    <t>Project Template flexi page</t>
  </si>
  <si>
    <t>On the project template flexi page, I want the project steps related list to be a dynamic list and have the Step #, Action Plan Template, Complete step checkbox, Step Owner Role and Time Codes Available columns, with the New button and remove the change owner button so I can easily see the important information for my steps</t>
  </si>
  <si>
    <t>!image-20231019-145809.png|width=1154,height=440!
see uat flexi page</t>
  </si>
  <si>
    <t>Update Flexi Page</t>
  </si>
  <si>
    <t>FlexiPage.Project_Template_Page</t>
  </si>
  <si>
    <t>JIRA-PF-1503</t>
  </si>
  <si>
    <t>P1C2.8.1.UC3</t>
  </si>
  <si>
    <t>Process the Census File</t>
  </si>
  <si>
    <t>As an operations user, I need to be able to process the census file in Salesforce so that the records are updated and available for distributions, as well as for next year’s census file creation</t>
  </si>
  <si>
    <t>ability to import Census
create census tab, hidden from all profiles except system admin and pentegra account manager
add permission to the pentegra account manager profile
System Permission: Import Custom Objects on the Pentegra Account Managment Profile. 
!image-20231025-234739.png|width=1051,height=43!</t>
  </si>
  <si>
    <t xml:space="preserve">1. Create Census Tab
2. Update Profiles for having Import Wizard Custom Object Permission and Create Permission for Census Records
3. Provide Visibility to Tab for the Profile 
</t>
  </si>
  <si>
    <t xml:space="preserve">Profile: Pentegra Account Manamgent
Profile: Admin
Custom Tab: Census__c
**Retrieve Only Custom Object: Census__c
</t>
  </si>
  <si>
    <t>JIRA-PF-1504</t>
  </si>
  <si>
    <t>Update Participant to Plan object</t>
  </si>
  <si>
    <t>add fields to the participant to plan record to support distributions and annual administration projects for the operations team</t>
  </si>
  <si>
    <t>add fields to the participant to plan record to support distributions and annual administration projects for the operations team 
verify pentegra account management profile can search by SSN, see the participant records, and see the participant to plan records
verify the Pentegra plan information is not visible to Pentegra Account Management profile users</t>
  </si>
  <si>
    <t>Pentegra Account Management profile
# Participant Accounts - read access to the following fields
## Participant SSN
## Birthdate
## 
2. Participant to Plan - read access and to all fields on page layout. Create the below fields and add to the layout above Payment Custodian field (read for Pentegra Account Management profile):
|Employment Status|Text(3)|
|Date of Separation|date|
|Company Division|Text(255)|
|Active Military|Checkbox|
|Union Employee|Checkbox|
|Job Classification|Text(255)|
|Note|Text(255)|</t>
  </si>
  <si>
    <t>* Custom Fields - Account
** Participant_SSN__c
** Birthdate
* Custom Fields - Participant to Plan
** Active_Military__c
** Company_Division__c
** Date_of_Separation__c
** Employment_Status__c
** Job_Classification__c
** Note__c
** Union_Employee__c
* Page Layout - Participant to Plan
** Participant to Plan Layout
* Custom Fields - Participant Account (Account)
** SSN__c - Contact Object
*** SSN__pc
** FinServ__Gender__c - Contact Object
*** FinServ__Gender__pc
** PersonBirthdate
* Profiles
** Admin
** all Pentegra</t>
  </si>
  <si>
    <t>JIRA-PF-1505</t>
  </si>
  <si>
    <t>Update project launch for NPCG annual administration</t>
  </si>
  <si>
    <t>Update project launch for NPCG annual administration
a plan can have multiple annual admin projects based on criteria on the plan record - example projects.  need to determine matching criteria
# Annual testing project 
# 8955 project
# 5500 project
Update project launch for division not equal to NPCG -=  the mass launch functionality:   Only create an annual admin project if Branch = TPA and product offering does not equal enterprise overlay variations and consulting (Product Offering = see picture) - keep the other filters we have as well, like plan stage = Operate.
!image-20231103-163102.png|width=212,height=165!</t>
  </si>
  <si>
    <t xml:space="preserve">Update project launch for division *not equal* to NPCG -=  the mass launch functionality:   Only create an annual admin project if Branch = TPA and product offering does not equal enterprise overlay variations and consulting (Product Offering = see picture) - keep the other filters we have as well, like plan stage = Operate.
!image-20231103-163102.png|width=212,height=165!
Update filter on screen flow - *if NPCG is selected,* use the boolean fields to match to plan INSTEAD of Plan Administration Type - allow user to select one or more (must select at least one) - from either the mass project launch or the individual plan launch.
# 3(16) Annual Services
5500 Services
SV Annual Compliance Services
AS for Retainer
Custom
Distribution Services
MV Annual Compliance Services
NDT Services
Welfare and Benefit 5500
Update logic for matching project templates to plans - if Division = NPCG, then 
# if the project template type = annual administration AND at lease one of the Fee Schedule values on the project template matches the plan fields, create the project.  NOTE more than one project template can match to a plan, so more than one case can create. (so using the annual administration fields to ‘block’ project creation for NPCG plans will need to change since they can have multiple…)
-custom object:  Project Staging (master/detail to , child of plan auto number Status (Project Creation, Project Created, Project Creation Error) Period Start Period End Current Date-
From the Screen Flow if NPCG was selected, then Directly Update the Plans (Selected or Found) to have Project Administration Status = Project Creation NPCG. And the Selected Choices for the Period Date Start and End Date. 
The scheduled Batch will begin at 2PM EST to recollect all Plans with the Annual Administration Status, and compare All Project Templates Where NPGC is Selected and Fee Category is populated with at least 1 Value. 
Plans Matched must at least have 1 Fee Categroy from the Project Template
Unmatched Plans are discarded and reset to their Annual Administration Status = blank.
Batch will then use a Helper Class to create Case Records (Projects) type Annual Administration and the Case Team Members based on the Plan Roles 
It will then Insert the Projects, and the Case Team Members .  It will also Populate the Project_Template__c Field on the Case. 
Case record triggered flow will act on Case insertion when Plan is NPCG and IsNEW to create all Child records beloging to the Particular Project Template 
(Project Steps, Action Plans, Questionnaires and populate the Correct Owner) 
_Functionality is the same SubFlow: Project Administration Create Project, but starting from the Case.Project_Template__c field_ 
After Cases have been Inserted, the Flow will reset the value of the Project Administration Status to null. 
</t>
  </si>
  <si>
    <t xml:space="preserve">Add New Field Case Project Template__c
Add Value on picklist Annual Administration Status of Plan Object
Update Screen flows and subflows to populate the Case Project Template__c
Create Batch Scheduled Apex that allows to compare Project Templates and Plans 
Helper Class to allow the Creation of Project Cases in Bulk 
Test Classes
</t>
  </si>
  <si>
    <t>ApexClass.ProjectAdministrationHelper 
ApexClass.ProjectAdministrationHelperTest 
ApexClass.ProjectAdministrationNPCGBatchTest 
ApexClass.ProjectAdministratioNPCGProjectBatch 
ApexClass.TestDataFactory 
CustomField.Case.Project_Template__c 
CustomField.FinServ__FinancialAccount__c.Annual_Administration_Status__c 
Flow.Case_After_Create_or_Update 
Flow.Screen_Flow_Annual_Administration 
Flow.Subflow_Project_Administration_Create_Next_Step 
Flow.SubFlow_Project_Administration_Create_Project 
Profile.Admin 
Profile.Pentegra Account Management 
Profile.Pentegra Change Team 
Profile.Pentegra Client Transition 
Profile.Pentegra Community Login User 
Profile.Pentegra Community User 
Profile.Pentegra DB Group 
Profile.Pentegra Executive 
Profile.Pentegra External Sales 
Profile.Pentegra Integration 
Profile.Pentegra Internal Sales 
Profile.Pentegra Marketing 
RecordType.FinServ__FinancialAccount__c.FinServ__General 
RecordType.FinServ__FinancialAccount__c.Pentegra_Community 
RecordType.FinServ__FinancialAccount__c.Pentegra_Consulting</t>
  </si>
  <si>
    <t>JIRA-PF-1506</t>
  </si>
  <si>
    <t>New Pinnacle fields, roles and queues</t>
  </si>
  <si>
    <t>For New Pinnacle Project Administration, I need to add the 5500 and 8955 contacts and signers to the plan as well as some additional data elements on the plan.  I also need a Notices queue to assign project tasks to</t>
  </si>
  <si>
    <t>* New Contact Plan Role Types
# Role = 5500/8955 
## Sub Role = Contact, Draft, Signer
* New Queue (Action Plan; Case; Document Checklist Item; Task)  = Notices
* Plan - new fields
** Renewal Date (date) on the +PlanRecordPage - Account Management+, PlanRecordPage1 and PlanRecordPage_Legal_View flexi pages - Overview tab, Employer Info section, last field</t>
  </si>
  <si>
    <t>* New *Contact* Plan Role Types (make values available to the Contact record type and update the dependent picklist values for the sub roles)
# Role = 5500/8955
## Sub Role = Contact, Draft, Signer
* 3 New Queues (Action Plan; Case; Document Checklist Item; Task) = 
** Notices
** NDT Admin
NDT Acct Mgr
* Plan - new fields - FLS edit pentegra profiles and system admin
** add fields to the +PlanRecordPage - Account Management+, PlanRecordPage1 and PlanRecordPage_Legal_View flexi pages - plan provisions tab - new section at the bottom - Fee Schedule &amp; Renewal Dates (NPCG) - *this section and the additional recordkeepers field will ONLY be visible on the Plan if Division = NPCG*
*** Additional Recordkeepers - text -= on product rationalization tab under the platform field 
*** for each of the below = boolean(checkbox), and a corresponding date field with Renewal Date added to the end (example, 3(16) Annual Services Renewal Date)
*** 3(16) Annual Services
5500 Services
SV Annual Compliance Services
AS for Retainer
Custom
Distribution Services
MV Annual Compliance Services
NDT Services
Welfare and Benefit 5500
* add a field to the *project template object named Fee Category (multiselect picklist - values above)* -  FLS edit pentegra profiles and system admin- update the project template page layout.  update the section header from Applies to certain plans only to For Annual Administration 
** add the field to the page layout (fee category)
** remove Project Offering, Product Family and Line of Business from the layout. 
** update the Start with Email to Client field - default to no
** add a field NPCG checkbox to the project template object and to the page layout
** update page layout and add text instructions
* Update Plan Administration picklist field on both the Project Template object AND the Plan object - new value (on plan make sure to make it available to the General and Pentegra Community record types
** Welfare Plan
* Census object - new field ImportId (text), not on page layout, edit by all Pentegra and System admin
* Participant to Plan object  - new field ImportId (text), not on page layout, edit by all Pentegra and System admin
* Case object - new field - Division - formula to Plan-&gt; Division.  On Project Administration case flexi page, bottom section</t>
  </si>
  <si>
    <t># Object:  FinServ__FinancialAccountRole__c
## field update FinServ__Role__c
## field update Sub_Role__c (Picklist Value Sets Plan_Sub_Role)
## record type (since picklists were changed) [+Contact Role+|https://prs1--zenndev.sandbox.lightning.force.com/lightning/setup/ObjectManager/01I4x000002J5kx/RecordTypes/0124x000001RwDVAA0/view]
## field dependency update for role / sub role 
# new Queues
## Notices
## NDT_Admin
## NDT_Acct_Mgr
# Object:  FinServ__FinancialAccount__c
## update fields
### Plan_Administration_Type__c
## new fields
### Additional_Recordkeepers
### X3_16_Annual_Services
### X5500_Services
### SV_Annual_Compliance_Services
### AS_for_Retainer
### Custom
### Distribution_Services
### MV_Annual_Compliance_Services
### NDT_Services
### Welfare_and_Benefit_5500
### SV_Annual_Compliance_Services_Renewal
### X3_16_Annual_Services_Renewal
### X5500_Services_Renewal
### AS_for_Retainer_Renewal
### Custom_Renewal
### Distribution_Services_Renewal
### MV_Annual_Compliance_Services_Renewal
### NDT_Services_Renewal
### Welfare_and_Benefit_5500_Renewal
# Flexi Pages on Plan
## PlanRecordPageAM
## PlanRecordPage_Legal_View
## PlanRecordPage1
# Record Types on plan (update for picklist value added)
## [General Account|https://prs1--zenndev.sandbox.lightning.force.com/lightning/setup/ObjectManager/01I4x000002J5kd/RecordTypes/0124x000001RwDQAA0/view]
## [+Pentegra Community+|https://prs1--zenndev.sandbox.lightning.force.com/lightning/setup/ObjectManager/01I4x000002J5kd/RecordTypes/0124x000000MgWzAAK/view]
# Object:  Project_Template
## update field
### Plan_Administration_Type__c
### Start_with_Email_to_Client__c
### Project_Owner_Role_or_Queue__c
## new field
### Fee_Category
### NPCG
# Flexi page on Project Template
## [+Project Template Page+|https://prs1--zenndev.sandbox.lightning.force.com/lightning/setup/ObjectManager/01I4x000003DaiB/LightningPages/0M04x000006BzdLCAS/view]
# Object:  Census
## new field 
### ImportId
# Object:  Participant to Plan
## new field
### ImportId
# Object:  Case
## new field
### Division
## Flexi page on case
### Project_Administration
# Permission Set (for edit access on the new project template fields)
## Project_Template_Administration
# Profiles:
## Analytics Cloud Integration User
## Analytics Cloud Security User
## Pentegra Account Management
## Pentegra Change Team
## Pentegra Change Team
## Pentegra Community Login User
## Pentegra Community User
## Pentegra DB Group
## Pentegra Execu8tive
## Pentegra External Sales
## Pentegra Integration
## Pentegra Internal Sales
## Pentegra Marketing
## Pentegra Participant Care Center
## Pentegra Platform User
## Pentegra Read Only
## System Administrator</t>
  </si>
  <si>
    <t>JIRA-PF-1507</t>
  </si>
  <si>
    <t>Census table for updating in the Community</t>
  </si>
  <si>
    <t>As a community user, I should be able to update the census records directly in the community, and add new records for new hires.</t>
  </si>
  <si>
    <t>As a community user, I should be able to update the census records directly in the community, and add new records for new hires.
* Pentegra Community User
* Pentegra Community Login User
* ability to edit records and to add new records</t>
  </si>
  <si>
    <t>As a community user, I should be able to update the census records directly in the community, and add new records for new hires.
* Pentegra Community User
* Pentegra Community Login User
* ability to edit records and to add new records
* in Census section, community user can create and download a template, then upload it back and save.  Community user can also choose to update the records directly 
** present Census records as a data table with all columns available
** community user can edit existing records
** community user can add new records
** fields that are required when editing or adding a new record
*** First Name	
*** Last Name	
*** SSN	
*** -Gender-	{color:#bf2600}UPDATED 12/12/23 PER SABUHI{color}
*** Date of Birth	
*** Original Date of Hire
** When the Census record is created, the Status Field defaults to True
** FLOW - as the Census records are *added or edited*, change the Status field to Reviewed
** Submit button for Census section (or Save - the button that updates the case Census checkbox field to True).  
*** the community user either needs to upload a file or update the Census records so that each Census record Status = Reviewed; 
**** if a file is uploaded, the Submit button for the Census section becomes available 
**** if all Census Records associated to the Case have a Status of Reviewed, the Submit button for the Census section becomes available
** -Validations (basically we want these to trigger but only when the record is added by a community user or updated, not when the record is created during the annual administration project launch - but we are setting the status to Reviewed in a flow…so will this work?)-
*** -If Employment Status = T, R, LOA, P, or D AND Status is changed and new Status = Reviewed, then Date of Separation must be populated.  If not show error:  You have indicated the employee is no longer active, please enter a Date of Separation- 
*** -Hours is blank and status is changed and new status = reviewed-
*** -gross compensation is blank and status is changed and new status = reviewed-
** make sure Onboard Rights for access to the Census section remains in place
[https://docs.google.com/spreadsheets/d/18ozNa-rrUkAuyvMNEgAzkqWh1XcJ0BFY/edit#gid=628718378|https://docs.google.com/spreadsheets/d/18ozNa-rrUkAuyvMNEgAzkqWh1XcJ0BFY/edit#gid=628718378|smart-link] 
Update “instructions” under Employee Census heading in community
* currently states:  Please upload a document, regarding the Census, when completed please click on Save button.
* replace with:  _Please click the Generate Template button to create your Census template, the click on the word_ *_Template_* _to download it.  Update the csv per the instructions on the first tab of the template.  When you have finished updating the csv, return to this section and click Upload Files or drag and drop the file.  After upload, click the Blue Bar that states UPSERT FILE NAME to complete the process.  If any errors present, the errors must be corrected on the csv, and then you can attempt to reload the file._  
             _In order to see all records or to edit or add records directly in the community, click the Table View button. Next to each record, click the Pencil Icon to add the compensation and contribution information.  To add new employees, click the Add new record button._
             _Once you have updated the Census records, click Submit Census._</t>
  </si>
  <si>
    <t>Create new Template for the Grid Panel Component to be able to Present the Data from the Census Object</t>
  </si>
  <si>
    <t>* LWC
** commGridPanel
** commCaseProjectAdministrationLauncher
** commGridRow
* Apex
** commGridPanelController
** commGridPanelControllerTest
* Custom Object: 
** Census 
* Page Layout - Census
** Census Layout</t>
  </si>
  <si>
    <t>JIRA-PF-1514</t>
  </si>
  <si>
    <t>Update participant and participant to plan records once census is IGO</t>
  </si>
  <si>
    <t>Case:  Type = Annual Administration, IsClosed = False, Submitted = True, Data Received = IGO and Case has census records
# batch update, for each census record related to the case
# search for the participant account (SSN match), 
## if no match insert new account record, Record Type - Pentegra Participant, first name, last name, birth date, gender, Participant SSN
### then create participant to plan record
#### participant = participant you created
#### plan = plan from Census → Case
#### Hire Date
#### Date of Separation
#### Rehire Date
#### Employment Status
#### Union Employee
#### Active Military
#### Job Classification
#### Company Division
## if match, update first name, last name, birth date, gender
### find participant to plan record where participant = participant and plan = census -case - plan.  if no record exists, insert (see above for mappings)
#### update the fields on the participant to plan record from the census values
##### Hire Date
##### Date of Separation
##### Rehire Date
##### Employment Status
##### Union Employee
##### Active Military
##### Job Classification
##### Company Division</t>
  </si>
  <si>
    <t>* Custom Field - Account
** Participant_SSN__c
* Validation Rule - Account
** Participant_Account_Creation
* Apex
** CensusProcessingQueueable
** CensusProcessingQueueableTest
** CensusProcessingInvocable
** CensusProcessingInvocableTest
* Flows
** Case_After_Create_or_Update
** Screen_Flow_Project_Creation_from_Plan</t>
  </si>
  <si>
    <t>JIRA-PF-1520</t>
  </si>
  <si>
    <t>Upload and process Census in Community</t>
  </si>
  <si>
    <t xml:space="preserve">As a community user, I should be able to upload the census csv and have it automatically process as records in the community
* Pentegra Community User
* Pentegra Community Login User
* upload census and have it create/update Census records </t>
  </si>
  <si>
    <t>As a community user, I should be able to upload a file in the community and have it create/update records directly
* Pentegra Community User
* Pentegra Community Login User
** what about errors - how to they present - meaning if the record can’t load (example, alpha character in a date field)
** can we add alerts - meaning the record should load but we create an alert
*** examples
**** plan = 401(k) and Pre-Tax Salary Deferral is blank
**** employer match &gt; 0 but pre-tax salary deferral and Roth salary deferral are both blank (if one is populated then no alert)
** [https://appexchange.salesforce.com/appxListingDetail?listingId=a0N4V00000GrnUWUAZ|https://appexchange.salesforce.com/appxListingDetail?listingId=a0N4V00000GrnUWUAZ|smart-link] 
** make sure Onboard Rights for access to the Census section remains in place
[https://docs.google.com/spreadsheets/d/18ozNa-rrUkAuyvMNEgAzkqWh1XcJ0BFY/edit#gid=628718378|https://docs.google.com/spreadsheets/d/18ozNa-rrUkAuyvMNEgAzkqWh1XcJ0BFY/edit#gid=628718378|smart-link] 
add employment status to preflight and create a validation rule - blank for Active, T for Terminated, R for Retirement, P for Disabled, D for Deceased, LOA for Leave of Absence</t>
  </si>
  <si>
    <t>* Custom Fields - Census
** *all census fields*
* Custom Object
** Census__c
* Validation Rule - Census
** Employment_Status_Validation
* Custom Fields - Case
** Census_Upload_Error_Message__c
* Page Layout
** Pentegra Project Administration
* Lightning Page
** Project_Administration
* Apex
** Csv2SalesforceController
** Csv2SalesforceControllerTest
* LWC
** commCaseProjectAdministrationLauncher
** csv2Salesforce
* Profile
** Admin
** all Pentegra</t>
  </si>
  <si>
    <t>JIRA-PF-1521</t>
  </si>
  <si>
    <t>update case team</t>
  </si>
  <si>
    <t xml:space="preserve">Add a role to the case team for action plan template assignment - Relationship Manager.  Map from related Plan - Plan Role (user record type, role already exists) when Case creates through Create Project functionality </t>
  </si>
  <si>
    <t>Add a role to the case team for action plan template assignment - Relationship Manager.  Map from related Plan - Plan Role (user record type, role already exists) when Case creates through Create Project functionality 
Fix the flow and the case after create update flow for NPCG
project administration create project sub flow
refactor the flow to get project owner id steps from creation of child objects should not happen for npcg projects.</t>
  </si>
  <si>
    <t xml:space="preserve">Add a role to the case team for action plan template assignment - Relationship Manager. Map from related Plan - Plan Role (user record type, role already exists) when Case creates through Create Project functionality
Fix Project Administration Create Flow to not Trigger Twice on NPCG Plans
Add Flow for Filter Criteria of NPCG Plans being Displayed to be updated 
Update the NPCG Helper Class to consider the Role to be a Valid Plan Role and Match to Case Team 
</t>
  </si>
  <si>
    <t xml:space="preserve">Updates to the Pensio Pro Flows
Updates to the Batch Class and Helper Class for NPCG </t>
  </si>
  <si>
    <t>ApexClass.ProjectAdministrationHelper 
ApexClass.ProjectAdministrationHelperTest 
ApexClass.ProjectAdministrationNPCGBatchTest 
ApexClass.ProjectAdministratioNPCGProjectBatch 
Flow.Screen_Flow_Annual_Administration 
Flow.SubFlow_Get_Case_Team_Role_ID 
Flow.SubFlow_Get_Matchin_NPCG_Plans 
Flow.SubFlow_Project_Administration_Create_Project</t>
  </si>
  <si>
    <t>JIRA-PF-1524</t>
  </si>
  <si>
    <t>load test project launch - corrections</t>
  </si>
  <si>
    <t>load test project launch - corrections
# data table to show plans - reduce to 200
# if more than 2000, red box error - need these to process through successfully</t>
  </si>
  <si>
    <t xml:space="preserve">1. Create a new Invocable Class to update the Plans identified to be scheduled. 
2. Fix the Error Message for the Projects Scheduled. 
3. Modify the Display threshold to 200 Plans. 
</t>
  </si>
  <si>
    <t>*Deployment Checklist*
* Object - Project Staging
** Project_Staging__c
* Custom Fields - Project Staging
** Status__c
** Plan__c
** Period_Start__c
** Period_End__c
** Current_Date__c
* Custom Fields - Case
** Annual_Administration_Email_Status__c
* Custom Fields - Plan
** Annual_Administration_Last_Date_Staging__c
** Annual_Administration_Last_Date_w_Month__c
* Flows
** Case_After_Create_or_Update
** Scheduled_Flow_Annual_Project_Email
** Screen_Flow_Annual_Administration
** SubFlow_Get_Matchin_NPCG_Plans
** SubFlow_Project_Administration_After_Create
** Subflow_Project_Administration_Create_Next_Step
** SubFlow_Project_Administration_Create_Project
* Apex
** ProjectAdministrationUpdatePlans
** ProjectAdministrationUpdatePlansTest
** ProjectAdministrationCreateProjectBatch
** ProjectAdminCreateProjectBatchTest
** ProjectAdministrationHelper
** ProjectAdministrationHelperTest
** ProjectAdministratioNPCGProjectBatch
** ProjectAdministrationNPCGBatchTest
* Permission Set
** Project_Template_Administration
* Profiles
** Admin
** all Pentegra
*Manual Steps*
# Disable the following Flows
## Scheduled Flow: Project Creation Annual Project
## Scheduled Flow: Annual Administration Reset</t>
  </si>
  <si>
    <t>JIRA-PF-1527</t>
  </si>
  <si>
    <t>3(16) services = field and DM</t>
  </si>
  <si>
    <t>Capture the 3(16) services provided, used for fulfillment projects</t>
  </si>
  <si>
    <t>new custom object -Services Provided
this is built in Zen Dev
upload the Services spreadsheet to Product object - populating Active = True and Product Name
update the plan lightning pages with a dynamic related list - the first is already done in ZenDev, the other 3 should be updated the same way - adding the list to the plan provisions tab with the columns identified and showing up to 30 records
!image-20231120-154741.png|width=1332,height=152!
get this in to UAT, then there is a Data Migration aspect.  Need to provide list of products with SFUID to Rich for data migration
verify profiles;  Pentegra profiles have Read to Product object; CRED to Services Provided Object.  System admin has CRED to Product and Services Provided objects</t>
  </si>
  <si>
    <t xml:space="preserve"># Create Object &amp; Fields 
# Modify CRUD AND FLS for Profiles
# Modify Layouts
# Doing the Data Load
</t>
  </si>
  <si>
    <t>CustomField.Services_Provided__c.Description__c
CustomField.Services_Provided__c.Plan__c
CustomField.Services_Provided__c.Service__c
CustomObject.Services_Provided__c
FlexiPage.PlanRecordPage_Legal_View
FlexiPage.PlanRecordPage1
FlexiPage.PlanRecordPageAM
Layout.Product2-Product Layout
Layout.Services_Provided__c-Services Provided Layout
Profile.Admin
Profile.Pentegra Account Management
Profile.Pentegra Change Team
Profile.Pentegra Client Transition
Profile.Pentegra Community Login User
Profile.Pentegra Community User
Profile.Pentegra DB Group
Profile.Pentegra Executive
Profile.Pentegra External Sales
Profile.Pentegra Integration
Profile.Pentegra Internal Sales
Profile.Pentegra Marketing
Profile.Pentegra Participant Care Center
Profile.Pentegra Platform User
Profile.Pentegra Read Only
SharingRules.Services_Provided__c</t>
  </si>
  <si>
    <t>JIRA-PF-1533</t>
  </si>
  <si>
    <t>P1C2.8.1.UC1</t>
  </si>
  <si>
    <t>Updates to Project Administration Flows</t>
  </si>
  <si>
    <t xml:space="preserve"># subflow project administration email should use the plan role contact User email address, not Contact email address; Note This will prevent Emails to live contacts in sandbox environments.
# Updates to the Screen Flow: Annual Administration for NPCG Projects. 
## When NPCG Checkbox is Selected, -the next screen should present a list of Project Templates Records where NPCG = True- Select the Fee Category 
## After selecting the Fee Category -Project Template-, the flow should collect all the Project Templates and add a new checkbox Mass Launch on project template = Trued, where Fee Category contains the selected value, then collect all Plans that match the selected value against the Plan Fee Schedule Section Checkboxes
### 3(16) Annual Services
### 5500 Services
### AS for Retainer
### Distribution Services
### MV Annual Compliance Services
### NDT Services
### SV Annual Compliance Services
### Welfare and Benefit 5500
### Custom
# present the plans as long as there are less than 200 records, otherwise provide the message that there are more than 200, next, then enter period start and period end
# Project Staging Record should be created for the Selected Plans to create a Case Record (Project ) with the Desired Project Template and get Picked up by the Project Administration Batch handler. 
# Census Record Creation, causing Issues when the Normal Project Administration Batch starts the insert of the project. Subsequent Batch must be queued by the Project Administration Queue, not the Flow, or Only when it is a singular Project Administration. 
# Make Screen Flow Project Administration Bulk to “Always create a Plan Stagigng Record” without the Threshold. </t>
  </si>
  <si>
    <t># Project Administration when the Project starts with an Email and send outs an Email, these email should be based on the Email of the Community User Record rather than the Contact Record that is on the Plan Role. 
# Home Screen Flow, should be able to Launch NPCG Projects on Batc, given a Template Selection
# project staging record creation
# census record creation
# _order of assigning case ownership to last_</t>
  </si>
  <si>
    <t>Update Flow and Apex Classess to be able to mass Launch</t>
  </si>
  <si>
    <t>Jen to update Mass Launch [NP - 5500 Project|https://prs1.lightning.force.com/lightning/r/a2NQl0000009PK9MAM/view], [NP - 8955 Filing|https://prs1.lightning.force.com/lightning/r/a2NQl0000009PYfMAM/view], [NP - Disclosures|https://prs1.lightning.force.com/lightning/r/a2NQl0000009PaHMAU/view], [NP - Nondiscrimination Testing|https://prs1.lightning.force.com/lightning/r/a2NQl0000009PdVMAU/view], [NP - Participant Notices|https://prs1.lightning.force.com/lightning/r/a2NQl0000009PNNMA2/view]</t>
  </si>
  <si>
    <t>[~accountid:60f59399ecadb10069c77424] 12/11/2023
* Custom Object
** Project_Staging__c
* Custom Fields – Project Staging
** Project_Template__c
** Project_Start__c
** Due_Date__c
** Participant_to_Plan__c
** NPCG_Type__c
* Custom Fields - Project_Template__c
** Mass_Launch__c 
* Apex
** ProjectAdministrationUpdatePlans
** ProjectAdministrationUpdatePlansTest
** ProjectAdministrationCreateProjectBatch
** ProjectAdminCreateProjectBatchTest
** {{ProjectAdministratioNPCGProjectBatch}}
** {{ProjectAdministrationNPCGBatchTest}}
** {{CensusProcessingInvocable}}
** {{CensusProcessingInvocableTest}}
** {{ProjectAdministrationHelper}}
** {{ProjectAdministrationHelperTest}}
** {{ProjectAdministrationCensusBatch}}
** {{ProjectAdminCensusBatchTest}}
** {{CensusProcessingQueueable}}
** {{CensusProcessingQueueableTest}}
* Flow
** SubFlow_Project_Administration_Create_Project
** Screen_Flow_Project_Creation_from_Plan
** Case_After_Create_or_Update
** SubFlow_Project_Administration_After_Create
** Screen_Flow_Annual_Administration
** SubFlow_Project_Annual_Administration_Initial_Email_Send
* Profile
** all Pentegra
** Admin
* LWC
** exprtCensusData
* FlexiPage
** Project_Template_Page
* Layout 
** Project_Stagging__c-Project Staging Layout
----</t>
  </si>
  <si>
    <t>JIRA-PF-1535</t>
  </si>
  <si>
    <t>Deactivate the primary owner plan role for old account when primary account is changed on a plan</t>
  </si>
  <si>
    <t>When the primary account is changed on a plan, automagically the Primary Owner Plan Role record for the old account is deactivated, and a new Primary Owner Plan Role record is created.  My issue is that the new record that is created is creating as a User Role type and should be an Account Role record type.</t>
  </si>
  <si>
    <t>AC1: When an old Primary Owner Plan role is deactivated and a new plan role record is created, The Plan Role type should = Account Role</t>
  </si>
  <si>
    <t>*Profile Update (1)* 
* Update [Pentegra Account Management|https://prs1--zenndev.sandbox.lightning.force.com/lightning/setup/EnhancedProfiles/page?address=%2F00e4x000000ddwEAAQ%3Fs%3DObjectsAndTabs%26o%3D01I4x000002J5kx] profile default record type for Plan Role (FinServ__FinancialAccountRole__c) object to Account Role
*Profile Update (2)*
* Update [Pentegra DB|https://prs1--zenndev.sandbox.lightning.force.com/lightning/setup/EnhancedProfiles/page?address=%2F00e4x000000dldzAAA%3Fs%3DObjectsAndTabs%26o%3D01I4x000002J5kx] profile default record type for Plan Role (FinServ__FinancialAccountRole__c) object to Account Role
*Profile Update (3)*
* Update Pentegra Platform User profile assigned record types for Plan Role (FinServ__FinancialAccountRole__c) object to include User Role
*Profile Update (4)*
* Update [Pentegra DB|https://prs1--zenndev.sandbox.lightning.force.com/lightning/setup/EnhancedProfiles/page?address=%2F00e4x000000dldzAAA%3Fs%3DObjectsAndTabs%26o%3D01I4x000002J5kx] profile to include edit access to Account field “Total_Number_Of_Active_Plans__c”</t>
  </si>
  <si>
    <t>* Custom Field - Account
** Total_Number_Of_Active_Plans__c
* Custom Object
** Plan Role
* Record Type
** Account Role
** Contact Role
** User Role
* Profile
** all Pentegra</t>
  </si>
  <si>
    <t>JIRA-SF-375</t>
  </si>
  <si>
    <t>[SFMCI] Documentation Review &amp; Project Plan</t>
  </si>
  <si>
    <t xml:space="preserve">Complete documentation tasks for Security Finance project handover: update project plan, review technical specifications, verify requirements documentation, prepare progress report with completed/pending tasks and roadblocks, document key decisions, and organize meeting notes. </t>
  </si>
  <si>
    <t>P1C2.8.3.UC2</t>
  </si>
  <si>
    <t>P1C2.8.3.UC1, P1C2.8.3.UC2</t>
  </si>
  <si>
    <t>P1C2.8.3.UC1</t>
  </si>
  <si>
    <t>P1C2.8.3.UC2, P1C2.8.3.UC1</t>
  </si>
  <si>
    <t>P1C2.8.3.UC4</t>
  </si>
  <si>
    <t>P1C2.8.3.UC3</t>
  </si>
  <si>
    <t>JIRA-PF-470</t>
  </si>
  <si>
    <t>P1C2.8.4.UC3</t>
  </si>
  <si>
    <t>Opportunity Kanban View or Report (or both?)</t>
  </si>
  <si>
    <t>As a Sales Team Member, I need a way to view what stage all of my open leads and opportunities are in so that I can monitor the business I bring in and keep the advisor up to date.
No dev* training.</t>
  </si>
  <si>
    <t>* Leads by owner view
* Opps by owner view
* {color:#ff5630}Is this a dupe of 468?{color}</t>
  </si>
  <si>
    <t>P1C3.1.1.UC1</t>
  </si>
  <si>
    <t>JIRA-MF-708</t>
  </si>
  <si>
    <t>Non-Prototype Corporate Trust - Request Payload</t>
  </si>
  <si>
    <t xml:space="preserve">*As* the _Account Opening Integration Service_
*I want* to receive a structured payload from Salesforce that contains all fields required by Fidelity
*So that* I can begin populating the Account Create API request.
Related Workflow story:
[https://zennify.atlassian.net/browse/MF-133|https://zennify.atlassian.net/browse/MF-133|smart-link] </t>
  </si>
  <si>
    <t xml:space="preserve">
||Given||When||Then||
|a Salesforce flow/Apex action sends a JSON body to the integration endpoint|the body arrives|the service logs the event|
|the payload omits any required field|validation fails|the service returns HTTP 400 with a message listing the missing fields|
|the payload is valid|-|the service proceeds to transformation|</t>
  </si>
  <si>
    <t># Define fields required and optional for Individual account type
# Update API spec to include these fields
# Ensure incoming request data is validated according to  data contract</t>
  </si>
  <si>
    <t>JIRA-MF-709</t>
  </si>
  <si>
    <t>Non-Prototype Corporate Trust - Transformation</t>
  </si>
  <si>
    <t>*As* the _Integration Service_
*I want* to transform the inbound payload into Fidelity’s Account Create request format (including Reg/Rel Matrix codes, entity sub-types, and nested owner/beneficiary objects)
*So that* the Fidelity API receives data in the exact structure it expects.</t>
  </si>
  <si>
    <t>||*Given*||*When*||*Then*||
|the integration service has received a validated Salesforce payload|it begins the transformation step|each outbound field is mapped according to the Reg/Rel Matrix v3.4 lookup table|
|a target field has no source value|the transformation runs|the field is omitted from the Fidelity request; no empty JSON nodes exist|
|transformation logic executes automated unit tests|the test suite runs|code coverage for mapping classes is ≥ 80 percent|</t>
  </si>
  <si>
    <t>JIRA-MF-710</t>
  </si>
  <si>
    <t>Non-Prototype Corporate Trust - Submit to Fidelity</t>
  </si>
  <si>
    <t>||*Given*||*When*||*Then*||
|a transformed payload is ready|the service initiates a POST to the account create endpoint|the request includes {{Authorization}} headers|
|Fidelity responds with HTTP 201 and {{accountNumber}} in the body|-|the service logs the raw request and response and continues processing response|
|Fidelity responds with any non-2xx status|-|the service routes handling to the Error Translation logic (Story 6) and stops further processing|</t>
  </si>
  <si>
    <t># Submit request to Fidelity API service
# Log response and pass along to response handler
# Pass error response along to error handler</t>
  </si>
  <si>
    <t>JIRA-MF-84</t>
  </si>
  <si>
    <t>Non-Prototype Corporate Trust - Create Sample request object</t>
  </si>
  <si>
    <t xml:space="preserve">As a system administrator, I want to obtain connectivity to Fidelity NFS so that the necessary data flows can be establish to ensure the account opening process functions correctly. 
Related Workflow story:
[https://zennify.atlassian.net/browse/MF-132|https://zennify.atlassian.net/browse/MF-132|smart-link] </t>
  </si>
  <si>
    <t># Salesforce is integrated with Fidelity NFS
# Financial Account data in Salesforce is sent to Fidelity NFS for the Account Opening Process
## “Non-Prototype Corporate Trust” Registration Type
## Use the Account Create API to communicate with Fidelity NFS
## Use the Account Restriction API to place appropriate restrictions on the account</t>
  </si>
  <si>
    <t># Define Data Contract with Salesforce for Account Data
# Transform Data from Salesforce format to format required by Fidelity Account Create API
# Create Accounts in Fidelity Non Prod
# Verify Fields in WealthScape Non Prod Environment</t>
  </si>
  <si>
    <t>P1C3.1.2.UC1</t>
  </si>
  <si>
    <t>P1C3.1.2.UC3</t>
  </si>
  <si>
    <t>P1C3.6.CU1.UC2</t>
  </si>
  <si>
    <t>P1C3.6.CU1.UC3, P1C3.6.CU1.UC1</t>
  </si>
  <si>
    <t>P1C3.6.CU1.UC3</t>
  </si>
  <si>
    <t>P1C3.6.CU1.UC2, P1C3.6.CU1.UC1</t>
  </si>
  <si>
    <t>P1C3.6.CU1.UC1</t>
  </si>
  <si>
    <t>JIRA-BCFSC-299</t>
  </si>
  <si>
    <t>P1C3.8.2.UC3</t>
  </si>
  <si>
    <t>Case UI/UX Enhancements</t>
  </si>
  <si>
    <t>Case UI/UX Enhancements# UI is updated from Newport to Lightning# Step chart is displayed on the right hand side# The knowledge feature is enabled and connected to automatically search the Type &amp; Subtype  selected# Step Instructions read:{quote} Please complete all relevant fields.Your case will be submitted to {Group Receiving the Case} for processing. (if assigned to a specific recipient)If a case needs to be submitted to a specific person or queue, please use the “Stop Auto Case Routing” checkbox below. (if not assigned to a specific recipient)-Expected completion for this request is {Provide SLA}” (if case has SLA)--Do not include any text regarding completion if there is no SLA-{quote}5. Description field placeholder:{quote}Please provide as much detail as possible in order to ensure timely completion of your request{quote}6. New UI for Cases that have a form to download and upload!Create a Case - Form Upload Instructions.png|width=1588,height=857!MockupCase Types This UI applies to:* ACH – ACH Claims** Form: Written Statement of Unauthorized Debit (required upload)* Checks – Check Claims** Form: Affidavit of Unauthorized Paper Debit* ACH – Stop Pay** Form: Stop Payment Order (required upload)* Checks – Stop Pay** Form: Stop Payment Order* Account Maintenance – Change of Address (required upload)** Form: Change of AddressThe file upload input will be made required for the Case types noted above_Note: Displaying SLA within the Step Instructions will be considered as a future enhancement_</t>
  </si>
  <si>
    <t>JIRA-BCFSC-317</t>
  </si>
  <si>
    <t>Deprecate - Case Management Data Points for BOC</t>
  </si>
  <si>
    <t>As an Internal User creating a Case, I want the ability to populate the necessary details for /on the Case record so that we have complete information to work with to ensure closure</t>
  </si>
  <si>
    <t>* Users will be able to create a Case 
* Users will be able to see fields in line with the Record type, Case type and Case Subtype
* Case entry Data points are attached [Case entry fields|https://docs.google.com/spreadsheets/d/1PrcuuiIJHQZEpgoLpVkKLAT0loCmHD-_/edit#gid=297006738]** 
* Users will be able to attach documents whilst creating a Case
* If User decides to delete a file that has been uploaded, the list of files uploaded will be visible and User will have the delete button for any of the uploaded file.* Users will see a ‘stop auto assignment’ checkbox when creating a case
* When the Checkbox option is selected, the auto case assignment feature for cases will be stopped and a field (Assign to) will be displayed for Users to assign the Case to a User or Queue
* If the ‘stop auto assignment’ checkbox field is not selected, the Case will be auto routed to the defined queue.
* If the ‘stop auto assignment’ checkbox field is not selected, the Assign to field will not be displayed
* The field should only be visible for specific cases on the master doc attached (Cases that have multiple teams in the recipient column of the document) Case master doc [Case master doc|https://docs.google.com/spreadsheets/d/1X0xQeSue1k4K4NrRrDg2-w4WLd26Jrk_/edit#gid=580556921]</t>
  </si>
  <si>
    <t>Utilize Action Plans to satisfy requirement.</t>
  </si>
  <si>
    <t>JIRA-BCFSC-584</t>
  </si>
  <si>
    <t>P1C3.8.2.UC3, P1C3.8.2.UC1</t>
  </si>
  <si>
    <t>Additional Case Routing</t>
  </si>
  <si>
    <t>As an Internal User handling Cases, I want to ensure that all Cases are properly routed to the correct/appropriate queues as required so that they can be assigned to the correct users.</t>
  </si>
  <si>
    <t>AC1: All Cases of Type=Mobile and all Subtypes relating to a Consumer banking customer should be routed to the Client Services Queue.
AC2: All Cases of Type=Mobile and all Subtypes relating to a Business banking customer should be routed to the Treasury Management Queue.
AC3: All Cases of Type=Account Closure and Subtype=Regular Closure should be routed to the Deposit Operations Queue.
AC4: All Cases of Type=Legal Documents and all Subtypes, and all Cases originating from Email or Web with references to a Subpoena or Levy should be routed to the Legal Team Queue.
[Other routing AC to be provided on a rolling basis]</t>
  </si>
  <si>
    <t>For all Cases originated by a user via Omniscript, leverage a Decision Matrix to determine routing to the appropriate Queues and/or set the owner to the originating user.
For all Case types originated by a user via Omniscript that require manual routing, leverage a second Decision Matrix to validate the user’s input.
For all Cases originated by email or web, leverage a custom flow to determine routing to the appropriate Queues.
-Configure Case Assignment Rules, Escalation Rules, Entitlements and/or Entitlement Processes as applicable.-</t>
  </si>
  <si>
    <t>Decision Matrices List Updated; CaseTypeSubtypeOwnerMatrix 0405 is the name of the matrix.</t>
  </si>
  <si>
    <t>+*Omniscript*+
# FSCZennify - Case/Create2 (V 7)
# FscQA - Case/Create2 (V 3)</t>
  </si>
  <si>
    <t>JIRA-BCFSC-602</t>
  </si>
  <si>
    <t>Vertical/Branch Based Case Routing</t>
  </si>
  <si>
    <t>As an Internal User, I want certain types of cases to be assigned to the branch that services the customer so that they can be assisted more quickly.</t>
  </si>
  <si>
    <t>AC1: Where there is no defined queue for case routing, the case is routed to Client Services, RM Support or Specialized Support depending on the customer’s servicing branch.</t>
  </si>
  <si>
    <t>1. Set the Case Owner column on the CaseTypeSubtypeOwner Matrix to 'Branch'.
2. Where the CaseTypeSubtypeOwner Matrix returns a value of 'Branch', look up the Customer's Branch on the BranchAssignment Matrix based on the Relationship's Branch lookup field.
3. Where it is populated, set the Case Owner to that Branch. Otherwise, set the Owner to the originating user.</t>
  </si>
  <si>
    <t>Implement another Matrix to hold the Branch-Queue assignments. Matrix should only hold the Branch Code (BranchId on LLC_BI__Branch__c [Subject to Change]) to match the Relationship's assigned Branch to the appropriate queues.
Populate the CaseTypeSubtypeOwnerMatrix decision matrix with the applicable Case Types and Subtypes and an output value of 'Branch' which would trigger a second lookup to the BranchAssignmentMatrix' decision matrix which holds the Branch assignments.
Create and/or modify DataRaptors to accommodate this logic.</t>
  </si>
  <si>
    <t>*Omni Script*
* Case/Create V7
*Matrix*
* BranchAssignmentMatrix
* CaseTypeSubtypeOwnerMatrix    (Updated in FSCZennify)</t>
  </si>
  <si>
    <t>JIRA-BCFSC-730</t>
  </si>
  <si>
    <t>P1C3.8.2.UC4, P1C3.8.2.UC3</t>
  </si>
  <si>
    <t>Change Request: Case Management Items for Client Experience &amp; QA</t>
  </si>
  <si>
    <t>The following changes should be made to these case types:
Type: *Product/Rate/Waiver Service Request*
* Subtype: *Fee Waiver*
** Reason for Fee Waiver
*** Add “*Court Blocked*” when Type of Fee Waiver is *Paper Statements*
*** Hide when Type of Fee Waiver is *Active Duty Member*
* Subtype: *Product Change*
** Change To: *Change to Typeahead Block (Product2)*
*** Only show Products that are IsActive = True
* Subtype: *Rate Adjuster*
** Remove *Interest to be Paid Back*
** Remove all Account Types except for:
*** *Checking*
*** *Savings*
*** *Certificate of Deposit*
Type: *Deposit Account Service &amp; Maintenance*
* *Supersedes*
** Add a tab to match the *New Account QA Case*/*Documents* tab when Case Subtype = *Supersedes [BoC confirming which subsections are required on this page]*</t>
  </si>
  <si>
    <t>AC1: The Fee Waiver Case workflow shows an additional Fee Waiver Reason option for *Court Blocked*.
AC2: When the user enters an *Active Duty Member (SCRA)* fee waiver, they are not asked for a reason.
AC3: The *Change To* field on the Product Change subtype looks up to the current active Product Catalog.
AC4: The Rate Adjuster case subtype no longer requires the *Interest to be Paid Back* field.
AC5: Users can only enter a Rate Adjuster for a Checking, Savings or CD account.
AC6: The Supersedes Case Subtype has a Documents tab that matches that on the New Account QA Case record page. Items to be displayed are listed above.</t>
  </si>
  <si>
    <t>Set up new picklist values and picklist dependencies to meet the acceptance criteria above.
Remove or hide the Specified fields from the OmniScript.
Add a Documents Tab to the Deposit Account Service &amp; Maintenance record type page that only renders when Subtype = Supersedes.</t>
  </si>
  <si>
    <t>OS:  
*Case_Create2_English_13*
IP:
*CreateCase (v13)*
DR:
*DR* : DRCreateCase *IN IP :* CreateCase  V:13
*Product_GetBOCProduct*
*Case object* 
Case subtype - Field
*Flexi Page*
Banc_of_Cal_Case_Record_Page</t>
  </si>
  <si>
    <t>JIRA-BCFSC-860</t>
  </si>
  <si>
    <t>P1C3.8.2.UC4</t>
  </si>
  <si>
    <t>Case Bulk Submission Enhancements</t>
  </si>
  <si>
    <t>The following case types/subtypes should not associate to a customer regardless of where they are opened (similar to legal process). The user should also be provided a manual routing field (similar to the Stop Auto Case Routing) in order to specify which queue should receive case. This routing should be mandatory for these subtypes. 
* Wire - NSF
* Transaction Verification - Large &amp; Unusual Check(s)</t>
  </si>
  <si>
    <t>AC1: The Search Customer field should be hidden for the above Case Types/Subtypes at Case entry.
AC2: When a Case of that type/subtype is selected, a manual selection field for routing should conditionally render and should be mandatory.
AC3: When a Case of the above type/subtype is submitted, the Relationship field should be left blank.</t>
  </si>
  <si>
    <t>Update Omniscript and Integration procedure to not capture the account when creating the case for the casetype/subtypes captured in AC</t>
  </si>
  <si>
    <t>Omniscript
* CaseCreate2 v32
Integration Procedure
* CaseCreate v33
Custom Field
* Transaction Amount (changed to currency field)</t>
  </si>
  <si>
    <t>JIRA-CB-76</t>
  </si>
  <si>
    <t>https://www.crossfirstbank.com/</t>
  </si>
  <si>
    <t>P1C3.8.2.UC1</t>
  </si>
  <si>
    <t>Configure Queues - Case Management</t>
  </si>
  <si>
    <t>As a Wire Department or Client Services employee, I want to work from Queues to handle case requests, so that the team can effectively collaborate</t>
  </si>
  <si>
    <t xml:space="preserve">The following Queues will be created:
Wire Department Queue - [+wiredepartment@crossfirstbank.com+|mailto:wiredepartment@crossfirstbank.com]
Client Services Queue </t>
  </si>
  <si>
    <t>Create two queues that can be used on the case object, label one Wire Department with associated email address and the other one queue label Client Services</t>
  </si>
  <si>
    <t>N/A in prod</t>
  </si>
  <si>
    <t>JIRA-CCUFMCNSM-391</t>
  </si>
  <si>
    <t>Case Queue Assignment</t>
  </si>
  <si>
    <t>As a CRM system, I need the ability to place disputes in either the debit, ATM, or credit queues so that the appropriate teams can process them.</t>
  </si>
  <si>
    <t>Three Queues aligning to each “Plastic Card” Transaction Group at CCU:
* Debit (pin-based)
* ATM (pin-based)
* Credit (non pin-based)
(Queue Membership to be completed in conjunction with CCU)
Case assignment based on Source Code for transactions related to Case
* "Source Code A go to ATM queue
* Source Code O go to Debit Queue
* Source Codes B and G go to Credit Queue
Source code to queue assignment should be configurable
* Threat Mitigation users can change the transaction group assigned manually if needed.</t>
  </si>
  <si>
    <t># Update case creation flow for case creation by source code and assignment to queue to be determined by custom metadata so that it is configurable by system admin and can be updated as required
# flow should consolidate source codes by queue for case creation
## example - since two source codes go to the credit queue, those source codes can both be associated with the same case, however if there are also transactions selected with source code A, a second case with those transactions should be created and assigned to the ATM queue
# Metadata name = Transaction Dispute Case Assignment
## description - used for associated Source Code on Transaction to Case and Case Queue
## Source Code, ability to enter Source Code Value and the associated queue
## Queue, ability to enter the queue name these source codes should receive</t>
  </si>
  <si>
    <t>JIRA-CCUFMCNSM-404</t>
  </si>
  <si>
    <t>Case Queue &amp; Ownership</t>
  </si>
  <si>
    <t>As a CCU Fraud Rep, I need the ability to take ownership of disputes as well as transfer ownership so that I can work on these when I have bandwidth and transfer to co-workers as needed.</t>
  </si>
  <si>
    <t>* Threat Mitigation Users can view Queues with Dispute Case Tickets based on the applicable Threat Mitigation Group as each area has different regulatory/visa rules
** Credit Group
** Debit Group
** ATM Group
* Threat Mitigation Users can take ownership of disputes from the queue as well as transfer ownership to other CCU Threat Mitigation users.  
* CCU Users with permissions can view the current owner of any open dispute cases
* Members can not view the owner of any open dispute cases.
* Only Threat Mitigation users (or managers) or application owners can change the ownership of dispute cases</t>
  </si>
  <si>
    <t>*Create three Case queues:*
# Credit Group
# Debit Group
# ATM Group
Permissions TBD</t>
  </si>
  <si>
    <t>JIRA-CCUFMCNSM-55</t>
  </si>
  <si>
    <t>Case Queues Configuration</t>
  </si>
  <si>
    <t xml:space="preserve">As a system I need the ability to provide defined Case Queues for CCU on the Case object. 
</t>
  </si>
  <si>
    <t>User should be able to manually transfer the case record to the Card Support queue.</t>
  </si>
  <si>
    <t>Currently only using the Card Support queue
Currently in the Full sandbox</t>
  </si>
  <si>
    <t>Card Support queue for Case object</t>
  </si>
  <si>
    <t>JIRA-INVYT-336</t>
  </si>
  <si>
    <t>Case Queue Updates v.3</t>
  </si>
  <si>
    <t>There have been additional changes to the Queues and routing logic as of 7.17.24</t>
  </si>
  <si>
    <t>* New Queues created
* Case Routing logic adjusted based on the attached document - Red sections should be adjustments from current state
** *IMPORTANT*: Ignore the sections at the bottom for ‘Internal Only’ cases.</t>
  </si>
  <si>
    <t>Update the queues and assignment rules based on document</t>
  </si>
  <si>
    <t>JIRA-INVYT-92</t>
  </si>
  <si>
    <t>Case Management, Queues, Assignment, Email-to-Case and Approvals</t>
  </si>
  <si>
    <t>Hide any out of the box lists: 
* Finance team
* Trading team
* Extra ops team list
we may not need some others, and this is one area we do want to talk w/the biz leads 1st</t>
  </si>
  <si>
    <t>Remove the Finance team, trading team, extra ops team list list views. Case object.</t>
  </si>
  <si>
    <t>Request from document https://docs.google.com/spreadsheets/d/1Nzhe1r0lsaBUR-WJEr81D2myG67eacOHSiVFSx9w0SQ/edit#gid=0</t>
  </si>
  <si>
    <t>JIRA-INVYT-93</t>
  </si>
  <si>
    <t>Updates to Case highlight panel:
* Remove priority field
* Add account, contact, case owner, case type</t>
  </si>
  <si>
    <t>Request from document [https://docs.google.com/spreadsheets/d/1Nzhe1r0lsaBUR-WJEr81D2myG67eacOHSiVFSx9w0SQ/edit#gid=0|https://docs.google.com/spreadsheets/d/1Nzhe1r0lsaBUR-WJEr81D2myG67eacOHSiVFSx9w0SQ/edit#gid=0|smart-link]</t>
  </si>
  <si>
    <t>JIRA-INVYT-95</t>
  </si>
  <si>
    <t>New task - the comments field needs to be added</t>
  </si>
  <si>
    <t>JIRA-INVYT-96</t>
  </si>
  <si>
    <t>Tasks and events subtab:
relabel as activities subtab--there is no 'event' function for cases, and this will make UI consistent across objects</t>
  </si>
  <si>
    <t>JIRA-KAS-8</t>
  </si>
  <si>
    <t>Case Routing</t>
  </si>
  <si>
    <t>As a Community User, I need the ability to accurately route a case with the right amount of information so that it goes to the right party to resolve with the right amount of information to cut down on follow-up with the case creator.</t>
  </si>
  <si>
    <t>Screen guiding thru a list of questions based on what Option was selected in previous Screen</t>
  </si>
  <si>
    <t>Need fall back queues for each category by July 12.</t>
  </si>
  <si>
    <t>JIRA-NWFCU-587</t>
  </si>
  <si>
    <t>Jira issue NWFCU-587</t>
  </si>
  <si>
    <t>Case Management | No matches found</t>
  </si>
  <si>
    <t>As an agent,
I should be able to view all person accounts with the same email as the inbound email,
so that I can select 1 person account and relate it to the case.</t>
  </si>
  <si>
    <t>AC#1
# Email is sent to the 3 inboxes.
# Case is created but no person account matches are found in Salesforce
# Agent is able to create a new account within the NWFCU Member Services Case LEX page (Action Button / Screen flow)
#* First name
#* Last name
#* Email
# Person account is related to the case</t>
  </si>
  <si>
    <t>* New Screen Flow
** The button is only shown IF Case.Match_Found__c = 'No Match'
** Launched from NFWCU Member Services Case Record Page
** Show following fields
*** First Name
*** Last Name
*** Email (pre-populated)
** Upon save, the case is related to Person Account</t>
  </si>
  <si>
    <t>same as other story</t>
  </si>
  <si>
    <t>JIRA-NWFCU-590</t>
  </si>
  <si>
    <t>Jira issue NWFCU-590</t>
  </si>
  <si>
    <t>Case Management | Single Match Found</t>
  </si>
  <si>
    <t>As an agent,
I should be able to view the related Person Account, Contact or Business Account,
When a case is created and there is a single match based on email.</t>
  </si>
  <si>
    <t>AC #1:
# For incoming email, the generated case should relate to an existing Person Account if the email matches.
AC #2:
# For incoming email, the case should relate to an existing Contact if email matches on the Contact.
# The Case Account lookup should be populated with the Account related to the Contact.
AC# 3:
# For incoming email, the generated case should relate to an existing Business Account if the email matches.</t>
  </si>
  <si>
    <t>Please note that the single matching for Person Account and Contact will happen as standard functionality. We need to handle the scenario for Business Account.
*New field on Case:* 
* Name: Match Found (Match_Found__c)
* Data Type: Picklist (Single)
* Values: No Match, Single Match, Multiple Matches
*Use Flow*: Case Routing &amp; Assignment
* When Case is created
* If Case origin is Email,
** If Account = NULL, then search for all Accounts where Record Type Name = Business.
** If single Account found with matching email, then relate to Case
* Update Case.Match_Found__c = Single Match</t>
  </si>
  <si>
    <t>Case - Email Routing &amp; Assignment</t>
  </si>
  <si>
    <t>*Fields*
* Case
** Match_Found__c</t>
  </si>
  <si>
    <t>JIRA-NWFCU-591</t>
  </si>
  <si>
    <t>Jira issue NWFCU-591</t>
  </si>
  <si>
    <t>Case Management | Case Re-open</t>
  </si>
  <si>
    <t>As an Agent,
I should be able to view a case that has been re-opened,
So that I can continue to help the customer.</t>
  </si>
  <si>
    <t>Scope: Email-to-Case:
* Member Services
* New Accounts
AC #1: More than 30 days from closed date, do not re-open case.
* prevent user from re-opening the case manually (status)
* new case is created automatically
AC #2: Case is closed within the 30 days timeframe but customer emails on same chain for a new inquiry.
* case is assigned back to queue
* email to inform that case has been reopened (template)
* new case is manually created
AC#3: Case is closed within the 30 days timeframe but customer emails on same chain about existing case.
* case is assigned back to queue
* email to inform that case has been reopened (template)
* continue working off same case</t>
  </si>
  <si>
    <t>* New Flow: Case - Reopen Process
** This will be on Email Message object
** After insert
* Check if email is related to a case that is already closed (isClosed=True) and more than 30 days since Closed Date 
** If True, then create new case (follow same process to create new case as implemented previously)
** If False, it should continue default path and update the existing case Status = New and Ownership = Retail Correspondence.</t>
  </si>
  <si>
    <t>Flow</t>
  </si>
  <si>
    <t>New Flow: Case - Reopen Process</t>
  </si>
  <si>
    <t>JIRA-ORNL-19</t>
  </si>
  <si>
    <t>https://www.ornlfcu.com/</t>
  </si>
  <si>
    <t>Member Support Case Management</t>
  </si>
  <si>
    <t>*As a* Member Services Manager, *I need to* track member inquiries and support cases *so that* we can efficiently resolve member issues.</t>
  </si>
  <si>
    <t>* *Given* that a member submits a service request,
** *When* a case is created,
** *Then* the system should classify it by type (e.g., transaction dispute, loan inquiry, account update).</t>
  </si>
  <si>
    <t>Case Settings
# Define Type, Subtype fields based on the workbook here [https://ornlfcu.sharepoint.com/:x:/r/sites/ProjectManagement/Shared%20Documents/SALESFORCE%20PROJECT%20FILE%20SHARE/Workbooks/ORNL%20-%20Case%20Workbook%2004-18-2025.xlsx?d=w48fef4f1a96d47b18ca63b91aa144c80&amp;csf=1&amp;web=1&amp;e=qprXUq|https://ornlfcu.sharepoint.com/:x:/r/sites/ProjectManagement/Shared%20Documents/SALESFORCE%20PROJECT%20FILE%20SHARE/Workbooks/ORNL%20-%20Case%20Workbook%2004-18-2025.xlsx?d=w48fef4f1a96d47b18ca63b91aa144c80&amp;csf=1&amp;web=1&amp;e=qprXUq|smart-link] 
Queues
# Create Queues defined in the workbook above
## Add Case and Task as objects for the queues above</t>
  </si>
  <si>
    <t>JIRA-ORNL-45</t>
  </si>
  <si>
    <t>Apex, Escalation Logic</t>
  </si>
  <si>
    <t>SLA-Based Case Escalation and Routing Automation</t>
  </si>
  <si>
    <t>As a manager, I need the system to automatically assign SLA deadlines, flag approaching or breached deadlines, and route or escalate cases based on configurable rules, so that cases are resolved in a timely manner, SLA compliance is maintained, and supervisors are proactively notified of issues requiring attention.</t>
  </si>
  <si>
    <t>*AC1:*
Given I configure SLA thresholds,
When I apply different timings per case type,
Then the escalation logic reflects these configurations dynamically.</t>
  </si>
  <si>
    <t xml:space="preserve">Solution Design 
# Custom Metadata Drive Automation with Entitlements and Milestones 
## Logic: Create a Custom Metadatatype that contains the mapping for type subtype and the SLA times for Initial Response, Processing time and Awaiting time 
## Entitlements with the following Milestones 
### First Response to Member
### In Progress
### Awaiting Info 
## Apex classes that sets the time duration for each of the milestones based on the metadatatype mapping 
# Details here [https://zennify.atlassian.net/wiki/spaces/O/pages/2991620097/SLA+Tracking+using+Entitlements+and+Milestones|https://zennify.atlassian.net/wiki/spaces/O/pages/2991620097/SLA+Tracking+using+Entitlements+and+Milestones|smart-link] </t>
  </si>
  <si>
    <t>Custom Metadatatype 
* Case Mapping
** 
||API Field||Label||Type||Notes||
|{{Type__c}}|Type|Text(255)|Case.Type value|
|{{SubType__c}}|SubType|Text(255)|Custom SubType field|
|{{RecordTypeName__c}}|Record Type|Text(255)|DeveloperName of Case RT|
|{{Department__c}}|Department|Text(255)|(Optional) queue/BU filter|
|{{Queue__c}}|Queue|Text(255)|Default assignment queue|
|{{Initial_Response_SLA__c}}|Initial Response SLA|Text(255)|e.g. _“2 business days”_|
|{{Initial_Response_SLA_High_Priority__c}}|Initial Resp SLA – High|Text(255)|e.g. _“1 business day”_|
|{{Processing_SLA__c}}|Processing SLA|Text(255)|_“3 business days”_|
|{{Awaiting_Info_SLA__c}}|Awaiting Info SLA|Text(255)|_“2 business days”_|
|{{Reassignment_or_Escalation_SLA__c}}|Escalation SLA|Text(255)|_“1 business day”_|
|{{UniqueIdentifier__c}}|Unique Key|Text(255) (Unique)|prevents duplicate|
Case Fields 
|Field Label|API Name|Type|Purpose|
|SLA – Initial Response Time|{{SLA_Initial_Response_Time__c}}|Date/Time|Milestone A target date (optional, for reporting)|
|SLA – Initial Response Time – Priority|{{SLA_Initial_Response_Time_Priority__c}}|Date/Time|High‑priority variant|
|SLA – Processing Time|{{SLA_Processing_Time__c}}|Date/Time|Milestone B target date|
|SLA – Awaiting Info Time|{{SLA_Awaiting_Info_Time__c}}|Date/Time|Milestone C target date|
|SLA – Reassignment / Escalation Time|{{SLA_ReAssignment_or_Escalation_Time__c}}| | |
Apex Classes: 
* SLATimeCalculator
* SLATimeCalculatorTest
Entitlements 
* ORNL Service Events
Milestones
|Milestone (Name)|Start Time|Time Trigger|Apex Class|
|*First Response to Member*|Case.CreatedDate|Apex‑defined|{{SLATimeCalculator}}|
|*In Progress*|Case.CreatedDate|Apex‑defined|{{SLATimeCalculator}}|
|*Awaiting Info*|Case.CreatedDate|Apex‑defined|{{SLATimeCalculator}}|</t>
  </si>
  <si>
    <t>JIRA-PF-900</t>
  </si>
  <si>
    <t>Case Queue and Assigned Cases - email not sending</t>
  </si>
  <si>
    <t>Sales Enablement Case Queue = when a new case comes in (email-to-case), the queue members are not receiving an email.
When DB Group assigns cases from the DB queues to users and selects “notify case owner', email not sending</t>
  </si>
  <si>
    <t>for sales enablement queue, email sent to queue members when new case comes in
why is notify case owner for case reassignment not sending email…</t>
  </si>
  <si>
    <t>for sales enablement queue, email sent to queue members when new case comes in 
why is notify case owner for case reassignment not sending email…
6/29/22 - Alex Markle:
* Created public group: [+Group: Sales Enablement+|https://prs1--pendev.sandbox.my.salesforce.com/one/one.app#/alohaRedirect/setup/own/groupdetail.jsp?id=00G3K000001vXlh&amp;isdtp=p1]
* Created email alert: New Sales Enablement Team Case Email
* Updated flow: Case: After Create or Update</t>
  </si>
  <si>
    <t>* Created public group: [+Group: Sales Enablement+|https://prs1--pendev.sandbox.my.salesforce.com/one/one.app#/alohaRedirect/setup/own/groupdetail.jsp?id=00G3K000001vXlh&amp;isdtp=p1]
* Created email alert: New Sales Enablement Team Case Email
* Updated flow: Case: After Create or Update</t>
  </si>
  <si>
    <t>JIRA-PF-925</t>
  </si>
  <si>
    <t>PCC - Case Queues and Assignment</t>
  </si>
  <si>
    <t xml:space="preserve">As a Participant Contact Center Rep, I need queues set up for general participant cases so that I can ensure that the case has a place to sit before getting picked up by the correct rep. </t>
  </si>
  <si>
    <t xml:space="preserve">* One general participant contact center queue (manually created cases and secure email
* unsecure email queue </t>
  </si>
  <si>
    <t>Create 2 Queues:
* Participant Care Center
* Unsecured Email
Update Case assignment rules
* record type = Participant Care Center assign to same queue name
* record type = Unsecured Email assign to same queue name
* reorder the rules so that the current final assignment rule is still the last rule (will now be #10)</t>
  </si>
  <si>
    <t>* Email Template
** Case Assigned To PCC Queue
* Queue
** PCC_Queue
** Unsecure_Email_Queue
* Case Assignment Rules
** Standard Case Assignment</t>
  </si>
  <si>
    <t>JIRA-SILVERGATE-152</t>
  </si>
  <si>
    <t>P1C3.8.2.UC2</t>
  </si>
  <si>
    <t>Creation of Case Queues</t>
  </si>
  <si>
    <t>AC1: An Customer Critical Incident case queue was created
AC2: Project Team Members are assigned to the queue - Zennify Team and Deb/Mitchell for testing purposes</t>
  </si>
  <si>
    <t xml:space="preserve">Create a single queue for 'Customer Critical Incident'
Add Zenn team for testing needs </t>
  </si>
  <si>
    <t>Queue: Customer Critical Incident Support Team
Note: Will have to manually add queue members in production</t>
  </si>
  <si>
    <t>JIRA-TTFCU-96</t>
  </si>
  <si>
    <t>P1C3.8.2.UC3, P1C3.8.2.UC4</t>
  </si>
  <si>
    <t>Case Escalation</t>
  </si>
  <si>
    <t>As a Texas Tech user, I need have certain cases escalated if I am not able to complete the member’s request, so that someone with appropriate permissions and knowledge can address the issue.</t>
  </si>
  <si>
    <t>AC1 - Escalations occur when the request is out of the user’s authority level, or a supervisor/ manager is requested 
AC2 - Queues will be used for escalations - queue options are available for the user to select from</t>
  </si>
  <si>
    <t xml:space="preserve">Create an Escalate Case Flow (Screen Flow)
# Get Queues 
# Escalation Type
## Queue
## User
# After submission, changes case owner and case status and checks escalation checkbox.
Add validation rule that can’t change status to escalation without using escalation button.
Add Button to Escalate Case
Popup will appear (use Action) and pass recordId to the flow. </t>
  </si>
  <si>
    <t>Validation Rule: CaseEscalationUseButton
Flow: Case Escalation
Button: Escalate Case
Lightning Record Page: Case Record Page
Page Layout: Case Layout</t>
  </si>
  <si>
    <t>JIRA-GALLAGHER-14</t>
  </si>
  <si>
    <t>P1C3.8.4.UC1</t>
  </si>
  <si>
    <t>Request recruiting Opp for existing records</t>
  </si>
  <si>
    <t xml:space="preserve">"We saw in the demo that the ‘Request Recruiting Opportunity’ button disappears when one has been created.  That is great.  We have a question on when that button would be available for existing records in the system.  Would it be available based on Designations (never available for a Contracted Agent) or based on whether or not a Recruiting Opportunity exists for that Agent/Agency (never available if a recruiting opportunity exists)?  The reason we ask is because there may be Platinum Agents in the system with a Designation of Contracted, but a Sales Rep is going to get them recruited direct to PAIS and now should create a Recruiting Opportunity.  Just want to make sure that is available for our Sales Reps when needed.  "
Feedback context:
" from email exchange with Erika on 10/4/2022:
Confirming, that what you want is that if there is no existing Recruiting Opportunity for an Agent, you want the button available.  True?  True " </t>
  </si>
  <si>
    <t>If a contact has a related Recruiting opportunity the Recruiting Opportunity will not appear</t>
  </si>
  <si>
    <t>h2. Components
* Contact - Agent - Record Page
h3. Contact - Agent - Record Page
h4. Highlights Banner
* Actions
** New Recruiting Opportunity
*** Filter Logic: All Filters are True
*** Filter Field: Contact Record Type
**** Operator: Equals
**** Value: Agent
*** Filter Field: Recruiting Opportunity
**** Operator: Equal
**** Value: NULL</t>
  </si>
  <si>
    <t>P1C4.1.6.UC1, P1C4.1.6.UC4</t>
  </si>
  <si>
    <t>P1C4.1.6.UC3</t>
  </si>
  <si>
    <t>P1C4.1.6.UC2, P1C4.1.6.UC1</t>
  </si>
  <si>
    <t>P1C4.1.6.UC5</t>
  </si>
  <si>
    <t>JIRA-CB-42</t>
  </si>
  <si>
    <t>P1C4.1.6.UC1</t>
  </si>
  <si>
    <t>Configure Case Management - Support Process</t>
  </si>
  <si>
    <t>As a CrossFirst employee, I want the ability to move a case through a support process, so that we keep a consistent process</t>
  </si>
  <si>
    <t>Stages:
Wire: 
New 
In-Progress –Need to confirm with Wire Team in “In-Progress” since this is 3 stages. 
QA
Closed (Complete or Canceled)</t>
  </si>
  <si>
    <t>Add Status Values to Case Status: In Progress, QA, Complete, Canceled.
Create Support Processes: General, Wire and Limit to support different values for Record Types</t>
  </si>
  <si>
    <t>N/A done in Prod</t>
  </si>
  <si>
    <t>P1C4.1.6.UC6</t>
  </si>
  <si>
    <t>P1C4.1.6.UC1, P1C4.1.6.UC3</t>
  </si>
  <si>
    <t>P1C4.1.6.UC2</t>
  </si>
  <si>
    <t>P1C4.2.3.UC1</t>
  </si>
  <si>
    <t>JIRA-BB-184</t>
  </si>
  <si>
    <t>P1C4.2.4.UC4</t>
  </si>
  <si>
    <t>TECH: Talend Job for ‘Training Requests’ to ‘Case’</t>
  </si>
  <si>
    <t>Talend Job for ‘Training Requests’ to ‘Case’</t>
  </si>
  <si>
    <t># Create Custom Fields
# Build Talend Job based on Field Mapping Document</t>
  </si>
  <si>
    <t>JIRA-BB-185</t>
  </si>
  <si>
    <t>TECH: Talend Job for ‘Training Attendees’ to Case Contact</t>
  </si>
  <si>
    <t>Talend Job for ‘Training Attendees’ to Custom Junction Object</t>
  </si>
  <si>
    <t>JIRA-BB-399</t>
  </si>
  <si>
    <t>TECH: Talend Job for Training Tasks (Activities)</t>
  </si>
  <si>
    <t>Talend Job for Training Tasks (Activities)</t>
  </si>
  <si>
    <t>Migrate Training Tasks from Dynamics to Tasks in Salesforce</t>
  </si>
  <si>
    <t>Talend Job</t>
  </si>
  <si>
    <t>Transformation of Data and Load</t>
  </si>
  <si>
    <t>JIRA-BB-549</t>
  </si>
  <si>
    <t>Training Request Tasks Action Plan is not visable in production</t>
  </si>
  <si>
    <t>{panel:bgColor=#eae6ff}
[20230426 New-update to DS Stories|https://docs.google.com/spreadsheets/d/1IF5RxUvq5u-HhiME9VRVPwXUOjFoCQoi/edit#gid=221482991] - Reported by Charlie
{panel}
Our Action Plan for the Training Requests has disappeared in Production. It is called Training Request Tasks Action Plan, and it cannot be searched in the context of a Training Request. This is something that was working for us in Test. This is high priority to get fixed (though we are still able to add the tasks manually, so it isn’t customer impacting)</t>
  </si>
  <si>
    <t>Training task action plans are visible in production</t>
  </si>
  <si>
    <t>Investigate and solve</t>
  </si>
  <si>
    <t>Update to Action Plan Template's sharing settings</t>
  </si>
  <si>
    <t>Updated in PROD. No deployment necessary</t>
  </si>
  <si>
    <t>JIRA-BB-572</t>
  </si>
  <si>
    <t>P1C4.2.4.UC4, P1C4.2.4.UC1</t>
  </si>
  <si>
    <t>Add New Training Tasks for SFTP Setup Tasks</t>
  </si>
  <si>
    <t xml:space="preserve">{panel:bgColor=#eae6ff}
Karen to provide more detail, potentially needed by 5/15
{panel}
*Add new Training Tasks for* +*SFTP*+ *setup tasks*
We would like to add 5 new task types to the Training Request object with the specified fields available on the corresponding task type:
# 
*Schedule Kickoff Meeting:*
a.       Kickoff Meeting Scheduled (checkbox); {color:#36B37E}*[ DEV DONE ]*{color} 
b.       Webex URL (short text); {color:#36B37E}*[ DEV DONE ]*{color}  
c.       Kickoff Meeting Date (date/time); {color:#36B37E}*[ DEV DONE ]*{color}  
d.       Filename Formatting (short text); {color:#36B37E}*[ DEV DONE ]*{color}  
e.       Host Key Required (checkbox); {color:#36B37E}*[ DEV DONE ]*{color}  
f.        IP Address Type (picklist: Static;Dynamic); {color:#36B37E}*[ DEV DONE ]*{color}  
g.       IP Address Primary (short text) {color:#36B37E}*[ DEV DONE ]*{color}  
h.       IP Address Secondary (short text) {color:#36B37E}*[ DEV DONE ]*{color}  
g.       DNS Lookup (multi-line text; only shown if IP Address = Dynamic); {color:#36B37E}*[ DEV DONE ]*{color}  
i.       Number of Accounts (numeric); {color:#36B37E}*[ DEV DONE ]*{color}  
j.         Number of Files Generated (numeric); {color:#36B37E}*[ DEV DONE ]*{color}  
k.         If File Number Changes, Consult TM for Updated Billing (checkbox); {color:#FF5630}*[ WAITING_ON_NEW_LABEL ]*{color} 
l.       Type of SFTP (picklist: BAI2;Auto-Load Issued Check File;Automated ACH File Delivery;Automated Delivery of NOCs/Returns) {color:#36B37E}*[ DEV DONE ]*{color}  
          If Type of SFTP=Auto-Load Issued Check File, then the following fields should be displayed {color:#36B37E}*[ NEED_TO_CREATE_DEPENDENCY ]*{color} {color:#36B37E}*[ DEV DONE ]*{color}  
          i. Occurrence (numeric) {color:#36B37E}*[ DEV DONE ]*{color}  
          ii. Transfer Times (long text) {color:#36B37E}*[ DEV DONE ]*{color}  
          iii. Files Per Day (numeric) {color:#36B37E}*[ DEV DONE ]*{color}   
          iv. File Names (long text){color:#36B37E}*[ DEV DONE ]*{color}  
          v. Confirm File Mapping is Provided (checkbox){color:#36B37E}*[ DEV DONE ]*{color}  
m.       Contact Person (short text);{color:#36B37E}*[ DEV DONE ]*{color}  
n.         Contact Person Email (short text);{color:#36B37E}*[ DEV DONE ]*{color}  
o.     Contact Person Phone (short text); {color:#36B37E}*[ DEV DONE ]*{color}  
p.       Preferred Contact Method (picklist: Phone;Secure Message); {color:#36B37E}*[ DEV DONE ]*{color}  
q.       Advise of Up to 6 Week Timeframe (checkbox) {color:#36B37E}*[ DEV DONE ]*{color}  
# 
*Automated ACH File Delivery*:
a.       Same fields as all fields from SFTP/ACH Automation tasks with each different Automation Task selected. 
# 
*BAI2*:
a.       Engagement Placed On Hold (checkbox);{color:#36B37E}*[ DEV DONE ]*{color}  
b.       Contract History Completed and Verified (checkbox);{color:#36B37E}*[ DEV DONE ]*{color}  
c.       Notify Client/TM Request Received (checkbox);{color:#36B37E}*[ DEV DONE ]*{color}  
d.       Requestor (Salesforce User); {color:#36B37E}*[ DEV DONE ]*{color}   
e.       User (short text);{color:#36B37E}*[ DEV DONE ]*{color}  
f.        User Email (short text);{color:#36B37E}*[ DEV DONE ]*{color}  
g.       User Phone (short text);{color:#36B37E}*[ DEV DONE ]*{color}  
h.       Sharepoint Request Link (short text/hyperlink);{color:#36B37E}*[ DEV DONE ]*{color}  
i.         Notify Client/TM Internal IT Ticket Opened (checkbox);{color:#36B37E}*[ DEV DONE ]*{color}  
j.         Q2 Centrix Case Number (short text);{color:#36B37E}*[ DEV DONE ]*{color}  
k.       Notify Client/TM Q2 Case Created (checkbox);{color:#36B37E}*[ DEV DONE ]*{color}  
l.         Testing Complete (checkbox);{color:#36B37E}*[ DEV DONE ]*{color}  
m.     Sharepoint Task to Internal IT Completed (checkbox);{color:#36B37E}*[ DEV DONE ]*{color}  
n.       Notified Client that Service is Ready (checkbox);{color:#36B37E}*[ DEV DONE ]*{color}  
o.       Files Still Present in Server (Yes/No/Blank (blank by default));{color:#36B37E}*[ DEV DONE ]*{color}  
p.       Call Client to Confirm Files are Picked Up (checkbox; only shows is Files Still Present in Server=Yes) {color:#36B37E}*[ NEED TO SET UP DEPENDENCY ]*{color}  {color:#36B37E}*[ DEV DONE ]*{color}  
# 
*Automated Delivery of NOCs/Returns*:
a.       Same fields as BAI2
# 
*Auto-Load Issued Check File*:
a.       Same fields as BAI2 with the following as additional:
                                                               i.      Profile Setup and Files Mapped (checkbox) (appears after Notify client/TM Internal IT Ticket Opened) {color:#36B37E}*[ NEED TO SET UP DEPENDENCY ]*{color} {color:#36B37E}*[ DEV DONE ]*{color}  </t>
  </si>
  <si>
    <t>Tasks are updated</t>
  </si>
  <si>
    <t>Update tasks</t>
  </si>
  <si>
    <t>Deployment and data work</t>
  </si>
  <si>
    <t>JIRA-BB-621</t>
  </si>
  <si>
    <t>P1C4.2.4.UC4, P1C4.2.4.UC2</t>
  </si>
  <si>
    <t>Create Task_Detail__c object to support training and other Tasks</t>
  </si>
  <si>
    <t xml:space="preserve">While working on “BB-572: Add New Training Tasks for SFTP Setup Tasks” I ran into an issue. The Activity object, which is where you create custom fields for Tasks, has a limit of 100 custom fields. Most, if not all, other Salesforce objects let you create 800 custom fields. A huge difference. Well, I ran into that limit. Naren and I met to discuss this and we considered the options and have a plan forward that I want to share with you to prepare you for a discussion on this topic during our Tuesday Stand-up next week. </t>
  </si>
  <si>
    <t>As shown and described in BB-527</t>
  </si>
  <si>
    <t xml:space="preserve">We are planning to create a custom object and relate it to Tasks. This new object, Task_Detail__c, will host all of the custom fields that have been created or will be created for Training Tasks or other types of Tasks that you may want to implement in the future. 
!image-20230602-183039.png|width=100%!
From an end-user experience this should be seamless. There are some steps that we need to take to complete this solution: (I have created a new story and related it to [BB-572] → New story is [BB-621])
* Re-create all of the existing fields on the Task_Detail__c object
* Re-create the quick actions with their associated layouts
* Update the Task record page
* Create a flow that will relate the Task_Detail__c record with the Task record
* Migrate the custom field data from the Task object records to the new Task_Detail__c object records
* *Discuss this solution with the full team before we move forward with it*
** Identify other potential issues / things to consider
* We can discuss LOE during our Tuesday meeting. 
* *Create a report type* </t>
  </si>
  <si>
    <t>JIRA-CB-9</t>
  </si>
  <si>
    <t>P1C4.2.4.UC3</t>
  </si>
  <si>
    <t>Chatter (use case, training, groups)</t>
  </si>
  <si>
    <t>Most users are not currently using Chatter but are hoping to have more adoption in the future</t>
  </si>
  <si>
    <t>JIRA-FFBI-161</t>
  </si>
  <si>
    <t>P1C4.2.4.UC2</t>
  </si>
  <si>
    <t>Configure Customer Onboarding - Portal Access</t>
  </si>
  <si>
    <t>As an FFin user I need to be able to enable portal access for customers so they can login to complete requested document uploading.</t>
  </si>
  <si>
    <t>AC1: Users are able to enable a customer portal record from the relationship record</t>
  </si>
  <si>
    <t>Ensure that an individual can be enabled for the portal via Relationship / Loan.</t>
  </si>
  <si>
    <t>See Deployment Checklist</t>
  </si>
  <si>
    <t>FlexiPage:
* Commercial_Workspace
Activate Portal</t>
  </si>
  <si>
    <t>JIRA-IAMC-8</t>
  </si>
  <si>
    <t>Jira issue IAMC-8</t>
  </si>
  <si>
    <t>P1C4.2.4.UC1</t>
  </si>
  <si>
    <t>Establish a AM/EM role-specific onboarding plan</t>
  </si>
  <si>
    <t xml:space="preserve">Checklist, material, etc
[https://docs.google.com/spreadsheets/d/1hy_QUHXFsyfJZyCJYJ_sDPv0qAYvcKut5YgxY3U1SYo/edit#gid=1860641478|https://docs.google.com/spreadsheets/d/1hy_QUHXFsyfJZyCJYJ_sDPv0qAYvcKut5YgxY3U1SYo/edit#gid=1860641478|smart-link] </t>
  </si>
  <si>
    <t>JIRA-ME-47</t>
  </si>
  <si>
    <t>Jira issue ME-47</t>
  </si>
  <si>
    <t>Zennify Litmus Account</t>
  </si>
  <si>
    <t xml:space="preserve">Setup for a Zennify Litmus Account which includes the previews that we should use to render check email builds for clients.
This will allow us to send more emails with less previews and will also allow our practice to have a “standard” list of clients that we will support for email development.  
Clients asking for renders outside of this list would qualify as a custom scoped work order for email development. </t>
  </si>
  <si>
    <t>Email client list is successfully updated and render tests are only shown to the correct email clients.</t>
  </si>
  <si>
    <t>Check the following boxes for “choose your email clients” inside of the settings outlined in Implementation Steps.  The list of boxes that will have NO checks is at the end of the design.  Lotus, Thunderbird, etc.
Apple Mail
* Apple Mail 13
* Apple Mail 14 Dark
Outlook
* Outlook 2016 Mac OS
* Outlook 2019 120 DPI
* Outlook 2016 Win 10
* Outlook 2019
* Outlook 365 Win 10
* Outlook 365 Dark Win 10
* Outlook 365 Mac OS
* Outlook 365 Dark Mac OS
Android
* Gmail App Android 9.0
* Gmail App Android 10.0
* Gmail App Android 10.0 Dark
iOS
* Gmail App iOS 14.2
* Gmail App Dark iOS 14.2
* iPhone 11 iOS 13.1
* iPhone 12 Pro Max iOS 14.2
* iPhone 12 Dark iOS 14.2
AOL Mail
* Edge
Gmail
* Edge
* Firefox
* Chrome
Office 365
* Edge
Yahoo\! Mail
* Firefox
* Chrome
Lotus Notes / Thunderbird / Other / Comcast / freenet.de / GMX.de / G Suite / Mail.ru / Outlook.com / T-Online.de / Web.de
* Nothing checked under this</t>
  </si>
  <si>
    <t>Login to your Litmus account. 
In the top right, you will see your name (it may say Sean Ruiz).
Click your (or Sean’s) name and click settings.
Select Email Clients from the list. 
CHECK the boxes listed in the Solution Design.  
At the bottom, select Save email client selection</t>
  </si>
  <si>
    <t>JIRA-ME-63</t>
  </si>
  <si>
    <t>Jira issue ME-63</t>
  </si>
  <si>
    <t>P1C4.2.4.UC1, P1C4.2.4.UC3</t>
  </si>
  <si>
    <t>Employee Onboarding for Marketing Cloud</t>
  </si>
  <si>
    <t xml:space="preserve">Build out of Onboarding agenda/ topics and timelines for onboarding employees joining Zennify in a Marketing Cloud role.  Onboarding will include a full day of sessions with the MarTech staff focused on the following:
* Org Structure
* MC Methodology
* Project Milestones &amp; Artifacts 
* Training &amp; Deployment </t>
  </si>
  <si>
    <t>Complete agenda with durations and ownership (Primary/ Backup resources)</t>
  </si>
  <si>
    <t>JIRA-NAVEBANK-380</t>
  </si>
  <si>
    <t>Relationship Management - Configure Customer Onboarding - ID Document - Passport Card</t>
  </si>
  <si>
    <t xml:space="preserve">As a relationship manager, I can add a passport card as a form of ID for individuals. </t>
  </si>
  <si>
    <t xml:space="preserve">When the user is creating an individual relationship (loan or deposit) they can select passport card as an option.
[~accountid:6260873aacc905006882193a] What additional information from the passport card would you like to capture? </t>
  </si>
  <si>
    <t>Configure a new ID document for Passport card per the AC that will be available when creating an individual relationship using one of these groups. 
* *Deposit Customer Creation Individual*
* *Loan Customer Creation Individual*</t>
  </si>
  <si>
    <t>JIRA-NAVEBANK-480</t>
  </si>
  <si>
    <t>Configure Customer Onboarding - Document Manager Access</t>
  </si>
  <si>
    <t>As a Relationship Officer, I need to be able to see all documents that the customer has uploaded into the portal so I can process their applications.</t>
  </si>
  <si>
    <t>When a Relationship Officer views Document Manager on a realtionship, they should be able to see all files that have been uploaded by the customer.</t>
  </si>
  <si>
    <t>JIRA-NAVEBANK-738</t>
  </si>
  <si>
    <t>Training for creating dev sandboxes</t>
  </si>
  <si>
    <t>The tech team would like a training / documentation of how to create dev sandboxes</t>
  </si>
  <si>
    <t>Team will have instructions for moving nCino record based on configuration to developer sandboxes</t>
  </si>
  <si>
    <t>Write instructions for migrating nCino record based configuration to developer sandboxes.  Instructions should include how to migration functionality for the following: 
* Be able to *book to the core* of a Business relationship
* Be able to *update on core* a Business relationship
* Be able to *book to the core* an Individual relationship
* Be able to *update on the core* of an Individual relationship
* Be able to book a savings account
* Be able to generate a loan account number
* Be able to book a loan account
* Have NAIC's codes configured
* Any additional changes required to have the developer organization as a fully functional environment.</t>
  </si>
  <si>
    <t>JIRA-NCM-58</t>
  </si>
  <si>
    <t>P1C4.2.4.UC3, P1C4.2.4.UC4</t>
  </si>
  <si>
    <t>Onboarding Tasks. Client experience</t>
  </si>
  <si>
    <t>As a NWCM user I would like a seamless onboarding of new Households</t>
  </si>
  <si>
    <t># When we onboard a new client (Household)  to Northwest Financial Advisors we would like for the CSA or advisor to receive a follow-up task when the account is funded (depending if we can receive that data from clientwork) and on day 30. 
# Should the task not be worked there should be a reminder email within 24 hours of the original task. 
# If after 48 hours the task is still not worked then the manager should receive a notification asking the manager to follow up with the CSA or the advisor to the task that has been assigned. 
{color:#ff5630}*NOTE: See Neetu's worksheet for more information*{color}
[NWFA Stories Jan 19th|https://docs.google.com/spreadsheets/d/1j-d7kE7Z87YsitClMwJ8_WuWQ539s6j-/edit#gid=1141921332]</t>
  </si>
  <si>
    <t xml:space="preserve">* Create an Action Plan labeled “Operation Tasks”. This action plan should be for the financial account object. The tasks included should be:
# Ops verify the incoming funds in CW. (2 weeks time due date)
# Ops confirm the complete incoming funds (verify all the positions) (Create a dependency on the previous item)
# Ops confirms a completed notification to the CSA once all of the above is verified. (Create a dependency on the previous item)
* Create an Action Plan Labeled “Onboarding Tasks”.  This action plan should be for the financial account object. The tasks included should be:
# Task for the Advisors/CSAs to fill out advisory notes
# Task to set up Account View and send link to client with instructions.
# Task to check funds transfer status after 2 weeks.
# Task for 30 day Follow up to check in with client.
* Upon onboarding an account in story [https://zennify.atlassian.net/browse/NCM-59|https://zennify.atlassian.net/browse/NCM-59], automatically assign the” Operation Tasks” to the Financial Account 
* Set up a record-triggered flow to accomplish the notification to the assigned user in AC-3 if they are past the due date by 24 hours. If past 48 hours send a notification to the manager (related to the CSA of the parent account record). This can be based on the due date of the follow-up task. 
* Add additional scheduled paths (24 and 48 hours) that trigger from funded date (new field that’s populated when Ops marks Task 1 completed). Reminders are sent for 2 Tasks from Action Plan in Story 61.
** Have the completion of task 1 set the funded date on the financial account via a flow
** Use the funded date as the criteria for the record-triggered flow to invoke the notifications. 
** Create tasks specified in [https://zennify.atlassian.net/browse/NCM-61|https://zennify.atlassian.net/browse/NCM-61|smart-link] </t>
  </si>
  <si>
    <t>Create Action Plan Template named “Onboarding Tasks”
Create Action Plan Template named “Operation Tasks”
Create Flow named “FinAcct Action Plan Reminder”
Create Flow named “Ops Funding Task”
Create “Onboarded Date” field on Financial Account object</t>
  </si>
  <si>
    <t>* Action Plan Template
** Onboarding Tasks
** Operation Tasks
** CSA Funded Account Tasks
* Flow
** FinAcct Action Plan Reminder
** Ops Funding Task
** FinAcct Funded Reminder
* Financial Account
** Field: Onboarded Date
** Field: Funded Date</t>
  </si>
  <si>
    <t>JIRA-PF-1056</t>
  </si>
  <si>
    <t>Ability for Sales Enablement to Communicate with Client</t>
  </si>
  <si>
    <t xml:space="preserve">As a Sales Enablement Specialist, I want to be able to communicate with clients so that I have a direct line to the client for follow up. </t>
  </si>
  <si>
    <t>* Sales Enablement Specialists would be able to send proposals on behalf of the Regional Director or Enterprise Sales Consultants 
** {color:#ff5630}Email being sent out would be created by Sales Enablement Specialist but from RD or Enterprise Sales Consultant {color}</t>
  </si>
  <si>
    <t>Create org wide email addresses for the people that the Sales Enablement Specialist can send from
enable the org wide email addresses for the profile Pentegra Internal Sales
!image-20230301-164328.png|width=327,height=481!</t>
  </si>
  <si>
    <t>JIRA-PF-1210</t>
  </si>
  <si>
    <t>P1C4.2.4.UC4, P1C4.2.4.UC3</t>
  </si>
  <si>
    <t>TIAA Onboarding - Include the Plan Readiness Document</t>
  </si>
  <si>
    <t>As a member of the Legal Team, when the Platform we work with is TIAA, I need the Plan Readiness Document to be included as one of the required documents for Legal to review so we can be sure to review all required documents from a legal perspective as the Plan moves through Onboarding process.</t>
  </si>
  <si>
    <t>* Platform = TIAA
* Plan Readiness Document = Required (during Pre-Conversion)
* Part of the Percentage Complete
* When all 4 are received, status of documents automatically change to “Legal Review Pending” status
* Update emails sent to COS to ensure that if rejected, notify which document has been rejected. 
* Update emails sent to COS to ensure the “Approved by Legal”, all 4 legal documents have been accepted
* from Heather: This document is not a file upload from the OnBoard site currently. Can we have it show internally as part of the Doc Collection items and make it required without having to put it on the OnBoard site?</t>
  </si>
  <si>
    <t>metadata part of [PF-1178]
new field on plan for url
update to flows for legal review, approved, rejected
* if all 4 fields = Not Applicable, do nothing
* When all 4 are received, status of documents automatically change to “Legal Review Pending” status
* email for review, add document and link to email
* Update emails sent to COS to ensure that if rejected, notify which document has been rejected
* Update emails sent to COS to ensure the “Approved by Legal”, all 4 legal documents have been accepted
Additional logic for both paths: If plan document checklist item with Name (Plan Readiness Document, Amendments, Adoption Agreement, or Summary Plan Description does not exist, update corresponding url field on Plan record to “Not Applicable”</t>
  </si>
  <si>
    <t>Metadata approved (PF-1178) moving back to ready for QA (once AJ uploads the metadata)</t>
  </si>
  <si>
    <t>* Custom Fields - Plan
** Adoption_Agreement_Received_Record_URL__c
** Amendments_Received_Record_URL__c
** SPD_Received_Record_URL__c
** PRD_Received_Record_URL__c
* Page Layout
** Pentegra Community Layout
** Pentegra Consulting Layout
* Lightning Page Layout
** PlanRecordPage1
* Flows
** Subflow_Notifying_Legal_When_3_Required_Documents_Are_Completed
** Sub_Flow_Ready_for_Legal_Review
** Document_Checklist_After_Create_or_Update
** Plan_After_Create_or_Update_Flow
* Apex
** PlanTriggerHandler
** PlanTriggerHandlerTest</t>
  </si>
  <si>
    <t>JIRA-PF-1275</t>
  </si>
  <si>
    <t>TIAA Onboarding - additional fields to the Plan Info Section of onboard</t>
  </si>
  <si>
    <t>For OnBoard, add the following to the Plan Info section:
# Does your plan have assets with an outside vendor? (yes or no) (Note, if the answer is not the below 2 questions are not required and can be suppressed)
# If yes, what is that Vendors name and contact information? (this might need to be 2 questions with the contact info going in the contact section)
# Approximate amount of assets with the above vendor. (currency field)</t>
  </si>
  <si>
    <t>When the platform = TIAA, and the Type is not start up or internal conversion, these questions should be included in the portal / plan info section 
# Does your plan have assets with an outside vendor? (yes or no) (Note, if the answer is no the below 2 questions are not required and can be suppressed)
# If yes, what is the Vendor’s name and contact information? (this might need to be 2 questions with the contact info going in the contact section)
# Approximate amount of assets with the above vendor (currency field)
when a plan is created, populate the following fields from Account 
|Employer_Identification_Number_Startup__c|
|NAICS_Code_Startup__c|
|Date_Business_Commenced_Startup__c|
|# Fiscal_Year_End_Startup__c|</t>
  </si>
  <si>
    <t>3 new fields on plan - same FLS as {{Do you require paper enrollment kits?}} field
on the lightning page layout for pentegra community - Onboard Tab Plan Info section, bottom left column
# Does your plan have assets with an outside vendor? (yes or no)
# If yes, what is the vendor’s name and contact information?  (text)
# Approximate amount of assets with the above vendor (currency field)
update metadata to add these - where platform is TIAA and type is not start up or any of the internal conversion.
update plan creation for plans in onboard (opportunity trigger)
when a plan is created, populate the following fields on the plan from the corresponding fields on the Account
|Employer_Identification_Number_Startup__c|
|NAICS_Code_Startup__c|
|Date_Business_Commenced_Startup__c|
|Fiscal_Year_End_Startup__c|</t>
  </si>
  <si>
    <t>* Custom Field
** Assets_with_outside_vendor__c
** Vendors_name_and_contact_info__c
** Approx_assets_with_vendor__c
* Page Layout
** Pentegra Community Layout
* Lightning Record Page
** PlanRecordPage1
* Custom Metadata Object - Long Field Label
** Section__c
* Custom Metadata Records - Long Field Label
** Long_Field_Label__mdt.Assets_with_outside_vendor
** Long_Field_Label__mdt.Approx_assets_with_vendor
** Long_Field_Label__mdt.Vendors_name_and_contact_info
* Flow
** Plan_After_Create_or_Update_Flow</t>
  </si>
  <si>
    <t>JIRA-PF-1276</t>
  </si>
  <si>
    <t>TIAA Onboarding - Onboard complete extraction of information</t>
  </si>
  <si>
    <t>We’d like to have a workflow where when OnBoard reaches 100% complete and the platform equals TIAA – Headquarters all information that was collected via OnBoard will get extracted (including contact information) into a report that would go to the following TIAA email address: [RetirePlusProductSpecialist@tiaa.org|mailto:RetirePlusProductSpecialist@tiaa.org]
-All of the fields as well as extract of contacts</t>
  </si>
  <si>
    <t># all fields that are requested in onboard (both required and not required)
# all contact roles with contact info
# when pre-conversion percent complete is changed and new value = 100%, send email
# add the email address to the custom setting Automation Settings name field TIAA Onboard Email</t>
  </si>
  <si>
    <t># when pre-conversion percent complete is changed and new value = 100%, send email and create spreadsheet attachment 
# Email:
## *To:*  *-add the email address to the custom setting Automation Settings name field TIAA Onboard Email-* *COS (for this release, will be updating to use the custom setting in the next release)*
## From:  COS (plan → opportunity team → COS or owner of plan record)
## Subject:  Plan Name - Data Collected from Client OnBoarding
## Body:  Please see the attachment for data collected during  Client OnBoarding
## 
#*Product Family:  [insert value from plan]*
#*Product Type:  [insert value from plan]*
#*Product Offering:  [insert value from plan]*
#*Plan  Structure:  [insert value from plan]*
#*3(16):  [insert value from plan]*
#*3(38):  [insert value from plan]*
#*Trustee:  [insert value from plan]*
# Attachment
## All fields for metadata, both required and not required - populate field api name in one column, value from record in next column
## plan contact roles
### Role, Contact Name, Contact Email, Contact Phone, Contact Street, Contact City, Contact State, Contact Zip
Can be generated via code</t>
  </si>
  <si>
    <t>* Custom Field - Plan
** Platform_Name__c
* Custom Setting Field - Automation_Settings__c
** TIAA_Onboard_Email__c
* Label
** tiaaPlatformAccountName
* Apex
** PlanTriggerHandler.cls
** PlanTriggerHandlerTest.cls</t>
  </si>
  <si>
    <t>JIRA-PF-1498</t>
  </si>
  <si>
    <t>Board of Directors, for onboarding</t>
  </si>
  <si>
    <t>Please have a new field added to Pentegra OnBoard "Does your plan have a Board of Directors?" This should be added to all plan/product types and can be the last question of the General Information section. add to plan record in onboard section</t>
  </si>
  <si>
    <t>Plan object, new field:
# Does your plan have a Board of Directors?  picklist, Yes, No
# FLS edit by all Pentegra Profiles including both community
# add to the following flexipages, Onboard tab, Plan Information section, Move Payroll Company and Other Payroll Company Name under Payroll Frequency.  then add this field bottom left column.
## PlanRecordPage
## PlanRecordPage - Account Management
## PlanRecordPage - Legal View</t>
  </si>
  <si>
    <t>* Custom Field - Plan
** Does_your_plan_have_a_Board_of_Directors
* Lightning Page
** PlanRecordPage1
** PlanRecordPageAM
** PlanRecordPage_Legal_View
* Profile
** Admin
** all Pentegra</t>
  </si>
  <si>
    <t>JIRA-PF-517</t>
  </si>
  <si>
    <t>Training: Plan Health Review and Other Outward Touchpoint Automation (Placeholder)</t>
  </si>
  <si>
    <t>Plan Health Review is one of the proactive outreach touchpoints
Checks in compliance 
Would to explore some sort of automation in salesforce to trigger reminders on when to complete a plan health review - for all plans they apply to
I might have missed the other main outbound touchpoint. Sahil said there was two.
{color:#ff5630}This is an operational task. Ops just wanted to make sure these tasks were logged as completed. {color}</t>
  </si>
  <si>
    <t>* This is a mass upload of tasks/events - not necessarily triggered by anything</t>
  </si>
  <si>
    <t>JIRA-PF-618</t>
  </si>
  <si>
    <t>P1C4.2.4.UC3, P1C4.2.4.UC2</t>
  </si>
  <si>
    <t>Pre-Conversion information complete - notify onboarding specialist</t>
  </si>
  <si>
    <t>As an Onboarding Specialist, I want to be notified when all information is completed, documents uploaded and review by Legal is complete so that I can begin preparing for their transition.</t>
  </si>
  <si>
    <t>* Task created to the Onboarding Specialist when all data elements are completed for the plan and all legal documents have been approved.
* Future state → no task, just moving to PF-644</t>
  </si>
  <si>
    <t>create new field on Plan object:  Pre-Conversion Process Complete (date field) 
put on page layout in the STage/Status details section under the pre=conversion percent complete field ([Pentegra Plan General Layout|https://prs1--qa.lightning.force.com/lightning/setup/ObjectManager/01I4x000002J5kd/PageLayouts/00h4x000005LWIuAAO/view] and Pentegra Community layout)
* FLS for all will be Read Only for Pentegra Account Management, Pentegra Client Transition, Pentegra Executive, Pentegra Marketing and Pentegra Read Only. Editable by System Administrator, Pentegra Community User, Pentegra Change Team, Pentegra External Sales, Pentegra Internal Sales, Pentegra Integration. Hidden to all other profiles
create new sub flow called from Plan: After Create or Update Flow
when pre-conversion percent complete is changed and now = 100
AND if document checklist items exist for 
* Adoption Agreement
* Amendments
* SPD
they must have a status of Approved by Legal 
then create a task:
* Assigned to Onboarding Specialist (Plan Owner)
* Related to Plan
* Subject: Pre-Conversion Complete - Review Required
* Comments (Description): The Plan has reached 100% Complete.  Please review the Plan record, payroll cycle (if applicable), Plan Roles, and Document Checklist items.  If everything is complete, please enter the current date in the Pre-Conversion Process Complete field on the Plan.
* Due Date= today + 1
* Priority = Normal
* Status = Open
Create validation rule that the date for the Pre-Conversion Process Complete field is today (can’t back or future date it)
rule Name:  Pre-Conversion Process Complete
# if Pre-Conversion Process Complete is changed and Pre-Conversion Process Complete new value does not equal today, error
# You must enter today’s date for the Pre-Conversion Process Complete field
# put error by field</t>
  </si>
  <si>
    <t>* Custom Field on Plan
** Pre-Conversion Process Complete
* Plan Page Layout Updates
** Pentegra Plan General Layout
** Pentegra Community Layout
* Flows
** Plan: After Create or Update Flow
** SubFlow: Pre-Conversion Review Required
* Validation Rule
** Pre_Conversion_Process_Complete on Plan
** Pre_Conversion_Legal_Documents on Document Checklist Item
Post-Deploy
* FLS for new Field
* Activate new Flow versions</t>
  </si>
  <si>
    <t>JIRA-PF-632</t>
  </si>
  <si>
    <t>Task Created For Onboarding Specialist To Set Up Welcome Call</t>
  </si>
  <si>
    <t xml:space="preserve">As an Onboarding Specialist, when an Opportunity moves to Verbal, I want a task created so that I can set up a welcome call with the Plan Sponsor or Advisor. </t>
  </si>
  <si>
    <t>* Task created and assigned to onboarding specialist
** Plan name
** Contact information for Transition Contact -Plan Sponsor-  or Advisor
** For all clients
* {color:#6554c0}Where the products are included in the pre-conversion process - (where Product Family, Product Type, Product Offering, Line of Business and 3(16) from opportunity match a value in the Pre-Conversion Data Mapping Custom Metadata){color}</t>
  </si>
  <si>
    <t>* -Record Triggered Flow- - -Create Sub flow- {color:#ff5630}-(to be called by another flow) named- {color}-Pre-Conversion- {color:#ff5630}-Welcome Cal-{color}{color:#ff5630}l{color} -Start Up Tasks-:  -create Welcome Call task when Review Complete field on Opportunity is changed to True and Opportunity Stage = Verbal and Plan is created and (where Product Family, Product Type, Product Offering, Line of Business and 3(16) from opportunity match a value in the Pre-Conversion Data Mapping Custom Metadata)- {color:#ff5630}Update sub flow Pre-Conversion Initial Tasks{color}
** Assigned to Onboarding Specialist (Plan-&gt; Opportunity → Opportunity Team Role = Client Onboard Specialist)
** Record Type - Sales task
** Subject = Set Up Welcome Call
** Related To = Plan
** Priority = Normal
** Due Date = Today+1
** Name = Transition Contact -Plan Sponsor- 
** Advisor = Advisor (if not null)
** Comments = Welcome Call for Opportunity (insert Opportunity Link) - moved to Verbal and Reviewed
{color:#ff5630}Name the Parent flow: Opportunity:  Create or After Update Flow{color}
{color:#ff5630}applies to all records that enter the subflow{color}</t>
  </si>
  <si>
    <t>*Flow:*
Pre_Conversion_Initial_Tasks</t>
  </si>
  <si>
    <t>JIRA-SILVERGATE-40</t>
  </si>
  <si>
    <t>Match "Onboarding - Your Personal Information" to specs</t>
  </si>
  <si>
    <t>refer to attached “Your Personal Information_nCino.docx”
The route title is “Your Personal Information”
The subheader/description is “This information will be used if we need to contact you regarding your application.”
Only the following fields appear on this screen:
* Name (text)
* Mobile Phone Number W Country Code (text)
* Email Address (text)
* Role (record config/picklist)</t>
  </si>
  <si>
    <t>JIRA-ZBFQS20-136</t>
  </si>
  <si>
    <t>Training Feedback</t>
  </si>
  <si>
    <t>{panel:bgColor=#eae6ff}
Feedback from the Functional Knowledge Transfer session on 3/9
{panel}
* Update typo on the Business Activities Screen “Please mark all that apply”
* Update EST MTH Freq fields to be a number, not dollar
* Zennify to look into moving the ownership information to sit on the actual Contact (Josh to add details to Slack)</t>
  </si>
  <si>
    <t>* Application Omniscript: Business Activities Screen correctly displays “Please mark all that apply”
* EST MTH Freq fields no longer display as currency</t>
  </si>
  <si>
    <t>* Update Business Activities Screen on Application omniscript
* Update field types for EST MTH Freq fields</t>
  </si>
  <si>
    <t>P1C4.3.2.UC1</t>
  </si>
  <si>
    <t>P1C4.3.2.UC2</t>
  </si>
  <si>
    <t>P1C4.3.2.UC1, P1C4.3.2.UC3</t>
  </si>
  <si>
    <t>P1C4.3.2.UC2, P1C4.3.2.UC4</t>
  </si>
  <si>
    <t>P1C4.3.2.UC4</t>
  </si>
  <si>
    <t>P1C4.3.2.UC3</t>
  </si>
  <si>
    <t>P1C4.3.2.UC3, P1C4.3.2.UC4</t>
  </si>
  <si>
    <t>P1C4.3.2.UC2, P1C4.3.2.UC1</t>
  </si>
  <si>
    <t>P1C4.3.2.UC4, P1C4.3.2.UC1</t>
  </si>
  <si>
    <t>P1C4.3.2.UC2, P1C4.3.2.UC3</t>
  </si>
  <si>
    <t>JIRA-SILVERGATE-41</t>
  </si>
  <si>
    <t>Match "Onboarding - Business Info" to config spec</t>
  </si>
  <si>
    <t>(refer to Working Session video [https://drive.google.com/file/d/1tUbMpqBPjn9OoDh7J1wVw87j1e0ufg7_/view|https://drive.google.com/file/d/1tUbMpqBPjn9OoDh7J1wVw87j1e0ufg7_/view|smart-link] , re: discrepancies between application and Silvergate_nCino_Config_Spec_FINAL.pdf)
*Post Code* is re-labeled *Zip/Post Code*
*No. of Employees* picklist has options for the following ranges:
* 1-24
* 25-49
* 50-99
* 100-499
* 500+
The following fields, currently missing from the application, are displayed in the application:
p. Is the business’ principal office within the U.S.? (custom picklist Yes/No)
r. *State/Country of Legal Formation* (custom picklist – leverage global picklist values)
s. *Is the business registered to do business in California?* (custom picklist Yes/No)
x. *Does this have any parent entities?* (yes/no)
* If yes, add placeholder for an organization chart
z. *Please provide a description of the nature of the business, including products and services*
*offered.* (Custom Text Field)
The following option is removed from *Entity Type* picklist
* Remove: Limited Company (Non-US)
*Primary Classification of Business* (single picklist)
*Secondary Classification of Business* (single picklist)
Each item below that renders an option should be rendered as a new route, between Business Info and Additional Business Info. Look at each option that is currently rendered for Primary Classification of Business and remove, instead create a new Route for that section. 
Add Not Applicable to Secondary Classification of Business as an Option. 
Organize the Picklist Values for both Primary and Secondary by Alphabetical Order
Options same for Primary and Secondary. Be sure to remove “Market Maker” option from both. (Conditional render options based on Primary Classification of Business only.)
* Venture Fund (Render Fund)
* Hedge Fund (Render Fund)
* Fund/Investment Firm (Render Fund)
* Digital Currency Mining
* Software Developer
* Proprietary Trader (Render Market
Maker + *counterparty question)
* OTC Trading Firm (Render Market
Maker + *counterparty question)
* Digital Currency Exchange (Render
Exchange)
* Digital Currency Administrator (Render
Admin)
* Network Security (if selected render
"Additional information and
documentation may be requested")
* Token Sale (if selected render
"Additional information and
documentation may be requested")
* Payment Processor (if selected render
"Additional information and
documentation may be requested")
* Broker Dealer (Render Exchange)
* Crypto Lender/ Lending (if
selected render "Additional information
and documentation may be requested")
* CVC Kiosks / Bitcoin ATM (Render
Exchange)
* Other (Virtual Currency Related)
(Render Custom Text Field) Please
describe.
* Other (Non-Virtual Currency
Related)(Render Custom Text Field)
Please describe.
*counterparty question: "If known, please list the names of the top 5 counterparties with whom the business plans to conduct the majority of transactions." (custom text field)
*List All International Countries*
Countries include text “We do not provide services in this country” - same as the options in question “Country Where Business Entity Was Formed”
Add Tooltip text to the following fields:
* *Registered Address* - _"Please provide a physical address, no PO Boxes accepted."_
* *Personal Tax ID* - _“For U.S. individuals – Social Security Number. For Non-U.S. individuals – Passport number”_
* *Business Tax ID* - _“For U.S. entities – EIN. For Non-U.S. entities – Business Registration Number or GIIN”_
Verify *Legal* wall on application matches latest (see attached Silvergate Business Checking Application_Legal Wall.docx)</t>
  </si>
  <si>
    <t>PUB-P1C1.2.3.UC3</t>
  </si>
  <si>
    <t>use_case_derived_public_validated</t>
  </si>
  <si>
    <t>https://www.ncino.com/banking-advisor</t>
  </si>
  <si>
    <t>P1C1.2.3.UC3</t>
  </si>
  <si>
    <t>CRM Analytics, Tableau, Einstein Discovery, nCino Operations Analytics</t>
  </si>
  <si>
    <t>HIGH (derived from internal use case definition + public-validated patterns)</t>
  </si>
  <si>
    <t>Real-time executive performance dashboard for Resource Planning</t>
  </si>
  <si>
    <t>For Resource Planning: CRM Analytics + Tableau ingest from Sales Cloud, FSC, nCino loan/portfolio metrics, and external benchmarks via MuleSoft. Trigger condition: Quarterly business review or material event requires live performance view tied to Resource Planning.</t>
  </si>
  <si>
    <t>AC1: GIVEN CRM Analytics + Tableau ingest from Sales Cloud, FSC, nCino loan/portfolio metrics, and external benchmarks via MuleSoft
     WHEN Quarterly business review or material event requires live performance view tied to Resource Planning.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</si>
  <si>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Resource Planning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</si>
  <si>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EXEC_DASHBOARD. 4. Validate AC1-AC4. 5. Deploy to production.</t>
  </si>
  <si>
    <t>☐ Platform license verified ☐ Data model deployed ☐ Permissions assigned ☐ Test cases passed ☐ User training delivered ☐ Monitoring configured</t>
  </si>
  <si>
    <t>PUB-P1C1.2.3.UC2</t>
  </si>
  <si>
    <t>https://trailhead.salesforce.com/content/learn/modules/financial-services-cloud-basics</t>
  </si>
  <si>
    <t>P1C1.2.3.UC2</t>
  </si>
  <si>
    <t>Sales Cloud, FSC Action Plans, CRM Analytics</t>
  </si>
  <si>
    <t>Strategy-to-execution linkage for Resource Planning</t>
  </si>
  <si>
    <t>For Resource Planning: Each Sales Cloud Initiative / FSC Action Plan record carries a parent link to the strategic objective in Resource Planning; CRM Analytics rolls up actuals to objective level. Trigger condition: New initiative is created or existing one re-baselined; needs traceability to Resource Planning.</t>
  </si>
  <si>
    <t>AC1: GIVEN Each Sales Cloud Initiative / FSC Action Plan record carries a parent link to the strategic objective in Resource Planni
     WHEN New initiative is created or existing one re-baselined; needs traceability to Resource Planning.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</si>
  <si>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Resource Planning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</si>
  <si>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ALIGNMENT_LINK. 4. Validate AC1-AC4. 5. Deploy to production.</t>
  </si>
  <si>
    <t>PUB-P1C1.2.3.UC1</t>
  </si>
  <si>
    <t>https://trailhead.salesforce.com/content/learn/modules/agentforce-financial-services-basics</t>
  </si>
  <si>
    <t>P1C1.2.3.UC1</t>
  </si>
  <si>
    <t>Salesforce Platform, Quip, nCino Banking Advisor, Agentforce</t>
  </si>
  <si>
    <t>AI-assisted authoring &amp; maintenance of Resource Planning</t>
  </si>
  <si>
    <t>For Resource Planning: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Resource Planning.</t>
  </si>
  <si>
    <t>AC1: GIVEN Agentforce + nCino Banking Advisor co-author over prior versions, board minutes, peer benchmarks (nCino Operations Analy
     WHEN Strategy/governance team kicks off a draft, refresh, or material amendment of Resource Planning.
     THEN Agent generates a structured draft mapping each item to outcomes, KPIs, owners, and Salesforce/nCino enablers; flags inc
AC2: GIVEN the work is processed,
     WHEN the agent/workflow completes,
     THEN Board-ready Resource Planning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</si>
  <si>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Resource Planning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</si>
  <si>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AI_AUTHOR. 4. Validate AC1-AC4. 5. Deploy to production.</t>
  </si>
  <si>
    <t>PUB-P1C1.2.3.UC5</t>
  </si>
  <si>
    <t>https://slack.com/intl/en-us/features</t>
  </si>
  <si>
    <t>P1C1.2.3.UC5</t>
  </si>
  <si>
    <t>Marketing Cloud, Experience Cloud, Slack, Journey Builder</t>
  </si>
  <si>
    <t>Multi-channel stakeholder communication of Resource Planning</t>
  </si>
  <si>
    <t>For Resource Planning: Marketing Cloud + Experience Cloud + Slack + Journey Builder orchestrate messaging by audience segment with role-tailored content. Trigger condition: Approval or material change to Resource Planning triggers cascading communication.</t>
  </si>
  <si>
    <t>AC1: GIVEN Marketing Cloud + Experience Cloud + Slack + Journey Builder orchestrate messaging by audience segment with role-tailore
     WHEN Approval or material change to Resource Planning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</si>
  <si>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Resource Planning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</si>
  <si>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STAKEHOLDER_COMM. 4. Validate AC1-AC4. 5. Deploy to production.</t>
  </si>
  <si>
    <t>PUB-P1C1.2.3.UC4</t>
  </si>
  <si>
    <t>P1C1.2.3.UC4</t>
  </si>
  <si>
    <t>Salesforce Flow, Approvals, DocuSign, Slack, Agentforce</t>
  </si>
  <si>
    <t>Workflow-orchestrated review &amp; refresh cycle for Resource Planning</t>
  </si>
  <si>
    <t>For Resource Planning: Salesforce Flow orchestrates a multi-stage review across CFO/CRO/COO/Board Committee with Action Plans, Slack channels, and DocuSign signature capture. Trigger condition: Calendar-based cadence or KPI-deviation event triggers the Resource Planning review.</t>
  </si>
  <si>
    <t>AC1: GIVEN Salesforce Flow orchestrates a multi-stage review across CFO/CRO/COO/Board Committee with Action Plans, Slack channels, 
     WHEN Calendar-based cadence or KPI-deviation event triggers the Resource Planning review.
     THEN Each reviewer sees only their relevant sections; AI summarizes deltas vs prior version; flags unresolved comments and em
AC2: GIVEN the work is processed,
     WHEN the agent/workflow completes,
     THEN Approved Resource Planning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</si>
  <si>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Resource Planning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</si>
  <si>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WORKFLOW_CADENCE. 4. Validate AC1-AC4. 5. Deploy to production.</t>
  </si>
  <si>
    <t>PUB-P1C1.2.4.UC2</t>
  </si>
  <si>
    <t>P1C1.2.4.UC2</t>
  </si>
  <si>
    <t>Strategy-to-execution linkage for Dependency Management</t>
  </si>
  <si>
    <t>For Dependency Management: Each Sales Cloud Initiative / FSC Action Plan record carries a parent link to the strategic objective in Dependency Management; CRM Analytics rolls up actuals to objective level. Trigger condition: New initiative is created or existing one re-baselined; needs traceability to Dependency Management.</t>
  </si>
  <si>
    <t>AC1: GIVEN Each Sales Cloud Initiative / FSC Action Plan record carries a parent link to the strategic objective in Dependency Mana
     WHEN New initiative is created or existing one re-baselined; needs traceability to Dependency Management.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</si>
  <si>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Dependency Management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</si>
  <si>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PUB-P1C1.2.4.UC3</t>
  </si>
  <si>
    <t>P1C1.2.4.UC3</t>
  </si>
  <si>
    <t>Real-time executive performance dashboard for Dependency Management</t>
  </si>
  <si>
    <t>For Dependency Management: CRM Analytics + Tableau ingest from Sales Cloud, FSC, nCino loan/portfolio metrics, and external benchmarks via MuleSoft. Trigger condition: Quarterly business review or material event requires live performance view tied to Dependency Management.</t>
  </si>
  <si>
    <t>AC1: GIVEN CRM Analytics + Tableau ingest from Sales Cloud, FSC, nCino loan/portfolio metrics, and external benchmarks via MuleSoft
     WHEN Quarterly business review or material event requires live performance view tied to Dependency Management.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</si>
  <si>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Dependency Management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</si>
  <si>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PUB-P1C1.2.4.UC1</t>
  </si>
  <si>
    <t>P1C1.2.4.UC1</t>
  </si>
  <si>
    <t>AI-assisted authoring &amp; maintenance of Dependency Management</t>
  </si>
  <si>
    <t>For Dependency Management: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Dependency Management.</t>
  </si>
  <si>
    <t>AC1: GIVEN Agentforce + nCino Banking Advisor co-author over prior versions, board minutes, peer benchmarks (nCino Operations Analy
     WHEN Strategy/governance team kicks off a draft, refresh, or material amendment of Dependency Management.
     THEN Agent generates a structured draft mapping each item to outcomes, KPIs, owners, and Salesforce/nCino enablers; flags inc
AC2: GIVEN the work is processed,
     WHEN the agent/workflow completes,
     THEN Board-ready Dependency Management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</si>
  <si>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Dependency Management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</si>
  <si>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PUB-P1C1.2.4.UC5</t>
  </si>
  <si>
    <t>P1C1.2.4.UC5</t>
  </si>
  <si>
    <t>Multi-channel stakeholder communication of Dependency Management</t>
  </si>
  <si>
    <t>For Dependency Management: Marketing Cloud + Experience Cloud + Slack + Journey Builder orchestrate messaging by audience segment with role-tailored content. Trigger condition: Approval or material change to Dependency Management triggers cascading communication.</t>
  </si>
  <si>
    <t>AC1: GIVEN Marketing Cloud + Experience Cloud + Slack + Journey Builder orchestrate messaging by audience segment with role-tailore
     WHEN Approval or material change to Dependency Management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</si>
  <si>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Dependency Management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</si>
  <si>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PUB-P1C1.2.4.UC4</t>
  </si>
  <si>
    <t>P1C1.2.4.UC4</t>
  </si>
  <si>
    <t>Workflow-orchestrated review &amp; refresh cycle for Dependency Management</t>
  </si>
  <si>
    <t>For Dependency Management: Salesforce Flow orchestrates a multi-stage review across CFO/CRO/COO/Board Committee with Action Plans, Slack channels, and DocuSign signature capture. Trigger condition: Calendar-based cadence or KPI-deviation event triggers the Dependency Management review.</t>
  </si>
  <si>
    <t>AC1: GIVEN Salesforce Flow orchestrates a multi-stage review across CFO/CRO/COO/Board Committee with Action Plans, Slack channels, 
     WHEN Calendar-based cadence or KPI-deviation event triggers the Dependency Management review.
     THEN Each reviewer sees only their relevant sections; AI summarizes deltas vs prior version; flags unresolved comments and em
AC2: GIVEN the work is processed,
     WHEN the agent/workflow completes,
     THEN Approved Dependency Management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</si>
  <si>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Dependency Management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</si>
  <si>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PUB-P1C1.2.5.UC4</t>
  </si>
  <si>
    <t>P1C1.2.5.UC4</t>
  </si>
  <si>
    <t>Workflow-orchestrated review &amp; refresh cycle for Budget Alignment</t>
  </si>
  <si>
    <t>For Budget Alignment: Salesforce Flow orchestrates a multi-stage review across CFO/CRO/COO/Board Committee with Action Plans, Slack channels, and DocuSign signature capture. Trigger condition: Calendar-based cadence or KPI-deviation event triggers the Budget Alignment review.</t>
  </si>
  <si>
    <t>AC1: GIVEN Salesforce Flow orchestrates a multi-stage review across CFO/CRO/COO/Board Committee with Action Plans, Slack channels, 
     WHEN Calendar-based cadence or KPI-deviation event triggers the Budget Alignment review.
     THEN Each reviewer sees only their relevant sections; AI summarizes deltas vs prior version; flags unresolved comments and em
AC2: GIVEN the work is processed,
     WHEN the agent/workflow completes,
     THEN Approved Budget Alignment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</si>
  <si>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Budget Alignment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</si>
  <si>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PUB-P1C1.2.5.UC3</t>
  </si>
  <si>
    <t>P1C1.2.5.UC3</t>
  </si>
  <si>
    <t>Real-time executive performance dashboard for Budget Alignment</t>
  </si>
  <si>
    <t>For Budget Alignment: CRM Analytics + Tableau ingest from Sales Cloud, FSC, nCino loan/portfolio metrics, and external benchmarks via MuleSoft. Trigger condition: Quarterly business review or material event requires live performance view tied to Budget Alignment.</t>
  </si>
  <si>
    <t>AC1: GIVEN CRM Analytics + Tableau ingest from Sales Cloud, FSC, nCino loan/portfolio metrics, and external benchmarks via MuleSoft
     WHEN Quarterly business review or material event requires live performance view tied to Budget Alignment.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</si>
  <si>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Budget Alignment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</si>
  <si>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PUB-P1C1.2.5.UC2</t>
  </si>
  <si>
    <t>P1C1.2.5.UC2</t>
  </si>
  <si>
    <t>Strategy-to-execution linkage for Budget Alignment</t>
  </si>
  <si>
    <t>For Budget Alignment: Each Sales Cloud Initiative / FSC Action Plan record carries a parent link to the strategic objective in Budget Alignment; CRM Analytics rolls up actuals to objective level. Trigger condition: New initiative is created or existing one re-baselined; needs traceability to Budget Alignment.</t>
  </si>
  <si>
    <t>AC1: GIVEN Each Sales Cloud Initiative / FSC Action Plan record carries a parent link to the strategic objective in Budget Alignmen
     WHEN New initiative is created or existing one re-baselined; needs traceability to Budget Alignment.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</si>
  <si>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Budget Alignment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</si>
  <si>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PUB-P1C1.2.5.UC1</t>
  </si>
  <si>
    <t>P1C1.2.5.UC1</t>
  </si>
  <si>
    <t>AI-assisted authoring &amp; maintenance of Budget Alignment</t>
  </si>
  <si>
    <t>For Budget Alignment: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Budget Alignment.</t>
  </si>
  <si>
    <t>AC1: GIVEN Agentforce + nCino Banking Advisor co-author over prior versions, board minutes, peer benchmarks (nCino Operations Analy
     WHEN Strategy/governance team kicks off a draft, refresh, or material amendment of Budget Alignment.
     THEN Agent generates a structured draft mapping each item to outcomes, KPIs, owners, and Salesforce/nCino enablers; flags inc
AC2: GIVEN the work is processed,
     WHEN the agent/workflow completes,
     THEN Board-ready Budget Alignment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</si>
  <si>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Budget Alignment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</si>
  <si>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PUB-P1C1.2.5.UC5</t>
  </si>
  <si>
    <t>P1C1.2.5.UC5</t>
  </si>
  <si>
    <t>Multi-channel stakeholder communication of Budget Alignment</t>
  </si>
  <si>
    <t>For Budget Alignment: Marketing Cloud + Experience Cloud + Slack + Journey Builder orchestrate messaging by audience segment with role-tailored content. Trigger condition: Approval or material change to Budget Alignment triggers cascading communication.</t>
  </si>
  <si>
    <t>AC1: GIVEN Marketing Cloud + Experience Cloud + Slack + Journey Builder orchestrate messaging by audience segment with role-tailore
     WHEN Approval or material change to Budget Alignment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</si>
  <si>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Budget Alignment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</si>
  <si>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PUB-P1C1.4.1.UC1</t>
  </si>
  <si>
    <t>P1C1.4.1.UC1</t>
  </si>
  <si>
    <t>Real-time executive performance dashboard for Omnichannel Vision</t>
  </si>
  <si>
    <t>For Omnichannel Vision: CRM Analytics + Tableau ingest from Sales Cloud, FSC, nCino loan/portfolio metrics, and external benchmarks via MuleSoft. Trigger condition: Quarterly business review or material event requires live performance view tied to Omnichannel Vision.</t>
  </si>
  <si>
    <t>AC1: GIVEN CRM Analytics + Tableau ingest from Sales Cloud, FSC, nCino loan/portfolio metrics, and external benchmarks via MuleSoft
     WHEN Quarterly business review or material event requires live performance view tied to Omnichannel Vision.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</si>
  <si>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Omnichannel Vision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</si>
  <si>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PUB-P1C1.4.1.UC2</t>
  </si>
  <si>
    <t>P1C1.4.1.UC2</t>
  </si>
  <si>
    <t>Experience Cloud, Shield, Agentforce, Knowledge</t>
  </si>
  <si>
    <t>Persona-based self-service portal for Omnichannel Vision</t>
  </si>
  <si>
    <t>For Omnichannel Vision: Experience Cloud + Salesforce Shield + Agentforce expose just enough information per persona; agent answers questions in natural language. Trigger condition: Audience (employee, customer, partner, regulator) needs role-appropriate access to Omnichannel Vision.</t>
  </si>
  <si>
    <t>AC1: GIVEN Experience Cloud + Salesforce Shield + Agentforce expose just enough information per persona; agent answers questions in
     WHEN Audience (employee, customer, partner, regulator) needs role-appropriate access to Omnichannel Vision.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Omnichannel Vision knowledge with persona-aware tone and depth.
AC4: GIVEN external systems need access,
     WHEN integration is configured,
     THEN Portal capabilities exposed via APIs for embedding in partner sites, Slack, MS Teams.</t>
  </si>
  <si>
    <t>Solution Approach for Omnichannel Vision (SELF_SERVICE_PORTAL):
Platform Stack: Experience Cloud, Shield, Agentforce, Knowledge
AI/Agentic Layer:
  Agentforce Service Agent grounded in Omnichannel Vision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</si>
  <si>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SELF_SERVICE_PORTAL. 4. Validate AC1-AC4. 5. Deploy to production.</t>
  </si>
  <si>
    <t>PUB-P1C1.4.1.UC3</t>
  </si>
  <si>
    <t>P1C1.4.1.UC3</t>
  </si>
  <si>
    <t>CRM Analytics, Pendo, Marketing Cloud Personalization, Agentforce</t>
  </si>
  <si>
    <t>Engagement &amp; adoption telemetry for Omnichannel Vision</t>
  </si>
  <si>
    <t>For Omnichannel Vision: CRM Analytics + Pendo/Walkme + Salesforce Adoption Dashboards + Marketing Cloud Personalization capture click-paths, completion, and sentiment. Trigger condition: Continuous monitoring of how end users interact with Omnichannel Vision-related capabilities.</t>
  </si>
  <si>
    <t>AC1: GIVEN CRM Analytics + Pendo/Walkme + Salesforce Adoption Dashboards + Marketing Cloud Personalization capture click-paths, com
     WHEN Continuous monitoring of how end users interact with Omnichannel Vision-related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</si>
  <si>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Omnichannel Vision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</si>
  <si>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ENGAGEMENT_MEASUREMENT. 4. Validate AC1-AC4. 5. Deploy to production.</t>
  </si>
  <si>
    <t>PUB-P1C1.4.1.UC4</t>
  </si>
  <si>
    <t>P1C1.4.1.UC4</t>
  </si>
  <si>
    <t>Agentforce, nCino Banking Advisor, Sales/Service Cloud, Einstein</t>
  </si>
  <si>
    <t>AI decision support at point of action for Omnichannel Vision</t>
  </si>
  <si>
    <t>For Omnichannel Vision: Agentforce + nCino Banking Advisor surface relevant policy, history, peer outcomes, and recommended action inline in the user's workflow. Trigger condition: Decision-maker (RM, underwriter, advisor, ops staff) faces a choice governed by Omnichannel Vision.</t>
  </si>
  <si>
    <t>AC1: GIVEN Agentforce + nCino Banking Advisor surface relevant policy, history, peer outcomes, and recommended action inline in the
     WHEN Decision-maker (RM, underwriter, advisor, ops staff) faces a choice governed by Omnichannel Vision.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</si>
  <si>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Omnichannel Vision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</si>
  <si>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DECISION_SUPPORT. 4. Validate AC1-AC4. 5. Deploy to production.</t>
  </si>
  <si>
    <t>PUB-P1C1.4.2.UC1</t>
  </si>
  <si>
    <t>P1C1.4.2.UC1</t>
  </si>
  <si>
    <t>Real-time executive performance dashboard for Digital Channel Priorities</t>
  </si>
  <si>
    <t>For Digital Channel Priorities: CRM Analytics + Tableau ingest from Sales Cloud, FSC, nCino loan/portfolio metrics, and external benchmarks via MuleSoft. Trigger condition: Quarterly business review or material event requires live performance view tied to Digital Channel Priorities.</t>
  </si>
  <si>
    <t>AC1: GIVEN CRM Analytics + Tableau ingest from Sales Cloud, FSC, nCino loan/portfolio metrics, and external benchmarks via MuleSoft
     WHEN Quarterly business review or material event requires live performance view tied to Digital Channel Priorities.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</si>
  <si>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Digital Channel Priorities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</si>
  <si>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PUB-P1C1.4.2.UC2</t>
  </si>
  <si>
    <t>P1C1.4.2.UC2</t>
  </si>
  <si>
    <t>Persona-based self-service portal for Digital Channel Priorities</t>
  </si>
  <si>
    <t>For Digital Channel Priorities: Experience Cloud + Salesforce Shield + Agentforce expose just enough information per persona; agent answers questions in natural language. Trigger condition: Audience (employee, customer, partner, regulator) needs role-appropriate access to Digital Channel Priorities.</t>
  </si>
  <si>
    <t>AC1: GIVEN Experience Cloud + Salesforce Shield + Agentforce expose just enough information per persona; agent answers questions in
     WHEN Audience (employee, customer, partner, regulator) needs role-appropriate access to Digital Channel Priorities.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Digital Channel Priorities knowledge with persona-aware tone and depth.
AC4: GIVEN external systems need access,
     WHEN integration is configured,
     THEN Portal capabilities exposed via APIs for embedding in partner sites, Slack, MS Teams.</t>
  </si>
  <si>
    <t>Solution Approach for Digital Channel Priorities (SELF_SERVICE_PORTAL):
Platform Stack: Experience Cloud, Shield, Agentforce, Knowledge
AI/Agentic Layer:
  Agentforce Service Agent grounded in Digital Channel Priorities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</si>
  <si>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PUB-P1C1.4.2.UC3</t>
  </si>
  <si>
    <t>P1C1.4.2.UC3</t>
  </si>
  <si>
    <t>Engagement &amp; adoption telemetry for Digital Channel Priorities</t>
  </si>
  <si>
    <t>For Digital Channel Priorities: CRM Analytics + Pendo/Walkme + Salesforce Adoption Dashboards + Marketing Cloud Personalization capture click-paths, completion, and sentiment. Trigger condition: Continuous monitoring of how end users interact with Digital Channel Priorities-related capabilities.</t>
  </si>
  <si>
    <t>AC1: GIVEN CRM Analytics + Pendo/Walkme + Salesforce Adoption Dashboards + Marketing Cloud Personalization capture click-paths, com
     WHEN Continuous monitoring of how end users interact with Digital Channel Priorities-related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</si>
  <si>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Digital Channel Priorities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</si>
  <si>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PUB-P1C1.4.2.UC4</t>
  </si>
  <si>
    <t>P1C1.4.2.UC4</t>
  </si>
  <si>
    <t>AI decision support at point of action for Digital Channel Priorities</t>
  </si>
  <si>
    <t>For Digital Channel Priorities: Agentforce + nCino Banking Advisor surface relevant policy, history, peer outcomes, and recommended action inline in the user's workflow. Trigger condition: Decision-maker (RM, underwriter, advisor, ops staff) faces a choice governed by Digital Channel Priorities.</t>
  </si>
  <si>
    <t>AC1: GIVEN Agentforce + nCino Banking Advisor surface relevant policy, history, peer outcomes, and recommended action inline in the
     WHEN Decision-maker (RM, underwriter, advisor, ops staff) faces a choice governed by Digital Channel Priorities.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</si>
  <si>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Digital Channel Priorities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</si>
  <si>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PUB-P1C1.4.3.UC4</t>
  </si>
  <si>
    <t>P1C1.4.3.UC4</t>
  </si>
  <si>
    <t>AI decision support at point of action for Branch/Digital Balance</t>
  </si>
  <si>
    <t>For Branch/Digital Balance: Agentforce + nCino Banking Advisor surface relevant policy, history, peer outcomes, and recommended action inline in the user's workflow. Trigger condition: Decision-maker (RM, underwriter, advisor, ops staff) faces a choice governed by Branch/Digital Balance.</t>
  </si>
  <si>
    <t>AC1: GIVEN Agentforce + nCino Banking Advisor surface relevant policy, history, peer outcomes, and recommended action inline in the
     WHEN Decision-maker (RM, underwriter, advisor, ops staff) faces a choice governed by Branch/Digital Balance.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</si>
  <si>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Branch/Digital Balance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</si>
  <si>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PUB-P1C1.4.3.UC3</t>
  </si>
  <si>
    <t>P1C1.4.3.UC3</t>
  </si>
  <si>
    <t>Engagement &amp; adoption telemetry for Branch/Digital Balance</t>
  </si>
  <si>
    <t>For Branch/Digital Balance: CRM Analytics + Pendo/Walkme + Salesforce Adoption Dashboards + Marketing Cloud Personalization capture click-paths, completion, and sentiment. Trigger condition: Continuous monitoring of how end users interact with Branch/Digital Balance-related capabilities.</t>
  </si>
  <si>
    <t>AC1: GIVEN CRM Analytics + Pendo/Walkme + Salesforce Adoption Dashboards + Marketing Cloud Personalization capture click-paths, com
     WHEN Continuous monitoring of how end users interact with Branch/Digital Balance-related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</si>
  <si>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Branch/Digital Balance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</si>
  <si>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PUB-P1C1.4.3.UC1</t>
  </si>
  <si>
    <t>P1C1.4.3.UC1</t>
  </si>
  <si>
    <t>Real-time executive performance dashboard for Branch/Digital Balance</t>
  </si>
  <si>
    <t>For Branch/Digital Balance: CRM Analytics + Tableau ingest from Sales Cloud, FSC, nCino loan/portfolio metrics, and external benchmarks via MuleSoft. Trigger condition: Quarterly business review or material event requires live performance view tied to Branch/Digital Balance.</t>
  </si>
  <si>
    <t>AC1: GIVEN CRM Analytics + Tableau ingest from Sales Cloud, FSC, nCino loan/portfolio metrics, and external benchmarks via MuleSoft
     WHEN Quarterly business review or material event requires live performance view tied to Branch/Digital Balance.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</si>
  <si>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Branch/Digital Balance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</si>
  <si>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PUB-P1C1.4.3.UC2</t>
  </si>
  <si>
    <t>P1C1.4.3.UC2</t>
  </si>
  <si>
    <t>Persona-based self-service portal for Branch/Digital Balance</t>
  </si>
  <si>
    <t>For Branch/Digital Balance: Experience Cloud + Salesforce Shield + Agentforce expose just enough information per persona; agent answers questions in natural language. Trigger condition: Audience (employee, customer, partner, regulator) needs role-appropriate access to Branch/Digital Balance.</t>
  </si>
  <si>
    <t>AC1: GIVEN Experience Cloud + Salesforce Shield + Agentforce expose just enough information per persona; agent answers questions in
     WHEN Audience (employee, customer, partner, regulator) needs role-appropriate access to Branch/Digital Balance.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Branch/Digital Balance knowledge with persona-aware tone and depth.
AC4: GIVEN external systems need access,
     WHEN integration is configured,
     THEN Portal capabilities exposed via APIs for embedding in partner sites, Slack, MS Teams.</t>
  </si>
  <si>
    <t>Solution Approach for Branch/Digital Balance (SELF_SERVICE_PORTAL):
Platform Stack: Experience Cloud, Shield, Agentforce, Knowledge
AI/Agentic Layer:
  Agentforce Service Agent grounded in Branch/Digital Balance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</si>
  <si>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PUB-P1C1.4.IB1.UC1</t>
  </si>
  <si>
    <t>P1C1.4.IB1.UC1</t>
  </si>
  <si>
    <t>Real-time executive performance dashboard for Producer/Advisor Channel Strategy</t>
  </si>
  <si>
    <t>For Producer/Advisor Channel Strategy: CRM Analytics + Tableau ingest from Sales Cloud, FSC, nCino loan/portfolio metrics, and external benchmarks via MuleSoft. Trigger condition: Quarterly business review or material event requires live performance view tied to Producer/Advisor Channel Strategy.</t>
  </si>
  <si>
    <t>AC1: GIVEN CRM Analytics + Tableau ingest from Sales Cloud, FSC, nCino loan/portfolio metrics, and external benchmarks via MuleSoft
     WHEN Quarterly business review or material event requires live performance view tied to Producer/Advisor Channel Strategy.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</si>
  <si>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Producer/Advisor Channel Strategy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</si>
  <si>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PUB-P1C1.4.IB1.UC2</t>
  </si>
  <si>
    <t>P1C1.4.IB1.UC2</t>
  </si>
  <si>
    <t>Persona-based self-service portal for Producer/Advisor Channel Strategy</t>
  </si>
  <si>
    <t>For Producer/Advisor Channel Strategy: Experience Cloud + Salesforce Shield + Agentforce expose just enough information per persona; agent answers questions in natural language. Trigger condition: Audience (employee, customer, partner, regulator) needs role-appropriate access to Producer/Advisor Channel Strategy.</t>
  </si>
  <si>
    <t>AC1: GIVEN Experience Cloud + Salesforce Shield + Agentforce expose just enough information per persona; agent answers questions in
     WHEN Audience (employee, customer, partner, regulator) needs role-appropriate access to Producer/Advisor Channel Strategy.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Producer/Advisor Channel Strategy knowledge with persona-aware tone and depth.
AC4: GIVEN external systems need access,
     WHEN integration is configured,
     THEN Portal capabilities exposed via APIs for embedding in partner sites, Slack, MS Teams.</t>
  </si>
  <si>
    <t>Solution Approach for Producer/Advisor Channel Strategy (SELF_SERVICE_PORTAL):
Platform Stack: Experience Cloud, Shield, Agentforce, Knowledge
AI/Agentic Layer:
  Agentforce Service Agent grounded in Producer/Advisor Channel Strategy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</si>
  <si>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PUB-P1C1.4.IB1.UC4</t>
  </si>
  <si>
    <t>P1C1.4.IB1.UC4</t>
  </si>
  <si>
    <t>AI decision support at point of action for Producer/Advisor Channel Strategy</t>
  </si>
  <si>
    <t>For Producer/Advisor Channel Strategy: Agentforce + nCino Banking Advisor surface relevant policy, history, peer outcomes, and recommended action inline in the user's workflow. Trigger condition: Decision-maker (RM, underwriter, advisor, ops staff) faces a choice governed by Producer/Advisor Channel Strategy.</t>
  </si>
  <si>
    <t>AC1: GIVEN Agentforce + nCino Banking Advisor surface relevant policy, history, peer outcomes, and recommended action inline in the
     WHEN Decision-maker (RM, underwriter, advisor, ops staff) faces a choice governed by Producer/Advisor Channel Strategy.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</si>
  <si>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Producer/Advisor Channel Strategy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</si>
  <si>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PUB-P1C1.4.IB1.UC3</t>
  </si>
  <si>
    <t>P1C1.4.IB1.UC3</t>
  </si>
  <si>
    <t>Engagement &amp; adoption telemetry for Producer/Advisor Channel Strategy</t>
  </si>
  <si>
    <t>For Producer/Advisor Channel Strategy: CRM Analytics + Pendo/Walkme + Salesforce Adoption Dashboards + Marketing Cloud Personalization capture click-paths, completion, and sentiment. Trigger condition: Continuous monitoring of how end users interact with Producer/Advisor Channel Strategy-related capabilities.</t>
  </si>
  <si>
    <t>AC1: GIVEN CRM Analytics + Pendo/Walkme + Salesforce Adoption Dashboards + Marketing Cloud Personalization capture click-paths, com
     WHEN Continuous monitoring of how end users interact with Producer/Advisor Channel Strategy-related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</si>
  <si>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Producer/Advisor Channel Strategy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</si>
  <si>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PUB-P1C1.5.1.UC4</t>
  </si>
  <si>
    <t>P1C1.5.1.UC4</t>
  </si>
  <si>
    <t>AI decision support at point of action for Target Architecture Vision</t>
  </si>
  <si>
    <t>For Target Architecture Vision: Agentforce + nCino Banking Advisor surface relevant policy, history, peer outcomes, and recommended action inline in the user's workflow. Trigger condition: Decision-maker (RM, underwriter, advisor, ops staff) faces a choice governed by Target Architecture Vision.</t>
  </si>
  <si>
    <t>AC1: GIVEN Agentforce + nCino Banking Advisor surface relevant policy, history, peer outcomes, and recommended action inline in the
     WHEN Decision-maker (RM, underwriter, advisor, ops staff) faces a choice governed by Target Architecture Vision.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</si>
  <si>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Target Architecture Vision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</si>
  <si>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PUB-P1C1.5.1.UC1</t>
  </si>
  <si>
    <t>P1C1.5.1.UC1</t>
  </si>
  <si>
    <t>AI-assisted authoring &amp; maintenance of Target Architecture Vision</t>
  </si>
  <si>
    <t>For Target Architecture Vision: Agentforce + nCino Banking Advisor co-author over prior versions, board minutes, peer benchmarks (nCino Operations Analytics), regulatory horizon, current OKRs, and live FSC Initiative records. Trigger condition: Strategy/governance team kicks off a draft, refresh, or material amendment of Target Architecture Vision.</t>
  </si>
  <si>
    <t>AC1: GIVEN Agentforce + nCino Banking Advisor co-author over prior versions, board minutes, peer benchmarks (nCino Operations Analy
     WHEN Strategy/governance team kicks off a draft, refresh, or material amendment of Target Architecture Vision.
     THEN Agent generates a structured draft mapping each item to outcomes, KPIs, owners, and Salesforce/nCino enablers; flags inc
AC2: GIVEN the work is processed,
     WHEN the agent/workflow completes,
     THEN Board-ready Target Architecture Vision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</si>
  <si>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Target Architecture Vision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</si>
  <si>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PUB-P1C1.5.1.UC2</t>
  </si>
  <si>
    <t>P1C1.5.1.UC2</t>
  </si>
  <si>
    <t>Real-time executive performance dashboard for Target Architecture Vision</t>
  </si>
  <si>
    <t>For Target Architecture Vision: CRM Analytics + Tableau ingest from Sales Cloud, FSC, nCino loan/portfolio metrics, and external benchmarks via MuleSoft. Trigger condition: Quarterly business review or material event requires live performance view tied to Target Architecture Vision.</t>
  </si>
  <si>
    <t>AC1: GIVEN CRM Analytics + Tableau ingest from Sales Cloud, FSC, nCino loan/portfolio metrics, and external benchmarks via MuleSoft
     WHEN Quarterly business review or material event requires live performance view tied to Target Architecture Vision.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</si>
  <si>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Target Architecture Vision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</si>
  <si>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PUB-P1C1.5.1.UC3</t>
  </si>
  <si>
    <t>P1C1.5.1.UC3</t>
  </si>
  <si>
    <t>Strategy-to-execution linkage for Target Architecture Vision</t>
  </si>
  <si>
    <t>For Target Architecture Vision: Each Sales Cloud Initiative / FSC Action Plan record carries a parent link to the strategic objective in Target Architecture Vision; CRM Analytics rolls up actuals to objective level. Trigger condition: New initiative is created or existing one re-baselined; needs traceability to Target Architecture Vision.</t>
  </si>
  <si>
    <t>AC1: GIVEN Each Sales Cloud Initiative / FSC Action Plan record carries a parent link to the strategic objective in Target Architec
     WHEN New initiative is created or existing one re-baselined; needs traceability to Target Architecture Vision.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</si>
  <si>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Target Architecture Vision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</si>
  <si>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PUB-P1C1.5.1.UC5</t>
  </si>
  <si>
    <t>P1C1.5.1.UC5</t>
  </si>
  <si>
    <t>FSC, nCino, CRM Analytics, Agentforce</t>
  </si>
  <si>
    <t>Coverage gap monitoring for Target Architecture Vision</t>
  </si>
  <si>
    <t>For Target Architecture Vision: FSC + nCino + CRM Analytics compute coverage matrices (population × control × required artifact); agent identifies gaps. Trigger condition: Regular cycle (monthly/quarterly) or material event requires coverage assessment of Target Architecture Vision.</t>
  </si>
  <si>
    <t>AC1: GIVEN FSC + nCino + CRM Analytics compute coverage matrices (population × control × required artifact); agent identifies gaps.
     WHEN Regular cycle (monthly/quarterly) or material event requires coverage assessment of Target Architecture Vision.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</si>
  <si>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Target Architecture Vision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</si>
  <si>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COVERAGE_MONITORING. 4. Validate AC1-AC4. 5. Deploy to production.</t>
  </si>
  <si>
    <t>PUB-P1C1.5.3.UC2</t>
  </si>
  <si>
    <t>P1C1.5.3.UC2</t>
  </si>
  <si>
    <t>Real-time executive performance dashboard for Data Strategy Alignment</t>
  </si>
  <si>
    <t>For Data Strategy Alignment: CRM Analytics + Tableau ingest from Sales Cloud, FSC, nCino loan/portfolio metrics, and external benchmarks via MuleSoft. Trigger condition: Quarterly business review or material event requires live performance view tied to Data Strategy Alignment.</t>
  </si>
  <si>
    <t>AC1: GIVEN CRM Analytics + Tableau ingest from Sales Cloud, FSC, nCino loan/portfolio metrics, and external benchmarks via MuleSoft
     WHEN Quarterly business review or material event requires live performance view tied to Data Strategy Alignment.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</si>
  <si>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Data Strategy Alignment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</si>
  <si>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PUB-P1C1.5.3.UC3</t>
  </si>
  <si>
    <t>P1C1.5.3.UC3</t>
  </si>
  <si>
    <t>Strategy-to-execution linkage for Data Strategy Alignment</t>
  </si>
  <si>
    <t>For Data Strategy Alignment: Each Sales Cloud Initiative / FSC Action Plan record carries a parent link to the strategic objective in Data Strategy Alignment; CRM Analytics rolls up actuals to objective level. Trigger condition: New initiative is created or existing one re-baselined; needs traceability to Data Strategy Alignment.</t>
  </si>
  <si>
    <t>AC1: GIVEN Each Sales Cloud Initiative / FSC Action Plan record carries a parent link to the strategic objective in Data Strategy A
     WHEN New initiative is created or existing one re-baselined; needs traceability to Data Strategy Alignment.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</si>
  <si>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Data Strategy Alignment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</si>
  <si>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PUB-P1C1.5.3.UC4</t>
  </si>
  <si>
    <t>P1C1.5.3.UC4</t>
  </si>
  <si>
    <t>AI decision support at point of action for Data Strategy Alignment</t>
  </si>
  <si>
    <t>For Data Strategy Alignment: Agentforce + nCino Banking Advisor surface relevant policy, history, peer outcomes, and recommended action inline in the user's workflow. Trigger condition: Decision-maker (RM, underwriter, advisor, ops staff) faces a choice governed by Data Strategy Alignment.</t>
  </si>
  <si>
    <t>AC1: GIVEN Agentforce + nCino Banking Advisor surface relevant policy, history, peer outcomes, and recommended action inline in the
     WHEN Decision-maker (RM, underwriter, advisor, ops staff) faces a choice governed by Data Strategy Alignment.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</si>
  <si>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Data Strategy Alignment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Configure agent topics and bind Apex Actions for autonomous execution
  • Set confidence thresholds and audit logging
  • Expose outcomes via Pub/Sub API for downstream systems</t>
  </si>
  <si>
    <t>PUB-P1C1.5.3.UC1</t>
  </si>
  <si>
    <t>P1C1.5.3.UC1</t>
  </si>
  <si>
    <t>AI-assisted authoring &amp; maintenance of Data Strategy Alignment</t>
  </si>
  <si>
    <t>For Data Strategy Alignment: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Data Strategy Alignment.</t>
  </si>
  <si>
    <t>AC1: GIVEN Agentforce + nCino Banking Advisor co-author over prior versions, board minutes, peer benchmarks (nCino Operations Analy
     WHEN Strategy/governance team kicks off a draft, refresh, or material amendment of Data Strategy Alignment.
     THEN Agent generates a structured draft mapping each item to outcomes, KPIs, owners, and Salesforce/nCino enablers; flags inc
AC2: GIVEN the work is processed,
     WHEN the agent/workflow completes,
     THEN Board-ready Data Strategy Alignment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</si>
  <si>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Data Strategy Alignment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Configure agent topics and bind Apex Actions for autonomous execution
  • Set confidence thresholds and audit logging
  • Expose outcomes via Pub/Sub API for downstream systems</t>
  </si>
  <si>
    <t>PUB-P1C1.5.3.UC5</t>
  </si>
  <si>
    <t>P1C1.5.3.UC5</t>
  </si>
  <si>
    <t>Coverage gap monitoring for Data Strategy Alignment</t>
  </si>
  <si>
    <t>For Data Strategy Alignment: FSC + nCino + CRM Analytics compute coverage matrices (population × control × required artifact); agent identifies gaps. Trigger condition: Regular cycle (monthly/quarterly) or material event requires coverage assessment of Data Strategy Alignment.</t>
  </si>
  <si>
    <t>AC1: GIVEN FSC + nCino + CRM Analytics compute coverage matrices (population × control × required artifact); agent identifies gaps.
     WHEN Regular cycle (monthly/quarterly) or material event requires coverage assessment of Data Strategy Alignment.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</si>
  <si>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Data Strategy Alignment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</si>
  <si>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PUB-P1C1.6.2.UC4</t>
  </si>
  <si>
    <t>P1C1.6.2.UC4</t>
  </si>
  <si>
    <t>Einstein Discovery, nCino IQ, MuleSoft, CRM Analytics</t>
  </si>
  <si>
    <t>Predictive risk indicators for Business Outcome Linkage</t>
  </si>
  <si>
    <t>For Business Outcome Linkage: Einstein Discovery + nCino IQ ingest internal performance, external feeds (Bloomberg, Compliance.ai), and third-party risk data via MuleSoft. Trigger condition: Continuous monitoring loop or scheduled scoring cycle for Business Outcome Linkage.</t>
  </si>
  <si>
    <t>AC1: GIVEN Einstein Discovery + nCino IQ ingest internal performance, external feeds (Bloomberg, Compliance.ai), and third-party ri
     WHEN Continuous monitoring loop or scheduled scoring cycle for Business Outcome Linkage.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</si>
  <si>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Business Outcome Linkage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</si>
  <si>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RISK_INDICATOR. 4. Validate AC1-AC4. 5. Deploy to production.</t>
  </si>
  <si>
    <t>PUB-P1C1.6.2.UC3</t>
  </si>
  <si>
    <t>P1C1.6.2.UC3</t>
  </si>
  <si>
    <t>Data Cloud, Tableau, nCino Reporting, Agentforce</t>
  </si>
  <si>
    <t>Automated regulatory reporting for Business Outcome Linkage</t>
  </si>
  <si>
    <t>For Business Outcome Linkage: Data Cloud unifies data; Tableau renders templates; nCino Reporting Suite + Banking Advisor draft narrative. Trigger condition: Reporting deadline (call report, SEC filing, NCUA 5300, NAIC, TCFD/CSRD) approaches.</t>
  </si>
  <si>
    <t>AC1: GIVEN Data Cloud unifies data; Tableau renders templates; nCino Reporting Suite + Banking Advisor draft narrative.
     WHEN Reporting deadline (call report, SEC filing, NCUA 5300, NAIC, TCFD/CSRD) approaches.
     THEN Validation checks confirm completeness and accuracy; CFO/CRO sign off; report files via API to regulator portal.
AC2: GIVEN the work is processed,
     WHEN the agent/workflow completes,
     THEN On-time, validated regulatory submission with full traceability from data lineage to final report.
AC3: GIVEN AI augmentation is enabled,
     WHEN the user invokes the agent,
     THEN Agentforce Regulatory Reporting Agent drafts narrative and runs pre-submission checks.
AC4: GIVEN external systems need access,
     WHEN integration is configured,
     THEN Filing API integration to FFIEC CDR, NCUA, NAIC OPTins, and EU/UK regulator portals.</t>
  </si>
  <si>
    <t>Solution Approach for Business Outcome Linkage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</si>
  <si>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REG_REPORTING. 4. Validate AC1-AC4. 5. Deploy to production.</t>
  </si>
  <si>
    <t>PUB-P1C1.6.2.UC2</t>
  </si>
  <si>
    <t>P1C1.6.2.UC2</t>
  </si>
  <si>
    <t>Strategy-to-execution linkage for Business Outcome Linkage</t>
  </si>
  <si>
    <t>For Business Outcome Linkage: Each Sales Cloud Initiative / FSC Action Plan record carries a parent link to the strategic objective in Business Outcome Linkage; CRM Analytics rolls up actuals to objective level. Trigger condition: New initiative is created or existing one re-baselined; needs traceability to Business Outcome Linkage.</t>
  </si>
  <si>
    <t>AC1: GIVEN Each Sales Cloud Initiative / FSC Action Plan record carries a parent link to the strategic objective in Business Outcom
     WHEN New initiative is created or existing one re-baselined; needs traceability to Business Outcome Linkage.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</si>
  <si>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Business Outcome Linkage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</si>
  <si>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PUB-P1C1.6.2.UC1</t>
  </si>
  <si>
    <t>P1C1.6.2.UC1</t>
  </si>
  <si>
    <t>Real-time executive performance dashboard for Business Outcome Linkage</t>
  </si>
  <si>
    <t>For Business Outcome Linkage: CRM Analytics + Tableau ingest from Sales Cloud, FSC, nCino loan/portfolio metrics, and external benchmarks via MuleSoft. Trigger condition: Quarterly business review or material event requires live performance view tied to Business Outcome Linkage.</t>
  </si>
  <si>
    <t>AC1: GIVEN CRM Analytics + Tableau ingest from Sales Cloud, FSC, nCino loan/portfolio metrics, and external benchmarks via MuleSoft
     WHEN Quarterly business review or material event requires live performance view tied to Business Outcome Linkage.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</si>
  <si>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Business Outcome Linkage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</si>
  <si>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PUB-P1C1.6.3.UC4</t>
  </si>
  <si>
    <t>P1C1.6.3.UC4</t>
  </si>
  <si>
    <t>Predictive risk indicators for Customer Experience Metrics</t>
  </si>
  <si>
    <t>For Customer Experience Metrics: Einstein Discovery + nCino IQ ingest internal performance, external feeds (Bloomberg, Compliance.ai), and third-party risk data via MuleSoft. Trigger condition: Continuous monitoring loop or scheduled scoring cycle for Customer Experience Metrics.</t>
  </si>
  <si>
    <t>AC1: GIVEN Einstein Discovery + nCino IQ ingest internal performance, external feeds (Bloomberg, Compliance.ai), and third-party ri
     WHEN Continuous monitoring loop or scheduled scoring cycle for Customer Experience Metrics.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</si>
  <si>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Customer Experience Metrics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</si>
  <si>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PUB-P1C1.6.3.UC3</t>
  </si>
  <si>
    <t>P1C1.6.3.UC3</t>
  </si>
  <si>
    <t>Automated regulatory reporting for Customer Experience Metrics</t>
  </si>
  <si>
    <t>For Customer Experience Metrics: Data Cloud unifies data; Tableau renders templates; nCino Reporting Suite + Banking Advisor draft narrative. Trigger condition: Reporting deadline (call report, SEC filing, NCUA 5300, NAIC, TCFD/CSRD) approaches.</t>
  </si>
  <si>
    <t>Solution Approach for Customer Experience Metrics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</si>
  <si>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PUB-P1C1.6.3.UC1</t>
  </si>
  <si>
    <t>P1C1.6.3.UC1</t>
  </si>
  <si>
    <t>Real-time executive performance dashboard for Customer Experience Metrics</t>
  </si>
  <si>
    <t>For Customer Experience Metrics: CRM Analytics + Tableau ingest from Sales Cloud, FSC, nCino loan/portfolio metrics, and external benchmarks via MuleSoft. Trigger condition: Quarterly business review or material event requires live performance view tied to Customer Experience Metrics.</t>
  </si>
  <si>
    <t>AC1: GIVEN CRM Analytics + Tableau ingest from Sales Cloud, FSC, nCino loan/portfolio metrics, and external benchmarks via MuleSoft
     WHEN Quarterly business review or material event requires live performance view tied to Customer Experience Metrics.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</si>
  <si>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Customer Experience Metrics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</si>
  <si>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PUB-P1C1.6.3.UC2</t>
  </si>
  <si>
    <t>P1C1.6.3.UC2</t>
  </si>
  <si>
    <t>Strategy-to-execution linkage for Customer Experience Metrics</t>
  </si>
  <si>
    <t>For Customer Experience Metrics: Each Sales Cloud Initiative / FSC Action Plan record carries a parent link to the strategic objective in Customer Experience Metrics; CRM Analytics rolls up actuals to objective level. Trigger condition: New initiative is created or existing one re-baselined; needs traceability to Customer Experience Metrics.</t>
  </si>
  <si>
    <t>AC1: GIVEN Each Sales Cloud Initiative / FSC Action Plan record carries a parent link to the strategic objective in Customer Experi
     WHEN New initiative is created or existing one re-baselined; needs traceability to Customer Experience Metrics.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</si>
  <si>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Customer Experience Metrics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</si>
  <si>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PUB-P1C1.6.4.UC2</t>
  </si>
  <si>
    <t>P1C1.6.4.UC2</t>
  </si>
  <si>
    <t>Strategy-to-execution linkage for Adoption Metrics</t>
  </si>
  <si>
    <t>For Adoption Metrics: Each Sales Cloud Initiative / FSC Action Plan record carries a parent link to the strategic objective in Adoption Metrics; CRM Analytics rolls up actuals to objective level. Trigger condition: New initiative is created or existing one re-baselined; needs traceability to Adoption Metrics.</t>
  </si>
  <si>
    <t>AC1: GIVEN Each Sales Cloud Initiative / FSC Action Plan record carries a parent link to the strategic objective in Adoption Metric
     WHEN New initiative is created or existing one re-baselined; needs traceability to Adoption Metrics.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</si>
  <si>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Adoption Metrics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</si>
  <si>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PUB-P1C1.6.4.UC3</t>
  </si>
  <si>
    <t>P1C1.6.4.UC3</t>
  </si>
  <si>
    <t>Automated regulatory reporting for Adoption Metrics</t>
  </si>
  <si>
    <t>For Adoption Metrics: Data Cloud unifies data; Tableau renders templates; nCino Reporting Suite + Banking Advisor draft narrative. Trigger condition: Reporting deadline (call report, SEC filing, NCUA 5300, NAIC, TCFD/CSRD) approaches.</t>
  </si>
  <si>
    <t>Solution Approach for Adoption Metrics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</si>
  <si>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PUB-P1C1.6.4.UC4</t>
  </si>
  <si>
    <t>P1C1.6.4.UC4</t>
  </si>
  <si>
    <t>Predictive risk indicators for Adoption Metrics</t>
  </si>
  <si>
    <t>For Adoption Metrics: Einstein Discovery + nCino IQ ingest internal performance, external feeds (Bloomberg, Compliance.ai), and third-party risk data via MuleSoft. Trigger condition: Continuous monitoring loop or scheduled scoring cycle for Adoption Metrics.</t>
  </si>
  <si>
    <t>AC1: GIVEN Einstein Discovery + nCino IQ ingest internal performance, external feeds (Bloomberg, Compliance.ai), and third-party ri
     WHEN Continuous monitoring loop or scheduled scoring cycle for Adoption Metrics.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</si>
  <si>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Adoption Metrics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</si>
  <si>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PUB-P1C1.6.4.UC1</t>
  </si>
  <si>
    <t>P1C1.6.4.UC1</t>
  </si>
  <si>
    <t>Real-time executive performance dashboard for Adoption Metrics</t>
  </si>
  <si>
    <t>For Adoption Metrics: CRM Analytics + Tableau ingest from Sales Cloud, FSC, nCino loan/portfolio metrics, and external benchmarks via MuleSoft. Trigger condition: Quarterly business review or material event requires live performance view tied to Adoption Metrics.</t>
  </si>
  <si>
    <t>AC1: GIVEN CRM Analytics + Tableau ingest from Sales Cloud, FSC, nCino loan/portfolio metrics, and external benchmarks via MuleSoft
     WHEN Quarterly business review or material event requires live performance view tied to Adoption Metrics.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</si>
  <si>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Adoption Metrics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</si>
  <si>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PUB-P1C1.6.5.UC1</t>
  </si>
  <si>
    <t>P1C1.6.5.UC1</t>
  </si>
  <si>
    <t>Real-time executive performance dashboard for Efficiency Metrics</t>
  </si>
  <si>
    <t>For Efficiency Metrics: CRM Analytics + Tableau ingest from Sales Cloud, FSC, nCino loan/portfolio metrics, and external benchmarks via MuleSoft. Trigger condition: Quarterly business review or material event requires live performance view tied to Efficiency Metrics.</t>
  </si>
  <si>
    <t>AC1: GIVEN CRM Analytics + Tableau ingest from Sales Cloud, FSC, nCino loan/portfolio metrics, and external benchmarks via MuleSoft
     WHEN Quarterly business review or material event requires live performance view tied to Efficiency Metrics.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</si>
  <si>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Efficiency Metrics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</si>
  <si>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PUB-P1C1.6.5.UC2</t>
  </si>
  <si>
    <t>P1C1.6.5.UC2</t>
  </si>
  <si>
    <t>Strategy-to-execution linkage for Efficiency Metrics</t>
  </si>
  <si>
    <t>For Efficiency Metrics: Each Sales Cloud Initiative / FSC Action Plan record carries a parent link to the strategic objective in Efficiency Metrics; CRM Analytics rolls up actuals to objective level. Trigger condition: New initiative is created or existing one re-baselined; needs traceability to Efficiency Metrics.</t>
  </si>
  <si>
    <t>AC1: GIVEN Each Sales Cloud Initiative / FSC Action Plan record carries a parent link to the strategic objective in Efficiency Metr
     WHEN New initiative is created or existing one re-baselined; needs traceability to Efficiency Metrics.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</si>
  <si>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Efficiency Metrics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</si>
  <si>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PUB-P1C1.6.5.UC3</t>
  </si>
  <si>
    <t>P1C1.6.5.UC3</t>
  </si>
  <si>
    <t>Automated regulatory reporting for Efficiency Metrics</t>
  </si>
  <si>
    <t>For Efficiency Metrics: Data Cloud unifies data; Tableau renders templates; nCino Reporting Suite + Banking Advisor draft narrative. Trigger condition: Reporting deadline (call report, SEC filing, NCUA 5300, NAIC, TCFD/CSRD) approaches.</t>
  </si>
  <si>
    <t>Solution Approach for Efficiency Metrics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</si>
  <si>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PUB-P1C1.6.5.UC4</t>
  </si>
  <si>
    <t>P1C1.6.5.UC4</t>
  </si>
  <si>
    <t>Predictive risk indicators for Efficiency Metrics</t>
  </si>
  <si>
    <t>For Efficiency Metrics: Einstein Discovery + nCino IQ ingest internal performance, external feeds (Bloomberg, Compliance.ai), and third-party risk data via MuleSoft. Trigger condition: Continuous monitoring loop or scheduled scoring cycle for Efficiency Metrics.</t>
  </si>
  <si>
    <t>AC1: GIVEN Einstein Discovery + nCino IQ ingest internal performance, external feeds (Bloomberg, Compliance.ai), and third-party ri
     WHEN Continuous monitoring loop or scheduled scoring cycle for Efficiency Metrics.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</si>
  <si>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Efficiency Metrics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</si>
  <si>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PUB-P1C1.7.1.UC1</t>
  </si>
  <si>
    <t>P1C1.7.1.UC1</t>
  </si>
  <si>
    <t>nCino Operations Analytics, nCino Research Institute, MuleSoft</t>
  </si>
  <si>
    <t>Peer benchmarking &amp; calibration for Competitive Analysis</t>
  </si>
  <si>
    <t>For Competitive Analysis: nCino Operations Analytics + nCino Research Institute + external data via MuleSoft (S&amp;P, Bloomberg, regulator FOIA) feed peer comparisons. Trigger condition: Annual planning, board cycle, or strategic review of Competitive Analysis.</t>
  </si>
  <si>
    <t>AC1: GIVEN nCino Operations Analytics + nCino Research Institute + external data via MuleSoft (S&amp;P, Bloomberg, regulator FOIA) feed
     WHEN Annual planning, board cycle, or strategic review of Competitive Analysis.
     THEN AI agent ranks the institution against peer cohort, identifies gaps, suggests catch-up targets.
AC2: GIVEN the work is processed,
     WHEN the agent/workflow completes,
     THEN Peer-benchmarked report tied directly to Competitive Analysis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</si>
  <si>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Competitive Analysis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</si>
  <si>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EXTERNAL_BENCHMARK. 4. Validate AC1-AC4. 5. Deploy to production.</t>
  </si>
  <si>
    <t>PUB-P1C1.7.1.UC2</t>
  </si>
  <si>
    <t>P1C1.7.1.UC2</t>
  </si>
  <si>
    <t>Real-time executive performance dashboard for Competitive Analysis</t>
  </si>
  <si>
    <t>For Competitive Analysis: CRM Analytics + Tableau ingest from Sales Cloud, FSC, nCino loan/portfolio metrics, and external benchmarks via MuleSoft. Trigger condition: Quarterly business review or material event requires live performance view tied to Competitive Analysis.</t>
  </si>
  <si>
    <t>AC1: GIVEN CRM Analytics + Tableau ingest from Sales Cloud, FSC, nCino loan/portfolio metrics, and external benchmarks via MuleSoft
     WHEN Quarterly business review or material event requires live performance view tied to Competitive Analysis.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</si>
  <si>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Competitive Analysis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</si>
  <si>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PUB-P1C1.7.1.UC3</t>
  </si>
  <si>
    <t>P1C1.7.1.UC3</t>
  </si>
  <si>
    <t>AI decision support at point of action for Competitive Analysis</t>
  </si>
  <si>
    <t>For Competitive Analysis: Agentforce + nCino Banking Advisor surface relevant policy, history, peer outcomes, and recommended action inline in the user's workflow. Trigger condition: Decision-maker (RM, underwriter, advisor, ops staff) faces a choice governed by Competitive Analysis.</t>
  </si>
  <si>
    <t>AC1: GIVEN Agentforce + nCino Banking Advisor surface relevant policy, history, peer outcomes, and recommended action inline in the
     WHEN Decision-maker (RM, underwriter, advisor, ops staff) faces a choice governed by Competitive Analysis.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</si>
  <si>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Competitive Analysis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</si>
  <si>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PUB-P1C1.7.1.UC4</t>
  </si>
  <si>
    <t>P1C1.7.1.UC4</t>
  </si>
  <si>
    <t>AI-assisted authoring &amp; maintenance of Competitive Analysis</t>
  </si>
  <si>
    <t>For Competitive Analysis: Agentforce + nCino Banking Advisor co-author over prior versions, board minutes, peer benchmarks (nCino Operations Analytics), regulatory horizon, current OKRs, and live FSC Initiative records. Trigger condition: Strategy/governance team kicks off a draft, refresh, or material amendment of Competitive Analysis.</t>
  </si>
  <si>
    <t>AC1: GIVEN Agentforce + nCino Banking Advisor co-author over prior versions, board minutes, peer benchmarks (nCino Operations Analy
     WHEN Strategy/governance team kicks off a draft, refresh, or material amendment of Competitive Analysis.
     THEN Agent generates a structured draft mapping each item to outcomes, KPIs, owners, and Salesforce/nCino enablers; flags inc
AC2: GIVEN the work is processed,
     WHEN the agent/workflow completes,
     THEN Board-ready Competitive Analysis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</si>
  <si>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Competitive Analysis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</si>
  <si>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PUB-P1C1.7.2.UC1</t>
  </si>
  <si>
    <t>P1C1.7.2.UC1</t>
  </si>
  <si>
    <t>Peer benchmarking &amp; calibration for Industry Trend Monitoring</t>
  </si>
  <si>
    <t>For Industry Trend Monitoring: nCino Operations Analytics + nCino Research Institute + external data via MuleSoft (S&amp;P, Bloomberg, regulator FOIA) feed peer comparisons. Trigger condition: Annual planning, board cycle, or strategic review of Industry Trend Monitoring.</t>
  </si>
  <si>
    <t>AC1: GIVEN nCino Operations Analytics + nCino Research Institute + external data via MuleSoft (S&amp;P, Bloomberg, regulator FOIA) feed
     WHEN Annual planning, board cycle, or strategic review of Industry Trend Monitoring.
     THEN AI agent ranks the institution against peer cohort, identifies gaps, suggests catch-up targets.
AC2: GIVEN the work is processed,
     WHEN the agent/workflow completes,
     THEN Peer-benchmarked report tied directly to Industry Trend Monitoring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</si>
  <si>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Industry Trend Monitoring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</si>
  <si>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PUB-P1C1.7.2.UC2</t>
  </si>
  <si>
    <t>P1C1.7.2.UC2</t>
  </si>
  <si>
    <t>Real-time executive performance dashboard for Industry Trend Monitoring</t>
  </si>
  <si>
    <t>For Industry Trend Monitoring: CRM Analytics + Tableau ingest from Sales Cloud, FSC, nCino loan/portfolio metrics, and external benchmarks via MuleSoft. Trigger condition: Quarterly business review or material event requires live performance view tied to Industry Trend Monitoring.</t>
  </si>
  <si>
    <t>AC1: GIVEN CRM Analytics + Tableau ingest from Sales Cloud, FSC, nCino loan/portfolio metrics, and external benchmarks via MuleSoft
     WHEN Quarterly business review or material event requires live performance view tied to Industry Trend Monitoring.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</si>
  <si>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Industry Trend Monitoring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</si>
  <si>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PUB-P1C1.7.2.UC3</t>
  </si>
  <si>
    <t>P1C1.7.2.UC3</t>
  </si>
  <si>
    <t>AI decision support at point of action for Industry Trend Monitoring</t>
  </si>
  <si>
    <t>For Industry Trend Monitoring: Agentforce + nCino Banking Advisor surface relevant policy, history, peer outcomes, and recommended action inline in the user's workflow. Trigger condition: Decision-maker (RM, underwriter, advisor, ops staff) faces a choice governed by Industry Trend Monitoring.</t>
  </si>
  <si>
    <t>AC1: GIVEN Agentforce + nCino Banking Advisor surface relevant policy, history, peer outcomes, and recommended action inline in the
     WHEN Decision-maker (RM, underwriter, advisor, ops staff) faces a choice governed by Industry Trend Monitoring.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</si>
  <si>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Industry Trend Monitoring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</si>
  <si>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PUB-P1C1.7.2.UC4</t>
  </si>
  <si>
    <t>P1C1.7.2.UC4</t>
  </si>
  <si>
    <t>AI-assisted authoring &amp; maintenance of Industry Trend Monitoring</t>
  </si>
  <si>
    <t>For Industry Trend Monitoring: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Industry Trend Monitoring.</t>
  </si>
  <si>
    <t>AC1: GIVEN Agentforce + nCino Banking Advisor co-author over prior versions, board minutes, peer benchmarks (nCino Operations Analy
     WHEN Strategy/governance team kicks off a draft, refresh, or material amendment of Industry Trend Monitoring.
     THEN Agent generates a structured draft mapping each item to outcomes, KPIs, owners, and Salesforce/nCino enablers; flags inc
AC2: GIVEN the work is processed,
     WHEN the agent/workflow completes,
     THEN Board-ready Industry Trend Monitoring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</si>
  <si>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Industry Trend Monitoring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</si>
  <si>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PUB-P1C1.7.3.UC1</t>
  </si>
  <si>
    <t>P1C1.7.3.UC1</t>
  </si>
  <si>
    <t>Peer benchmarking &amp; calibration for Fintech Landscape Tracking</t>
  </si>
  <si>
    <t>For Fintech Landscape Tracking: nCino Operations Analytics + nCino Research Institute + external data via MuleSoft (S&amp;P, Bloomberg, regulator FOIA) feed peer comparisons. Trigger condition: Annual planning, board cycle, or strategic review of Fintech Landscape Tracking.</t>
  </si>
  <si>
    <t>AC1: GIVEN nCino Operations Analytics + nCino Research Institute + external data via MuleSoft (S&amp;P, Bloomberg, regulator FOIA) feed
     WHEN Annual planning, board cycle, or strategic review of Fintech Landscape Tracking.
     THEN AI agent ranks the institution against peer cohort, identifies gaps, suggests catch-up targets.
AC2: GIVEN the work is processed,
     WHEN the agent/workflow completes,
     THEN Peer-benchmarked report tied directly to Fintech Landscape Tracking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</si>
  <si>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Fintech Landscape Tracking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</si>
  <si>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PUB-P1C1.7.3.UC2</t>
  </si>
  <si>
    <t>P1C1.7.3.UC2</t>
  </si>
  <si>
    <t>Real-time executive performance dashboard for Fintech Landscape Tracking</t>
  </si>
  <si>
    <t>For Fintech Landscape Tracking: CRM Analytics + Tableau ingest from Sales Cloud, FSC, nCino loan/portfolio metrics, and external benchmarks via MuleSoft. Trigger condition: Quarterly business review or material event requires live performance view tied to Fintech Landscape Tracking.</t>
  </si>
  <si>
    <t>AC1: GIVEN CRM Analytics + Tableau ingest from Sales Cloud, FSC, nCino loan/portfolio metrics, and external benchmarks via MuleSoft
     WHEN Quarterly business review or material event requires live performance view tied to Fintech Landscape Tracking.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</si>
  <si>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Fintech Landscape Tracking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</si>
  <si>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PUB-P1C1.7.3.UC3</t>
  </si>
  <si>
    <t>P1C1.7.3.UC3</t>
  </si>
  <si>
    <t>AI decision support at point of action for Fintech Landscape Tracking</t>
  </si>
  <si>
    <t>For Fintech Landscape Tracking: Agentforce + nCino Banking Advisor surface relevant policy, history, peer outcomes, and recommended action inline in the user's workflow. Trigger condition: Decision-maker (RM, underwriter, advisor, ops staff) faces a choice governed by Fintech Landscape Tracking.</t>
  </si>
  <si>
    <t>AC1: GIVEN Agentforce + nCino Banking Advisor surface relevant policy, history, peer outcomes, and recommended action inline in the
     WHEN Decision-maker (RM, underwriter, advisor, ops staff) faces a choice governed by Fintech Landscape Tracking.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</si>
  <si>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Fintech Landscape Tracking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</si>
  <si>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PUB-P1C1.7.3.UC4</t>
  </si>
  <si>
    <t>P1C1.7.3.UC4</t>
  </si>
  <si>
    <t>AI-assisted authoring &amp; maintenance of Fintech Landscape Tracking</t>
  </si>
  <si>
    <t>For Fintech Landscape Tracking: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Fintech Landscape Tracking.</t>
  </si>
  <si>
    <t>AC1: GIVEN Agentforce + nCino Banking Advisor co-author over prior versions, board minutes, peer benchmarks (nCino Operations Analy
     WHEN Strategy/governance team kicks off a draft, refresh, or material amendment of Fintech Landscape Tracking.
     THEN Agent generates a structured draft mapping each item to outcomes, KPIs, owners, and Salesforce/nCino enablers; flags inc
AC2: GIVEN the work is processed,
     WHEN the agent/workflow completes,
     THEN Board-ready Fintech Landscape Tracking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</si>
  <si>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Fintech Landscape Tracking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</si>
  <si>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PUB-P1C1.8.1.UC1</t>
  </si>
  <si>
    <t>P1C1.8.1.UC1</t>
  </si>
  <si>
    <t>Strategy-to-execution linkage for Digital Due Diligence</t>
  </si>
  <si>
    <t>For Digital Due Diligence: Each Sales Cloud Initiative / FSC Action Plan record carries a parent link to the strategic objective in Digital Due Diligence; CRM Analytics rolls up actuals to objective level. Trigger condition: New initiative is created or existing one re-baselined; needs traceability to Digital Due Diligence.</t>
  </si>
  <si>
    <t>AC1: GIVEN Each Sales Cloud Initiative / FSC Action Plan record carries a parent link to the strategic objective in Digital Due Dil
     WHEN New initiative is created or existing one re-baselined; needs traceability to Digital Due Diligence.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</si>
  <si>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Digital Due Diligence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</si>
  <si>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PUB-P1C1.8.1.UC3</t>
  </si>
  <si>
    <t>P1C1.8.1.UC3</t>
  </si>
  <si>
    <t>Multi-channel stakeholder communication of Digital Due Diligence</t>
  </si>
  <si>
    <t>For Digital Due Diligence: Marketing Cloud + Experience Cloud + Slack + Journey Builder orchestrate messaging by audience segment with role-tailored content. Trigger condition: Approval or material change to Digital Due Diligence triggers cascading communication.</t>
  </si>
  <si>
    <t>AC1: GIVEN Marketing Cloud + Experience Cloud + Slack + Journey Builder orchestrate messaging by audience segment with role-tailore
     WHEN Approval or material change to Digital Due Diligence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</si>
  <si>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Digital Due Diligence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</si>
  <si>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PUB-P1C1.8.1.UC4</t>
  </si>
  <si>
    <t>P1C1.8.1.UC4</t>
  </si>
  <si>
    <t>Workflow-orchestrated review &amp; refresh cycle for Digital Due Diligence</t>
  </si>
  <si>
    <t>For Digital Due Diligence: Salesforce Flow orchestrates a multi-stage review across CFO/CRO/COO/Board Committee with Action Plans, Slack channels, and DocuSign signature capture. Trigger condition: Calendar-based cadence or KPI-deviation event triggers the Digital Due Diligence review.</t>
  </si>
  <si>
    <t>AC1: GIVEN Salesforce Flow orchestrates a multi-stage review across CFO/CRO/COO/Board Committee with Action Plans, Slack channels, 
     WHEN Calendar-based cadence or KPI-deviation event triggers the Digital Due Diligence review.
     THEN Each reviewer sees only their relevant sections; AI summarizes deltas vs prior version; flags unresolved comments and em
AC2: GIVEN the work is processed,
     WHEN the agent/workflow completes,
     THEN Approved Digital Due Diligence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</si>
  <si>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Digital Due Diligence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</si>
  <si>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PUB-P1C1.8.1.UC2</t>
  </si>
  <si>
    <t>P1C1.8.1.UC2</t>
  </si>
  <si>
    <t>FSC, nCino, Approvals, Workflow Engine</t>
  </si>
  <si>
    <t>End-to-end lifecycle management for Digital Due Diligence</t>
  </si>
  <si>
    <t>For Digital Due Diligence: FSC + nCino track each entity through onboarding → active monitoring → review → exit, with stage-specific data and approvals. Trigger condition: New entity (vendor, model, third party, control, policy) enters the Digital Due Diligence domain or transitions state.</t>
  </si>
  <si>
    <t>AC1: GIVEN FSC + nCino track each entity through onboarding → active monitoring → review → exit, with stage-specific data and appro
     WHEN New entity (vendor, model, third party, control, policy) enters the Digital Due Diligence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</si>
  <si>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Digital Due Diligence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</si>
  <si>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LIFECYCLE_MGMT. 4. Validate AC1-AC4. 5. Deploy to production.</t>
  </si>
  <si>
    <t>PUB-P1C1.8.3.UC4</t>
  </si>
  <si>
    <t>P1C1.8.3.UC4</t>
  </si>
  <si>
    <t>Workflow-orchestrated review &amp; refresh cycle for Synergy Identification</t>
  </si>
  <si>
    <t>For Synergy Identification: Salesforce Flow orchestrates a multi-stage review across CFO/CRO/COO/Board Committee with Action Plans, Slack channels, and DocuSign signature capture. Trigger condition: Calendar-based cadence or KPI-deviation event triggers the Synergy Identification review.</t>
  </si>
  <si>
    <t>AC1: GIVEN Salesforce Flow orchestrates a multi-stage review across CFO/CRO/COO/Board Committee with Action Plans, Slack channels, 
     WHEN Calendar-based cadence or KPI-deviation event triggers the Synergy Identification review.
     THEN Each reviewer sees only their relevant sections; AI summarizes deltas vs prior version; flags unresolved comments and em
AC2: GIVEN the work is processed,
     WHEN the agent/workflow completes,
     THEN Approved Synergy Identification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</si>
  <si>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Synergy Identification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</si>
  <si>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PUB-P1C1.8.3.UC1</t>
  </si>
  <si>
    <t>P1C1.8.3.UC1</t>
  </si>
  <si>
    <t>Strategy-to-execution linkage for Synergy Identification</t>
  </si>
  <si>
    <t>For Synergy Identification: Each Sales Cloud Initiative / FSC Action Plan record carries a parent link to the strategic objective in Synergy Identification; CRM Analytics rolls up actuals to objective level. Trigger condition: New initiative is created or existing one re-baselined; needs traceability to Synergy Identification.</t>
  </si>
  <si>
    <t>AC1: GIVEN Each Sales Cloud Initiative / FSC Action Plan record carries a parent link to the strategic objective in Synergy Identif
     WHEN New initiative is created or existing one re-baselined; needs traceability to Synergy Identification.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</si>
  <si>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Synergy Identification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</si>
  <si>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PUB-P1C1.8.3.UC2</t>
  </si>
  <si>
    <t>P1C1.8.3.UC2</t>
  </si>
  <si>
    <t>End-to-end lifecycle management for Synergy Identification</t>
  </si>
  <si>
    <t>For Synergy Identification: FSC + nCino track each entity through onboarding → active monitoring → review → exit, with stage-specific data and approvals. Trigger condition: New entity (vendor, model, third party, control, policy) enters the Synergy Identification domain or transitions state.</t>
  </si>
  <si>
    <t>AC1: GIVEN FSC + nCino track each entity through onboarding → active monitoring → review → exit, with stage-specific data and appro
     WHEN New entity (vendor, model, third party, control, policy) enters the Synergy Identification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</si>
  <si>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Synergy Identification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</si>
  <si>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PUB-P1C1.8.3.UC3</t>
  </si>
  <si>
    <t>P1C1.8.3.UC3</t>
  </si>
  <si>
    <t>Multi-channel stakeholder communication of Synergy Identification</t>
  </si>
  <si>
    <t>For Synergy Identification: Marketing Cloud + Experience Cloud + Slack + Journey Builder orchestrate messaging by audience segment with role-tailored content. Trigger condition: Approval or material change to Synergy Identification triggers cascading communication.</t>
  </si>
  <si>
    <t>AC1: GIVEN Marketing Cloud + Experience Cloud + Slack + Journey Builder orchestrate messaging by audience segment with role-tailore
     WHEN Approval or material change to Synergy Identification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</si>
  <si>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Synergy Identification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</si>
  <si>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PUB-P1C1.8.4.UC4</t>
  </si>
  <si>
    <t>P1C1.8.4.UC4</t>
  </si>
  <si>
    <t>Workflow-orchestrated review &amp; refresh cycle for Cultural Integration Planning</t>
  </si>
  <si>
    <t>For Cultural Integration Planning: Salesforce Flow orchestrates a multi-stage review across CFO/CRO/COO/Board Committee with Action Plans, Slack channels, and DocuSign signature capture. Trigger condition: Calendar-based cadence or KPI-deviation event triggers the Cultural Integration Planning review.</t>
  </si>
  <si>
    <t>AC1: GIVEN Salesforce Flow orchestrates a multi-stage review across CFO/CRO/COO/Board Committee with Action Plans, Slack channels, 
     WHEN Calendar-based cadence or KPI-deviation event triggers the Cultural Integration Planning review.
     THEN Each reviewer sees only their relevant sections; AI summarizes deltas vs prior version; flags unresolved comments and em
AC2: GIVEN the work is processed,
     WHEN the agent/workflow completes,
     THEN Approved Cultural Integration Planning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</si>
  <si>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Cultural Integration Planning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</si>
  <si>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PUB-P1C1.8.4.UC3</t>
  </si>
  <si>
    <t>P1C1.8.4.UC3</t>
  </si>
  <si>
    <t>Multi-channel stakeholder communication of Cultural Integration Planning</t>
  </si>
  <si>
    <t>For Cultural Integration Planning: Marketing Cloud + Experience Cloud + Slack + Journey Builder orchestrate messaging by audience segment with role-tailored content. Trigger condition: Approval or material change to Cultural Integration Planning triggers cascading communication.</t>
  </si>
  <si>
    <t>AC1: GIVEN Marketing Cloud + Experience Cloud + Slack + Journey Builder orchestrate messaging by audience segment with role-tailore
     WHEN Approval or material change to Cultural Integration Planning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</si>
  <si>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Cultural Integration Planning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</si>
  <si>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PUB-P1C1.8.4.UC1</t>
  </si>
  <si>
    <t>P1C1.8.4.UC1</t>
  </si>
  <si>
    <t>Strategy-to-execution linkage for Cultural Integration Planning</t>
  </si>
  <si>
    <t>For Cultural Integration Planning: Each Sales Cloud Initiative / FSC Action Plan record carries a parent link to the strategic objective in Cultural Integration Planning; CRM Analytics rolls up actuals to objective level. Trigger condition: New initiative is created or existing one re-baselined; needs traceability to Cultural Integration Planning.</t>
  </si>
  <si>
    <t>AC1: GIVEN Each Sales Cloud Initiative / FSC Action Plan record carries a parent link to the strategic objective in Cultural Integr
     WHEN New initiative is created or existing one re-baselined; needs traceability to Cultural Integration Planning.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</si>
  <si>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Cultural Integration Planning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</si>
  <si>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PUB-P1C1.8.4.UC2</t>
  </si>
  <si>
    <t>P1C1.8.4.UC2</t>
  </si>
  <si>
    <t>End-to-end lifecycle management for Cultural Integration Planning</t>
  </si>
  <si>
    <t>For Cultural Integration Planning: FSC + nCino track each entity through onboarding → active monitoring → review → exit, with stage-specific data and approvals. Trigger condition: New entity (vendor, model, third party, control, policy) enters the Cultural Integration Planning domain or transitions state.</t>
  </si>
  <si>
    <t>AC1: GIVEN FSC + nCino track each entity through onboarding → active monitoring → review → exit, with stage-specific data and appro
     WHEN New entity (vendor, model, third party, control, policy) enters the Cultural Integration Planning domain or transitions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</si>
  <si>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Cultural Integration Planning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</si>
  <si>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PUB-P1C2.1.1.UC4</t>
  </si>
  <si>
    <t>P1C2.1.1.UC4</t>
  </si>
  <si>
    <t>FSC Compliance, nCino IQ, Files, Tableau</t>
  </si>
  <si>
    <t>Evidence repository &amp; audit trail for Digital Governance Charter</t>
  </si>
  <si>
    <t>For Digital Governance Charter: FSC Compliance + nCino IQ surface a tamper-evident timeline of decisions, approvals, source documents, and KPI evolution. Trigger condition: Internal audit, regulatory exam, or board oversight request demands evidence of Digital Governance Charter.</t>
  </si>
  <si>
    <t>AC1: GIVEN FSC Compliance + nCino IQ surface a tamper-evident timeline of decisions, approvals, source documents, and KPI evolution
     WHEN Internal audit, regulatory exam, or board oversight request demands evidence of Digital Governance Charter.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</si>
  <si>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Digital Governance Charter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</si>
  <si>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1. Configure platform per Setup Path. 2. Build customization per Y. 3. Train users per archetype AUDIT_TRAIL. 4. Validate AC1-AC4. 5. Deploy to production.</t>
  </si>
  <si>
    <t>PUB-P1C2.1.1.UC5</t>
  </si>
  <si>
    <t>P1C2.1.1.UC5</t>
  </si>
  <si>
    <t>Multi-channel stakeholder communication of Digital Governance Charter</t>
  </si>
  <si>
    <t>For Digital Governance Charter: Marketing Cloud + Experience Cloud + Slack + Journey Builder orchestrate messaging by audience segment with role-tailored content. Trigger condition: Approval or material change to Digital Governance Charter triggers cascading communication.</t>
  </si>
  <si>
    <t>AC1: GIVEN Marketing Cloud + Experience Cloud + Slack + Journey Builder orchestrate messaging by audience segment with role-tailore
     WHEN Approval or material change to Digital Governance Charter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</si>
  <si>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Digital Governance Charter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</si>
  <si>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PUB-P1C2.1.1.UC2</t>
  </si>
  <si>
    <t>P1C2.1.1.UC2</t>
  </si>
  <si>
    <t>Workflow-orchestrated review &amp; refresh cycle for Digital Governance Charter</t>
  </si>
  <si>
    <t>For Digital Governance Charter: Salesforce Flow orchestrates a multi-stage review across CFO/CRO/COO/Board Committee with Action Plans, Slack channels, and DocuSign signature capture. Trigger condition: Calendar-based cadence or KPI-deviation event triggers the Digital Governance Charter review.</t>
  </si>
  <si>
    <t>AC1: GIVEN Salesforce Flow orchestrates a multi-stage review across CFO/CRO/COO/Board Committee with Action Plans, Slack channels, 
     WHEN Calendar-based cadence or KPI-deviation event triggers the Digital Governance Charter review.
     THEN Each reviewer sees only their relevant sections; AI summarizes deltas vs prior version; flags unresolved comments and em
AC2: GIVEN the work is processed,
     WHEN the agent/workflow completes,
     THEN Approved Digital Governance Charter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</si>
  <si>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Digital Governance Charter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</si>
  <si>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PUB-P1C2.1.1.UC3</t>
  </si>
  <si>
    <t>P1C2.1.1.UC3</t>
  </si>
  <si>
    <t>Tableau, Quip, Agentforce, DocGen</t>
  </si>
  <si>
    <t>Automated board-pack assembly for Digital Governance Charter</t>
  </si>
  <si>
    <t>For Digital Governance Charter: Tableau Embedded Analytics + FSC + nCino Portfolio Analytics auto-compile into templated PPTX/PDF via Quip + agent narration. Trigger condition: 30 days before board meeting, calendar event triggers automated assembly.</t>
  </si>
  <si>
    <t>AC1: GIVEN Tableau Embedded Analytics + FSC + nCino Portfolio Analytics auto-compile into templated PPTX/PDF via Quip + agent narra
     WHEN 30 days before board meeting, calendar event triggers automated assembly.
     THEN Agentforce drafts narrative per section; reviewers edit; secretary publishes to BoardEffect/Diligent.
AC2: GIVEN the work is processed,
     WHEN the agent/workflow completes,
     THEN Board pack ready 7-10 days early, with consistent narrative across cycles and full source traceability.
AC3: GIVEN AI augmentation is enabled,
     WHEN the user invokes the agent,
     THEN Agentforce Board Reporting Agent assembles narrative, flags new risks since last meeting.
AC4: GIVEN external systems need access,
     WHEN integration is configured,
     THEN PPTX/PDF pushed to BoardEffect, Diligent, M365 via document-management API.</t>
  </si>
  <si>
    <t>Solution Approach for Digital Governance Charter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</si>
  <si>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1. Configure platform per Setup Path. 2. Build customization per Y. 3. Train users per archetype BOARD_PACK. 4. Validate AC1-AC4. 5. Deploy to production.</t>
  </si>
  <si>
    <t>PUB-P1C2.1.1.UC1</t>
  </si>
  <si>
    <t>P1C2.1.1.UC1</t>
  </si>
  <si>
    <t>AI-assisted authoring &amp; maintenance of Digital Governance Charter</t>
  </si>
  <si>
    <t>For Digital Governance Charter: Agentforce + nCino Banking Advisor co-author over prior versions, board minutes, peer benchmarks (nCino Operations Analytics), regulatory horizon, current OKRs, and live FSC Initiative records. Trigger condition: Strategy/governance team kicks off a draft, refresh, or material amendment of Digital Governance Charter.</t>
  </si>
  <si>
    <t>AC1: GIVEN Agentforce + nCino Banking Advisor co-author over prior versions, board minutes, peer benchmarks (nCino Operations Analy
     WHEN Strategy/governance team kicks off a draft, refresh, or material amendment of Digital Governance Charter.
     THEN Agent generates a structured draft mapping each item to outcomes, KPIs, owners, and Salesforce/nCino enablers; flags inc
AC2: GIVEN the work is processed,
     WHEN the agent/workflow completes,
     THEN Board-ready Digital Governance Charter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</si>
  <si>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Digital Governance Charter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</si>
  <si>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PUB-P1C2.1.3.UC4</t>
  </si>
  <si>
    <t>P1C2.1.3.UC4</t>
  </si>
  <si>
    <t>Evidence repository &amp; audit trail for Executive Sponsorship</t>
  </si>
  <si>
    <t>For Executive Sponsorship: FSC Compliance + nCino IQ surface a tamper-evident timeline of decisions, approvals, source documents, and KPI evolution. Trigger condition: Internal audit, regulatory exam, or board oversight request demands evidence of Executive Sponsorship.</t>
  </si>
  <si>
    <t>AC1: GIVEN FSC Compliance + nCino IQ surface a tamper-evident timeline of decisions, approvals, source documents, and KPI evolution
     WHEN Internal audit, regulatory exam, or board oversight request demands evidence of Executive Sponsorship.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</si>
  <si>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Executive Sponsorship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</si>
  <si>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PUB-P1C2.1.3.UC3</t>
  </si>
  <si>
    <t>P1C2.1.3.UC3</t>
  </si>
  <si>
    <t>Automated board-pack assembly for Executive Sponsorship</t>
  </si>
  <si>
    <t>For Executive Sponsorship: Tableau Embedded Analytics + FSC + nCino Portfolio Analytics auto-compile into templated PPTX/PDF via Quip + agent narration. Trigger condition: 30 days before board meeting, calendar event triggers automated assembly.</t>
  </si>
  <si>
    <t>Solution Approach for Executive Sponsorship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</si>
  <si>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PUB-P1C2.1.3.UC5</t>
  </si>
  <si>
    <t>P1C2.1.3.UC5</t>
  </si>
  <si>
    <t>Multi-channel stakeholder communication of Executive Sponsorship</t>
  </si>
  <si>
    <t>For Executive Sponsorship: Marketing Cloud + Experience Cloud + Slack + Journey Builder orchestrate messaging by audience segment with role-tailored content. Trigger condition: Approval or material change to Executive Sponsorship triggers cascading communication.</t>
  </si>
  <si>
    <t>AC1: GIVEN Marketing Cloud + Experience Cloud + Slack + Journey Builder orchestrate messaging by audience segment with role-tailore
     WHEN Approval or material change to Executive Sponsorship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</si>
  <si>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Executive Sponsorship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</si>
  <si>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PUB-P1C2.1.3.UC2</t>
  </si>
  <si>
    <t>P1C2.1.3.UC2</t>
  </si>
  <si>
    <t>Workflow-orchestrated review &amp; refresh cycle for Executive Sponsorship</t>
  </si>
  <si>
    <t>For Executive Sponsorship: Salesforce Flow orchestrates a multi-stage review across CFO/CRO/COO/Board Committee with Action Plans, Slack channels, and DocuSign signature capture. Trigger condition: Calendar-based cadence or KPI-deviation event triggers the Executive Sponsorship review.</t>
  </si>
  <si>
    <t>AC1: GIVEN Salesforce Flow orchestrates a multi-stage review across CFO/CRO/COO/Board Committee with Action Plans, Slack channels, 
     WHEN Calendar-based cadence or KPI-deviation event triggers the Executive Sponsorship review.
     THEN Each reviewer sees only their relevant sections; AI summarizes deltas vs prior version; flags unresolved comments and em
AC2: GIVEN the work is processed,
     WHEN the agent/workflow completes,
     THEN Approved Executive Sponsorship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</si>
  <si>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Executive Sponsorship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</si>
  <si>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PUB-P1C2.1.3.UC1</t>
  </si>
  <si>
    <t>P1C2.1.3.UC1</t>
  </si>
  <si>
    <t>AI-assisted authoring &amp; maintenance of Executive Sponsorship</t>
  </si>
  <si>
    <t>For Executive Sponsorship: Agentforce + nCino Banking Advisor co-author over prior versions, board minutes, peer benchmarks (nCino Operations Analytics), regulatory horizon, current OKRs, and live FSC Initiative records. Trigger condition: Strategy/governance team kicks off a draft, refresh, or material amendment of Executive Sponsorship.</t>
  </si>
  <si>
    <t>AC1: GIVEN Agentforce + nCino Banking Advisor co-author over prior versions, board minutes, peer benchmarks (nCino Operations Analy
     WHEN Strategy/governance team kicks off a draft, refresh, or material amendment of Executive Sponsorship.
     THEN Agent generates a structured draft mapping each item to outcomes, KPIs, owners, and Salesforce/nCino enablers; flags inc
AC2: GIVEN the work is processed,
     WHEN the agent/workflow completes,
     THEN Board-ready Executive Sponsorship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</si>
  <si>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Executive Sponsorship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</si>
  <si>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PUB-P1C2.1.4.UC1</t>
  </si>
  <si>
    <t>P1C2.1.4.UC1</t>
  </si>
  <si>
    <t>AI-assisted authoring &amp; maintenance of Role Definitions</t>
  </si>
  <si>
    <t>For Role Definitions: Agentforce + nCino Banking Advisor co-author over prior versions, board minutes, peer benchmarks (nCino Operations Analytics), regulatory horizon, current OKRs, and live FSC Initiative records. Trigger condition: Strategy/governance team kicks off a draft, refresh, or material amendment of Role Definitions.</t>
  </si>
  <si>
    <t>AC1: GIVEN Agentforce + nCino Banking Advisor co-author over prior versions, board minutes, peer benchmarks (nCino Operations Analy
     WHEN Strategy/governance team kicks off a draft, refresh, or material amendment of Role Definitions.
     THEN Agent generates a structured draft mapping each item to outcomes, KPIs, owners, and Salesforce/nCino enablers; flags inc
AC2: GIVEN the work is processed,
     WHEN the agent/workflow completes,
     THEN Board-ready Role Definitions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</si>
  <si>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Role Definitions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</si>
  <si>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PUB-P1C2.1.4.UC2</t>
  </si>
  <si>
    <t>P1C2.1.4.UC2</t>
  </si>
  <si>
    <t>Workflow-orchestrated review &amp; refresh cycle for Role Definitions</t>
  </si>
  <si>
    <t>For Role Definitions: Salesforce Flow orchestrates a multi-stage review across CFO/CRO/COO/Board Committee with Action Plans, Slack channels, and DocuSign signature capture. Trigger condition: Calendar-based cadence or KPI-deviation event triggers the Role Definitions review.</t>
  </si>
  <si>
    <t>AC1: GIVEN Salesforce Flow orchestrates a multi-stage review across CFO/CRO/COO/Board Committee with Action Plans, Slack channels, 
     WHEN Calendar-based cadence or KPI-deviation event triggers the Role Definitions review.
     THEN Each reviewer sees only their relevant sections; AI summarizes deltas vs prior version; flags unresolved comments and em
AC2: GIVEN the work is processed,
     WHEN the agent/workflow completes,
     THEN Approved Role Definitions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</si>
  <si>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Role Definitions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</si>
  <si>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PUB-P1C2.1.4.UC3</t>
  </si>
  <si>
    <t>P1C2.1.4.UC3</t>
  </si>
  <si>
    <t>Automated board-pack assembly for Role Definitions</t>
  </si>
  <si>
    <t>For Role Definitions: Tableau Embedded Analytics + FSC + nCino Portfolio Analytics auto-compile into templated PPTX/PDF via Quip + agent narration. Trigger condition: 30 days before board meeting, calendar event triggers automated assembly.</t>
  </si>
  <si>
    <t>Solution Approach for Role Definitions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</si>
  <si>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PUB-P1C2.1.4.UC4</t>
  </si>
  <si>
    <t>P1C2.1.4.UC4</t>
  </si>
  <si>
    <t>Evidence repository &amp; audit trail for Role Definitions</t>
  </si>
  <si>
    <t>For Role Definitions: FSC Compliance + nCino IQ surface a tamper-evident timeline of decisions, approvals, source documents, and KPI evolution. Trigger condition: Internal audit, regulatory exam, or board oversight request demands evidence of Role Definitions.</t>
  </si>
  <si>
    <t>AC1: GIVEN FSC Compliance + nCino IQ surface a tamper-evident timeline of decisions, approvals, source documents, and KPI evolution
     WHEN Internal audit, regulatory exam, or board oversight request demands evidence of Role Definitions.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</si>
  <si>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Role Definitions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</si>
  <si>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PUB-P1C2.1.4.UC5</t>
  </si>
  <si>
    <t>P1C2.1.4.UC5</t>
  </si>
  <si>
    <t>Multi-channel stakeholder communication of Role Definitions</t>
  </si>
  <si>
    <t>For Role Definitions: Marketing Cloud + Experience Cloud + Slack + Journey Builder orchestrate messaging by audience segment with role-tailored content. Trigger condition: Approval or material change to Role Definitions triggers cascading communication.</t>
  </si>
  <si>
    <t>AC1: GIVEN Marketing Cloud + Experience Cloud + Slack + Journey Builder orchestrate messaging by audience segment with role-tailore
     WHEN Approval or material change to Role Definitions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</si>
  <si>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Role Definitions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</si>
  <si>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PUB-P1C2.1.5.UC5</t>
  </si>
  <si>
    <t>P1C2.1.5.UC5</t>
  </si>
  <si>
    <t>Multi-channel stakeholder communication of Decision Rights Framework</t>
  </si>
  <si>
    <t>For Decision Rights Framework: Marketing Cloud + Experience Cloud + Slack + Journey Builder orchestrate messaging by audience segment with role-tailored content. Trigger condition: Approval or material change to Decision Rights Framework triggers cascading communication.</t>
  </si>
  <si>
    <t>AC1: GIVEN Marketing Cloud + Experience Cloud + Slack + Journey Builder orchestrate messaging by audience segment with role-tailore
     WHEN Approval or material change to Decision Rights Framework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</si>
  <si>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Decision Rights Framework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</si>
  <si>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PUB-P1C2.1.5.UC1</t>
  </si>
  <si>
    <t>P1C2.1.5.UC1</t>
  </si>
  <si>
    <t>AI-assisted authoring &amp; maintenance of Decision Rights Framework</t>
  </si>
  <si>
    <t>For Decision Rights Framework: Agentforce + nCino Banking Advisor co-author over prior versions, board minutes, peer benchmarks (nCino Operations Analytics), regulatory horizon, current OKRs, and live FSC Initiative records. Trigger condition: Strategy/governance team kicks off a draft, refresh, or material amendment of Decision Rights Framework.</t>
  </si>
  <si>
    <t>AC1: GIVEN Agentforce + nCino Banking Advisor co-author over prior versions, board minutes, peer benchmarks (nCino Operations Analy
     WHEN Strategy/governance team kicks off a draft, refresh, or material amendment of Decision Rights Framework.
     THEN Agent generates a structured draft mapping each item to outcomes, KPIs, owners, and Salesforce/nCino enablers; flags inc
AC2: GIVEN the work is processed,
     WHEN the agent/workflow completes,
     THEN Board-ready Decision Rights Framework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</si>
  <si>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Decision Rights Framework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</si>
  <si>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PUB-P1C2.1.5.UC2</t>
  </si>
  <si>
    <t>P1C2.1.5.UC2</t>
  </si>
  <si>
    <t>Workflow-orchestrated review &amp; refresh cycle for Decision Rights Framework</t>
  </si>
  <si>
    <t>For Decision Rights Framework: Salesforce Flow orchestrates a multi-stage review across CFO/CRO/COO/Board Committee with Action Plans, Slack channels, and DocuSign signature capture. Trigger condition: Calendar-based cadence or KPI-deviation event triggers the Decision Rights Framework review.</t>
  </si>
  <si>
    <t>AC1: GIVEN Salesforce Flow orchestrates a multi-stage review across CFO/CRO/COO/Board Committee with Action Plans, Slack channels, 
     WHEN Calendar-based cadence or KPI-deviation event triggers the Decision Rights Framework review.
     THEN Each reviewer sees only their relevant sections; AI summarizes deltas vs prior version; flags unresolved comments and em
AC2: GIVEN the work is processed,
     WHEN the agent/workflow completes,
     THEN Approved Decision Rights Framework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</si>
  <si>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Decision Rights Framework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</si>
  <si>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PUB-P1C2.1.5.UC3</t>
  </si>
  <si>
    <t>P1C2.1.5.UC3</t>
  </si>
  <si>
    <t>Automated board-pack assembly for Decision Rights Framework</t>
  </si>
  <si>
    <t>For Decision Rights Framework: Tableau Embedded Analytics + FSC + nCino Portfolio Analytics auto-compile into templated PPTX/PDF via Quip + agent narration. Trigger condition: 30 days before board meeting, calendar event triggers automated assembly.</t>
  </si>
  <si>
    <t>Solution Approach for Decision Rights Framework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</si>
  <si>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PUB-P1C2.1.5.UC4</t>
  </si>
  <si>
    <t>P1C2.1.5.UC4</t>
  </si>
  <si>
    <t>Evidence repository &amp; audit trail for Decision Rights Framework</t>
  </si>
  <si>
    <t>For Decision Rights Framework: FSC Compliance + nCino IQ surface a tamper-evident timeline of decisions, approvals, source documents, and KPI evolution. Trigger condition: Internal audit, regulatory exam, or board oversight request demands evidence of Decision Rights Framework.</t>
  </si>
  <si>
    <t>AC1: GIVEN FSC Compliance + nCino IQ surface a tamper-evident timeline of decisions, approvals, source documents, and KPI evolution
     WHEN Internal audit, regulatory exam, or board oversight request demands evidence of Decision Rights Framework.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</si>
  <si>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Decision Rights Framework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</si>
  <si>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PUB-P1C2.2.2.UC1</t>
  </si>
  <si>
    <t>P1C2.2.2.UC1</t>
  </si>
  <si>
    <t>Predictive risk indicators for Risk Tolerance Metrics</t>
  </si>
  <si>
    <t>For Risk Tolerance Metrics: Einstein Discovery + nCino IQ ingest internal performance, external feeds (Bloomberg, Compliance.ai), and third-party risk data via MuleSoft. Trigger condition: Continuous monitoring loop or scheduled scoring cycle for Risk Tolerance Metrics.</t>
  </si>
  <si>
    <t>AC1: GIVEN Einstein Discovery + nCino IQ ingest internal performance, external feeds (Bloomberg, Compliance.ai), and third-party ri
     WHEN Continuous monitoring loop or scheduled scoring cycle for Risk Tolerance Metrics.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</si>
  <si>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Risk Tolerance Metrics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</si>
  <si>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PUB-P1C2.2.2.UC2</t>
  </si>
  <si>
    <t>P1C2.2.2.UC2</t>
  </si>
  <si>
    <t>FSC Compliance, Salesforce Shield, nCino Workflow, Agentforce</t>
  </si>
  <si>
    <t>Policy-as-code enforcement for Risk Tolerance Metrics</t>
  </si>
  <si>
    <t>For Risk Tolerance Metrics: FSC Compliance + Salesforce Shield + nCino Workflow Engine evaluate live policy rules; AI agent reasons over edge cases. Trigger condition: User initiates an action (loan approval, vendor onboarding, data access) governed by Risk Tolerance Metrics.</t>
  </si>
  <si>
    <t>AC1: GIVEN FSC Compliance + Salesforce Shield + nCino Workflow Engine evaluate live policy rules; AI agent reasons over edge cases.
     WHEN User initiates an action (loan approval, vendor onboarding, data access) governed by Risk Tolerance Metrics.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</si>
  <si>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Risk Tolerance Metrics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</si>
  <si>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POLICY_ENFORCEMENT. 4. Validate AC1-AC4. 5. Deploy to production.</t>
  </si>
  <si>
    <t>PUB-P1C2.2.2.UC4</t>
  </si>
  <si>
    <t>P1C2.2.2.UC4</t>
  </si>
  <si>
    <t>Real-time executive performance dashboard for Risk Tolerance Metrics</t>
  </si>
  <si>
    <t>For Risk Tolerance Metrics: CRM Analytics + Tableau ingest from Sales Cloud, FSC, nCino loan/portfolio metrics, and external benchmarks via MuleSoft. Trigger condition: Quarterly business review or material event requires live performance view tied to Risk Tolerance Metrics.</t>
  </si>
  <si>
    <t>AC1: GIVEN CRM Analytics + Tableau ingest from Sales Cloud, FSC, nCino loan/portfolio metrics, and external benchmarks via MuleSoft
     WHEN Quarterly business review or material event requires live performance view tied to Risk Tolerance Metrics.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</si>
  <si>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Risk Tolerance Metrics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</si>
  <si>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PUB-P1C2.2.2.UC5</t>
  </si>
  <si>
    <t>P1C2.2.2.UC5</t>
  </si>
  <si>
    <t>Evidence repository &amp; audit trail for Risk Tolerance Metrics</t>
  </si>
  <si>
    <t>For Risk Tolerance Metrics: FSC Compliance + nCino IQ surface a tamper-evident timeline of decisions, approvals, source documents, and KPI evolution. Trigger condition: Internal audit, regulatory exam, or board oversight request demands evidence of Risk Tolerance Metrics.</t>
  </si>
  <si>
    <t>AC1: GIVEN FSC Compliance + nCino IQ surface a tamper-evident timeline of decisions, approvals, source documents, and KPI evolution
     WHEN Internal audit, regulatory exam, or board oversight request demands evidence of Risk Tolerance Metrics.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</si>
  <si>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Risk Tolerance Metrics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</si>
  <si>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PUB-P1C2.2.2.UC3</t>
  </si>
  <si>
    <t>P1C2.2.2.UC3</t>
  </si>
  <si>
    <t>Einstein, Flow, Slack, ServiceNow, Agentforce</t>
  </si>
  <si>
    <t>Real-time alert &amp; escalation for Risk Tolerance Metrics-related incidents</t>
  </si>
  <si>
    <t>For Risk Tolerance Metrics: Einstein Trigger + Flow + Slack + ServiceNow integration route the incident to the right responder with full context attached. Trigger condition: Threshold breach, exception, or anomaly detected against Risk Tolerance Metrics parameters.</t>
  </si>
  <si>
    <t>AC1: GIVEN Einstein Trigger + Flow + Slack + ServiceNow integration route the incident to the right responder with full context att
     WHEN Threshold breach, exception, or anomaly detected against Risk Tolerance Metrics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</si>
  <si>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Risk Tolerance Metrics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</si>
  <si>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INCIDENT_ESCALATION. 4. Validate AC1-AC4. 5. Deploy to production.</t>
  </si>
  <si>
    <t>PUB-P1C2.2.3.UC5</t>
  </si>
  <si>
    <t>P1C2.2.3.UC5</t>
  </si>
  <si>
    <t>Evidence repository &amp; audit trail for Risk-Informed Decisions</t>
  </si>
  <si>
    <t>For Risk-Informed Decisions: FSC Compliance + nCino IQ surface a tamper-evident timeline of decisions, approvals, source documents, and KPI evolution. Trigger condition: Internal audit, regulatory exam, or board oversight request demands evidence of Risk-Informed Decisions.</t>
  </si>
  <si>
    <t>AC1: GIVEN FSC Compliance + nCino IQ surface a tamper-evident timeline of decisions, approvals, source documents, and KPI evolution
     WHEN Internal audit, regulatory exam, or board oversight request demands evidence of Risk-Informed Decisions.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</si>
  <si>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Risk-Informed Decisions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</si>
  <si>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PUB-P1C2.2.3.UC4</t>
  </si>
  <si>
    <t>P1C2.2.3.UC4</t>
  </si>
  <si>
    <t>Real-time executive performance dashboard for Risk-Informed Decisions</t>
  </si>
  <si>
    <t>For Risk-Informed Decisions: CRM Analytics + Tableau ingest from Sales Cloud, FSC, nCino loan/portfolio metrics, and external benchmarks via MuleSoft. Trigger condition: Quarterly business review or material event requires live performance view tied to Risk-Informed Decisions.</t>
  </si>
  <si>
    <t>AC1: GIVEN CRM Analytics + Tableau ingest from Sales Cloud, FSC, nCino loan/portfolio metrics, and external benchmarks via MuleSoft
     WHEN Quarterly business review or material event requires live performance view tied to Risk-Informed Decisions.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</si>
  <si>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Risk-Informed Decisions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</si>
  <si>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PUB-P1C2.2.3.UC2</t>
  </si>
  <si>
    <t>P1C2.2.3.UC2</t>
  </si>
  <si>
    <t>Policy-as-code enforcement for Risk-Informed Decisions</t>
  </si>
  <si>
    <t>For Risk-Informed Decisions: FSC Compliance + Salesforce Shield + nCino Workflow Engine evaluate live policy rules; AI agent reasons over edge cases. Trigger condition: User initiates an action (loan approval, vendor onboarding, data access) governed by Risk-Informed Decisions.</t>
  </si>
  <si>
    <t>AC1: GIVEN FSC Compliance + Salesforce Shield + nCino Workflow Engine evaluate live policy rules; AI agent reasons over edge cases.
     WHEN User initiates an action (loan approval, vendor onboarding, data access) governed by Risk-Informed Decisions.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</si>
  <si>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Risk-Informed Decisions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</si>
  <si>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PUB-P1C2.2.3.UC1</t>
  </si>
  <si>
    <t>P1C2.2.3.UC1</t>
  </si>
  <si>
    <t>Predictive risk indicators for Risk-Informed Decisions</t>
  </si>
  <si>
    <t>For Risk-Informed Decisions: Einstein Discovery + nCino IQ ingest internal performance, external feeds (Bloomberg, Compliance.ai), and third-party risk data via MuleSoft. Trigger condition: Continuous monitoring loop or scheduled scoring cycle for Risk-Informed Decisions.</t>
  </si>
  <si>
    <t>AC1: GIVEN Einstein Discovery + nCino IQ ingest internal performance, external feeds (Bloomberg, Compliance.ai), and third-party ri
     WHEN Continuous monitoring loop or scheduled scoring cycle for Risk-Informed Decisions.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</si>
  <si>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Risk-Informed Decisions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</si>
  <si>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PUB-P1C2.2.3.UC3</t>
  </si>
  <si>
    <t>P1C2.2.3.UC3</t>
  </si>
  <si>
    <t>Real-time alert &amp; escalation for Risk-Informed Decisions-related incidents</t>
  </si>
  <si>
    <t>For Risk-Informed Decisions: Einstein Trigger + Flow + Slack + ServiceNow integration route the incident to the right responder with full context attached. Trigger condition: Threshold breach, exception, or anomaly detected against Risk-Informed Decisions parameters.</t>
  </si>
  <si>
    <t>AC1: GIVEN Einstein Trigger + Flow + Slack + ServiceNow integration route the incident to the right responder with full context att
     WHEN Threshold breach, exception, or anomaly detected against Risk-Informed Decisions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</si>
  <si>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Risk-Informed Decisions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</si>
  <si>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PUB-P1C2.2.5.UC2</t>
  </si>
  <si>
    <t>P1C2.2.5.UC2</t>
  </si>
  <si>
    <t>Policy-as-code enforcement for Risk Escalation Protocols</t>
  </si>
  <si>
    <t>For Risk Escalation Protocols: FSC Compliance + Salesforce Shield + nCino Workflow Engine evaluate live policy rules; AI agent reasons over edge cases. Trigger condition: User initiates an action (loan approval, vendor onboarding, data access) governed by Risk Escalation Protocols.</t>
  </si>
  <si>
    <t>AC1: GIVEN FSC Compliance + Salesforce Shield + nCino Workflow Engine evaluate live policy rules; AI agent reasons over edge cases.
     WHEN User initiates an action (loan approval, vendor onboarding, data access) governed by Risk Escalation Protocols.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</si>
  <si>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Risk Escalation Protocols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</si>
  <si>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PUB-P1C2.2.5.UC1</t>
  </si>
  <si>
    <t>P1C2.2.5.UC1</t>
  </si>
  <si>
    <t>Predictive risk indicators for Risk Escalation Protocols</t>
  </si>
  <si>
    <t>For Risk Escalation Protocols: Einstein Discovery + nCino IQ ingest internal performance, external feeds (Bloomberg, Compliance.ai), and third-party risk data via MuleSoft. Trigger condition: Continuous monitoring loop or scheduled scoring cycle for Risk Escalation Protocols.</t>
  </si>
  <si>
    <t>AC1: GIVEN Einstein Discovery + nCino IQ ingest internal performance, external feeds (Bloomberg, Compliance.ai), and third-party ri
     WHEN Continuous monitoring loop or scheduled scoring cycle for Risk Escalation Protocols.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</si>
  <si>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Risk Escalation Protocols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</si>
  <si>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PUB-P1C2.2.5.UC4</t>
  </si>
  <si>
    <t>P1C2.2.5.UC4</t>
  </si>
  <si>
    <t>Real-time executive performance dashboard for Risk Escalation Protocols</t>
  </si>
  <si>
    <t>For Risk Escalation Protocols: CRM Analytics + Tableau ingest from Sales Cloud, FSC, nCino loan/portfolio metrics, and external benchmarks via MuleSoft. Trigger condition: Quarterly business review or material event requires live performance view tied to Risk Escalation Protocols.</t>
  </si>
  <si>
    <t>AC1: GIVEN CRM Analytics + Tableau ingest from Sales Cloud, FSC, nCino loan/portfolio metrics, and external benchmarks via MuleSoft
     WHEN Quarterly business review or material event requires live performance view tied to Risk Escalation Protocols.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</si>
  <si>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Risk Escalation Protocols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</si>
  <si>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PUB-P1C2.2.5.UC3</t>
  </si>
  <si>
    <t>P1C2.2.5.UC3</t>
  </si>
  <si>
    <t>Real-time alert &amp; escalation for Risk Escalation Protocols-related incidents</t>
  </si>
  <si>
    <t>For Risk Escalation Protocols: Einstein Trigger + Flow + Slack + ServiceNow integration route the incident to the right responder with full context attached. Trigger condition: Threshold breach, exception, or anomaly detected against Risk Escalation Protocols parameters.</t>
  </si>
  <si>
    <t>AC1: GIVEN Einstein Trigger + Flow + Slack + ServiceNow integration route the incident to the right responder with full context att
     WHEN Threshold breach, exception, or anomaly detected against Risk Escalation Protocols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</si>
  <si>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Risk Escalation Protocols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</si>
  <si>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PUB-P1C2.2.5.UC5</t>
  </si>
  <si>
    <t>P1C2.2.5.UC5</t>
  </si>
  <si>
    <t>Evidence repository &amp; audit trail for Risk Escalation Protocols</t>
  </si>
  <si>
    <t>For Risk Escalation Protocols: FSC Compliance + nCino IQ surface a tamper-evident timeline of decisions, approvals, source documents, and KPI evolution. Trigger condition: Internal audit, regulatory exam, or board oversight request demands evidence of Risk Escalation Protocols.</t>
  </si>
  <si>
    <t>AC1: GIVEN FSC Compliance + nCino IQ surface a tamper-evident timeline of decisions, approvals, source documents, and KPI evolution
     WHEN Internal audit, regulatory exam, or board oversight request demands evidence of Risk Escalation Protocols.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</si>
  <si>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Risk Escalation Protocols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</si>
  <si>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PUB-P1C2.3.1.UC1</t>
  </si>
  <si>
    <t>P1C2.3.1.UC1</t>
  </si>
  <si>
    <t>End-to-end lifecycle management for TPRM Framework</t>
  </si>
  <si>
    <t>For TPRM Framework: FSC + nCino track each entity through onboarding → active monitoring → review → exit, with stage-specific data and approvals. Trigger condition: New entity (vendor, model, third party, control, policy) enters the TPRM Framework domain or transitions state.</t>
  </si>
  <si>
    <t>AC1: GIVEN FSC + nCino track each entity through onboarding → active monitoring → review → exit, with stage-specific data and appro
     WHEN New entity (vendor, model, third party, control, policy) enters the TPRM Framework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</si>
  <si>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TPRM Framework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</si>
  <si>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PUB-P1C2.3.1.UC2</t>
  </si>
  <si>
    <t>P1C2.3.1.UC2</t>
  </si>
  <si>
    <t>Predictive risk indicators for TPRM Framework</t>
  </si>
  <si>
    <t>For TPRM Framework: Einstein Discovery + nCino IQ ingest internal performance, external feeds (Bloomberg, Compliance.ai), and third-party risk data via MuleSoft. Trigger condition: Continuous monitoring loop or scheduled scoring cycle for TPRM Framework.</t>
  </si>
  <si>
    <t>AC1: GIVEN Einstein Discovery + nCino IQ ingest internal performance, external feeds (Bloomberg, Compliance.ai), and third-party ri
     WHEN Continuous monitoring loop or scheduled scoring cycle for TPRM Framework.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</si>
  <si>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TPRM Framework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</si>
  <si>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PUB-P1C2.3.1.UC3</t>
  </si>
  <si>
    <t>P1C2.3.1.UC3</t>
  </si>
  <si>
    <t>Real-time alert &amp; escalation for TPRM Framework-related incidents</t>
  </si>
  <si>
    <t>For TPRM Framework: Einstein Trigger + Flow + Slack + ServiceNow integration route the incident to the right responder with full context attached. Trigger condition: Threshold breach, exception, or anomaly detected against TPRM Framework parameters.</t>
  </si>
  <si>
    <t>AC1: GIVEN Einstein Trigger + Flow + Slack + ServiceNow integration route the incident to the right responder with full context att
     WHEN Threshold breach, exception, or anomaly detected against TPRM Framework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</si>
  <si>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TPRM Framework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</si>
  <si>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PUB-P1C2.3.1.UC4</t>
  </si>
  <si>
    <t>P1C2.3.1.UC4</t>
  </si>
  <si>
    <t>Coverage gap monitoring for TPRM Framework</t>
  </si>
  <si>
    <t>For TPRM Framework: FSC + nCino + CRM Analytics compute coverage matrices (population × control × required artifact); agent identifies gaps. Trigger condition: Regular cycle (monthly/quarterly) or material event requires coverage assessment of TPRM Framework.</t>
  </si>
  <si>
    <t>AC1: GIVEN FSC + nCino + CRM Analytics compute coverage matrices (population × control × required artifact); agent identifies gaps.
     WHEN Regular cycle (monthly/quarterly) or material event requires coverage assessment of TPRM Framework.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</si>
  <si>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TPRM Framework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</si>
  <si>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PUB-P1C2.3.1.UC5</t>
  </si>
  <si>
    <t>P1C2.3.1.UC5</t>
  </si>
  <si>
    <t>Evidence repository &amp; audit trail for TPRM Framework</t>
  </si>
  <si>
    <t>For TPRM Framework: FSC Compliance + nCino IQ surface a tamper-evident timeline of decisions, approvals, source documents, and KPI evolution. Trigger condition: Internal audit, regulatory exam, or board oversight request demands evidence of TPRM Framework.</t>
  </si>
  <si>
    <t>AC1: GIVEN FSC Compliance + nCino IQ surface a tamper-evident timeline of decisions, approvals, source documents, and KPI evolution
     WHEN Internal audit, regulatory exam, or board oversight request demands evidence of TPRM Framework.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</si>
  <si>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TPRM Framework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</si>
  <si>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PUB-P1C2.3.3.UC1</t>
  </si>
  <si>
    <t>P1C2.3.3.UC1</t>
  </si>
  <si>
    <t>End-to-end lifecycle management for Ongoing Monitoring</t>
  </si>
  <si>
    <t>For Ongoing Monitoring: FSC + nCino track each entity through onboarding → active monitoring → review → exit, with stage-specific data and approvals. Trigger condition: New entity (vendor, model, third party, control, policy) enters the Ongoing Monitoring domain or transitions state.</t>
  </si>
  <si>
    <t>AC1: GIVEN FSC + nCino track each entity through onboarding → active monitoring → review → exit, with stage-specific data and appro
     WHEN New entity (vendor, model, third party, control, policy) enters the Ongoing Monitoring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</si>
  <si>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Ongoing Monitoring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</si>
  <si>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PUB-P1C2.3.3.UC3</t>
  </si>
  <si>
    <t>P1C2.3.3.UC3</t>
  </si>
  <si>
    <t>Real-time alert &amp; escalation for Ongoing Monitoring-related incidents</t>
  </si>
  <si>
    <t>For Ongoing Monitoring: Einstein Trigger + Flow + Slack + ServiceNow integration route the incident to the right responder with full context attached. Trigger condition: Threshold breach, exception, or anomaly detected against Ongoing Monitoring parameters.</t>
  </si>
  <si>
    <t>AC1: GIVEN Einstein Trigger + Flow + Slack + ServiceNow integration route the incident to the right responder with full context att
     WHEN Threshold breach, exception, or anomaly detected against Ongoing Monitoring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</si>
  <si>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Ongoing Monitoring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</si>
  <si>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PUB-P1C2.3.3.UC2</t>
  </si>
  <si>
    <t>P1C2.3.3.UC2</t>
  </si>
  <si>
    <t>Predictive risk indicators for Ongoing Monitoring</t>
  </si>
  <si>
    <t>For Ongoing Monitoring: Einstein Discovery + nCino IQ ingest internal performance, external feeds (Bloomberg, Compliance.ai), and third-party risk data via MuleSoft. Trigger condition: Continuous monitoring loop or scheduled scoring cycle for Ongoing Monitoring.</t>
  </si>
  <si>
    <t>AC1: GIVEN Einstein Discovery + nCino IQ ingest internal performance, external feeds (Bloomberg, Compliance.ai), and third-party ri
     WHEN Continuous monitoring loop or scheduled scoring cycle for Ongoing Monitoring.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</si>
  <si>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Ongoing Monitoring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</si>
  <si>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PUB-P1C2.3.3.UC4</t>
  </si>
  <si>
    <t>P1C2.3.3.UC4</t>
  </si>
  <si>
    <t>Coverage gap monitoring for Ongoing Monitoring</t>
  </si>
  <si>
    <t>For Ongoing Monitoring: FSC + nCino + CRM Analytics compute coverage matrices (population × control × required artifact); agent identifies gaps. Trigger condition: Regular cycle (monthly/quarterly) or material event requires coverage assessment of Ongoing Monitoring.</t>
  </si>
  <si>
    <t>AC1: GIVEN FSC + nCino + CRM Analytics compute coverage matrices (population × control × required artifact); agent identifies gaps.
     WHEN Regular cycle (monthly/quarterly) or material event requires coverage assessment of Ongoing Monitoring.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</si>
  <si>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Ongoing Monitoring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</si>
  <si>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PUB-P1C2.3.3.UC5</t>
  </si>
  <si>
    <t>P1C2.3.3.UC5</t>
  </si>
  <si>
    <t>Evidence repository &amp; audit trail for Ongoing Monitoring</t>
  </si>
  <si>
    <t>For Ongoing Monitoring: FSC Compliance + nCino IQ surface a tamper-evident timeline of decisions, approvals, source documents, and KPI evolution. Trigger condition: Internal audit, regulatory exam, or board oversight request demands evidence of Ongoing Monitoring.</t>
  </si>
  <si>
    <t>AC1: GIVEN FSC Compliance + nCino IQ surface a tamper-evident timeline of decisions, approvals, source documents, and KPI evolution
     WHEN Internal audit, regulatory exam, or board oversight request demands evidence of Ongoing Monitoring.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</si>
  <si>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Ongoing Monitoring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</si>
  <si>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PUB-P1C2.3.4.UC1</t>
  </si>
  <si>
    <t>P1C2.3.4.UC1</t>
  </si>
  <si>
    <t>End-to-end lifecycle management for Concentration Risk Management</t>
  </si>
  <si>
    <t>For Concentration Risk Management: FSC + nCino track each entity through onboarding → active monitoring → review → exit, with stage-specific data and approvals. Trigger condition: New entity (vendor, model, third party, control, policy) enters the Concentration Risk Management domain or transitions state.</t>
  </si>
  <si>
    <t>AC1: GIVEN FSC + nCino track each entity through onboarding → active monitoring → review → exit, with stage-specific data and appro
     WHEN New entity (vendor, model, third party, control, policy) enters the Concentration Risk Management domain or transitions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</si>
  <si>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Concentration Risk Management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</si>
  <si>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PUB-P1C2.3.4.UC2</t>
  </si>
  <si>
    <t>P1C2.3.4.UC2</t>
  </si>
  <si>
    <t>Predictive risk indicators for Concentration Risk Management</t>
  </si>
  <si>
    <t>For Concentration Risk Management: Einstein Discovery + nCino IQ ingest internal performance, external feeds (Bloomberg, Compliance.ai), and third-party risk data via MuleSoft. Trigger condition: Continuous monitoring loop or scheduled scoring cycle for Concentration Risk Management.</t>
  </si>
  <si>
    <t>AC1: GIVEN Einstein Discovery + nCino IQ ingest internal performance, external feeds (Bloomberg, Compliance.ai), and third-party ri
     WHEN Continuous monitoring loop or scheduled scoring cycle for Concentration Risk Management.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</si>
  <si>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Concentration Risk Management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</si>
  <si>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PUB-P1C2.3.4.UC3</t>
  </si>
  <si>
    <t>P1C2.3.4.UC3</t>
  </si>
  <si>
    <t>Real-time alert &amp; escalation for Concentration Risk Management-related incidents</t>
  </si>
  <si>
    <t>For Concentration Risk Management: Einstein Trigger + Flow + Slack + ServiceNow integration route the incident to the right responder with full context attached. Trigger condition: Threshold breach, exception, or anomaly detected against Concentration Risk Management parameters.</t>
  </si>
  <si>
    <t>AC1: GIVEN Einstein Trigger + Flow + Slack + ServiceNow integration route the incident to the right responder with full context att
     WHEN Threshold breach, exception, or anomaly detected against Concentration Risk Management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</si>
  <si>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Concentration Risk Management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</si>
  <si>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PUB-P1C2.3.4.UC4</t>
  </si>
  <si>
    <t>P1C2.3.4.UC4</t>
  </si>
  <si>
    <t>Coverage gap monitoring for Concentration Risk Management</t>
  </si>
  <si>
    <t>For Concentration Risk Management: FSC + nCino + CRM Analytics compute coverage matrices (population × control × required artifact); agent identifies gaps. Trigger condition: Regular cycle (monthly/quarterly) or material event requires coverage assessment of Concentration Risk Management.</t>
  </si>
  <si>
    <t>AC1: GIVEN FSC + nCino + CRM Analytics compute coverage matrices (population × control × required artifact); agent identifies gaps.
     WHEN Regular cycle (monthly/quarterly) or material event requires coverage assessment of Concentration Risk Management.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</si>
  <si>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Concentration Risk Management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</si>
  <si>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PUB-P1C2.3.4.UC5</t>
  </si>
  <si>
    <t>P1C2.3.4.UC5</t>
  </si>
  <si>
    <t>Evidence repository &amp; audit trail for Concentration Risk Management</t>
  </si>
  <si>
    <t>For Concentration Risk Management: FSC Compliance + nCino IQ surface a tamper-evident timeline of decisions, approvals, source documents, and KPI evolution. Trigger condition: Internal audit, regulatory exam, or board oversight request demands evidence of Concentration Risk Management.</t>
  </si>
  <si>
    <t>AC1: GIVEN FSC Compliance + nCino IQ surface a tamper-evident timeline of decisions, approvals, source documents, and KPI evolution
     WHEN Internal audit, regulatory exam, or board oversight request demands evidence of Concentration Risk Management.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</si>
  <si>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Concentration Risk Management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</si>
  <si>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PUB-P1C2.3.5.UC5</t>
  </si>
  <si>
    <t>P1C2.3.5.UC5</t>
  </si>
  <si>
    <t>Evidence repository &amp; audit trail for Exit Planning</t>
  </si>
  <si>
    <t>For Exit Planning: FSC Compliance + nCino IQ surface a tamper-evident timeline of decisions, approvals, source documents, and KPI evolution. Trigger condition: Internal audit, regulatory exam, or board oversight request demands evidence of Exit Planning.</t>
  </si>
  <si>
    <t>AC1: GIVEN FSC Compliance + nCino IQ surface a tamper-evident timeline of decisions, approvals, source documents, and KPI evolution
     WHEN Internal audit, regulatory exam, or board oversight request demands evidence of Exit Planning.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</si>
  <si>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Exit Planning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</si>
  <si>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PUB-P1C2.3.5.UC1</t>
  </si>
  <si>
    <t>P1C2.3.5.UC1</t>
  </si>
  <si>
    <t>End-to-end lifecycle management for Exit Planning</t>
  </si>
  <si>
    <t>For Exit Planning: FSC + nCino track each entity through onboarding → active monitoring → review → exit, with stage-specific data and approvals. Trigger condition: New entity (vendor, model, third party, control, policy) enters the Exit Planning domain or transitions state.</t>
  </si>
  <si>
    <t>AC1: GIVEN FSC + nCino track each entity through onboarding → active monitoring → review → exit, with stage-specific data and appro
     WHEN New entity (vendor, model, third party, control, policy) enters the Exit Planning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</si>
  <si>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Exit Planning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</si>
  <si>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PUB-P1C2.3.5.UC2</t>
  </si>
  <si>
    <t>P1C2.3.5.UC2</t>
  </si>
  <si>
    <t>Predictive risk indicators for Exit Planning</t>
  </si>
  <si>
    <t>For Exit Planning: Einstein Discovery + nCino IQ ingest internal performance, external feeds (Bloomberg, Compliance.ai), and third-party risk data via MuleSoft. Trigger condition: Continuous monitoring loop or scheduled scoring cycle for Exit Planning.</t>
  </si>
  <si>
    <t>AC1: GIVEN Einstein Discovery + nCino IQ ingest internal performance, external feeds (Bloomberg, Compliance.ai), and third-party ri
     WHEN Continuous monitoring loop or scheduled scoring cycle for Exit Planning.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</si>
  <si>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Exit Planning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</si>
  <si>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PUB-P1C2.3.5.UC3</t>
  </si>
  <si>
    <t>P1C2.3.5.UC3</t>
  </si>
  <si>
    <t>Real-time alert &amp; escalation for Exit Planning-related incidents</t>
  </si>
  <si>
    <t>For Exit Planning: Einstein Trigger + Flow + Slack + ServiceNow integration route the incident to the right responder with full context attached. Trigger condition: Threshold breach, exception, or anomaly detected against Exit Planning parameters.</t>
  </si>
  <si>
    <t>AC1: GIVEN Einstein Trigger + Flow + Slack + ServiceNow integration route the incident to the right responder with full context att
     WHEN Threshold breach, exception, or anomaly detected against Exit Planning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</si>
  <si>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Exit Planning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</si>
  <si>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PUB-P1C2.3.5.UC4</t>
  </si>
  <si>
    <t>P1C2.3.5.UC4</t>
  </si>
  <si>
    <t>Coverage gap monitoring for Exit Planning</t>
  </si>
  <si>
    <t>For Exit Planning: FSC + nCino + CRM Analytics compute coverage matrices (population × control × required artifact); agent identifies gaps. Trigger condition: Regular cycle (monthly/quarterly) or material event requires coverage assessment of Exit Planning.</t>
  </si>
  <si>
    <t>AC1: GIVEN FSC + nCino + CRM Analytics compute coverage matrices (population × control × required artifact); agent identifies gaps.
     WHEN Regular cycle (monthly/quarterly) or material event requires coverage assessment of Exit Planning.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</si>
  <si>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Exit Planning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</si>
  <si>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PUB-P1C2.3.6.UC1</t>
  </si>
  <si>
    <t>P1C2.3.6.UC1</t>
  </si>
  <si>
    <t>End-to-end lifecycle management for Fourth-Party Risk</t>
  </si>
  <si>
    <t>For Fourth-Party Risk: FSC + nCino track each entity through onboarding → active monitoring → review → exit, with stage-specific data and approvals. Trigger condition: New entity (vendor, model, third party, control, policy) enters the Fourth-Party Risk domain or transitions state.</t>
  </si>
  <si>
    <t>AC1: GIVEN FSC + nCino track each entity through onboarding → active monitoring → review → exit, with stage-specific data and appro
     WHEN New entity (vendor, model, third party, control, policy) enters the Fourth-Party Risk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</si>
  <si>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Fourth-Party Risk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</si>
  <si>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PUB-P1C2.3.6.UC5</t>
  </si>
  <si>
    <t>P1C2.3.6.UC5</t>
  </si>
  <si>
    <t>Evidence repository &amp; audit trail for Fourth-Party Risk</t>
  </si>
  <si>
    <t>For Fourth-Party Risk: FSC Compliance + nCino IQ surface a tamper-evident timeline of decisions, approvals, source documents, and KPI evolution. Trigger condition: Internal audit, regulatory exam, or board oversight request demands evidence of Fourth-Party Risk.</t>
  </si>
  <si>
    <t>AC1: GIVEN FSC Compliance + nCino IQ surface a tamper-evident timeline of decisions, approvals, source documents, and KPI evolution
     WHEN Internal audit, regulatory exam, or board oversight request demands evidence of Fourth-Party Risk.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</si>
  <si>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Fourth-Party Risk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</si>
  <si>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PUB-P1C2.3.6.UC4</t>
  </si>
  <si>
    <t>P1C2.3.6.UC4</t>
  </si>
  <si>
    <t>Coverage gap monitoring for Fourth-Party Risk</t>
  </si>
  <si>
    <t>For Fourth-Party Risk: FSC + nCino + CRM Analytics compute coverage matrices (population × control × required artifact); agent identifies gaps. Trigger condition: Regular cycle (monthly/quarterly) or material event requires coverage assessment of Fourth-Party Risk.</t>
  </si>
  <si>
    <t>AC1: GIVEN FSC + nCino + CRM Analytics compute coverage matrices (population × control × required artifact); agent identifies gaps.
     WHEN Regular cycle (monthly/quarterly) or material event requires coverage assessment of Fourth-Party Risk.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</si>
  <si>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Fourth-Party Risk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</si>
  <si>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PUB-P1C2.3.6.UC2</t>
  </si>
  <si>
    <t>P1C2.3.6.UC2</t>
  </si>
  <si>
    <t>Predictive risk indicators for Fourth-Party Risk</t>
  </si>
  <si>
    <t>For Fourth-Party Risk: Einstein Discovery + nCino IQ ingest internal performance, external feeds (Bloomberg, Compliance.ai), and third-party risk data via MuleSoft. Trigger condition: Continuous monitoring loop or scheduled scoring cycle for Fourth-Party Risk.</t>
  </si>
  <si>
    <t>AC1: GIVEN Einstein Discovery + nCino IQ ingest internal performance, external feeds (Bloomberg, Compliance.ai), and third-party ri
     WHEN Continuous monitoring loop or scheduled scoring cycle for Fourth-Party Risk.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</si>
  <si>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Fourth-Party Risk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</si>
  <si>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PUB-P1C2.3.6.UC3</t>
  </si>
  <si>
    <t>P1C2.3.6.UC3</t>
  </si>
  <si>
    <t>Real-time alert &amp; escalation for Fourth-Party Risk-related incidents</t>
  </si>
  <si>
    <t>For Fourth-Party Risk: Einstein Trigger + Flow + Slack + ServiceNow integration route the incident to the right responder with full context attached. Trigger condition: Threshold breach, exception, or anomaly detected against Fourth-Party Risk parameters.</t>
  </si>
  <si>
    <t>AC1: GIVEN Einstein Trigger + Flow + Slack + ServiceNow integration route the incident to the right responder with full context att
     WHEN Threshold breach, exception, or anomaly detected against Fourth-Party Risk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</si>
  <si>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Fourth-Party Risk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</si>
  <si>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PUB-P1C2.4.1.UC3</t>
  </si>
  <si>
    <t>P1C2.4.1.UC3</t>
  </si>
  <si>
    <t>Evidence repository &amp; audit trail for Model Governance Framework</t>
  </si>
  <si>
    <t>For Model Governance Framework: FSC Compliance + nCino IQ surface a tamper-evident timeline of decisions, approvals, source documents, and KPI evolution. Trigger condition: Internal audit, regulatory exam, or board oversight request demands evidence of Model Governance Framework.</t>
  </si>
  <si>
    <t>AC1: GIVEN FSC Compliance + nCino IQ surface a tamper-evident timeline of decisions, approvals, source documents, and KPI evolution
     WHEN Internal audit, regulatory exam, or board oversight request demands evidence of Model Governance Framework.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</si>
  <si>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Model Governance Framework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</si>
  <si>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PUB-P1C2.4.1.UC1</t>
  </si>
  <si>
    <t>P1C2.4.1.UC1</t>
  </si>
  <si>
    <t>End-to-end lifecycle management for Model Governance Framework</t>
  </si>
  <si>
    <t>For Model Governance Framework: FSC + nCino track each entity through onboarding → active monitoring → review → exit, with stage-specific data and approvals. Trigger condition: New entity (vendor, model, third party, control, policy) enters the Model Governance Framework domain or transitions state.</t>
  </si>
  <si>
    <t>AC1: GIVEN FSC + nCino track each entity through onboarding → active monitoring → review → exit, with stage-specific data and appro
     WHEN New entity (vendor, model, third party, control, policy) enters the Model Governance Framework domain or transitions sta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</si>
  <si>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Model Governance Framework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</si>
  <si>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PUB-P1C2.4.1.UC2</t>
  </si>
  <si>
    <t>P1C2.4.1.UC2</t>
  </si>
  <si>
    <t>Salesforce Validation, Flow, Apex, nCino, Agentforce</t>
  </si>
  <si>
    <t>Continuous validation &amp; quality control for Model Governance Framework</t>
  </si>
  <si>
    <t>For Model Governance Framework: Salesforce Validation Rules + Flow + Apex + nCino-native checks evaluate completeness, internal consistency, and policy compliance. Trigger condition: Submission, change, or recurring cycle requires validation against Model Governance Framework standards.</t>
  </si>
  <si>
    <t>AC1: GIVEN Salesforce Validation Rules + Flow + Apex + nCino-native checks evaluate completeness, internal consistency, and policy 
     WHEN Submission, change, or recurring cycle requires validation against Model Governance Framework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</si>
  <si>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Model Governance Framework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</si>
  <si>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VALIDATION_CHECK. 4. Validate AC1-AC4. 5. Deploy to production.</t>
  </si>
  <si>
    <t>PUB-P1C2.4.1.UC4</t>
  </si>
  <si>
    <t>P1C2.4.1.UC4</t>
  </si>
  <si>
    <t>Predictive risk indicators for Model Governance Framework</t>
  </si>
  <si>
    <t>For Model Governance Framework: Einstein Discovery + nCino IQ ingest internal performance, external feeds (Bloomberg, Compliance.ai), and third-party risk data via MuleSoft. Trigger condition: Continuous monitoring loop or scheduled scoring cycle for Model Governance Framework.</t>
  </si>
  <si>
    <t>AC1: GIVEN Einstein Discovery + nCino IQ ingest internal performance, external feeds (Bloomberg, Compliance.ai), and third-party ri
     WHEN Continuous monitoring loop or scheduled scoring cycle for Model Governance Framework.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</si>
  <si>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Model Governance Framework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</si>
  <si>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PUB-P1C2.4.2.UC2</t>
  </si>
  <si>
    <t>P1C2.4.2.UC2</t>
  </si>
  <si>
    <t>Continuous validation &amp; quality control for Model Inventory</t>
  </si>
  <si>
    <t>For Model Inventory: Salesforce Validation Rules + Flow + Apex + nCino-native checks evaluate completeness, internal consistency, and policy compliance. Trigger condition: Submission, change, or recurring cycle requires validation against Model Inventory standards.</t>
  </si>
  <si>
    <t>AC1: GIVEN Salesforce Validation Rules + Flow + Apex + nCino-native checks evaluate completeness, internal consistency, and policy 
     WHEN Submission, change, or recurring cycle requires validation against Model Inventory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</si>
  <si>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Model Inventory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</si>
  <si>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PUB-P1C2.4.2.UC1</t>
  </si>
  <si>
    <t>P1C2.4.2.UC1</t>
  </si>
  <si>
    <t>End-to-end lifecycle management for Model Inventory</t>
  </si>
  <si>
    <t>For Model Inventory: FSC + nCino track each entity through onboarding → active monitoring → review → exit, with stage-specific data and approvals. Trigger condition: New entity (vendor, model, third party, control, policy) enters the Model Inventory domain or transitions state.</t>
  </si>
  <si>
    <t>AC1: GIVEN FSC + nCino track each entity through onboarding → active monitoring → review → exit, with stage-specific data and appro
     WHEN New entity (vendor, model, third party, control, policy) enters the Model Inventory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</si>
  <si>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Model Inventory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</si>
  <si>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PUB-P1C2.4.2.UC4</t>
  </si>
  <si>
    <t>P1C2.4.2.UC4</t>
  </si>
  <si>
    <t>Predictive risk indicators for Model Inventory</t>
  </si>
  <si>
    <t>For Model Inventory: Einstein Discovery + nCino IQ ingest internal performance, external feeds (Bloomberg, Compliance.ai), and third-party risk data via MuleSoft. Trigger condition: Continuous monitoring loop or scheduled scoring cycle for Model Inventory.</t>
  </si>
  <si>
    <t>AC1: GIVEN Einstein Discovery + nCino IQ ingest internal performance, external feeds (Bloomberg, Compliance.ai), and third-party ri
     WHEN Continuous monitoring loop or scheduled scoring cycle for Model Inventory.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</si>
  <si>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Model Inventory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</si>
  <si>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PUB-P1C2.4.2.UC3</t>
  </si>
  <si>
    <t>P1C2.4.2.UC3</t>
  </si>
  <si>
    <t>Evidence repository &amp; audit trail for Model Inventory</t>
  </si>
  <si>
    <t>For Model Inventory: FSC Compliance + nCino IQ surface a tamper-evident timeline of decisions, approvals, source documents, and KPI evolution. Trigger condition: Internal audit, regulatory exam, or board oversight request demands evidence of Model Inventory.</t>
  </si>
  <si>
    <t>AC1: GIVEN FSC Compliance + nCino IQ surface a tamper-evident timeline of decisions, approvals, source documents, and KPI evolution
     WHEN Internal audit, regulatory exam, or board oversight request demands evidence of Model Inventory.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</si>
  <si>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Model Inventory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</si>
  <si>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PUB-P1C2.4.3.UC3</t>
  </si>
  <si>
    <t>P1C2.4.3.UC3</t>
  </si>
  <si>
    <t>Evidence repository &amp; audit trail for Model Validation</t>
  </si>
  <si>
    <t>For Model Validation: FSC Compliance + nCino IQ surface a tamper-evident timeline of decisions, approvals, source documents, and KPI evolution. Trigger condition: Internal audit, regulatory exam, or board oversight request demands evidence of Model Validation.</t>
  </si>
  <si>
    <t>AC1: GIVEN FSC Compliance + nCino IQ surface a tamper-evident timeline of decisions, approvals, source documents, and KPI evolution
     WHEN Internal audit, regulatory exam, or board oversight request demands evidence of Model Validation.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</si>
  <si>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Model Validation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</si>
  <si>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PUB-P1C2.4.3.UC2</t>
  </si>
  <si>
    <t>P1C2.4.3.UC2</t>
  </si>
  <si>
    <t>Continuous validation &amp; quality control for Model Validation</t>
  </si>
  <si>
    <t>For Model Validation: Salesforce Validation Rules + Flow + Apex + nCino-native checks evaluate completeness, internal consistency, and policy compliance. Trigger condition: Submission, change, or recurring cycle requires validation against Model Validation standards.</t>
  </si>
  <si>
    <t>AC1: GIVEN Salesforce Validation Rules + Flow + Apex + nCino-native checks evaluate completeness, internal consistency, and policy 
     WHEN Submission, change, or recurring cycle requires validation against Model Validation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</si>
  <si>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Model Validation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Configure agent topics and bind Apex Actions for autonomous execution
  • Set confidence thresholds and audit logging
  • Expose outcomes via Pub/Sub API for downstream systems</t>
  </si>
  <si>
    <t>PUB-P1C2.4.3.UC4</t>
  </si>
  <si>
    <t>P1C2.4.3.UC4</t>
  </si>
  <si>
    <t>Predictive risk indicators for Model Validation</t>
  </si>
  <si>
    <t>For Model Validation: Einstein Discovery + nCino IQ ingest internal performance, external feeds (Bloomberg, Compliance.ai), and third-party risk data via MuleSoft. Trigger condition: Continuous monitoring loop or scheduled scoring cycle for Model Validation.</t>
  </si>
  <si>
    <t>AC1: GIVEN Einstein Discovery + nCino IQ ingest internal performance, external feeds (Bloomberg, Compliance.ai), and third-party ri
     WHEN Continuous monitoring loop or scheduled scoring cycle for Model Validation.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</si>
  <si>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Model Validation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</si>
  <si>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PUB-P1C2.4.3.UC1</t>
  </si>
  <si>
    <t>P1C2.4.3.UC1</t>
  </si>
  <si>
    <t>End-to-end lifecycle management for Model Validation</t>
  </si>
  <si>
    <t>For Model Validation: FSC + nCino track each entity through onboarding → active monitoring → review → exit, with stage-specific data and approvals. Trigger condition: New entity (vendor, model, third party, control, policy) enters the Model Validation domain or transitions state.</t>
  </si>
  <si>
    <t>AC1: GIVEN FSC + nCino track each entity through onboarding → active monitoring → review → exit, with stage-specific data and appro
     WHEN New entity (vendor, model, third party, control, policy) enters the Model Validation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</si>
  <si>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Model Validation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</si>
  <si>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PUB-P1C2.4.4.UC4</t>
  </si>
  <si>
    <t>P1C2.4.4.UC4</t>
  </si>
  <si>
    <t>Predictive risk indicators for Model Monitoring</t>
  </si>
  <si>
    <t>For Model Monitoring: Einstein Discovery + nCino IQ ingest internal performance, external feeds (Bloomberg, Compliance.ai), and third-party risk data via MuleSoft. Trigger condition: Continuous monitoring loop or scheduled scoring cycle for Model Monitoring.</t>
  </si>
  <si>
    <t>AC1: GIVEN Einstein Discovery + nCino IQ ingest internal performance, external feeds (Bloomberg, Compliance.ai), and third-party ri
     WHEN Continuous monitoring loop or scheduled scoring cycle for Model Monitoring.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</si>
  <si>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Model Monitoring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</si>
  <si>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PUB-P1C2.4.4.UC3</t>
  </si>
  <si>
    <t>P1C2.4.4.UC3</t>
  </si>
  <si>
    <t>Evidence repository &amp; audit trail for Model Monitoring</t>
  </si>
  <si>
    <t>For Model Monitoring: FSC Compliance + nCino IQ surface a tamper-evident timeline of decisions, approvals, source documents, and KPI evolution. Trigger condition: Internal audit, regulatory exam, or board oversight request demands evidence of Model Monitoring.</t>
  </si>
  <si>
    <t>AC1: GIVEN FSC Compliance + nCino IQ surface a tamper-evident timeline of decisions, approvals, source documents, and KPI evolution
     WHEN Internal audit, regulatory exam, or board oversight request demands evidence of Model Monitoring.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</si>
  <si>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Model Monitoring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</si>
  <si>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PUB-P1C2.4.4.UC2</t>
  </si>
  <si>
    <t>P1C2.4.4.UC2</t>
  </si>
  <si>
    <t>Continuous validation &amp; quality control for Model Monitoring</t>
  </si>
  <si>
    <t>For Model Monitoring: Salesforce Validation Rules + Flow + Apex + nCino-native checks evaluate completeness, internal consistency, and policy compliance. Trigger condition: Submission, change, or recurring cycle requires validation against Model Monitoring standards.</t>
  </si>
  <si>
    <t>AC1: GIVEN Salesforce Validation Rules + Flow + Apex + nCino-native checks evaluate completeness, internal consistency, and policy 
     WHEN Submission, change, or recurring cycle requires validation against Model Monitoring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</si>
  <si>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Model Monitoring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</si>
  <si>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PUB-P1C2.4.4.UC1</t>
  </si>
  <si>
    <t>P1C2.4.4.UC1</t>
  </si>
  <si>
    <t>End-to-end lifecycle management for Model Monitoring</t>
  </si>
  <si>
    <t>For Model Monitoring: FSC + nCino track each entity through onboarding → active monitoring → review → exit, with stage-specific data and approvals. Trigger condition: New entity (vendor, model, third party, control, policy) enters the Model Monitoring domain or transitions state.</t>
  </si>
  <si>
    <t>AC1: GIVEN FSC + nCino track each entity through onboarding → active monitoring → review → exit, with stage-specific data and appro
     WHEN New entity (vendor, model, third party, control, policy) enters the Model Monitoring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</si>
  <si>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Model Monitoring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</si>
  <si>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PUB-P1C2.4.5.UC4</t>
  </si>
  <si>
    <t>P1C2.4.5.UC4</t>
  </si>
  <si>
    <t>Predictive risk indicators for AI Ethics &amp; Fairness</t>
  </si>
  <si>
    <t>For AI Ethics &amp; Fairness: Einstein Discovery + nCino IQ ingest internal performance, external feeds (Bloomberg, Compliance.ai), and third-party risk data via MuleSoft. Trigger condition: Continuous monitoring loop or scheduled scoring cycle for AI Ethics &amp; Fairness.</t>
  </si>
  <si>
    <t>AC1: GIVEN Einstein Discovery + nCino IQ ingest internal performance, external feeds (Bloomberg, Compliance.ai), and third-party ri
     WHEN Continuous monitoring loop or scheduled scoring cycle for AI Ethics &amp; Fairness.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</si>
  <si>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AI Ethics &amp; Fairness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</si>
  <si>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PUB-P1C2.4.5.UC2</t>
  </si>
  <si>
    <t>P1C2.4.5.UC2</t>
  </si>
  <si>
    <t>Continuous validation &amp; quality control for AI Ethics &amp; Fairness</t>
  </si>
  <si>
    <t>For AI Ethics &amp; Fairness: Salesforce Validation Rules + Flow + Apex + nCino-native checks evaluate completeness, internal consistency, and policy compliance. Trigger condition: Submission, change, or recurring cycle requires validation against AI Ethics &amp; Fairness standards.</t>
  </si>
  <si>
    <t>AC1: GIVEN Salesforce Validation Rules + Flow + Apex + nCino-native checks evaluate completeness, internal consistency, and policy 
     WHEN Submission, change, or recurring cycle requires validation against AI Ethics &amp; Fairness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</si>
  <si>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AI Ethics &amp; Fairness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</si>
  <si>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PUB-P1C2.4.5.UC3</t>
  </si>
  <si>
    <t>P1C2.4.5.UC3</t>
  </si>
  <si>
    <t>Evidence repository &amp; audit trail for AI Ethics &amp; Fairness</t>
  </si>
  <si>
    <t>For AI Ethics &amp; Fairness: FSC Compliance + nCino IQ surface a tamper-evident timeline of decisions, approvals, source documents, and KPI evolution. Trigger condition: Internal audit, regulatory exam, or board oversight request demands evidence of AI Ethics &amp; Fairness.</t>
  </si>
  <si>
    <t>AC1: GIVEN FSC Compliance + nCino IQ surface a tamper-evident timeline of decisions, approvals, source documents, and KPI evolution
     WHEN Internal audit, regulatory exam, or board oversight request demands evidence of AI Ethics &amp; Fairness.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</si>
  <si>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AI Ethics &amp; Fairness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</si>
  <si>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PUB-P1C2.4.5.UC1</t>
  </si>
  <si>
    <t>P1C2.4.5.UC1</t>
  </si>
  <si>
    <t>End-to-end lifecycle management for AI Ethics &amp; Fairness</t>
  </si>
  <si>
    <t>For AI Ethics &amp; Fairness: FSC + nCino track each entity through onboarding → active monitoring → review → exit, with stage-specific data and approvals. Trigger condition: New entity (vendor, model, third party, control, policy) enters the AI Ethics &amp; Fairness domain or transitions state.</t>
  </si>
  <si>
    <t>AC1: GIVEN FSC + nCino track each entity through onboarding → active monitoring → review → exit, with stage-specific data and appro
     WHEN New entity (vendor, model, third party, control, policy) enters the AI Ethics &amp; Fairness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</si>
  <si>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AI Ethics &amp; Fairness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</si>
  <si>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PUB-P1C2.5.2.UC5</t>
  </si>
  <si>
    <t>P1C2.5.2.UC5</t>
  </si>
  <si>
    <t>Automated regulatory reporting for Data Ownership Model</t>
  </si>
  <si>
    <t>For Data Ownership Model: Data Cloud unifies data; Tableau renders templates; nCino Reporting Suite + Banking Advisor draft narrative. Trigger condition: Reporting deadline (call report, SEC filing, NCUA 5300, NAIC, TCFD/CSRD) approaches.</t>
  </si>
  <si>
    <t>Solution Approach for Data Ownership Model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</si>
  <si>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PUB-P1C2.5.2.UC4</t>
  </si>
  <si>
    <t>P1C2.5.2.UC4</t>
  </si>
  <si>
    <t>Evidence repository &amp; audit trail for Data Ownership Model</t>
  </si>
  <si>
    <t>For Data Ownership Model: FSC Compliance + nCino IQ surface a tamper-evident timeline of decisions, approvals, source documents, and KPI evolution. Trigger condition: Internal audit, regulatory exam, or board oversight request demands evidence of Data Ownership Model.</t>
  </si>
  <si>
    <t>AC1: GIVEN FSC Compliance + nCino IQ surface a tamper-evident timeline of decisions, approvals, source documents, and KPI evolution
     WHEN Internal audit, regulatory exam, or board oversight request demands evidence of Data Ownership Model.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</si>
  <si>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Data Ownership Model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</si>
  <si>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PUB-P1C2.5.2.UC1</t>
  </si>
  <si>
    <t>https://www.mulesoft.com/platform/anypoint-platform</t>
  </si>
  <si>
    <t>P1C2.5.2.UC1</t>
  </si>
  <si>
    <t>Data Cloud, MuleSoft Catalyst, Shield</t>
  </si>
  <si>
    <t>Data lineage &amp; quality monitoring for Data Ownership Model</t>
  </si>
  <si>
    <t>For Data Ownership Model: Data Cloud + MuleSoft Catalyst + Salesforce Shield trace lineage end-to-end; profiling agent runs DQ checks continuously. Trigger condition: New data product is published or quality event detected on Data Ownership Model-related data.</t>
  </si>
  <si>
    <t>AC1: GIVEN Data Cloud + MuleSoft Catalyst + Salesforce Shield trace lineage end-to-end; profiling agent runs DQ checks continuously
     WHEN New data product is published or quality event detected on Data Ownership Model-related data.
     THEN Issues classified (completeness, accuracy, timeliness, conformity); auto-remediation where rules exist; human review oth
AC2: GIVEN the work is processed,
     WHEN the agent/workflow completes,
     THEN Living data-quality scorecard; lineage queries return source-to-consumer paths in seconds.
AC3: GIVEN AI augmentation is enabled,
     WHEN the user invokes the agent,
     THEN Agentforce Data Quality Agent investigates anomalies and proposes fixes.
AC4: GIVEN external systems need access,
     WHEN integration is configured,
     THEN Lineage and DQ scores exposed via Catalog API for downstream consumers.</t>
  </si>
  <si>
    <t>Solution Approach for Data Ownership Model (DATA_LINEAGE):
Platform Stack: Data Cloud, MuleSoft Catalyst, Shield
AI/Agentic Layer:
  Agentforce Data Quality Agent investigates anomalies and proposes fixes.
Headless/Integration Layer:
  Lineage and DQ scores exposed via Catalog API for downstream consumers.
Business Value:
  Data trust raised; downstream remediation costs collapse; regulatory data-lineage requirements met.
Implementation Notes:
  • Configure agent topics and bind Apex Actions for autonomous execution
  • Set confidence thresholds and audit logging
  • Expose outcomes via Pub/Sub API for downstream systems</t>
  </si>
  <si>
    <t>1. Configure platform per Setup Path. 2. Build customization per Y. 3. Train users per archetype DATA_LINEAGE. 4. Validate AC1-AC4. 5. Deploy to production.</t>
  </si>
  <si>
    <t>PUB-P1C2.5.2.UC2</t>
  </si>
  <si>
    <t>P1C2.5.2.UC2</t>
  </si>
  <si>
    <t>Policy-as-code enforcement for Data Ownership Model</t>
  </si>
  <si>
    <t>For Data Ownership Model: FSC Compliance + Salesforce Shield + nCino Workflow Engine evaluate live policy rules; AI agent reasons over edge cases. Trigger condition: User initiates an action (loan approval, vendor onboarding, data access) governed by Data Ownership Model.</t>
  </si>
  <si>
    <t>AC1: GIVEN FSC Compliance + Salesforce Shield + nCino Workflow Engine evaluate live policy rules; AI agent reasons over edge cases.
     WHEN User initiates an action (loan approval, vendor onboarding, data access) governed by Data Ownership Model.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</si>
  <si>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Data Ownership Model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</si>
  <si>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PUB-P1C2.5.2.UC3</t>
  </si>
  <si>
    <t>P1C2.5.2.UC3</t>
  </si>
  <si>
    <t>Coverage gap monitoring for Data Ownership Model</t>
  </si>
  <si>
    <t>For Data Ownership Model: FSC + nCino + CRM Analytics compute coverage matrices (population × control × required artifact); agent identifies gaps. Trigger condition: Regular cycle (monthly/quarterly) or material event requires coverage assessment of Data Ownership Model.</t>
  </si>
  <si>
    <t>AC1: GIVEN FSC + nCino + CRM Analytics compute coverage matrices (population × control × required artifact); agent identifies gaps.
     WHEN Regular cycle (monthly/quarterly) or material event requires coverage assessment of Data Ownership Model.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</si>
  <si>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Data Ownership Model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</si>
  <si>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PUB-P1C2.6.2.UC1</t>
  </si>
  <si>
    <t>P1C2.6.2.UC1</t>
  </si>
  <si>
    <t>Real-time alert &amp; escalation for CISO Function-related incidents</t>
  </si>
  <si>
    <t>For CISO Function: Einstein Trigger + Flow + Slack + ServiceNow integration route the incident to the right responder with full context attached. Trigger condition: Threshold breach, exception, or anomaly detected against CISO Function parameters.</t>
  </si>
  <si>
    <t>AC1: GIVEN Einstein Trigger + Flow + Slack + ServiceNow integration route the incident to the right responder with full context att
     WHEN Threshold breach, exception, or anomaly detected against CISO Function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</si>
  <si>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CISO Function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</si>
  <si>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PUB-P1C2.6.2.UC3</t>
  </si>
  <si>
    <t>P1C2.6.2.UC3</t>
  </si>
  <si>
    <t>Policy-as-code enforcement for CISO Function</t>
  </si>
  <si>
    <t>For CISO Function: FSC Compliance + Salesforce Shield + nCino Workflow Engine evaluate live policy rules; AI agent reasons over edge cases. Trigger condition: User initiates an action (loan approval, vendor onboarding, data access) governed by CISO Function.</t>
  </si>
  <si>
    <t>AC1: GIVEN FSC Compliance + Salesforce Shield + nCino Workflow Engine evaluate live policy rules; AI agent reasons over edge cases.
     WHEN User initiates an action (loan approval, vendor onboarding, data access) governed by CISO Function.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</si>
  <si>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CISO Function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</si>
  <si>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PUB-P1C2.6.2.UC2</t>
  </si>
  <si>
    <t>P1C2.6.2.UC2</t>
  </si>
  <si>
    <t>Predictive risk indicators for CISO Function</t>
  </si>
  <si>
    <t>For CISO Function: Einstein Discovery + nCino IQ ingest internal performance, external feeds (Bloomberg, Compliance.ai), and third-party risk data via MuleSoft. Trigger condition: Continuous monitoring loop or scheduled scoring cycle for CISO Function.</t>
  </si>
  <si>
    <t>AC1: GIVEN Einstein Discovery + nCino IQ ingest internal performance, external feeds (Bloomberg, Compliance.ai), and third-party ri
     WHEN Continuous monitoring loop or scheduled scoring cycle for CISO Function.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</si>
  <si>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CISO Function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</si>
  <si>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PUB-P1C2.6.2.UC4</t>
  </si>
  <si>
    <t>P1C2.6.2.UC4</t>
  </si>
  <si>
    <t>Evidence repository &amp; audit trail for CISO Function</t>
  </si>
  <si>
    <t>For CISO Function: FSC Compliance + nCino IQ surface a tamper-evident timeline of decisions, approvals, source documents, and KPI evolution. Trigger condition: Internal audit, regulatory exam, or board oversight request demands evidence of CISO Function.</t>
  </si>
  <si>
    <t>AC1: GIVEN FSC Compliance + nCino IQ surface a tamper-evident timeline of decisions, approvals, source documents, and KPI evolution
     WHEN Internal audit, regulatory exam, or board oversight request demands evidence of CISO Function.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</si>
  <si>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CISO Function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</si>
  <si>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PUB-P1C2.6.3.UC2</t>
  </si>
  <si>
    <t>P1C2.6.3.UC2</t>
  </si>
  <si>
    <t>Predictive risk indicators for Cyber Risk Appetite</t>
  </si>
  <si>
    <t>For Cyber Risk Appetite: Einstein Discovery + nCino IQ ingest internal performance, external feeds (Bloomberg, Compliance.ai), and third-party risk data via MuleSoft. Trigger condition: Continuous monitoring loop or scheduled scoring cycle for Cyber Risk Appetite.</t>
  </si>
  <si>
    <t>AC1: GIVEN Einstein Discovery + nCino IQ ingest internal performance, external feeds (Bloomberg, Compliance.ai), and third-party ri
     WHEN Continuous monitoring loop or scheduled scoring cycle for Cyber Risk Appetite.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</si>
  <si>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Cyber Risk Appetite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</si>
  <si>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PUB-P1C2.6.3.UC3</t>
  </si>
  <si>
    <t>P1C2.6.3.UC3</t>
  </si>
  <si>
    <t>Policy-as-code enforcement for Cyber Risk Appetite</t>
  </si>
  <si>
    <t>For Cyber Risk Appetite: FSC Compliance + Salesforce Shield + nCino Workflow Engine evaluate live policy rules; AI agent reasons over edge cases. Trigger condition: User initiates an action (loan approval, vendor onboarding, data access) governed by Cyber Risk Appetite.</t>
  </si>
  <si>
    <t>AC1: GIVEN FSC Compliance + Salesforce Shield + nCino Workflow Engine evaluate live policy rules; AI agent reasons over edge cases.
     WHEN User initiates an action (loan approval, vendor onboarding, data access) governed by Cyber Risk Appetite.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</si>
  <si>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Cyber Risk Appetite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</si>
  <si>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PUB-P1C2.6.3.UC1</t>
  </si>
  <si>
    <t>P1C2.6.3.UC1</t>
  </si>
  <si>
    <t>Real-time alert &amp; escalation for Cyber Risk Appetite-related incidents</t>
  </si>
  <si>
    <t>For Cyber Risk Appetite: Einstein Trigger + Flow + Slack + ServiceNow integration route the incident to the right responder with full context attached. Trigger condition: Threshold breach, exception, or anomaly detected against Cyber Risk Appetite parameters.</t>
  </si>
  <si>
    <t>AC1: GIVEN Einstein Trigger + Flow + Slack + ServiceNow integration route the incident to the right responder with full context att
     WHEN Threshold breach, exception, or anomaly detected against Cyber Risk Appetite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</si>
  <si>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Cyber Risk Appetite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Configure agent topics and bind Apex Actions for autonomous execution
  • Set confidence thresholds and audit logging
  • Expose outcomes via Pub/Sub API for downstream systems</t>
  </si>
  <si>
    <t>PUB-P1C2.6.3.UC4</t>
  </si>
  <si>
    <t>P1C2.6.3.UC4</t>
  </si>
  <si>
    <t>Evidence repository &amp; audit trail for Cyber Risk Appetite</t>
  </si>
  <si>
    <t>For Cyber Risk Appetite: FSC Compliance + nCino IQ surface a tamper-evident timeline of decisions, approvals, source documents, and KPI evolution. Trigger condition: Internal audit, regulatory exam, or board oversight request demands evidence of Cyber Risk Appetite.</t>
  </si>
  <si>
    <t>AC1: GIVEN FSC Compliance + nCino IQ surface a tamper-evident timeline of decisions, approvals, source documents, and KPI evolution
     WHEN Internal audit, regulatory exam, or board oversight request demands evidence of Cyber Risk Appetite.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</si>
  <si>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Cyber Risk Appetite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</si>
  <si>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PUB-P1C2.8.2.UC5</t>
  </si>
  <si>
    <t>P1C2.8.2.UC5</t>
  </si>
  <si>
    <t>Evidence repository &amp; audit trail for Portfolio Management</t>
  </si>
  <si>
    <t>For Portfolio Management: FSC Compliance + nCino IQ surface a tamper-evident timeline of decisions, approvals, source documents, and KPI evolution. Trigger condition: Internal audit, regulatory exam, or board oversight request demands evidence of Portfolio Management.</t>
  </si>
  <si>
    <t>AC1: GIVEN FSC Compliance + nCino IQ surface a tamper-evident timeline of decisions, approvals, source documents, and KPI evolution
     WHEN Internal audit, regulatory exam, or board oversight request demands evidence of Portfolio Management.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</si>
  <si>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Portfolio Management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</si>
  <si>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PUB-P1C2.8.2.UC4</t>
  </si>
  <si>
    <t>P1C2.8.2.UC4</t>
  </si>
  <si>
    <t>myTrailhead, Marketing Cloud, Experience Cloud, Slack</t>
  </si>
  <si>
    <t>Change &amp; training delivery for Portfolio Management</t>
  </si>
  <si>
    <t>For Portfolio Management: myTrailhead + Marketing Cloud + Experience Cloud + Slack orchestrate training paths by role; embedded help and in-app guidance via Walkme/IGEL. Trigger condition: New release, policy, or process change related to Portfolio Management requires user enablement.</t>
  </si>
  <si>
    <t>AC1: GIVEN myTrailhead + Marketing Cloud + Experience Cloud + Slack orchestrate training paths by role; embedded help and in-app gu
     WHEN New release, policy, or process change related to Portfolio Management requires user enablement.
     THEN Personalized learning paths; quizzes confirm comprehension; manager dashboards surface gaps.
AC2: GIVEN the work is processed,
     WHEN the agent/workflow completes,
     THEN Users reach proficiency on Portfolio Management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</si>
  <si>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Portfolio Management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</si>
  <si>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CHANGE_DELIVERY. 4. Validate AC1-AC4. 5. Deploy to production.</t>
  </si>
  <si>
    <t>PUB-P1C2.8.2.UC3</t>
  </si>
  <si>
    <t>P1C2.8.2.UC3</t>
  </si>
  <si>
    <t>Real-time executive performance dashboard for Portfolio Management</t>
  </si>
  <si>
    <t>For Portfolio Management: CRM Analytics + Tableau ingest from Sales Cloud, FSC, nCino loan/portfolio metrics, and external benchmarks via MuleSoft. Trigger condition: Quarterly business review or material event requires live performance view tied to Portfolio Management.</t>
  </si>
  <si>
    <t>AC1: GIVEN CRM Analytics + Tableau ingest from Sales Cloud, FSC, nCino loan/portfolio metrics, and external benchmarks via MuleSoft
     WHEN Quarterly business review or material event requires live performance view tied to Portfolio Management.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</si>
  <si>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Portfolio Management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</si>
  <si>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PUB-P1C2.8.2.UC2</t>
  </si>
  <si>
    <t>P1C2.8.2.UC2</t>
  </si>
  <si>
    <t>Strategy-to-execution linkage for Portfolio Management</t>
  </si>
  <si>
    <t>For Portfolio Management: Each Sales Cloud Initiative / FSC Action Plan record carries a parent link to the strategic objective in Portfolio Management; CRM Analytics rolls up actuals to objective level. Trigger condition: New initiative is created or existing one re-baselined; needs traceability to Portfolio Management.</t>
  </si>
  <si>
    <t>AC1: GIVEN Each Sales Cloud Initiative / FSC Action Plan record carries a parent link to the strategic objective in Portfolio Manag
     WHEN New initiative is created or existing one re-baselined; needs traceability to Portfolio Management.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</si>
  <si>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Portfolio Management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</si>
  <si>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PUB-P1C2.8.2.UC1</t>
  </si>
  <si>
    <t>P1C2.8.2.UC1</t>
  </si>
  <si>
    <t>Workflow-orchestrated review &amp; refresh cycle for Portfolio Management</t>
  </si>
  <si>
    <t>For Portfolio Management: Salesforce Flow orchestrates a multi-stage review across CFO/CRO/COO/Board Committee with Action Plans, Slack channels, and DocuSign signature capture. Trigger condition: Calendar-based cadence or KPI-deviation event triggers the Portfolio Management review.</t>
  </si>
  <si>
    <t>AC1: GIVEN Salesforce Flow orchestrates a multi-stage review across CFO/CRO/COO/Board Committee with Action Plans, Slack channels, 
     WHEN Calendar-based cadence or KPI-deviation event triggers the Portfolio Management review.
     THEN Each reviewer sees only their relevant sections; AI summarizes deltas vs prior version; flags unresolved comments and em
AC2: GIVEN the work is processed,
     WHEN the agent/workflow completes,
     THEN Approved Portfolio Management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</si>
  <si>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Portfolio Management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</si>
  <si>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PUB-P1C2.8.5.UC5</t>
  </si>
  <si>
    <t>P1C2.8.5.UC5</t>
  </si>
  <si>
    <t>Evidence repository &amp; audit trail for Value Realization Dashboards &amp; Scorecards</t>
  </si>
  <si>
    <t>For Value Realization Dashboards &amp; Scorecards: FSC Compliance + nCino IQ surface a tamper-evident timeline of decisions, approvals, source documents, and KPI evolution. Trigger condition: Internal audit, regulatory exam, or board oversight request demands evidence of Value Realization Dashboards &amp; Scorecards.</t>
  </si>
  <si>
    <t>AC1: GIVEN FSC Compliance + nCino IQ surface a tamper-evident timeline of decisions, approvals, source documents, and KPI evolution
     WHEN Internal audit, regulatory exam, or board oversight request demands evidence of Value Realization Dashboards &amp; Scorecard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</si>
  <si>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Value Realization Dashboards &amp; Scorecards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</si>
  <si>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PUB-P1C2.8.5.UC4</t>
  </si>
  <si>
    <t>P1C2.8.5.UC4</t>
  </si>
  <si>
    <t>Change &amp; training delivery for Value Realization Dashboards &amp; Scorecards</t>
  </si>
  <si>
    <t>For Value Realization Dashboards &amp; Scorecards: myTrailhead + Marketing Cloud + Experience Cloud + Slack orchestrate training paths by role; embedded help and in-app guidance via Walkme/IGEL. Trigger condition: New release, policy, or process change related to Value Realization Dashboards &amp; Scorecards requires user enablement.</t>
  </si>
  <si>
    <t>AC1: GIVEN myTrailhead + Marketing Cloud + Experience Cloud + Slack orchestrate training paths by role; embedded help and in-app gu
     WHEN New release, policy, or process change related to Value Realization Dashboards &amp; Scorecards requires user enablement.
     THEN Personalized learning paths; quizzes confirm comprehension; manager dashboards surface gaps.
AC2: GIVEN the work is processed,
     WHEN the agent/workflow completes,
     THEN Users reach proficiency on Value Realization Dashboards &amp; Scorecards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</si>
  <si>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Value Realization Dashboards &amp; Scorecards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</si>
  <si>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PUB-P1C2.8.5.UC3</t>
  </si>
  <si>
    <t>P1C2.8.5.UC3</t>
  </si>
  <si>
    <t>Real-time executive performance dashboard for Value Realization Dashboards &amp; Scorecards</t>
  </si>
  <si>
    <t>For Value Realization Dashboards &amp; Scorecards: CRM Analytics + Tableau ingest from Sales Cloud, FSC, nCino loan/portfolio metrics, and external benchmarks via MuleSoft. Trigger condition: Quarterly business review or material event requires live performance view tied to Value Realization Dashboards &amp; Scorecards.</t>
  </si>
  <si>
    <t>AC1: GIVEN CRM Analytics + Tableau ingest from Sales Cloud, FSC, nCino loan/portfolio metrics, and external benchmarks via MuleSoft
     WHEN Quarterly business review or material event requires live performance view tied to Value Realization Dashboards &amp; Scorec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</si>
  <si>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Value Realization Dashboards &amp; Scorecards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</si>
  <si>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PUB-P1C2.8.5.UC2</t>
  </si>
  <si>
    <t>P1C2.8.5.UC2</t>
  </si>
  <si>
    <t>Strategy-to-execution linkage for Value Realization Dashboards &amp; Scorecards</t>
  </si>
  <si>
    <t>For Value Realization Dashboards &amp; Scorecards: Each Sales Cloud Initiative / FSC Action Plan record carries a parent link to the strategic objective in Value Realization Dashboards &amp; Scorecards; CRM Analytics rolls up actuals to objective level. Trigger condition: New initiative is created or existing one re-baselined; needs traceability to Value Realization Dashboards &amp; Scorecards.</t>
  </si>
  <si>
    <t>AC1: GIVEN Each Sales Cloud Initiative / FSC Action Plan record carries a parent link to the strategic objective in Value Realizati
     WHEN New initiative is created or existing one re-baselined; needs traceability to Value Realization Dashboards &amp; Scorecards.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</si>
  <si>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Value Realization Dashboards &amp; Scorecards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</si>
  <si>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PUB-P1C2.8.5.UC1</t>
  </si>
  <si>
    <t>P1C2.8.5.UC1</t>
  </si>
  <si>
    <t>Workflow-orchestrated review &amp; refresh cycle for Value Realization Dashboards &amp; Scorecards</t>
  </si>
  <si>
    <t>For Value Realization Dashboards &amp; Scorecards: Salesforce Flow orchestrates a multi-stage review across CFO/CRO/COO/Board Committee with Action Plans, Slack channels, and DocuSign signature capture. Trigger condition: Calendar-based cadence or KPI-deviation event triggers the Value Realization Dashboards &amp; Scorecards review.</t>
  </si>
  <si>
    <t>AC1: GIVEN Salesforce Flow orchestrates a multi-stage review across CFO/CRO/COO/Board Committee with Action Plans, Slack channels, 
     WHEN Calendar-based cadence or KPI-deviation event triggers the Value Realization Dashboards &amp; Scorecards review.
     THEN Each reviewer sees only their relevant sections; AI summarizes deltas vs prior version; flags unresolved comments and em
AC2: GIVEN the work is processed,
     WHEN the agent/workflow completes,
     THEN Approved Value Realization Dashboards &amp; Scorecards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</si>
  <si>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Value Realization Dashboards &amp; Scorecards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</si>
  <si>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PUB-P1C2.8.6.UC4</t>
  </si>
  <si>
    <t>P1C2.8.6.UC4</t>
  </si>
  <si>
    <t>Change &amp; training delivery for Adoption-to-Value Measurement &amp; Instrumentation</t>
  </si>
  <si>
    <t>For Adoption-to-Value Measurement &amp; Instrumentation: myTrailhead + Marketing Cloud + Experience Cloud + Slack orchestrate training paths by role; embedded help and in-app guidance via Walkme/IGEL. Trigger condition: New release, policy, or process change related to Adoption-to-Value Measurement &amp; Instrumentation requires user enablement.</t>
  </si>
  <si>
    <t>AC1: GIVEN myTrailhead + Marketing Cloud + Experience Cloud + Slack orchestrate training paths by role; embedded help and in-app gu
     WHEN New release, policy, or process change related to Adoption-to-Value Measurement &amp; Instrumentation requires user enableme
     THEN Personalized learning paths; quizzes confirm comprehension; manager dashboards surface gaps.
AC2: GIVEN the work is processed,
     WHEN the agent/workflow completes,
     THEN Users reach proficiency on Adoption-to-Value Measurement &amp; Instrumentation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</si>
  <si>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Adoption-to-Value Measurement &amp; Instrumentation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Configure agent topics and bind Apex Actions for autonomous execution
  • Set confidence thresholds and audit logging
  • Expose outcomes via Pub/Sub API for downstream systems</t>
  </si>
  <si>
    <t>PUB-P1C2.8.6.UC5</t>
  </si>
  <si>
    <t>P1C2.8.6.UC5</t>
  </si>
  <si>
    <t>Evidence repository &amp; audit trail for Adoption-to-Value Measurement &amp; Instrumentation</t>
  </si>
  <si>
    <t>For Adoption-to-Value Measurement &amp; Instrumentation: FSC Compliance + nCino IQ surface a tamper-evident timeline of decisions, approvals, source documents, and KPI evolution. Trigger condition: Internal audit, regulatory exam, or board oversight request demands evidence of Adoption-to-Value Measurement &amp; Instrumentation.</t>
  </si>
  <si>
    <t>AC1: GIVEN FSC Compliance + nCino IQ surface a tamper-evident timeline of decisions, approvals, source documents, and KPI evolution
     WHEN Internal audit, regulatory exam, or board oversight request demands evidence of Adoption-to-Value Measurement &amp; Instrume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</si>
  <si>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Adoption-to-Value Measurement &amp; Instrumentation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</si>
  <si>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PUB-P1C2.8.6.UC3</t>
  </si>
  <si>
    <t>P1C2.8.6.UC3</t>
  </si>
  <si>
    <t>Real-time executive performance dashboard for Adoption-to-Value Measurement &amp; Instrumentation</t>
  </si>
  <si>
    <t>For Adoption-to-Value Measurement &amp; Instrumentation: CRM Analytics + Tableau ingest from Sales Cloud, FSC, nCino loan/portfolio metrics, and external benchmarks via MuleSoft. Trigger condition: Quarterly business review or material event requires live performance view tied to Adoption-to-Value Measurement &amp; Instrumentation.</t>
  </si>
  <si>
    <t>AC1: GIVEN CRM Analytics + Tableau ingest from Sales Cloud, FSC, nCino loan/portfolio metrics, and external benchmarks via MuleSoft
     WHEN Quarterly business review or material event requires live performance view tied to Adoption-to-Value Measurement &amp; Instr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</si>
  <si>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Adoption-to-Value Measurement &amp; Instrumentation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</si>
  <si>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PUB-P1C2.8.6.UC1</t>
  </si>
  <si>
    <t>P1C2.8.6.UC1</t>
  </si>
  <si>
    <t>Workflow-orchestrated review &amp; refresh cycle for Adoption-to-Value Measurement &amp; Instrumentation</t>
  </si>
  <si>
    <t>For Adoption-to-Value Measurement &amp; Instrumentation: Salesforce Flow orchestrates a multi-stage review across CFO/CRO/COO/Board Committee with Action Plans, Slack channels, and DocuSign signature capture. Trigger condition: Calendar-based cadence or KPI-deviation event triggers the Adoption-to-Value Measurement &amp; Instrumentation review.</t>
  </si>
  <si>
    <t>AC1: GIVEN Salesforce Flow orchestrates a multi-stage review across CFO/CRO/COO/Board Committee with Action Plans, Slack channels, 
     WHEN Calendar-based cadence or KPI-deviation event triggers the Adoption-to-Value Measurement &amp; Instrumentation review.
     THEN Each reviewer sees only their relevant sections; AI summarizes deltas vs prior version; flags unresolved comments and em
AC2: GIVEN the work is processed,
     WHEN the agent/workflow completes,
     THEN Approved Adoption-to-Value Measurement &amp; Instrumentation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</si>
  <si>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Adoption-to-Value Measurement &amp; Instrumentation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Configure agent topics and bind Apex Actions for autonomous execution
  • Set confidence thresholds and audit logging
  • Expose outcomes via Pub/Sub API for downstream systems</t>
  </si>
  <si>
    <t>PUB-P1C2.8.6.UC2</t>
  </si>
  <si>
    <t>P1C2.8.6.UC2</t>
  </si>
  <si>
    <t>Strategy-to-execution linkage for Adoption-to-Value Measurement &amp; Instrumentation</t>
  </si>
  <si>
    <t>For Adoption-to-Value Measurement &amp; Instrumentation: Each Sales Cloud Initiative / FSC Action Plan record carries a parent link to the strategic objective in Adoption-to-Value Measurement &amp; Instrumentation; CRM Analytics rolls up actuals to objective level. Trigger condition: New initiative is created or existing one re-baselined; needs traceability to Adoption-to-Value Measurement &amp; Instrumentation.</t>
  </si>
  <si>
    <t>AC1: GIVEN Each Sales Cloud Initiative / FSC Action Plan record carries a parent link to the strategic objective in Adoption-to-Val
     WHEN New initiative is created or existing one re-baselined; needs traceability to Adoption-to-Value Measurement &amp; Instrument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</si>
  <si>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Adoption-to-Value Measurement &amp; Instrumentation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</si>
  <si>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PUB-P1C2.8.7.UC4</t>
  </si>
  <si>
    <t>P1C2.8.7.UC4</t>
  </si>
  <si>
    <t>Change &amp; training delivery for Implementation Delivery Management</t>
  </si>
  <si>
    <t>For Implementation Delivery Management: myTrailhead + Marketing Cloud + Experience Cloud + Slack orchestrate training paths by role; embedded help and in-app guidance via Walkme/IGEL. Trigger condition: New release, policy, or process change related to Implementation Delivery Management requires user enablement.</t>
  </si>
  <si>
    <t>AC1: GIVEN myTrailhead + Marketing Cloud + Experience Cloud + Slack orchestrate training paths by role; embedded help and in-app gu
     WHEN New release, policy, or process change related to Implementation Delivery Management requires user enablement.
     THEN Personalized learning paths; quizzes confirm comprehension; manager dashboards surface gaps.
AC2: GIVEN the work is processed,
     WHEN the agent/workflow completes,
     THEN Users reach proficiency on Implementation Delivery Management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</si>
  <si>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Implementation Delivery Management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</si>
  <si>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PUB-P1C2.8.7.UC3</t>
  </si>
  <si>
    <t>P1C2.8.7.UC3</t>
  </si>
  <si>
    <t>Real-time executive performance dashboard for Implementation Delivery Management</t>
  </si>
  <si>
    <t>For Implementation Delivery Management: CRM Analytics + Tableau ingest from Sales Cloud, FSC, nCino loan/portfolio metrics, and external benchmarks via MuleSoft. Trigger condition: Quarterly business review or material event requires live performance view tied to Implementation Delivery Management.</t>
  </si>
  <si>
    <t>AC1: GIVEN CRM Analytics + Tableau ingest from Sales Cloud, FSC, nCino loan/portfolio metrics, and external benchmarks via MuleSoft
     WHEN Quarterly business review or material event requires live performance view tied to Implementation Delivery Management.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</si>
  <si>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Implementation Delivery Management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</si>
  <si>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PUB-P1C2.8.7.UC1</t>
  </si>
  <si>
    <t>P1C2.8.7.UC1</t>
  </si>
  <si>
    <t>Workflow-orchestrated review &amp; refresh cycle for Implementation Delivery Management</t>
  </si>
  <si>
    <t>For Implementation Delivery Management: Salesforce Flow orchestrates a multi-stage review across CFO/CRO/COO/Board Committee with Action Plans, Slack channels, and DocuSign signature capture. Trigger condition: Calendar-based cadence or KPI-deviation event triggers the Implementation Delivery Management review.</t>
  </si>
  <si>
    <t>AC1: GIVEN Salesforce Flow orchestrates a multi-stage review across CFO/CRO/COO/Board Committee with Action Plans, Slack channels, 
     WHEN Calendar-based cadence or KPI-deviation event triggers the Implementation Delivery Management review.
     THEN Each reviewer sees only their relevant sections; AI summarizes deltas vs prior version; flags unresolved comments and em
AC2: GIVEN the work is processed,
     WHEN the agent/workflow completes,
     THEN Approved Implementation Delivery Management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</si>
  <si>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Implementation Delivery Management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</si>
  <si>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PUB-P1C2.8.7.UC5</t>
  </si>
  <si>
    <t>P1C2.8.7.UC5</t>
  </si>
  <si>
    <t>Evidence repository &amp; audit trail for Implementation Delivery Management</t>
  </si>
  <si>
    <t>For Implementation Delivery Management: FSC Compliance + nCino IQ surface a tamper-evident timeline of decisions, approvals, source documents, and KPI evolution. Trigger condition: Internal audit, regulatory exam, or board oversight request demands evidence of Implementation Delivery Management.</t>
  </si>
  <si>
    <t>AC1: GIVEN FSC Compliance + nCino IQ surface a tamper-evident timeline of decisions, approvals, source documents, and KPI evolution
     WHEN Internal audit, regulatory exam, or board oversight request demands evidence of Implementation Delivery Management.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</si>
  <si>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Implementation Delivery Management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</si>
  <si>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PUB-P1C2.8.7.UC2</t>
  </si>
  <si>
    <t>P1C2.8.7.UC2</t>
  </si>
  <si>
    <t>Strategy-to-execution linkage for Implementation Delivery Management</t>
  </si>
  <si>
    <t>For Implementation Delivery Management: Each Sales Cloud Initiative / FSC Action Plan record carries a parent link to the strategic objective in Implementation Delivery Management; CRM Analytics rolls up actuals to objective level. Trigger condition: New initiative is created or existing one re-baselined; needs traceability to Implementation Delivery Management.</t>
  </si>
  <si>
    <t>AC1: GIVEN Each Sales Cloud Initiative / FSC Action Plan record carries a parent link to the strategic objective in Implementation 
     WHEN New initiative is created or existing one re-baselined; needs traceability to Implementation Delivery Management.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</si>
  <si>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Implementation Delivery Management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</si>
  <si>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PUB-P1C2.9.WM1.UC1</t>
  </si>
  <si>
    <t>P1C2.9.WM1.UC1</t>
  </si>
  <si>
    <t>Policy-as-code enforcement for Fiduciary Governance</t>
  </si>
  <si>
    <t>For Fiduciary Governance: FSC Compliance + Salesforce Shield + nCino Workflow Engine evaluate live policy rules; AI agent reasons over edge cases. Trigger condition: User initiates an action (loan approval, vendor onboarding, data access) governed by Fiduciary Governance.</t>
  </si>
  <si>
    <t>AC1: GIVEN FSC Compliance + Salesforce Shield + nCino Workflow Engine evaluate live policy rules; AI agent reasons over edge cases.
     WHEN User initiates an action (loan approval, vendor onboarding, data access) governed by Fiduciary Governance.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</si>
  <si>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Fiduciary Governance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</si>
  <si>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PUB-P1C2.9.WM1.UC2</t>
  </si>
  <si>
    <t>P1C2.9.WM1.UC2</t>
  </si>
  <si>
    <t>Evidence repository &amp; audit trail for Fiduciary Governance</t>
  </si>
  <si>
    <t>For Fiduciary Governance: FSC Compliance + nCino IQ surface a tamper-evident timeline of decisions, approvals, source documents, and KPI evolution. Trigger condition: Internal audit, regulatory exam, or board oversight request demands evidence of Fiduciary Governance.</t>
  </si>
  <si>
    <t>AC1: GIVEN FSC Compliance + nCino IQ surface a tamper-evident timeline of decisions, approvals, source documents, and KPI evolution
     WHEN Internal audit, regulatory exam, or board oversight request demands evidence of Fiduciary Governance.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</si>
  <si>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Fiduciary Governance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</si>
  <si>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PUB-P1C2.9.WM1.UC3</t>
  </si>
  <si>
    <t>P1C2.9.WM1.UC3</t>
  </si>
  <si>
    <t>Real-time alert &amp; escalation for Fiduciary Governance-related incidents</t>
  </si>
  <si>
    <t>For Fiduciary Governance: Einstein Trigger + Flow + Slack + ServiceNow integration route the incident to the right responder with full context attached. Trigger condition: Threshold breach, exception, or anomaly detected against Fiduciary Governance parameters.</t>
  </si>
  <si>
    <t>AC1: GIVEN Einstein Trigger + Flow + Slack + ServiceNow integration route the incident to the right responder with full context att
     WHEN Threshold breach, exception, or anomaly detected against Fiduciary Governance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</si>
  <si>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Fiduciary Governance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</si>
  <si>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PUB-P1C2.9.WM1.UC4</t>
  </si>
  <si>
    <t>P1C2.9.WM1.UC4</t>
  </si>
  <si>
    <t>AI decision support at point of action for Fiduciary Governance</t>
  </si>
  <si>
    <t>For Fiduciary Governance: Agentforce + nCino Banking Advisor surface relevant policy, history, peer outcomes, and recommended action inline in the user's workflow. Trigger condition: Decision-maker (RM, underwriter, advisor, ops staff) faces a choice governed by Fiduciary Governance.</t>
  </si>
  <si>
    <t>AC1: GIVEN Agentforce + nCino Banking Advisor surface relevant policy, history, peer outcomes, and recommended action inline in the
     WHEN Decision-maker (RM, underwriter, advisor, ops staff) faces a choice governed by Fiduciary Governance.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</si>
  <si>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Fiduciary Governance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</si>
  <si>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PUB-P1C2.9.IC1.UC2</t>
  </si>
  <si>
    <t>P1C2.9.IC1.UC2</t>
  </si>
  <si>
    <t>Evidence repository &amp; audit trail for Conduct Risk Governance</t>
  </si>
  <si>
    <t>For Conduct Risk Governance: FSC Compliance + nCino IQ surface a tamper-evident timeline of decisions, approvals, source documents, and KPI evolution. Trigger condition: Internal audit, regulatory exam, or board oversight request demands evidence of Conduct Risk Governance.</t>
  </si>
  <si>
    <t>AC1: GIVEN FSC Compliance + nCino IQ surface a tamper-evident timeline of decisions, approvals, source documents, and KPI evolution
     WHEN Internal audit, regulatory exam, or board oversight request demands evidence of Conduct Risk Governance.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</si>
  <si>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Conduct Risk Governance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</si>
  <si>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PUB-P1C2.9.IC1.UC4</t>
  </si>
  <si>
    <t>P1C2.9.IC1.UC4</t>
  </si>
  <si>
    <t>AI decision support at point of action for Conduct Risk Governance</t>
  </si>
  <si>
    <t>For Conduct Risk Governance: Agentforce + nCino Banking Advisor surface relevant policy, history, peer outcomes, and recommended action inline in the user's workflow. Trigger condition: Decision-maker (RM, underwriter, advisor, ops staff) faces a choice governed by Conduct Risk Governance.</t>
  </si>
  <si>
    <t>AC1: GIVEN Agentforce + nCino Banking Advisor surface relevant policy, history, peer outcomes, and recommended action inline in the
     WHEN Decision-maker (RM, underwriter, advisor, ops staff) faces a choice governed by Conduct Risk Governance.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</si>
  <si>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Conduct Risk Governance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</si>
  <si>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PUB-P1C2.9.IC1.UC1</t>
  </si>
  <si>
    <t>P1C2.9.IC1.UC1</t>
  </si>
  <si>
    <t>Policy-as-code enforcement for Conduct Risk Governance</t>
  </si>
  <si>
    <t>For Conduct Risk Governance: FSC Compliance + Salesforce Shield + nCino Workflow Engine evaluate live policy rules; AI agent reasons over edge cases. Trigger condition: User initiates an action (loan approval, vendor onboarding, data access) governed by Conduct Risk Governance.</t>
  </si>
  <si>
    <t>AC1: GIVEN FSC Compliance + Salesforce Shield + nCino Workflow Engine evaluate live policy rules; AI agent reasons over edge cases.
     WHEN User initiates an action (loan approval, vendor onboarding, data access) governed by Conduct Risk Governance.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</si>
  <si>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Conduct Risk Governance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</si>
  <si>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PUB-P1C2.9.IC1.UC3</t>
  </si>
  <si>
    <t>P1C2.9.IC1.UC3</t>
  </si>
  <si>
    <t>Real-time alert &amp; escalation for Conduct Risk Governance-related incidents</t>
  </si>
  <si>
    <t>For Conduct Risk Governance: Einstein Trigger + Flow + Slack + ServiceNow integration route the incident to the right responder with full context attached. Trigger condition: Threshold breach, exception, or anomaly detected against Conduct Risk Governance parameters.</t>
  </si>
  <si>
    <t>AC1: GIVEN Einstein Trigger + Flow + Slack + ServiceNow integration route the incident to the right responder with full context att
     WHEN Threshold breach, exception, or anomaly detected against Conduct Risk Governance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</si>
  <si>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Conduct Risk Governance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</si>
  <si>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PUB-P1C2.9.BK1.UC1</t>
  </si>
  <si>
    <t>P1C2.9.BK1.UC1</t>
  </si>
  <si>
    <t>Policy-as-code enforcement for Fair Lending Governance</t>
  </si>
  <si>
    <t>For Fair Lending Governance: FSC Compliance + Salesforce Shield + nCino Workflow Engine evaluate live policy rules; AI agent reasons over edge cases. Trigger condition: User initiates an action (loan approval, vendor onboarding, data access) governed by Fair Lending Governance.</t>
  </si>
  <si>
    <t>AC1: GIVEN FSC Compliance + Salesforce Shield + nCino Workflow Engine evaluate live policy rules; AI agent reasons over edge cases.
     WHEN User initiates an action (loan approval, vendor onboarding, data access) governed by Fair Lending Governance.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</si>
  <si>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Fair Lending Governance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</si>
  <si>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PUB-P1C2.9.BK1.UC2</t>
  </si>
  <si>
    <t>P1C2.9.BK1.UC2</t>
  </si>
  <si>
    <t>Evidence repository &amp; audit trail for Fair Lending Governance</t>
  </si>
  <si>
    <t>For Fair Lending Governance: FSC Compliance + nCino IQ surface a tamper-evident timeline of decisions, approvals, source documents, and KPI evolution. Trigger condition: Internal audit, regulatory exam, or board oversight request demands evidence of Fair Lending Governance.</t>
  </si>
  <si>
    <t>AC1: GIVEN FSC Compliance + nCino IQ surface a tamper-evident timeline of decisions, approvals, source documents, and KPI evolution
     WHEN Internal audit, regulatory exam, or board oversight request demands evidence of Fair Lending Governance.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</si>
  <si>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Fair Lending Governance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</si>
  <si>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PUB-P1C2.9.BK1.UC3</t>
  </si>
  <si>
    <t>P1C2.9.BK1.UC3</t>
  </si>
  <si>
    <t>Real-time alert &amp; escalation for Fair Lending Governance-related incidents</t>
  </si>
  <si>
    <t>For Fair Lending Governance: Einstein Trigger + Flow + Slack + ServiceNow integration route the incident to the right responder with full context attached. Trigger condition: Threshold breach, exception, or anomaly detected against Fair Lending Governance parameters.</t>
  </si>
  <si>
    <t>AC1: GIVEN Einstein Trigger + Flow + Slack + ServiceNow integration route the incident to the right responder with full context att
     WHEN Threshold breach, exception, or anomaly detected against Fair Lending Governance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</si>
  <si>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Fair Lending Governance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</si>
  <si>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PUB-P1C2.9.BK1.UC4</t>
  </si>
  <si>
    <t>P1C2.9.BK1.UC4</t>
  </si>
  <si>
    <t>AI decision support at point of action for Fair Lending Governance</t>
  </si>
  <si>
    <t>For Fair Lending Governance: Agentforce + nCino Banking Advisor surface relevant policy, history, peer outcomes, and recommended action inline in the user's workflow. Trigger condition: Decision-maker (RM, underwriter, advisor, ops staff) faces a choice governed by Fair Lending Governance.</t>
  </si>
  <si>
    <t>AC1: GIVEN Agentforce + nCino Banking Advisor surface relevant policy, history, peer outcomes, and recommended action inline in the
     WHEN Decision-maker (RM, underwriter, advisor, ops staff) faces a choice governed by Fair Lending Governance.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</si>
  <si>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Fair Lending Governance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</si>
  <si>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PUB-P1C2.9.IB1.UC4</t>
  </si>
  <si>
    <t>P1C2.9.IB1.UC4</t>
  </si>
  <si>
    <t>AI decision support at point of action for Producer Licensing Governance</t>
  </si>
  <si>
    <t>For Producer Licensing Governance: Agentforce + nCino Banking Advisor surface relevant policy, history, peer outcomes, and recommended action inline in the user's workflow. Trigger condition: Decision-maker (RM, underwriter, advisor, ops staff) faces a choice governed by Producer Licensing Governance.</t>
  </si>
  <si>
    <t>AC1: GIVEN Agentforce + nCino Banking Advisor surface relevant policy, history, peer outcomes, and recommended action inline in the
     WHEN Decision-maker (RM, underwriter, advisor, ops staff) faces a choice governed by Producer Licensing Governance.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</si>
  <si>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Producer Licensing Governance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</si>
  <si>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PUB-P1C2.9.IB1.UC3</t>
  </si>
  <si>
    <t>P1C2.9.IB1.UC3</t>
  </si>
  <si>
    <t>Real-time alert &amp; escalation for Producer Licensing Governance-related incidents</t>
  </si>
  <si>
    <t>For Producer Licensing Governance: Einstein Trigger + Flow + Slack + ServiceNow integration route the incident to the right responder with full context attached. Trigger condition: Threshold breach, exception, or anomaly detected against Producer Licensing Governance parameters.</t>
  </si>
  <si>
    <t>AC1: GIVEN Einstein Trigger + Flow + Slack + ServiceNow integration route the incident to the right responder with full context att
     WHEN Threshold breach, exception, or anomaly detected against Producer Licensing Governance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</si>
  <si>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Producer Licensing Governance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</si>
  <si>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PUB-P1C2.9.IB1.UC1</t>
  </si>
  <si>
    <t>P1C2.9.IB1.UC1</t>
  </si>
  <si>
    <t>Policy-as-code enforcement for Producer Licensing Governance</t>
  </si>
  <si>
    <t>For Producer Licensing Governance: FSC Compliance + Salesforce Shield + nCino Workflow Engine evaluate live policy rules; AI agent reasons over edge cases. Trigger condition: User initiates an action (loan approval, vendor onboarding, data access) governed by Producer Licensing Governance.</t>
  </si>
  <si>
    <t>AC1: GIVEN FSC Compliance + Salesforce Shield + nCino Workflow Engine evaluate live policy rules; AI agent reasons over edge cases.
     WHEN User initiates an action (loan approval, vendor onboarding, data access) governed by Producer Licensing Governance.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</si>
  <si>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Producer Licensing Governance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</si>
  <si>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PUB-P1C2.9.IB1.UC2</t>
  </si>
  <si>
    <t>P1C2.9.IB1.UC2</t>
  </si>
  <si>
    <t>Evidence repository &amp; audit trail for Producer Licensing Governance</t>
  </si>
  <si>
    <t>For Producer Licensing Governance: FSC Compliance + nCino IQ surface a tamper-evident timeline of decisions, approvals, source documents, and KPI evolution. Trigger condition: Internal audit, regulatory exam, or board oversight request demands evidence of Producer Licensing Governance.</t>
  </si>
  <si>
    <t>AC1: GIVEN FSC Compliance + nCino IQ surface a tamper-evident timeline of decisions, approvals, source documents, and KPI evolution
     WHEN Internal audit, regulatory exam, or board oversight request demands evidence of Producer Licensing Governance.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</si>
  <si>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Producer Licensing Governance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</si>
  <si>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PUB-P1C3.1.3.UC1</t>
  </si>
  <si>
    <t>P1C3.1.3.UC1</t>
  </si>
  <si>
    <t>AI-assisted authoring &amp; maintenance of Innovation Horizons</t>
  </si>
  <si>
    <t>For Innovation Horizons: Agentforce + nCino Banking Advisor co-author over prior versions, board minutes, peer benchmarks (nCino Operations Analytics), regulatory horizon, current OKRs, and live FSC Initiative records. Trigger condition: Strategy/governance team kicks off a draft, refresh, or material amendment of Innovation Horizons.</t>
  </si>
  <si>
    <t>AC1: GIVEN Agentforce + nCino Banking Advisor co-author over prior versions, board minutes, peer benchmarks (nCino Operations Analy
     WHEN Strategy/governance team kicks off a draft, refresh, or material amendment of Innovation Horizons.
     THEN Agent generates a structured draft mapping each item to outcomes, KPIs, owners, and Salesforce/nCino enablers; flags inc
AC2: GIVEN the work is processed,
     WHEN the agent/workflow completes,
     THEN Board-ready Innovation Horizons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</si>
  <si>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Innovation Horizons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</si>
  <si>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PUB-P1C3.1.3.UC2</t>
  </si>
  <si>
    <t>P1C3.1.3.UC2</t>
  </si>
  <si>
    <t>Strategy-to-execution linkage for Innovation Horizons</t>
  </si>
  <si>
    <t>For Innovation Horizons: Each Sales Cloud Initiative / FSC Action Plan record carries a parent link to the strategic objective in Innovation Horizons; CRM Analytics rolls up actuals to objective level. Trigger condition: New initiative is created or existing one re-baselined; needs traceability to Innovation Horizons.</t>
  </si>
  <si>
    <t>AC1: GIVEN Each Sales Cloud Initiative / FSC Action Plan record carries a parent link to the strategic objective in Innovation Hori
     WHEN New initiative is created or existing one re-baselined; needs traceability to Innovation Horizons.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</si>
  <si>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Innovation Horizons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</si>
  <si>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PUB-P1C3.1.3.UC3</t>
  </si>
  <si>
    <t>P1C3.1.3.UC3</t>
  </si>
  <si>
    <t>Peer benchmarking &amp; calibration for Innovation Horizons</t>
  </si>
  <si>
    <t>For Innovation Horizons: nCino Operations Analytics + nCino Research Institute + external data via MuleSoft (S&amp;P, Bloomberg, regulator FOIA) feed peer comparisons. Trigger condition: Annual planning, board cycle, or strategic review of Innovation Horizons.</t>
  </si>
  <si>
    <t>AC1: GIVEN nCino Operations Analytics + nCino Research Institute + external data via MuleSoft (S&amp;P, Bloomberg, regulator FOIA) feed
     WHEN Annual planning, board cycle, or strategic review of Innovation Horizons.
     THEN AI agent ranks the institution against peer cohort, identifies gaps, suggests catch-up targets.
AC2: GIVEN the work is processed,
     WHEN the agent/workflow completes,
     THEN Peer-benchmarked report tied directly to Innovation Horizons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</si>
  <si>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Innovation Horizons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</si>
  <si>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PUB-P1C3.1.3.UC4</t>
  </si>
  <si>
    <t>P1C3.1.3.UC4</t>
  </si>
  <si>
    <t>Multi-channel stakeholder communication of Innovation Horizons</t>
  </si>
  <si>
    <t>For Innovation Horizons: Marketing Cloud + Experience Cloud + Slack + Journey Builder orchestrate messaging by audience segment with role-tailored content. Trigger condition: Approval or material change to Innovation Horizons triggers cascading communication.</t>
  </si>
  <si>
    <t>AC1: GIVEN Marketing Cloud + Experience Cloud + Slack + Journey Builder orchestrate messaging by audience segment with role-tailore
     WHEN Approval or material change to Innovation Horizons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</si>
  <si>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Innovation Horizons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</si>
  <si>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PUB-P1C3.1.4.UC1</t>
  </si>
  <si>
    <t>P1C3.1.4.UC1</t>
  </si>
  <si>
    <t>AI-assisted authoring &amp; maintenance of Innovation KPIs</t>
  </si>
  <si>
    <t>For Innovation KPIs: Agentforce + nCino Banking Advisor co-author over prior versions, board minutes, peer benchmarks (nCino Operations Analytics), regulatory horizon, current OKRs, and live FSC Initiative records. Trigger condition: Strategy/governance team kicks off a draft, refresh, or material amendment of Innovation KPIs.</t>
  </si>
  <si>
    <t>AC1: GIVEN Agentforce + nCino Banking Advisor co-author over prior versions, board minutes, peer benchmarks (nCino Operations Analy
     WHEN Strategy/governance team kicks off a draft, refresh, or material amendment of Innovation KPIs.
     THEN Agent generates a structured draft mapping each item to outcomes, KPIs, owners, and Salesforce/nCino enablers; flags inc
AC2: GIVEN the work is processed,
     WHEN the agent/workflow completes,
     THEN Board-ready Innovation KPIs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</si>
  <si>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Innovation KPIs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</si>
  <si>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PUB-P1C3.1.4.UC2</t>
  </si>
  <si>
    <t>P1C3.1.4.UC2</t>
  </si>
  <si>
    <t>Strategy-to-execution linkage for Innovation KPIs</t>
  </si>
  <si>
    <t>For Innovation KPIs: Each Sales Cloud Initiative / FSC Action Plan record carries a parent link to the strategic objective in Innovation KPIs; CRM Analytics rolls up actuals to objective level. Trigger condition: New initiative is created or existing one re-baselined; needs traceability to Innovation KPIs.</t>
  </si>
  <si>
    <t>AC1: GIVEN Each Sales Cloud Initiative / FSC Action Plan record carries a parent link to the strategic objective in Innovation KPIs
     WHEN New initiative is created or existing one re-baselined; needs traceability to Innovation KPIs.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</si>
  <si>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Innovation KPIs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</si>
  <si>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PUB-P1C3.1.4.UC4</t>
  </si>
  <si>
    <t>P1C3.1.4.UC4</t>
  </si>
  <si>
    <t>Multi-channel stakeholder communication of Innovation KPIs</t>
  </si>
  <si>
    <t>For Innovation KPIs: Marketing Cloud + Experience Cloud + Slack + Journey Builder orchestrate messaging by audience segment with role-tailored content. Trigger condition: Approval or material change to Innovation KPIs triggers cascading communication.</t>
  </si>
  <si>
    <t>AC1: GIVEN Marketing Cloud + Experience Cloud + Slack + Journey Builder orchestrate messaging by audience segment with role-tailore
     WHEN Approval or material change to Innovation KPIs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</si>
  <si>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Innovation KPIs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</si>
  <si>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PUB-P1C3.1.4.UC3</t>
  </si>
  <si>
    <t>P1C3.1.4.UC3</t>
  </si>
  <si>
    <t>Peer benchmarking &amp; calibration for Innovation KPIs</t>
  </si>
  <si>
    <t>For Innovation KPIs: nCino Operations Analytics + nCino Research Institute + external data via MuleSoft (S&amp;P, Bloomberg, regulator FOIA) feed peer comparisons. Trigger condition: Annual planning, board cycle, or strategic review of Innovation KPIs.</t>
  </si>
  <si>
    <t>AC1: GIVEN nCino Operations Analytics + nCino Research Institute + external data via MuleSoft (S&amp;P, Bloomberg, regulator FOIA) feed
     WHEN Annual planning, board cycle, or strategic review of Innovation KPIs.
     THEN AI agent ranks the institution against peer cohort, identifies gaps, suggests catch-up targets.
AC2: GIVEN the work is processed,
     WHEN the agent/workflow completes,
     THEN Peer-benchmarked report tied directly to Innovation KPIs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</si>
  <si>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Innovation KPIs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</si>
  <si>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PUB-P1C3.2.1.UC1</t>
  </si>
  <si>
    <t>P1C3.2.1.UC1</t>
  </si>
  <si>
    <t>Experience Cloud, Quip, Slack, Agentforce</t>
  </si>
  <si>
    <t>Crowdsourced idea capture &amp; triage for Idea Sourcing Channels</t>
  </si>
  <si>
    <t>For Idea Sourcing Channels: Experience Cloud portal + Quip + Slack + Email-to-Case capture ideas with structured metadata; community voting and peer review. Trigger condition: Employee, partner, or customer submits an idea relevant to Idea Sourcing Channels.</t>
  </si>
  <si>
    <t>AC1: GIVEN Experience Cloud portal + Quip + Slack + Email-to-Case capture ideas with structured metadata; community voting and peer
     WHEN Employee, partner, or customer submits an idea relevant to Idea Sourcing Channels.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</si>
  <si>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Idea Sourcing Channels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</si>
  <si>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IDEA_CROWDSOURCE. 4. Validate AC1-AC4. 5. Deploy to production.</t>
  </si>
  <si>
    <t>PUB-P1C3.2.1.UC3</t>
  </si>
  <si>
    <t>P1C3.2.1.UC3</t>
  </si>
  <si>
    <t>AI decision support at point of action for Idea Sourcing Channels</t>
  </si>
  <si>
    <t>For Idea Sourcing Channels: Agentforce + nCino Banking Advisor surface relevant policy, history, peer outcomes, and recommended action inline in the user's workflow. Trigger condition: Decision-maker (RM, underwriter, advisor, ops staff) faces a choice governed by Idea Sourcing Channels.</t>
  </si>
  <si>
    <t>AC1: GIVEN Agentforce + nCino Banking Advisor surface relevant policy, history, peer outcomes, and recommended action inline in the
     WHEN Decision-maker (RM, underwriter, advisor, ops staff) faces a choice governed by Idea Sourcing Channels.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</si>
  <si>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Idea Sourcing Channels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</si>
  <si>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PUB-P1C3.2.1.UC2</t>
  </si>
  <si>
    <t>P1C3.2.1.UC2</t>
  </si>
  <si>
    <t>Sales Cloud, CRM Analytics, Quip, Agentforce</t>
  </si>
  <si>
    <t>Innovation pipeline &amp; funnel tracking for Idea Sourcing Channels</t>
  </si>
  <si>
    <t>For Idea Sourcing Channels: Sales Cloud Opportunity object (configured for ideas/pilots) + CRM Analytics + Quip ideation canvases capture stage, sponsor, and metrics. Trigger condition: New idea, pilot, or initiative enters or transitions in the Idea Sourcing Channels pipeline.</t>
  </si>
  <si>
    <t>AC1: GIVEN Sales Cloud Opportunity object (configured for ideas/pilots) + CRM Analytics + Quip ideation canvases capture stage, spo
     WHEN New idea, pilot, or initiative enters or transitions in the Idea Sourcing Channels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</si>
  <si>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Idea Sourcing Channels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</si>
  <si>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1. Configure platform per Setup Path. 2. Build customization per Y. 3. Train users per archetype PIPELINE_TRACKING. 4. Validate AC1-AC4. 5. Deploy to production.</t>
  </si>
  <si>
    <t>PUB-P1C3.2.1.UC4</t>
  </si>
  <si>
    <t>P1C3.2.1.UC4</t>
  </si>
  <si>
    <t>Persona-based self-service portal for Idea Sourcing Channels</t>
  </si>
  <si>
    <t>For Idea Sourcing Channels: Experience Cloud + Salesforce Shield + Agentforce expose just enough information per persona; agent answers questions in natural language. Trigger condition: Audience (employee, customer, partner, regulator) needs role-appropriate access to Idea Sourcing Channels.</t>
  </si>
  <si>
    <t>AC1: GIVEN Experience Cloud + Salesforce Shield + Agentforce expose just enough information per persona; agent answers questions in
     WHEN Audience (employee, customer, partner, regulator) needs role-appropriate access to Idea Sourcing Channels.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Idea Sourcing Channels knowledge with persona-aware tone and depth.
AC4: GIVEN external systems need access,
     WHEN integration is configured,
     THEN Portal capabilities exposed via APIs for embedding in partner sites, Slack, MS Teams.</t>
  </si>
  <si>
    <t>Solution Approach for Idea Sourcing Channels (SELF_SERVICE_PORTAL):
Platform Stack: Experience Cloud, Shield, Agentforce, Knowledge
AI/Agentic Layer:
  Agentforce Service Agent grounded in Idea Sourcing Channels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</si>
  <si>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PUB-P1C3.2.2.UC1</t>
  </si>
  <si>
    <t>P1C3.2.2.UC1</t>
  </si>
  <si>
    <t>Crowdsourced idea capture &amp; triage for Employee Ideation</t>
  </si>
  <si>
    <t>For Employee Ideation: Experience Cloud portal + Quip + Slack + Email-to-Case capture ideas with structured metadata; community voting and peer review. Trigger condition: Employee, partner, or customer submits an idea relevant to Employee Ideation.</t>
  </si>
  <si>
    <t>AC1: GIVEN Experience Cloud portal + Quip + Slack + Email-to-Case capture ideas with structured metadata; community voting and peer
     WHEN Employee, partner, or customer submits an idea relevant to Employee Ideation.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</si>
  <si>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Employee Ideation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Build review queue with assignment rules per persona
  • Configure approval flow with delta-summary for reviewers
  • Add agent-suggested edits with human accept/reject</t>
  </si>
  <si>
    <t>PUB-P1C3.2.2.UC2</t>
  </si>
  <si>
    <t>P1C3.2.2.UC2</t>
  </si>
  <si>
    <t>Innovation pipeline &amp; funnel tracking for Employee Ideation</t>
  </si>
  <si>
    <t>For Employee Ideation: Sales Cloud Opportunity object (configured for ideas/pilots) + CRM Analytics + Quip ideation canvases capture stage, sponsor, and metrics. Trigger condition: New idea, pilot, or initiative enters or transitions in the Employee Ideation pipeline.</t>
  </si>
  <si>
    <t>AC1: GIVEN Sales Cloud Opportunity object (configured for ideas/pilots) + CRM Analytics + Quip ideation canvases capture stage, spo
     WHEN New idea, pilot, or initiative enters or transitions in the Employee Ideation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</si>
  <si>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Employee Ideation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</si>
  <si>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PUB-P1C3.2.2.UC3</t>
  </si>
  <si>
    <t>P1C3.2.2.UC3</t>
  </si>
  <si>
    <t>AI decision support at point of action for Employee Ideation</t>
  </si>
  <si>
    <t>For Employee Ideation: Agentforce + nCino Banking Advisor surface relevant policy, history, peer outcomes, and recommended action inline in the user's workflow. Trigger condition: Decision-maker (RM, underwriter, advisor, ops staff) faces a choice governed by Employee Ideation.</t>
  </si>
  <si>
    <t>AC1: GIVEN Agentforce + nCino Banking Advisor surface relevant policy, history, peer outcomes, and recommended action inline in the
     WHEN Decision-maker (RM, underwriter, advisor, ops staff) faces a choice governed by Employee Ideation.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</si>
  <si>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Employee Ideation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</si>
  <si>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PUB-P1C3.2.2.UC4</t>
  </si>
  <si>
    <t>P1C3.2.2.UC4</t>
  </si>
  <si>
    <t>Persona-based self-service portal for Employee Ideation</t>
  </si>
  <si>
    <t>For Employee Ideation: Experience Cloud + Salesforce Shield + Agentforce expose just enough information per persona; agent answers questions in natural language. Trigger condition: Audience (employee, customer, partner, regulator) needs role-appropriate access to Employee Ideation.</t>
  </si>
  <si>
    <t>AC1: GIVEN Experience Cloud + Salesforce Shield + Agentforce expose just enough information per persona; agent answers questions in
     WHEN Audience (employee, customer, partner, regulator) needs role-appropriate access to Employee Ideation.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Employee Ideation knowledge with persona-aware tone and depth.
AC4: GIVEN external systems need access,
     WHEN integration is configured,
     THEN Portal capabilities exposed via APIs for embedding in partner sites, Slack, MS Teams.</t>
  </si>
  <si>
    <t>Solution Approach for Employee Ideation (SELF_SERVICE_PORTAL):
Platform Stack: Experience Cloud, Shield, Agentforce, Knowledge
AI/Agentic Layer:
  Agentforce Service Agent grounded in Employee Ideation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</si>
  <si>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PUB-P1C3.2.3.UC1</t>
  </si>
  <si>
    <t>P1C3.2.3.UC1</t>
  </si>
  <si>
    <t>Crowdsourced idea capture &amp; triage for Customer-Driven Innovation</t>
  </si>
  <si>
    <t>For Customer-Driven Innovation: Experience Cloud portal + Quip + Slack + Email-to-Case capture ideas with structured metadata; community voting and peer review. Trigger condition: Employee, partner, or customer submits an idea relevant to Customer-Driven Innovation.</t>
  </si>
  <si>
    <t>AC1: GIVEN Experience Cloud portal + Quip + Slack + Email-to-Case capture ideas with structured metadata; community voting and peer
     WHEN Employee, partner, or customer submits an idea relevant to Customer-Driven Innovation.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</si>
  <si>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Customer-Driven Innovation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</si>
  <si>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PUB-P1C3.2.3.UC2</t>
  </si>
  <si>
    <t>P1C3.2.3.UC2</t>
  </si>
  <si>
    <t>Innovation pipeline &amp; funnel tracking for Customer-Driven Innovation</t>
  </si>
  <si>
    <t>For Customer-Driven Innovation: Sales Cloud Opportunity object (configured for ideas/pilots) + CRM Analytics + Quip ideation canvases capture stage, sponsor, and metrics. Trigger condition: New idea, pilot, or initiative enters or transitions in the Customer-Driven Innovation pipeline.</t>
  </si>
  <si>
    <t>AC1: GIVEN Sales Cloud Opportunity object (configured for ideas/pilots) + CRM Analytics + Quip ideation canvases capture stage, spo
     WHEN New idea, pilot, or initiative enters or transitions in the Customer-Driven Innovation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</si>
  <si>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Customer-Driven Innovation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</si>
  <si>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PUB-P1C3.2.3.UC3</t>
  </si>
  <si>
    <t>P1C3.2.3.UC3</t>
  </si>
  <si>
    <t>AI decision support at point of action for Customer-Driven Innovation</t>
  </si>
  <si>
    <t>For Customer-Driven Innovation: Agentforce + nCino Banking Advisor surface relevant policy, history, peer outcomes, and recommended action inline in the user's workflow. Trigger condition: Decision-maker (RM, underwriter, advisor, ops staff) faces a choice governed by Customer-Driven Innovation.</t>
  </si>
  <si>
    <t>AC1: GIVEN Agentforce + nCino Banking Advisor surface relevant policy, history, peer outcomes, and recommended action inline in the
     WHEN Decision-maker (RM, underwriter, advisor, ops staff) faces a choice governed by Customer-Driven Innovation.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</si>
  <si>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Customer-Driven Innovation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Standard CRM workflow with assignment + status tracking
  • Custom fields for sub-cap-specific data capture
  • Reports/dashboards for monitoring and reporting</t>
  </si>
  <si>
    <t>PUB-P1C3.2.3.UC4</t>
  </si>
  <si>
    <t>P1C3.2.3.UC4</t>
  </si>
  <si>
    <t>Persona-based self-service portal for Customer-Driven Innovation</t>
  </si>
  <si>
    <t>For Customer-Driven Innovation: Experience Cloud + Salesforce Shield + Agentforce expose just enough information per persona; agent answers questions in natural language. Trigger condition: Audience (employee, customer, partner, regulator) needs role-appropriate access to Customer-Driven Innovation.</t>
  </si>
  <si>
    <t>AC1: GIVEN Experience Cloud + Salesforce Shield + Agentforce expose just enough information per persona; agent answers questions in
     WHEN Audience (employee, customer, partner, regulator) needs role-appropriate access to Customer-Driven Innovation.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Customer-Driven Innovation knowledge with persona-aware tone and depth.
AC4: GIVEN external systems need access,
     WHEN integration is configured,
     THEN Portal capabilities exposed via APIs for embedding in partner sites, Slack, MS Teams.</t>
  </si>
  <si>
    <t>Solution Approach for Customer-Driven Innovation (SELF_SERVICE_PORTAL):
Platform Stack: Experience Cloud, Shield, Agentforce, Knowledge
AI/Agentic Layer:
  Agentforce Service Agent grounded in Customer-Driven Innovation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</si>
  <si>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PUB-P1C3.2.4.UC1</t>
  </si>
  <si>
    <t>P1C3.2.4.UC1</t>
  </si>
  <si>
    <t>Crowdsourced idea capture &amp; triage for Idea Evaluation Criteria</t>
  </si>
  <si>
    <t>For Idea Evaluation Criteria: Experience Cloud portal + Quip + Slack + Email-to-Case capture ideas with structured metadata; community voting and peer review. Trigger condition: Employee, partner, or customer submits an idea relevant to Idea Evaluation Criteria.</t>
  </si>
  <si>
    <t>AC1: GIVEN Experience Cloud portal + Quip + Slack + Email-to-Case capture ideas with structured metadata; community voting and peer
     WHEN Employee, partner, or customer submits an idea relevant to Idea Evaluation Criteria.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</si>
  <si>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Idea Evaluation Criteria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</si>
  <si>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PUB-P1C3.2.4.UC2</t>
  </si>
  <si>
    <t>P1C3.2.4.UC2</t>
  </si>
  <si>
    <t>Innovation pipeline &amp; funnel tracking for Idea Evaluation Criteria</t>
  </si>
  <si>
    <t>For Idea Evaluation Criteria: Sales Cloud Opportunity object (configured for ideas/pilots) + CRM Analytics + Quip ideation canvases capture stage, sponsor, and metrics. Trigger condition: New idea, pilot, or initiative enters or transitions in the Idea Evaluation Criteria pipeline.</t>
  </si>
  <si>
    <t>AC1: GIVEN Sales Cloud Opportunity object (configured for ideas/pilots) + CRM Analytics + Quip ideation canvases capture stage, spo
     WHEN New idea, pilot, or initiative enters or transitions in the Idea Evaluation Criteria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</si>
  <si>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Idea Evaluation Criteria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</si>
  <si>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PUB-P1C3.2.4.UC3</t>
  </si>
  <si>
    <t>P1C3.2.4.UC3</t>
  </si>
  <si>
    <t>AI decision support at point of action for Idea Evaluation Criteria</t>
  </si>
  <si>
    <t>For Idea Evaluation Criteria: Agentforce + nCino Banking Advisor surface relevant policy, history, peer outcomes, and recommended action inline in the user's workflow. Trigger condition: Decision-maker (RM, underwriter, advisor, ops staff) faces a choice governed by Idea Evaluation Criteria.</t>
  </si>
  <si>
    <t>AC1: GIVEN Agentforce + nCino Banking Advisor surface relevant policy, history, peer outcomes, and recommended action inline in the
     WHEN Decision-maker (RM, underwriter, advisor, ops staff) faces a choice governed by Idea Evaluation Criteria.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</si>
  <si>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Idea Evaluation Criteria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Standard CRM workflow with assignment + status tracking
  • Custom fields for sub-cap-specific data capture
  • Reports/dashboards for monitoring and reporting</t>
  </si>
  <si>
    <t>PUB-P1C3.2.4.UC4</t>
  </si>
  <si>
    <t>P1C3.2.4.UC4</t>
  </si>
  <si>
    <t>Persona-based self-service portal for Idea Evaluation Criteria</t>
  </si>
  <si>
    <t>For Idea Evaluation Criteria: Experience Cloud + Salesforce Shield + Agentforce expose just enough information per persona; agent answers questions in natural language. Trigger condition: Audience (employee, customer, partner, regulator) needs role-appropriate access to Idea Evaluation Criteria.</t>
  </si>
  <si>
    <t>AC1: GIVEN Experience Cloud + Salesforce Shield + Agentforce expose just enough information per persona; agent answers questions in
     WHEN Audience (employee, customer, partner, regulator) needs role-appropriate access to Idea Evaluation Criteria.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Idea Evaluation Criteria knowledge with persona-aware tone and depth.
AC4: GIVEN external systems need access,
     WHEN integration is configured,
     THEN Portal capabilities exposed via APIs for embedding in partner sites, Slack, MS Teams.</t>
  </si>
  <si>
    <t>Solution Approach for Idea Evaluation Criteria (SELF_SERVICE_PORTAL):
Platform Stack: Experience Cloud, Shield, Agentforce, Knowledge
AI/Agentic Layer:
  Agentforce Service Agent grounded in Idea Evaluation Criteria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</si>
  <si>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PUB-P1C3.2.5.UC4</t>
  </si>
  <si>
    <t>P1C3.2.5.UC4</t>
  </si>
  <si>
    <t>Persona-based self-service portal for Idea Prioritization</t>
  </si>
  <si>
    <t>For Idea Prioritization: Experience Cloud + Salesforce Shield + Agentforce expose just enough information per persona; agent answers questions in natural language. Trigger condition: Audience (employee, customer, partner, regulator) needs role-appropriate access to Idea Prioritization.</t>
  </si>
  <si>
    <t>AC1: GIVEN Experience Cloud + Salesforce Shield + Agentforce expose just enough information per persona; agent answers questions in
     WHEN Audience (employee, customer, partner, regulator) needs role-appropriate access to Idea Prioritization.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Idea Prioritization knowledge with persona-aware tone and depth.
AC4: GIVEN external systems need access,
     WHEN integration is configured,
     THEN Portal capabilities exposed via APIs for embedding in partner sites, Slack, MS Teams.</t>
  </si>
  <si>
    <t>Solution Approach for Idea Prioritization (SELF_SERVICE_PORTAL):
Platform Stack: Experience Cloud, Shield, Agentforce, Knowledge
AI/Agentic Layer:
  Agentforce Service Agent grounded in Idea Prioritization knowledge with persona-aware tone and depth.
Headless/Integration Layer:
  Portal capabilities exposed via APIs for embedding in partner sites, Slack, MS Teams.
Business Value:
  Operational cost reduced; user satisfaction up; compliance posture stronger.
Implementation Notes:
  • Configure agent topics and bind Apex Actions for autonomous execution
  • Set confidence thresholds and audit logging
  • Expose outcomes via Pub/Sub API for downstream systems</t>
  </si>
  <si>
    <t>PUB-P1C3.2.5.UC3</t>
  </si>
  <si>
    <t>P1C3.2.5.UC3</t>
  </si>
  <si>
    <t>AI decision support at point of action for Idea Prioritization</t>
  </si>
  <si>
    <t>For Idea Prioritization: Agentforce + nCino Banking Advisor surface relevant policy, history, peer outcomes, and recommended action inline in the user's workflow. Trigger condition: Decision-maker (RM, underwriter, advisor, ops staff) faces a choice governed by Idea Prioritization.</t>
  </si>
  <si>
    <t>AC1: GIVEN Agentforce + nCino Banking Advisor surface relevant policy, history, peer outcomes, and recommended action inline in the
     WHEN Decision-maker (RM, underwriter, advisor, ops staff) faces a choice governed by Idea Prioritization.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</si>
  <si>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Idea Prioritization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Configure agent topics and bind Apex Actions for autonomous execution
  • Set confidence thresholds and audit logging
  • Expose outcomes via Pub/Sub API for downstream systems</t>
  </si>
  <si>
    <t>PUB-P1C3.2.5.UC2</t>
  </si>
  <si>
    <t>P1C3.2.5.UC2</t>
  </si>
  <si>
    <t>Innovation pipeline &amp; funnel tracking for Idea Prioritization</t>
  </si>
  <si>
    <t>For Idea Prioritization: Sales Cloud Opportunity object (configured for ideas/pilots) + CRM Analytics + Quip ideation canvases capture stage, sponsor, and metrics. Trigger condition: New idea, pilot, or initiative enters or transitions in the Idea Prioritization pipeline.</t>
  </si>
  <si>
    <t>AC1: GIVEN Sales Cloud Opportunity object (configured for ideas/pilots) + CRM Analytics + Quip ideation canvases capture stage, spo
     WHEN New idea, pilot, or initiative enters or transitions in the Idea Prioritization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</si>
  <si>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Idea Prioritization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Configure agent topics and bind Apex Actions for autonomous execution
  • Set confidence thresholds and audit logging
  • Expose outcomes via Pub/Sub API for downstream systems</t>
  </si>
  <si>
    <t>PUB-P1C3.2.5.UC1</t>
  </si>
  <si>
    <t>P1C3.2.5.UC1</t>
  </si>
  <si>
    <t>Crowdsourced idea capture &amp; triage for Idea Prioritization</t>
  </si>
  <si>
    <t>For Idea Prioritization: Experience Cloud portal + Quip + Slack + Email-to-Case capture ideas with structured metadata; community voting and peer review. Trigger condition: Employee, partner, or customer submits an idea relevant to Idea Prioritization.</t>
  </si>
  <si>
    <t>AC1: GIVEN Experience Cloud portal + Quip + Slack + Email-to-Case capture ideas with structured metadata; community voting and peer
     WHEN Employee, partner, or customer submits an idea relevant to Idea Prioritization.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</si>
  <si>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Idea Prioritization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Configure agent topics and bind Apex Actions for autonomous execution
  • Set confidence thresholds and audit logging
  • Expose outcomes via Pub/Sub API for downstream systems</t>
  </si>
  <si>
    <t>PUB-P1C3.3.1.UC1</t>
  </si>
  <si>
    <t>P1C3.3.1.UC1</t>
  </si>
  <si>
    <t>Innovation pipeline &amp; funnel tracking for Pilot Framework</t>
  </si>
  <si>
    <t>For Pilot Framework: Sales Cloud Opportunity object (configured for ideas/pilots) + CRM Analytics + Quip ideation canvases capture stage, sponsor, and metrics. Trigger condition: New idea, pilot, or initiative enters or transitions in the Pilot Framework pipeline.</t>
  </si>
  <si>
    <t>AC1: GIVEN Sales Cloud Opportunity object (configured for ideas/pilots) + CRM Analytics + Quip ideation canvases capture stage, spo
     WHEN New idea, pilot, or initiative enters or transitions in the Pilot Framework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</si>
  <si>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Pilot Framework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</si>
  <si>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PUB-P1C3.3.1.UC2</t>
  </si>
  <si>
    <t>P1C3.3.1.UC2</t>
  </si>
  <si>
    <t>Workflow-orchestrated review &amp; refresh cycle for Pilot Framework</t>
  </si>
  <si>
    <t>For Pilot Framework: Salesforce Flow orchestrates a multi-stage review across CFO/CRO/COO/Board Committee with Action Plans, Slack channels, and DocuSign signature capture. Trigger condition: Calendar-based cadence or KPI-deviation event triggers the Pilot Framework review.</t>
  </si>
  <si>
    <t>AC1: GIVEN Salesforce Flow orchestrates a multi-stage review across CFO/CRO/COO/Board Committee with Action Plans, Slack channels, 
     WHEN Calendar-based cadence or KPI-deviation event triggers the Pilot Framework review.
     THEN Each reviewer sees only their relevant sections; AI summarizes deltas vs prior version; flags unresolved comments and em
AC2: GIVEN the work is processed,
     WHEN the agent/workflow completes,
     THEN Approved Pilot Framework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</si>
  <si>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Pilot Framework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</si>
  <si>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PUB-P1C3.3.1.UC4</t>
  </si>
  <si>
    <t>P1C3.3.1.UC4</t>
  </si>
  <si>
    <t>Continuous validation &amp; quality control for Pilot Framework</t>
  </si>
  <si>
    <t>For Pilot Framework: Salesforce Validation Rules + Flow + Apex + nCino-native checks evaluate completeness, internal consistency, and policy compliance. Trigger condition: Submission, change, or recurring cycle requires validation against Pilot Framework standards.</t>
  </si>
  <si>
    <t>AC1: GIVEN Salesforce Validation Rules + Flow + Apex + nCino-native checks evaluate completeness, internal consistency, and policy 
     WHEN Submission, change, or recurring cycle requires validation against Pilot Framework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</si>
  <si>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Pilot Framework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</si>
  <si>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PUB-P1C3.3.1.UC3</t>
  </si>
  <si>
    <t>P1C3.3.1.UC3</t>
  </si>
  <si>
    <t>Real-time executive performance dashboard for Pilot Framework</t>
  </si>
  <si>
    <t>For Pilot Framework: CRM Analytics + Tableau ingest from Sales Cloud, FSC, nCino loan/portfolio metrics, and external benchmarks via MuleSoft. Trigger condition: Quarterly business review or material event requires live performance view tied to Pilot Framework.</t>
  </si>
  <si>
    <t>AC1: GIVEN CRM Analytics + Tableau ingest from Sales Cloud, FSC, nCino loan/portfolio metrics, and external benchmarks via MuleSoft
     WHEN Quarterly business review or material event requires live performance view tied to Pilot Framework.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</si>
  <si>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Pilot Framework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</si>
  <si>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PUB-P1C3.3.2.UC3</t>
  </si>
  <si>
    <t>P1C3.3.2.UC3</t>
  </si>
  <si>
    <t>Real-time executive performance dashboard for Sandbox Environments</t>
  </si>
  <si>
    <t>For Sandbox Environments: CRM Analytics + Tableau ingest from Sales Cloud, FSC, nCino loan/portfolio metrics, and external benchmarks via MuleSoft. Trigger condition: Quarterly business review or material event requires live performance view tied to Sandbox Environments.</t>
  </si>
  <si>
    <t>AC1: GIVEN CRM Analytics + Tableau ingest from Sales Cloud, FSC, nCino loan/portfolio metrics, and external benchmarks via MuleSoft
     WHEN Quarterly business review or material event requires live performance view tied to Sandbox Environments.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</si>
  <si>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Sandbox Environments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</si>
  <si>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PUB-P1C3.3.2.UC1</t>
  </si>
  <si>
    <t>P1C3.3.2.UC1</t>
  </si>
  <si>
    <t>Innovation pipeline &amp; funnel tracking for Sandbox Environments</t>
  </si>
  <si>
    <t>For Sandbox Environments: Sales Cloud Opportunity object (configured for ideas/pilots) + CRM Analytics + Quip ideation canvases capture stage, sponsor, and metrics. Trigger condition: New idea, pilot, or initiative enters or transitions in the Sandbox Environments pipeline.</t>
  </si>
  <si>
    <t>AC1: GIVEN Sales Cloud Opportunity object (configured for ideas/pilots) + CRM Analytics + Quip ideation canvases capture stage, spo
     WHEN New idea, pilot, or initiative enters or transitions in the Sandbox Environments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</si>
  <si>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Sandbox Environments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</si>
  <si>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PUB-P1C3.3.2.UC2</t>
  </si>
  <si>
    <t>P1C3.3.2.UC2</t>
  </si>
  <si>
    <t>Workflow-orchestrated review &amp; refresh cycle for Sandbox Environments</t>
  </si>
  <si>
    <t>For Sandbox Environments: Salesforce Flow orchestrates a multi-stage review across CFO/CRO/COO/Board Committee with Action Plans, Slack channels, and DocuSign signature capture. Trigger condition: Calendar-based cadence or KPI-deviation event triggers the Sandbox Environments review.</t>
  </si>
  <si>
    <t>AC1: GIVEN Salesforce Flow orchestrates a multi-stage review across CFO/CRO/COO/Board Committee with Action Plans, Slack channels, 
     WHEN Calendar-based cadence or KPI-deviation event triggers the Sandbox Environments review.
     THEN Each reviewer sees only their relevant sections; AI summarizes deltas vs prior version; flags unresolved comments and em
AC2: GIVEN the work is processed,
     WHEN the agent/workflow completes,
     THEN Approved Sandbox Environments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</si>
  <si>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Sandbox Environments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</si>
  <si>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PUB-P1C3.3.2.UC4</t>
  </si>
  <si>
    <t>P1C3.3.2.UC4</t>
  </si>
  <si>
    <t>Continuous validation &amp; quality control for Sandbox Environments</t>
  </si>
  <si>
    <t>For Sandbox Environments: Salesforce Validation Rules + Flow + Apex + nCino-native checks evaluate completeness, internal consistency, and policy compliance. Trigger condition: Submission, change, or recurring cycle requires validation against Sandbox Environments standards.</t>
  </si>
  <si>
    <t>AC1: GIVEN Salesforce Validation Rules + Flow + Apex + nCino-native checks evaluate completeness, internal consistency, and policy 
     WHEN Submission, change, or recurring cycle requires validation against Sandbox Environments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</si>
  <si>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Sandbox Environments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</si>
  <si>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PUB-P1C3.3.3.UC1</t>
  </si>
  <si>
    <t>P1C3.3.3.UC1</t>
  </si>
  <si>
    <t>Innovation pipeline &amp; funnel tracking for Fail-Fast Culture</t>
  </si>
  <si>
    <t>For Fail-Fast Culture: Sales Cloud Opportunity object (configured for ideas/pilots) + CRM Analytics + Quip ideation canvases capture stage, sponsor, and metrics. Trigger condition: New idea, pilot, or initiative enters or transitions in the Fail-Fast Culture pipeline.</t>
  </si>
  <si>
    <t>AC1: GIVEN Sales Cloud Opportunity object (configured for ideas/pilots) + CRM Analytics + Quip ideation canvases capture stage, spo
     WHEN New idea, pilot, or initiative enters or transitions in the Fail-Fast Culture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</si>
  <si>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Fail-Fast Culture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</si>
  <si>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PUB-P1C3.3.3.UC2</t>
  </si>
  <si>
    <t>P1C3.3.3.UC2</t>
  </si>
  <si>
    <t>Workflow-orchestrated review &amp; refresh cycle for Fail-Fast Culture</t>
  </si>
  <si>
    <t>For Fail-Fast Culture: Salesforce Flow orchestrates a multi-stage review across CFO/CRO/COO/Board Committee with Action Plans, Slack channels, and DocuSign signature capture. Trigger condition: Calendar-based cadence or KPI-deviation event triggers the Fail-Fast Culture review.</t>
  </si>
  <si>
    <t>AC1: GIVEN Salesforce Flow orchestrates a multi-stage review across CFO/CRO/COO/Board Committee with Action Plans, Slack channels, 
     WHEN Calendar-based cadence or KPI-deviation event triggers the Fail-Fast Culture review.
     THEN Each reviewer sees only their relevant sections; AI summarizes deltas vs prior version; flags unresolved comments and em
AC2: GIVEN the work is processed,
     WHEN the agent/workflow completes,
     THEN Approved Fail-Fast Culture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</si>
  <si>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Fail-Fast Culture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</si>
  <si>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PUB-P1C3.3.3.UC3</t>
  </si>
  <si>
    <t>P1C3.3.3.UC3</t>
  </si>
  <si>
    <t>Real-time executive performance dashboard for Fail-Fast Culture</t>
  </si>
  <si>
    <t>For Fail-Fast Culture: CRM Analytics + Tableau ingest from Sales Cloud, FSC, nCino loan/portfolio metrics, and external benchmarks via MuleSoft. Trigger condition: Quarterly business review or material event requires live performance view tied to Fail-Fast Culture.</t>
  </si>
  <si>
    <t>AC1: GIVEN CRM Analytics + Tableau ingest from Sales Cloud, FSC, nCino loan/portfolio metrics, and external benchmarks via MuleSoft
     WHEN Quarterly business review or material event requires live performance view tied to Fail-Fast Culture.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</si>
  <si>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Fail-Fast Culture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</si>
  <si>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PUB-P1C3.3.3.UC4</t>
  </si>
  <si>
    <t>P1C3.3.3.UC4</t>
  </si>
  <si>
    <t>Continuous validation &amp; quality control for Fail-Fast Culture</t>
  </si>
  <si>
    <t>For Fail-Fast Culture: Salesforce Validation Rules + Flow + Apex + nCino-native checks evaluate completeness, internal consistency, and policy compliance. Trigger condition: Submission, change, or recurring cycle requires validation against Fail-Fast Culture standards.</t>
  </si>
  <si>
    <t>AC1: GIVEN Salesforce Validation Rules + Flow + Apex + nCino-native checks evaluate completeness, internal consistency, and policy 
     WHEN Submission, change, or recurring cycle requires validation against Fail-Fast Culture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</si>
  <si>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Fail-Fast Culture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</si>
  <si>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PUB-P1C3.3.4.UC4</t>
  </si>
  <si>
    <t>P1C3.3.4.UC4</t>
  </si>
  <si>
    <t>Continuous validation &amp; quality control for A/B Testing Capabilities</t>
  </si>
  <si>
    <t>For A/B Testing Capabilities: Salesforce Validation Rules + Flow + Apex + nCino-native checks evaluate completeness, internal consistency, and policy compliance. Trigger condition: Submission, change, or recurring cycle requires validation against A/B Testing Capabilities standards.</t>
  </si>
  <si>
    <t>AC1: GIVEN Salesforce Validation Rules + Flow + Apex + nCino-native checks evaluate completeness, internal consistency, and policy 
     WHEN Submission, change, or recurring cycle requires validation against A/B Testing Capabilities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</si>
  <si>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A/B Testing Capabilities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</si>
  <si>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PUB-P1C3.3.4.UC3</t>
  </si>
  <si>
    <t>P1C3.3.4.UC3</t>
  </si>
  <si>
    <t>Real-time executive performance dashboard for A/B Testing Capabilities</t>
  </si>
  <si>
    <t>For A/B Testing Capabilities: CRM Analytics + Tableau ingest from Sales Cloud, FSC, nCino loan/portfolio metrics, and external benchmarks via MuleSoft. Trigger condition: Quarterly business review or material event requires live performance view tied to A/B Testing Capabilities.</t>
  </si>
  <si>
    <t>AC1: GIVEN CRM Analytics + Tableau ingest from Sales Cloud, FSC, nCino loan/portfolio metrics, and external benchmarks via MuleSoft
     WHEN Quarterly business review or material event requires live performance view tied to A/B Testing Capabilities.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</si>
  <si>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A/B Testing Capabilities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</si>
  <si>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PUB-P1C3.3.4.UC1</t>
  </si>
  <si>
    <t>P1C3.3.4.UC1</t>
  </si>
  <si>
    <t>Innovation pipeline &amp; funnel tracking for A/B Testing Capabilities</t>
  </si>
  <si>
    <t>For A/B Testing Capabilities: Sales Cloud Opportunity object (configured for ideas/pilots) + CRM Analytics + Quip ideation canvases capture stage, sponsor, and metrics. Trigger condition: New idea, pilot, or initiative enters or transitions in the A/B Testing Capabilities pipeline.</t>
  </si>
  <si>
    <t>AC1: GIVEN Sales Cloud Opportunity object (configured for ideas/pilots) + CRM Analytics + Quip ideation canvases capture stage, spo
     WHEN New idea, pilot, or initiative enters or transitions in the A/B Testing Capabilities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</si>
  <si>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A/B Testing Capabilities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</si>
  <si>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PUB-P1C3.3.4.UC2</t>
  </si>
  <si>
    <t>P1C3.3.4.UC2</t>
  </si>
  <si>
    <t>Workflow-orchestrated review &amp; refresh cycle for A/B Testing Capabilities</t>
  </si>
  <si>
    <t>For A/B Testing Capabilities: Salesforce Flow orchestrates a multi-stage review across CFO/CRO/COO/Board Committee with Action Plans, Slack channels, and DocuSign signature capture. Trigger condition: Calendar-based cadence or KPI-deviation event triggers the A/B Testing Capabilities review.</t>
  </si>
  <si>
    <t>AC1: GIVEN Salesforce Flow orchestrates a multi-stage review across CFO/CRO/COO/Board Committee with Action Plans, Slack channels, 
     WHEN Calendar-based cadence or KPI-deviation event triggers the A/B Testing Capabilities review.
     THEN Each reviewer sees only their relevant sections; AI summarizes deltas vs prior version; flags unresolved comments and em
AC2: GIVEN the work is processed,
     WHEN the agent/workflow completes,
     THEN Approved A/B Testing Capabilities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</si>
  <si>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A/B Testing Capabilities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</si>
  <si>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PUB-P1C3.3.5.UC3</t>
  </si>
  <si>
    <t>P1C3.3.5.UC3</t>
  </si>
  <si>
    <t>Real-time executive performance dashboard for Pilot Governance</t>
  </si>
  <si>
    <t>For Pilot Governance: CRM Analytics + Tableau ingest from Sales Cloud, FSC, nCino loan/portfolio metrics, and external benchmarks via MuleSoft. Trigger condition: Quarterly business review or material event requires live performance view tied to Pilot Governance.</t>
  </si>
  <si>
    <t>AC1: GIVEN CRM Analytics + Tableau ingest from Sales Cloud, FSC, nCino loan/portfolio metrics, and external benchmarks via MuleSoft
     WHEN Quarterly business review or material event requires live performance view tied to Pilot Governance.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</si>
  <si>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Pilot Governance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</si>
  <si>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PUB-P1C3.3.5.UC2</t>
  </si>
  <si>
    <t>P1C3.3.5.UC2</t>
  </si>
  <si>
    <t>Workflow-orchestrated review &amp; refresh cycle for Pilot Governance</t>
  </si>
  <si>
    <t>For Pilot Governance: Salesforce Flow orchestrates a multi-stage review across CFO/CRO/COO/Board Committee with Action Plans, Slack channels, and DocuSign signature capture. Trigger condition: Calendar-based cadence or KPI-deviation event triggers the Pilot Governance review.</t>
  </si>
  <si>
    <t>AC1: GIVEN Salesforce Flow orchestrates a multi-stage review across CFO/CRO/COO/Board Committee with Action Plans, Slack channels, 
     WHEN Calendar-based cadence or KPI-deviation event triggers the Pilot Governance review.
     THEN Each reviewer sees only their relevant sections; AI summarizes deltas vs prior version; flags unresolved comments and em
AC2: GIVEN the work is processed,
     WHEN the agent/workflow completes,
     THEN Approved Pilot Governance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</si>
  <si>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Pilot Governance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</si>
  <si>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PUB-P1C3.3.5.UC1</t>
  </si>
  <si>
    <t>P1C3.3.5.UC1</t>
  </si>
  <si>
    <t>Innovation pipeline &amp; funnel tracking for Pilot Governance</t>
  </si>
  <si>
    <t>For Pilot Governance: Sales Cloud Opportunity object (configured for ideas/pilots) + CRM Analytics + Quip ideation canvases capture stage, sponsor, and metrics. Trigger condition: New idea, pilot, or initiative enters or transitions in the Pilot Governance pipeline.</t>
  </si>
  <si>
    <t>AC1: GIVEN Sales Cloud Opportunity object (configured for ideas/pilots) + CRM Analytics + Quip ideation canvases capture stage, spo
     WHEN New idea, pilot, or initiative enters or transitions in the Pilot Governance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</si>
  <si>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Pilot Governance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</si>
  <si>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PUB-P1C3.3.5.UC4</t>
  </si>
  <si>
    <t>P1C3.3.5.UC4</t>
  </si>
  <si>
    <t>Continuous validation &amp; quality control for Pilot Governance</t>
  </si>
  <si>
    <t>For Pilot Governance: Salesforce Validation Rules + Flow + Apex + nCino-native checks evaluate completeness, internal consistency, and policy compliance. Trigger condition: Submission, change, or recurring cycle requires validation against Pilot Governance standards.</t>
  </si>
  <si>
    <t>AC1: GIVEN Salesforce Validation Rules + Flow + Apex + nCino-native checks evaluate completeness, internal consistency, and policy 
     WHEN Submission, change, or recurring cycle requires validation against Pilot Governance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</si>
  <si>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Pilot Governance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</si>
  <si>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PUB-P1C3.4.1.UC4</t>
  </si>
  <si>
    <t>P1C3.4.1.UC4</t>
  </si>
  <si>
    <t>Engagement &amp; adoption telemetry for Scale Decision Framework</t>
  </si>
  <si>
    <t>For Scale Decision Framework: CRM Analytics + Pendo/Walkme + Salesforce Adoption Dashboards + Marketing Cloud Personalization capture click-paths, completion, and sentiment. Trigger condition: Continuous monitoring of how end users interact with Scale Decision Framework-related capabilities.</t>
  </si>
  <si>
    <t>AC1: GIVEN CRM Analytics + Pendo/Walkme + Salesforce Adoption Dashboards + Marketing Cloud Personalization capture click-paths, com
     WHEN Continuous monitoring of how end users interact with Scale Decision Framework-related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</si>
  <si>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Scale Decision Framework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</si>
  <si>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PUB-P1C3.4.1.UC3</t>
  </si>
  <si>
    <t>P1C3.4.1.UC3</t>
  </si>
  <si>
    <t>Change &amp; training delivery for Scale Decision Framework</t>
  </si>
  <si>
    <t>For Scale Decision Framework: myTrailhead + Marketing Cloud + Experience Cloud + Slack orchestrate training paths by role; embedded help and in-app guidance via Walkme/IGEL. Trigger condition: New release, policy, or process change related to Scale Decision Framework requires user enablement.</t>
  </si>
  <si>
    <t>AC1: GIVEN myTrailhead + Marketing Cloud + Experience Cloud + Slack orchestrate training paths by role; embedded help and in-app gu
     WHEN New release, policy, or process change related to Scale Decision Framework requires user enablement.
     THEN Personalized learning paths; quizzes confirm comprehension; manager dashboards surface gaps.
AC2: GIVEN the work is processed,
     WHEN the agent/workflow completes,
     THEN Users reach proficiency on Scale Decision Framework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</si>
  <si>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Scale Decision Framework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</si>
  <si>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PUB-P1C3.4.1.UC1</t>
  </si>
  <si>
    <t>P1C3.4.1.UC1</t>
  </si>
  <si>
    <t>End-to-end lifecycle management for Scale Decision Framework</t>
  </si>
  <si>
    <t>For Scale Decision Framework: FSC + nCino track each entity through onboarding → active monitoring → review → exit, with stage-specific data and approvals. Trigger condition: New entity (vendor, model, third party, control, policy) enters the Scale Decision Framework domain or transitions state.</t>
  </si>
  <si>
    <t>AC1: GIVEN FSC + nCino track each entity through onboarding → active monitoring → review → exit, with stage-specific data and appro
     WHEN New entity (vendor, model, third party, control, policy) enters the Scale Decision Framework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</si>
  <si>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Scale Decision Framework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</si>
  <si>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PUB-P1C3.4.1.UC2</t>
  </si>
  <si>
    <t>P1C3.4.1.UC2</t>
  </si>
  <si>
    <t>Innovation pipeline &amp; funnel tracking for Scale Decision Framework</t>
  </si>
  <si>
    <t>For Scale Decision Framework: Sales Cloud Opportunity object (configured for ideas/pilots) + CRM Analytics + Quip ideation canvases capture stage, sponsor, and metrics. Trigger condition: New idea, pilot, or initiative enters or transitions in the Scale Decision Framework pipeline.</t>
  </si>
  <si>
    <t>AC1: GIVEN Sales Cloud Opportunity object (configured for ideas/pilots) + CRM Analytics + Quip ideation canvases capture stage, spo
     WHEN New idea, pilot, or initiative enters or transitions in the Scale Decision Framework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</si>
  <si>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Scale Decision Framework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</si>
  <si>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PUB-P1C3.4.2.UC3</t>
  </si>
  <si>
    <t>P1C3.4.2.UC3</t>
  </si>
  <si>
    <t>Change &amp; training delivery for Production Transition</t>
  </si>
  <si>
    <t>For Production Transition: myTrailhead + Marketing Cloud + Experience Cloud + Slack orchestrate training paths by role; embedded help and in-app guidance via Walkme/IGEL. Trigger condition: New release, policy, or process change related to Production Transition requires user enablement.</t>
  </si>
  <si>
    <t>AC1: GIVEN myTrailhead + Marketing Cloud + Experience Cloud + Slack orchestrate training paths by role; embedded help and in-app gu
     WHEN New release, policy, or process change related to Production Transition requires user enablement.
     THEN Personalized learning paths; quizzes confirm comprehension; manager dashboards surface gaps.
AC2: GIVEN the work is processed,
     WHEN the agent/workflow completes,
     THEN Users reach proficiency on Production Transition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</si>
  <si>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Production Transition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</si>
  <si>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PUB-P1C3.4.2.UC2</t>
  </si>
  <si>
    <t>P1C3.4.2.UC2</t>
  </si>
  <si>
    <t>Innovation pipeline &amp; funnel tracking for Production Transition</t>
  </si>
  <si>
    <t>For Production Transition: Sales Cloud Opportunity object (configured for ideas/pilots) + CRM Analytics + Quip ideation canvases capture stage, sponsor, and metrics. Trigger condition: New idea, pilot, or initiative enters or transitions in the Production Transition pipeline.</t>
  </si>
  <si>
    <t>AC1: GIVEN Sales Cloud Opportunity object (configured for ideas/pilots) + CRM Analytics + Quip ideation canvases capture stage, spo
     WHEN New idea, pilot, or initiative enters or transitions in the Production Transition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</si>
  <si>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Production Transition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</si>
  <si>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PUB-P1C3.4.2.UC4</t>
  </si>
  <si>
    <t>P1C3.4.2.UC4</t>
  </si>
  <si>
    <t>Engagement &amp; adoption telemetry for Production Transition</t>
  </si>
  <si>
    <t>For Production Transition: CRM Analytics + Pendo/Walkme + Salesforce Adoption Dashboards + Marketing Cloud Personalization capture click-paths, completion, and sentiment. Trigger condition: Continuous monitoring of how end users interact with Production Transition-related capabilities.</t>
  </si>
  <si>
    <t>AC1: GIVEN CRM Analytics + Pendo/Walkme + Salesforce Adoption Dashboards + Marketing Cloud Personalization capture click-paths, com
     WHEN Continuous monitoring of how end users interact with Production Transition-related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</si>
  <si>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Production Transition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</si>
  <si>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PUB-P1C3.4.2.UC1</t>
  </si>
  <si>
    <t>P1C3.4.2.UC1</t>
  </si>
  <si>
    <t>End-to-end lifecycle management for Production Transition</t>
  </si>
  <si>
    <t>For Production Transition: FSC + nCino track each entity through onboarding → active monitoring → review → exit, with stage-specific data and approvals. Trigger condition: New entity (vendor, model, third party, control, policy) enters the Production Transition domain or transitions state.</t>
  </si>
  <si>
    <t>AC1: GIVEN FSC + nCino track each entity through onboarding → active monitoring → review → exit, with stage-specific data and appro
     WHEN New entity (vendor, model, third party, control, policy) enters the Production Transition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</si>
  <si>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Production Transition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</si>
  <si>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PUB-P1C3.4.3.UC4</t>
  </si>
  <si>
    <t>P1C3.4.3.UC4</t>
  </si>
  <si>
    <t>Engagement &amp; adoption telemetry for Retirement Criteria</t>
  </si>
  <si>
    <t>For Retirement Criteria: CRM Analytics + Pendo/Walkme + Salesforce Adoption Dashboards + Marketing Cloud Personalization capture click-paths, completion, and sentiment. Trigger condition: Continuous monitoring of how end users interact with Retirement Criteria-related capabilities.</t>
  </si>
  <si>
    <t>AC1: GIVEN CRM Analytics + Pendo/Walkme + Salesforce Adoption Dashboards + Marketing Cloud Personalization capture click-paths, com
     WHEN Continuous monitoring of how end users interact with Retirement Criteria-related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</si>
  <si>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Retirement Criteria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</si>
  <si>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PUB-P1C3.4.3.UC3</t>
  </si>
  <si>
    <t>P1C3.4.3.UC3</t>
  </si>
  <si>
    <t>Change &amp; training delivery for Retirement Criteria</t>
  </si>
  <si>
    <t>For Retirement Criteria: myTrailhead + Marketing Cloud + Experience Cloud + Slack orchestrate training paths by role; embedded help and in-app guidance via Walkme/IGEL. Trigger condition: New release, policy, or process change related to Retirement Criteria requires user enablement.</t>
  </si>
  <si>
    <t>AC1: GIVEN myTrailhead + Marketing Cloud + Experience Cloud + Slack orchestrate training paths by role; embedded help and in-app gu
     WHEN New release, policy, or process change related to Retirement Criteria requires user enablement.
     THEN Personalized learning paths; quizzes confirm comprehension; manager dashboards surface gaps.
AC2: GIVEN the work is processed,
     WHEN the agent/workflow completes,
     THEN Users reach proficiency on Retirement Criteria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</si>
  <si>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Retirement Criteria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</si>
  <si>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PUB-P1C3.4.3.UC1</t>
  </si>
  <si>
    <t>P1C3.4.3.UC1</t>
  </si>
  <si>
    <t>End-to-end lifecycle management for Retirement Criteria</t>
  </si>
  <si>
    <t>For Retirement Criteria: FSC + nCino track each entity through onboarding → active monitoring → review → exit, with stage-specific data and approvals. Trigger condition: New entity (vendor, model, third party, control, policy) enters the Retirement Criteria domain or transitions state.</t>
  </si>
  <si>
    <t>AC1: GIVEN FSC + nCino track each entity through onboarding → active monitoring → review → exit, with stage-specific data and appro
     WHEN New entity (vendor, model, third party, control, policy) enters the Retirement Criteria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</si>
  <si>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Retirement Criteria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</si>
  <si>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PUB-P1C3.4.3.UC2</t>
  </si>
  <si>
    <t>P1C3.4.3.UC2</t>
  </si>
  <si>
    <t>Innovation pipeline &amp; funnel tracking for Retirement Criteria</t>
  </si>
  <si>
    <t>For Retirement Criteria: Sales Cloud Opportunity object (configured for ideas/pilots) + CRM Analytics + Quip ideation canvases capture stage, sponsor, and metrics. Trigger condition: New idea, pilot, or initiative enters or transitions in the Retirement Criteria pipeline.</t>
  </si>
  <si>
    <t>AC1: GIVEN Sales Cloud Opportunity object (configured for ideas/pilots) + CRM Analytics + Quip ideation canvases capture stage, spo
     WHEN New idea, pilot, or initiative enters or transitions in the Retirement Criteria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</si>
  <si>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Retirement Criteria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</si>
  <si>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PUB-P1C3.4.4.UC4</t>
  </si>
  <si>
    <t>P1C3.4.4.UC4</t>
  </si>
  <si>
    <t>Engagement &amp; adoption telemetry for Knowledge Capture</t>
  </si>
  <si>
    <t>For Knowledge Capture: CRM Analytics + Pendo/Walkme + Salesforce Adoption Dashboards + Marketing Cloud Personalization capture click-paths, completion, and sentiment. Trigger condition: Continuous monitoring of how end users interact with Knowledge Capture-related capabilities.</t>
  </si>
  <si>
    <t>AC1: GIVEN CRM Analytics + Pendo/Walkme + Salesforce Adoption Dashboards + Marketing Cloud Personalization capture click-paths, com
     WHEN Continuous monitoring of how end users interact with Knowledge Capture-related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</si>
  <si>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Knowledge Capture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</si>
  <si>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PUB-P1C3.4.4.UC1</t>
  </si>
  <si>
    <t>P1C3.4.4.UC1</t>
  </si>
  <si>
    <t>End-to-end lifecycle management for Knowledge Capture</t>
  </si>
  <si>
    <t>For Knowledge Capture: FSC + nCino track each entity through onboarding → active monitoring → review → exit, with stage-specific data and approvals. Trigger condition: New entity (vendor, model, third party, control, policy) enters the Knowledge Capture domain or transitions state.</t>
  </si>
  <si>
    <t>AC1: GIVEN FSC + nCino track each entity through onboarding → active monitoring → review → exit, with stage-specific data and appro
     WHEN New entity (vendor, model, third party, control, policy) enters the Knowledge Capture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</si>
  <si>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Knowledge Capture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</si>
  <si>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PUB-P1C3.4.4.UC2</t>
  </si>
  <si>
    <t>P1C3.4.4.UC2</t>
  </si>
  <si>
    <t>Innovation pipeline &amp; funnel tracking for Knowledge Capture</t>
  </si>
  <si>
    <t>For Knowledge Capture: Sales Cloud Opportunity object (configured for ideas/pilots) + CRM Analytics + Quip ideation canvases capture stage, sponsor, and metrics. Trigger condition: New idea, pilot, or initiative enters or transitions in the Knowledge Capture pipeline.</t>
  </si>
  <si>
    <t>AC1: GIVEN Sales Cloud Opportunity object (configured for ideas/pilots) + CRM Analytics + Quip ideation canvases capture stage, spo
     WHEN New idea, pilot, or initiative enters or transitions in the Knowledge Capture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</si>
  <si>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Knowledge Capture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</si>
  <si>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PUB-P1C3.4.4.UC3</t>
  </si>
  <si>
    <t>P1C3.4.4.UC3</t>
  </si>
  <si>
    <t>Change &amp; training delivery for Knowledge Capture</t>
  </si>
  <si>
    <t>For Knowledge Capture: myTrailhead + Marketing Cloud + Experience Cloud + Slack orchestrate training paths by role; embedded help and in-app guidance via Walkme/IGEL. Trigger condition: New release, policy, or process change related to Knowledge Capture requires user enablement.</t>
  </si>
  <si>
    <t>AC1: GIVEN myTrailhead + Marketing Cloud + Experience Cloud + Slack orchestrate training paths by role; embedded help and in-app gu
     WHEN New release, policy, or process change related to Knowledge Capture requires user enablement.
     THEN Personalized learning paths; quizzes confirm comprehension; manager dashboards surface gaps.
AC2: GIVEN the work is processed,
     WHEN the agent/workflow completes,
     THEN Users reach proficiency on Knowledge Capture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</si>
  <si>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Knowledge Capture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</si>
  <si>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PUB-P1C3.4.5.UC3</t>
  </si>
  <si>
    <t>P1C3.4.5.UC3</t>
  </si>
  <si>
    <t>Change &amp; training delivery for Post-Implementation Optimization</t>
  </si>
  <si>
    <t>For Post-Implementation Optimization: myTrailhead + Marketing Cloud + Experience Cloud + Slack orchestrate training paths by role; embedded help and in-app guidance via Walkme/IGEL. Trigger condition: New release, policy, or process change related to Post-Implementation Optimization requires user enablement.</t>
  </si>
  <si>
    <t>AC1: GIVEN myTrailhead + Marketing Cloud + Experience Cloud + Slack orchestrate training paths by role; embedded help and in-app gu
     WHEN New release, policy, or process change related to Post-Implementation Optimization requires user enablement.
     THEN Personalized learning paths; quizzes confirm comprehension; manager dashboards surface gaps.
AC2: GIVEN the work is processed,
     WHEN the agent/workflow completes,
     THEN Users reach proficiency on Post-Implementation Optimization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</si>
  <si>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Post-Implementation Optimization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</si>
  <si>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PUB-P1C3.4.5.UC2</t>
  </si>
  <si>
    <t>P1C3.4.5.UC2</t>
  </si>
  <si>
    <t>Innovation pipeline &amp; funnel tracking for Post-Implementation Optimization</t>
  </si>
  <si>
    <t>For Post-Implementation Optimization: Sales Cloud Opportunity object (configured for ideas/pilots) + CRM Analytics + Quip ideation canvases capture stage, sponsor, and metrics. Trigger condition: New idea, pilot, or initiative enters or transitions in the Post-Implementation Optimization pipeline.</t>
  </si>
  <si>
    <t>AC1: GIVEN Sales Cloud Opportunity object (configured for ideas/pilots) + CRM Analytics + Quip ideation canvases capture stage, spo
     WHEN New idea, pilot, or initiative enters or transitions in the Post-Implementation Optimization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</si>
  <si>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Post-Implementation Optimization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Build review queue with assignment rules per persona
  • Configure approval flow with delta-summary for reviewers
  • Add agent-suggested edits with human accept/reject</t>
  </si>
  <si>
    <t>PUB-P1C3.4.5.UC4</t>
  </si>
  <si>
    <t>P1C3.4.5.UC4</t>
  </si>
  <si>
    <t>Engagement &amp; adoption telemetry for Post-Implementation Optimization</t>
  </si>
  <si>
    <t>For Post-Implementation Optimization: CRM Analytics + Pendo/Walkme + Salesforce Adoption Dashboards + Marketing Cloud Personalization capture click-paths, completion, and sentiment. Trigger condition: Continuous monitoring of how end users interact with Post-Implementation Optimization-related capabilities.</t>
  </si>
  <si>
    <t>AC1: GIVEN CRM Analytics + Pendo/Walkme + Salesforce Adoption Dashboards + Marketing Cloud Personalization capture click-paths, com
     WHEN Continuous monitoring of how end users interact with Post-Implementation Optimization-related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</si>
  <si>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Post-Implementation Optimization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</si>
  <si>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PUB-P1C3.4.5.UC1</t>
  </si>
  <si>
    <t>P1C3.4.5.UC1</t>
  </si>
  <si>
    <t>End-to-end lifecycle management for Post-Implementation Optimization</t>
  </si>
  <si>
    <t>For Post-Implementation Optimization: FSC + nCino track each entity through onboarding → active monitoring → review → exit, with stage-specific data and approvals. Trigger condition: New entity (vendor, model, third party, control, policy) enters the Post-Implementation Optimization domain or transitions state.</t>
  </si>
  <si>
    <t>AC1: GIVEN FSC + nCino track each entity through onboarding → active monitoring → review → exit, with stage-specific data and appro
     WHEN New entity (vendor, model, third party, control, policy) enters the Post-Implementation Optimization domain or transitio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</si>
  <si>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Post-Implementation Optimization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</si>
  <si>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PUB-P1C3.5.1.UC4</t>
  </si>
  <si>
    <t>P1C3.5.1.UC4</t>
  </si>
  <si>
    <t>Evidence repository &amp; audit trail for Dedicated Innovation Budget</t>
  </si>
  <si>
    <t>For Dedicated Innovation Budget: FSC Compliance + nCino IQ surface a tamper-evident timeline of decisions, approvals, source documents, and KPI evolution. Trigger condition: Internal audit, regulatory exam, or board oversight request demands evidence of Dedicated Innovation Budget.</t>
  </si>
  <si>
    <t>AC1: GIVEN FSC Compliance + nCino IQ surface a tamper-evident timeline of decisions, approvals, source documents, and KPI evolution
     WHEN Internal audit, regulatory exam, or board oversight request demands evidence of Dedicated Innovation Budget.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</si>
  <si>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Dedicated Innovation Budget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</si>
  <si>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PUB-P1C3.5.1.UC3</t>
  </si>
  <si>
    <t>P1C3.5.1.UC3</t>
  </si>
  <si>
    <t>Workflow-orchestrated review &amp; refresh cycle for Dedicated Innovation Budget</t>
  </si>
  <si>
    <t>For Dedicated Innovation Budget: Salesforce Flow orchestrates a multi-stage review across CFO/CRO/COO/Board Committee with Action Plans, Slack channels, and DocuSign signature capture. Trigger condition: Calendar-based cadence or KPI-deviation event triggers the Dedicated Innovation Budget review.</t>
  </si>
  <si>
    <t>AC1: GIVEN Salesforce Flow orchestrates a multi-stage review across CFO/CRO/COO/Board Committee with Action Plans, Slack channels, 
     WHEN Calendar-based cadence or KPI-deviation event triggers the Dedicated Innovation Budget review.
     THEN Each reviewer sees only their relevant sections; AI summarizes deltas vs prior version; flags unresolved comments and em
AC2: GIVEN the work is processed,
     WHEN the agent/workflow completes,
     THEN Approved Dedicated Innovation Budget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</si>
  <si>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Dedicated Innovation Budget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</si>
  <si>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PUB-P1C3.5.1.UC1</t>
  </si>
  <si>
    <t>P1C3.5.1.UC1</t>
  </si>
  <si>
    <t>Real-time executive performance dashboard for Dedicated Innovation Budget</t>
  </si>
  <si>
    <t>For Dedicated Innovation Budget: CRM Analytics + Tableau ingest from Sales Cloud, FSC, nCino loan/portfolio metrics, and external benchmarks via MuleSoft. Trigger condition: Quarterly business review or material event requires live performance view tied to Dedicated Innovation Budget.</t>
  </si>
  <si>
    <t>AC1: GIVEN CRM Analytics + Tableau ingest from Sales Cloud, FSC, nCino loan/portfolio metrics, and external benchmarks via MuleSoft
     WHEN Quarterly business review or material event requires live performance view tied to Dedicated Innovation Budget.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</si>
  <si>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Dedicated Innovation Budget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</si>
  <si>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PUB-P1C3.5.1.UC2</t>
  </si>
  <si>
    <t>P1C3.5.1.UC2</t>
  </si>
  <si>
    <t>Strategy-to-execution linkage for Dedicated Innovation Budget</t>
  </si>
  <si>
    <t>For Dedicated Innovation Budget: Each Sales Cloud Initiative / FSC Action Plan record carries a parent link to the strategic objective in Dedicated Innovation Budget; CRM Analytics rolls up actuals to objective level. Trigger condition: New initiative is created or existing one re-baselined; needs traceability to Dedicated Innovation Budget.</t>
  </si>
  <si>
    <t>AC1: GIVEN Each Sales Cloud Initiative / FSC Action Plan record carries a parent link to the strategic objective in Dedicated Innov
     WHEN New initiative is created or existing one re-baselined; needs traceability to Dedicated Innovation Budget.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</si>
  <si>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Dedicated Innovation Budget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</si>
  <si>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PUB-P1C3.5.2.UC1</t>
  </si>
  <si>
    <t>P1C3.5.2.UC1</t>
  </si>
  <si>
    <t>Real-time executive performance dashboard for Stage-Gate Funding</t>
  </si>
  <si>
    <t>For Stage-Gate Funding: CRM Analytics + Tableau ingest from Sales Cloud, FSC, nCino loan/portfolio metrics, and external benchmarks via MuleSoft. Trigger condition: Quarterly business review or material event requires live performance view tied to Stage-Gate Funding.</t>
  </si>
  <si>
    <t>AC1: GIVEN CRM Analytics + Tableau ingest from Sales Cloud, FSC, nCino loan/portfolio metrics, and external benchmarks via MuleSoft
     WHEN Quarterly business review or material event requires live performance view tied to Stage-Gate Funding.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</si>
  <si>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Stage-Gate Funding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</si>
  <si>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PUB-P1C3.5.2.UC2</t>
  </si>
  <si>
    <t>P1C3.5.2.UC2</t>
  </si>
  <si>
    <t>Strategy-to-execution linkage for Stage-Gate Funding</t>
  </si>
  <si>
    <t>For Stage-Gate Funding: Each Sales Cloud Initiative / FSC Action Plan record carries a parent link to the strategic objective in Stage-Gate Funding; CRM Analytics rolls up actuals to objective level. Trigger condition: New initiative is created or existing one re-baselined; needs traceability to Stage-Gate Funding.</t>
  </si>
  <si>
    <t>AC1: GIVEN Each Sales Cloud Initiative / FSC Action Plan record carries a parent link to the strategic objective in Stage-Gate Fund
     WHEN New initiative is created or existing one re-baselined; needs traceability to Stage-Gate Funding.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</si>
  <si>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Stage-Gate Funding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</si>
  <si>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PUB-P1C3.5.2.UC3</t>
  </si>
  <si>
    <t>P1C3.5.2.UC3</t>
  </si>
  <si>
    <t>Workflow-orchestrated review &amp; refresh cycle for Stage-Gate Funding</t>
  </si>
  <si>
    <t>For Stage-Gate Funding: Salesforce Flow orchestrates a multi-stage review across CFO/CRO/COO/Board Committee with Action Plans, Slack channels, and DocuSign signature capture. Trigger condition: Calendar-based cadence or KPI-deviation event triggers the Stage-Gate Funding review.</t>
  </si>
  <si>
    <t>AC1: GIVEN Salesforce Flow orchestrates a multi-stage review across CFO/CRO/COO/Board Committee with Action Plans, Slack channels, 
     WHEN Calendar-based cadence or KPI-deviation event triggers the Stage-Gate Funding review.
     THEN Each reviewer sees only their relevant sections; AI summarizes deltas vs prior version; flags unresolved comments and em
AC2: GIVEN the work is processed,
     WHEN the agent/workflow completes,
     THEN Approved Stage-Gate Funding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</si>
  <si>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Stage-Gate Funding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</si>
  <si>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PUB-P1C3.5.2.UC4</t>
  </si>
  <si>
    <t>P1C3.5.2.UC4</t>
  </si>
  <si>
    <t>Evidence repository &amp; audit trail for Stage-Gate Funding</t>
  </si>
  <si>
    <t>For Stage-Gate Funding: FSC Compliance + nCino IQ surface a tamper-evident timeline of decisions, approvals, source documents, and KPI evolution. Trigger condition: Internal audit, regulatory exam, or board oversight request demands evidence of Stage-Gate Funding.</t>
  </si>
  <si>
    <t>AC1: GIVEN FSC Compliance + nCino IQ surface a tamper-evident timeline of decisions, approvals, source documents, and KPI evolution
     WHEN Internal audit, regulatory exam, or board oversight request demands evidence of Stage-Gate Funding.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</si>
  <si>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Stage-Gate Funding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</si>
  <si>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PUB-P1C3.5.3.UC4</t>
  </si>
  <si>
    <t>P1C3.5.3.UC4</t>
  </si>
  <si>
    <t>Evidence repository &amp; audit trail for Innovation ROI Tracking</t>
  </si>
  <si>
    <t>For Innovation ROI Tracking: FSC Compliance + nCino IQ surface a tamper-evident timeline of decisions, approvals, source documents, and KPI evolution. Trigger condition: Internal audit, regulatory exam, or board oversight request demands evidence of Innovation ROI Tracking.</t>
  </si>
  <si>
    <t>AC1: GIVEN FSC Compliance + nCino IQ surface a tamper-evident timeline of decisions, approvals, source documents, and KPI evolution
     WHEN Internal audit, regulatory exam, or board oversight request demands evidence of Innovation ROI Tracking.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</si>
  <si>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Innovation ROI Tracking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</si>
  <si>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PUB-P1C3.5.3.UC1</t>
  </si>
  <si>
    <t>P1C3.5.3.UC1</t>
  </si>
  <si>
    <t>Real-time executive performance dashboard for Innovation ROI Tracking</t>
  </si>
  <si>
    <t>For Innovation ROI Tracking: CRM Analytics + Tableau ingest from Sales Cloud, FSC, nCino loan/portfolio metrics, and external benchmarks via MuleSoft. Trigger condition: Quarterly business review or material event requires live performance view tied to Innovation ROI Tracking.</t>
  </si>
  <si>
    <t>AC1: GIVEN CRM Analytics + Tableau ingest from Sales Cloud, FSC, nCino loan/portfolio metrics, and external benchmarks via MuleSoft
     WHEN Quarterly business review or material event requires live performance view tied to Innovation ROI Tracking.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</si>
  <si>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Innovation ROI Tracking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</si>
  <si>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PUB-P1C3.5.3.UC2</t>
  </si>
  <si>
    <t>P1C3.5.3.UC2</t>
  </si>
  <si>
    <t>Strategy-to-execution linkage for Innovation ROI Tracking</t>
  </si>
  <si>
    <t>For Innovation ROI Tracking: Each Sales Cloud Initiative / FSC Action Plan record carries a parent link to the strategic objective in Innovation ROI Tracking; CRM Analytics rolls up actuals to objective level. Trigger condition: New initiative is created or existing one re-baselined; needs traceability to Innovation ROI Tracking.</t>
  </si>
  <si>
    <t>AC1: GIVEN Each Sales Cloud Initiative / FSC Action Plan record carries a parent link to the strategic objective in Innovation ROI 
     WHEN New initiative is created or existing one re-baselined; needs traceability to Innovation ROI Tracking.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</si>
  <si>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Innovation ROI Tracking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</si>
  <si>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PUB-P1C3.5.3.UC3</t>
  </si>
  <si>
    <t>P1C3.5.3.UC3</t>
  </si>
  <si>
    <t>Workflow-orchestrated review &amp; refresh cycle for Innovation ROI Tracking</t>
  </si>
  <si>
    <t>For Innovation ROI Tracking: Salesforce Flow orchestrates a multi-stage review across CFO/CRO/COO/Board Committee with Action Plans, Slack channels, and DocuSign signature capture. Trigger condition: Calendar-based cadence or KPI-deviation event triggers the Innovation ROI Tracking review.</t>
  </si>
  <si>
    <t>AC1: GIVEN Salesforce Flow orchestrates a multi-stage review across CFO/CRO/COO/Board Committee with Action Plans, Slack channels, 
     WHEN Calendar-based cadence or KPI-deviation event triggers the Innovation ROI Tracking review.
     THEN Each reviewer sees only their relevant sections; AI summarizes deltas vs prior version; flags unresolved comments and em
AC2: GIVEN the work is processed,
     WHEN the agent/workflow completes,
     THEN Approved Innovation ROI Tracking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</si>
  <si>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Innovation ROI Tracking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</si>
  <si>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PUB-P1C3.5.4.UC3</t>
  </si>
  <si>
    <t>P1C3.5.4.UC3</t>
  </si>
  <si>
    <t>Workflow-orchestrated review &amp; refresh cycle for Venture Allocation</t>
  </si>
  <si>
    <t>For Venture Allocation: Salesforce Flow orchestrates a multi-stage review across CFO/CRO/COO/Board Committee with Action Plans, Slack channels, and DocuSign signature capture. Trigger condition: Calendar-based cadence or KPI-deviation event triggers the Venture Allocation review.</t>
  </si>
  <si>
    <t>AC1: GIVEN Salesforce Flow orchestrates a multi-stage review across CFO/CRO/COO/Board Committee with Action Plans, Slack channels, 
     WHEN Calendar-based cadence or KPI-deviation event triggers the Venture Allocation review.
     THEN Each reviewer sees only their relevant sections; AI summarizes deltas vs prior version; flags unresolved comments and em
AC2: GIVEN the work is processed,
     WHEN the agent/workflow completes,
     THEN Approved Venture Allocation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</si>
  <si>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Venture Allocation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</si>
  <si>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PUB-P1C3.5.4.UC1</t>
  </si>
  <si>
    <t>P1C3.5.4.UC1</t>
  </si>
  <si>
    <t>Real-time executive performance dashboard for Venture Allocation</t>
  </si>
  <si>
    <t>For Venture Allocation: CRM Analytics + Tableau ingest from Sales Cloud, FSC, nCino loan/portfolio metrics, and external benchmarks via MuleSoft. Trigger condition: Quarterly business review or material event requires live performance view tied to Venture Allocation.</t>
  </si>
  <si>
    <t>AC1: GIVEN CRM Analytics + Tableau ingest from Sales Cloud, FSC, nCino loan/portfolio metrics, and external benchmarks via MuleSoft
     WHEN Quarterly business review or material event requires live performance view tied to Venture Allocation.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</si>
  <si>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Venture Allocation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</si>
  <si>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PUB-P1C3.5.4.UC2</t>
  </si>
  <si>
    <t>P1C3.5.4.UC2</t>
  </si>
  <si>
    <t>Strategy-to-execution linkage for Venture Allocation</t>
  </si>
  <si>
    <t>For Venture Allocation: Each Sales Cloud Initiative / FSC Action Plan record carries a parent link to the strategic objective in Venture Allocation; CRM Analytics rolls up actuals to objective level. Trigger condition: New initiative is created or existing one re-baselined; needs traceability to Venture Allocation.</t>
  </si>
  <si>
    <t>AC1: GIVEN Each Sales Cloud Initiative / FSC Action Plan record carries a parent link to the strategic objective in Venture Allocat
     WHEN New initiative is created or existing one re-baselined; needs traceability to Venture Allocation.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</si>
  <si>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Venture Allocation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</si>
  <si>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PUB-P1C3.5.4.UC4</t>
  </si>
  <si>
    <t>P1C3.5.4.UC4</t>
  </si>
  <si>
    <t>Evidence repository &amp; audit trail for Venture Allocation</t>
  </si>
  <si>
    <t>For Venture Allocation: FSC Compliance + nCino IQ surface a tamper-evident timeline of decisions, approvals, source documents, and KPI evolution. Trigger condition: Internal audit, regulatory exam, or board oversight request demands evidence of Venture Allocation.</t>
  </si>
  <si>
    <t>AC1: GIVEN FSC Compliance + nCino IQ surface a tamper-evident timeline of decisions, approvals, source documents, and KPI evolution
     WHEN Internal audit, regulatory exam, or board oversight request demands evidence of Venture Allocation.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</si>
  <si>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Venture Allocation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</si>
  <si>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PUB-P1C3.6.1.UC1</t>
  </si>
  <si>
    <t>P1C3.6.1.UC1</t>
  </si>
  <si>
    <t>End-to-end lifecycle management for Fintech Partnership Strategy</t>
  </si>
  <si>
    <t>For Fintech Partnership Strategy: FSC + nCino track each entity through onboarding → active monitoring → review → exit, with stage-specific data and approvals. Trigger condition: New entity (vendor, model, third party, control, policy) enters the Fintech Partnership Strategy domain or transitions state.</t>
  </si>
  <si>
    <t>AC1: GIVEN FSC + nCino track each entity through onboarding → active monitoring → review → exit, with stage-specific data and appro
     WHEN New entity (vendor, model, third party, control, policy) enters the Fintech Partnership Strategy domain or transitions s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</si>
  <si>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Fintech Partnership Strategy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Configure agent topics and bind Apex Actions for autonomous execution
  • Set confidence thresholds and audit logging
  • Expose outcomes via Pub/Sub API for downstream systems</t>
  </si>
  <si>
    <t>PUB-P1C3.6.1.UC2</t>
  </si>
  <si>
    <t>P1C3.6.1.UC2</t>
  </si>
  <si>
    <t>Persona-based self-service portal for Fintech Partnership Strategy</t>
  </si>
  <si>
    <t>For Fintech Partnership Strategy: Experience Cloud + Salesforce Shield + Agentforce expose just enough information per persona; agent answers questions in natural language. Trigger condition: Audience (employee, customer, partner, regulator) needs role-appropriate access to Fintech Partnership Strategy.</t>
  </si>
  <si>
    <t>AC1: GIVEN Experience Cloud + Salesforce Shield + Agentforce expose just enough information per persona; agent answers questions in
     WHEN Audience (employee, customer, partner, regulator) needs role-appropriate access to Fintech Partnership Strategy.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Fintech Partnership Strategy knowledge with persona-aware tone and depth.
AC4: GIVEN external systems need access,
     WHEN integration is configured,
     THEN Portal capabilities exposed via APIs for embedding in partner sites, Slack, MS Teams.</t>
  </si>
  <si>
    <t>Solution Approach for Fintech Partnership Strategy (SELF_SERVICE_PORTAL):
Platform Stack: Experience Cloud, Shield, Agentforce, Knowledge
AI/Agentic Layer:
  Agentforce Service Agent grounded in Fintech Partnership Strategy knowledge with persona-aware tone and depth.
Headless/Integration Layer:
  Portal capabilities exposed via APIs for embedding in partner sites, Slack, MS Teams.
Business Value:
  Operational cost reduced; user satisfaction up; compliance posture stronger.
Implementation Notes:
  • Configure agent topics and bind Apex Actions for autonomous execution
  • Set confidence thresholds and audit logging
  • Expose outcomes via Pub/Sub API for downstream systems</t>
  </si>
  <si>
    <t>PUB-P1C3.6.1.UC3</t>
  </si>
  <si>
    <t>P1C3.6.1.UC3</t>
  </si>
  <si>
    <t>Multi-channel stakeholder communication of Fintech Partnership Strategy</t>
  </si>
  <si>
    <t>For Fintech Partnership Strategy: Marketing Cloud + Experience Cloud + Slack + Journey Builder orchestrate messaging by audience segment with role-tailored content. Trigger condition: Approval or material change to Fintech Partnership Strategy triggers cascading communication.</t>
  </si>
  <si>
    <t>AC1: GIVEN Marketing Cloud + Experience Cloud + Slack + Journey Builder orchestrate messaging by audience segment with role-tailore
     WHEN Approval or material change to Fintech Partnership Strategy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</si>
  <si>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Fintech Partnership Strategy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Configure agent topics and bind Apex Actions for autonomous execution
  • Set confidence thresholds and audit logging
  • Expose outcomes via Pub/Sub API for downstream systems</t>
  </si>
  <si>
    <t>PUB-P1C3.6.1.UC4</t>
  </si>
  <si>
    <t>P1C3.6.1.UC4</t>
  </si>
  <si>
    <t>Peer benchmarking &amp; calibration for Fintech Partnership Strategy</t>
  </si>
  <si>
    <t>For Fintech Partnership Strategy: nCino Operations Analytics + nCino Research Institute + external data via MuleSoft (S&amp;P, Bloomberg, regulator FOIA) feed peer comparisons. Trigger condition: Annual planning, board cycle, or strategic review of Fintech Partnership Strategy.</t>
  </si>
  <si>
    <t>AC1: GIVEN nCino Operations Analytics + nCino Research Institute + external data via MuleSoft (S&amp;P, Bloomberg, regulator FOIA) feed
     WHEN Annual planning, board cycle, or strategic review of Fintech Partnership Strategy.
     THEN AI agent ranks the institution against peer cohort, identifies gaps, suggests catch-up targets.
AC2: GIVEN the work is processed,
     WHEN the agent/workflow completes,
     THEN Peer-benchmarked report tied directly to Fintech Partnership Strategy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</si>
  <si>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Fintech Partnership Strategy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Configure agent topics and bind Apex Actions for autonomous execution
  • Set confidence thresholds and audit logging
  • Expose outcomes via Pub/Sub API for downstream systems</t>
  </si>
  <si>
    <t>PUB-P1C3.6.2.UC4</t>
  </si>
  <si>
    <t>P1C3.6.2.UC4</t>
  </si>
  <si>
    <t>Peer benchmarking &amp; calibration for Accelerator/Incubator Engagement</t>
  </si>
  <si>
    <t>For Accelerator/Incubator Engagement: nCino Operations Analytics + nCino Research Institute + external data via MuleSoft (S&amp;P, Bloomberg, regulator FOIA) feed peer comparisons. Trigger condition: Annual planning, board cycle, or strategic review of Accelerator/Incubator Engagement.</t>
  </si>
  <si>
    <t>AC1: GIVEN nCino Operations Analytics + nCino Research Institute + external data via MuleSoft (S&amp;P, Bloomberg, regulator FOIA) feed
     WHEN Annual planning, board cycle, or strategic review of Accelerator/Incubator Engagement.
     THEN AI agent ranks the institution against peer cohort, identifies gaps, suggests catch-up targets.
AC2: GIVEN the work is processed,
     WHEN the agent/workflow completes,
     THEN Peer-benchmarked report tied directly to Accelerator/Incubator Engagement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</si>
  <si>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Accelerator/Incubator Engagement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</si>
  <si>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PUB-P1C3.6.2.UC3</t>
  </si>
  <si>
    <t>P1C3.6.2.UC3</t>
  </si>
  <si>
    <t>Multi-channel stakeholder communication of Accelerator/Incubator Engagement</t>
  </si>
  <si>
    <t>For Accelerator/Incubator Engagement: Marketing Cloud + Experience Cloud + Slack + Journey Builder orchestrate messaging by audience segment with role-tailored content. Trigger condition: Approval or material change to Accelerator/Incubator Engagement triggers cascading communication.</t>
  </si>
  <si>
    <t>AC1: GIVEN Marketing Cloud + Experience Cloud + Slack + Journey Builder orchestrate messaging by audience segment with role-tailore
     WHEN Approval or material change to Accelerator/Incubator Engagement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</si>
  <si>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Accelerator/Incubator Engagement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</si>
  <si>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PUB-P1C3.6.2.UC1</t>
  </si>
  <si>
    <t>P1C3.6.2.UC1</t>
  </si>
  <si>
    <t>End-to-end lifecycle management for Accelerator/Incubator Engagement</t>
  </si>
  <si>
    <t>For Accelerator/Incubator Engagement: FSC + nCino track each entity through onboarding → active monitoring → review → exit, with stage-specific data and approvals. Trigger condition: New entity (vendor, model, third party, control, policy) enters the Accelerator/Incubator Engagement domain or transitions state.</t>
  </si>
  <si>
    <t>AC1: GIVEN FSC + nCino track each entity through onboarding → active monitoring → review → exit, with stage-specific data and appro
     WHEN New entity (vendor, model, third party, control, policy) enters the Accelerator/Incubator Engagement domain or transitio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</si>
  <si>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Accelerator/Incubator Engagement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</si>
  <si>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PUB-P1C3.6.2.UC2</t>
  </si>
  <si>
    <t>P1C3.6.2.UC2</t>
  </si>
  <si>
    <t>Persona-based self-service portal for Accelerator/Incubator Engagement</t>
  </si>
  <si>
    <t>For Accelerator/Incubator Engagement: Experience Cloud + Salesforce Shield + Agentforce expose just enough information per persona; agent answers questions in natural language. Trigger condition: Audience (employee, customer, partner, regulator) needs role-appropriate access to Accelerator/Incubator Engagement.</t>
  </si>
  <si>
    <t>AC1: GIVEN Experience Cloud + Salesforce Shield + Agentforce expose just enough information per persona; agent answers questions in
     WHEN Audience (employee, customer, partner, regulator) needs role-appropriate access to Accelerator/Incubator Engagement.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Accelerator/Incubator Engagement knowledge with persona-aware tone and depth.
AC4: GIVEN external systems need access,
     WHEN integration is configured,
     THEN Portal capabilities exposed via APIs for embedding in partner sites, Slack, MS Teams.</t>
  </si>
  <si>
    <t>Solution Approach for Accelerator/Incubator Engagement (SELF_SERVICE_PORTAL):
Platform Stack: Experience Cloud, Shield, Agentforce, Knowledge
AI/Agentic Layer:
  Agentforce Service Agent grounded in Accelerator/Incubator Engagement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</si>
  <si>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PUB-P1C3.6.3.UC2</t>
  </si>
  <si>
    <t>P1C3.6.3.UC2</t>
  </si>
  <si>
    <t>Persona-based self-service portal for Industry Consortium Participation</t>
  </si>
  <si>
    <t>For Industry Consortium Participation: Experience Cloud + Salesforce Shield + Agentforce expose just enough information per persona; agent answers questions in natural language. Trigger condition: Audience (employee, customer, partner, regulator) needs role-appropriate access to Industry Consortium Participation.</t>
  </si>
  <si>
    <t>AC1: GIVEN Experience Cloud + Salesforce Shield + Agentforce expose just enough information per persona; agent answers questions in
     WHEN Audience (employee, customer, partner, regulator) needs role-appropriate access to Industry Consortium Participation.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Industry Consortium Participation knowledge with persona-aware tone and depth.
AC4: GIVEN external systems need access,
     WHEN integration is configured,
     THEN Portal capabilities exposed via APIs for embedding in partner sites, Slack, MS Teams.</t>
  </si>
  <si>
    <t>Solution Approach for Industry Consortium Participation (SELF_SERVICE_PORTAL):
Platform Stack: Experience Cloud, Shield, Agentforce, Knowledge
AI/Agentic Layer:
  Agentforce Service Agent grounded in Industry Consortium Participation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</si>
  <si>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PUB-P1C3.6.3.UC1</t>
  </si>
  <si>
    <t>P1C3.6.3.UC1</t>
  </si>
  <si>
    <t>End-to-end lifecycle management for Industry Consortium Participation</t>
  </si>
  <si>
    <t>For Industry Consortium Participation: FSC + nCino track each entity through onboarding → active monitoring → review → exit, with stage-specific data and approvals. Trigger condition: New entity (vendor, model, third party, control, policy) enters the Industry Consortium Participation domain or transitions state.</t>
  </si>
  <si>
    <t>AC1: GIVEN FSC + nCino track each entity through onboarding → active monitoring → review → exit, with stage-specific data and appro
     WHEN New entity (vendor, model, third party, control, policy) enters the Industry Consortium Participation domain or transiti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</si>
  <si>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Industry Consortium Participation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Standard CRM workflow with assignment + status tracking
  • Custom fields for sub-cap-specific data capture
  • Reports/dashboards for monitoring and reporting</t>
  </si>
  <si>
    <t>PUB-P1C3.6.3.UC3</t>
  </si>
  <si>
    <t>P1C3.6.3.UC3</t>
  </si>
  <si>
    <t>Multi-channel stakeholder communication of Industry Consortium Participation</t>
  </si>
  <si>
    <t>For Industry Consortium Participation: Marketing Cloud + Experience Cloud + Slack + Journey Builder orchestrate messaging by audience segment with role-tailored content. Trigger condition: Approval or material change to Industry Consortium Participation triggers cascading communication.</t>
  </si>
  <si>
    <t>AC1: GIVEN Marketing Cloud + Experience Cloud + Slack + Journey Builder orchestrate messaging by audience segment with role-tailore
     WHEN Approval or material change to Industry Consortium Participation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</si>
  <si>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Industry Consortium Participation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</si>
  <si>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PUB-P1C3.6.3.UC4</t>
  </si>
  <si>
    <t>P1C3.6.3.UC4</t>
  </si>
  <si>
    <t>Peer benchmarking &amp; calibration for Industry Consortium Participation</t>
  </si>
  <si>
    <t>For Industry Consortium Participation: nCino Operations Analytics + nCino Research Institute + external data via MuleSoft (S&amp;P, Bloomberg, regulator FOIA) feed peer comparisons. Trigger condition: Annual planning, board cycle, or strategic review of Industry Consortium Participation.</t>
  </si>
  <si>
    <t>AC1: GIVEN nCino Operations Analytics + nCino Research Institute + external data via MuleSoft (S&amp;P, Bloomberg, regulator FOIA) feed
     WHEN Annual planning, board cycle, or strategic review of Industry Consortium Participation.
     THEN AI agent ranks the institution against peer cohort, identifies gaps, suggests catch-up targets.
AC2: GIVEN the work is processed,
     WHEN the agent/workflow completes,
     THEN Peer-benchmarked report tied directly to Industry Consortium Participation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</si>
  <si>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Industry Consortium Participation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Standard CRM workflow with assignment + status tracking
  • Custom fields for sub-cap-specific data capture
  • Reports/dashboards for monitoring and reporting</t>
  </si>
  <si>
    <t>PUB-P1C3.6.4.UC4</t>
  </si>
  <si>
    <t>P1C3.6.4.UC4</t>
  </si>
  <si>
    <t>Peer benchmarking &amp; calibration for Academic Partnerships</t>
  </si>
  <si>
    <t>For Academic Partnerships: nCino Operations Analytics + nCino Research Institute + external data via MuleSoft (S&amp;P, Bloomberg, regulator FOIA) feed peer comparisons. Trigger condition: Annual planning, board cycle, or strategic review of Academic Partnerships.</t>
  </si>
  <si>
    <t>AC1: GIVEN nCino Operations Analytics + nCino Research Institute + external data via MuleSoft (S&amp;P, Bloomberg, regulator FOIA) feed
     WHEN Annual planning, board cycle, or strategic review of Academic Partnerships.
     THEN AI agent ranks the institution against peer cohort, identifies gaps, suggests catch-up targets.
AC2: GIVEN the work is processed,
     WHEN the agent/workflow completes,
     THEN Peer-benchmarked report tied directly to Academic Partnerships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</si>
  <si>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Academic Partnerships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</si>
  <si>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PUB-P1C3.6.4.UC3</t>
  </si>
  <si>
    <t>P1C3.6.4.UC3</t>
  </si>
  <si>
    <t>Multi-channel stakeholder communication of Academic Partnerships</t>
  </si>
  <si>
    <t>For Academic Partnerships: Marketing Cloud + Experience Cloud + Slack + Journey Builder orchestrate messaging by audience segment with role-tailored content. Trigger condition: Approval or material change to Academic Partnerships triggers cascading communication.</t>
  </si>
  <si>
    <t>AC1: GIVEN Marketing Cloud + Experience Cloud + Slack + Journey Builder orchestrate messaging by audience segment with role-tailore
     WHEN Approval or material change to Academic Partnerships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</si>
  <si>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Academic Partnerships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</si>
  <si>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PUB-P1C3.6.4.UC1</t>
  </si>
  <si>
    <t>P1C3.6.4.UC1</t>
  </si>
  <si>
    <t>End-to-end lifecycle management for Academic Partnerships</t>
  </si>
  <si>
    <t>For Academic Partnerships: FSC + nCino track each entity through onboarding → active monitoring → review → exit, with stage-specific data and approvals. Trigger condition: New entity (vendor, model, third party, control, policy) enters the Academic Partnerships domain or transitions state.</t>
  </si>
  <si>
    <t>AC1: GIVEN FSC + nCino track each entity through onboarding → active monitoring → review → exit, with stage-specific data and appro
     WHEN New entity (vendor, model, third party, control, policy) enters the Academic Partnerships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</si>
  <si>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Academic Partnerships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</si>
  <si>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PUB-P1C3.6.4.UC2</t>
  </si>
  <si>
    <t>P1C3.6.4.UC2</t>
  </si>
  <si>
    <t>Persona-based self-service portal for Academic Partnerships</t>
  </si>
  <si>
    <t>For Academic Partnerships: Experience Cloud + Salesforce Shield + Agentforce expose just enough information per persona; agent answers questions in natural language. Trigger condition: Audience (employee, customer, partner, regulator) needs role-appropriate access to Academic Partnerships.</t>
  </si>
  <si>
    <t>AC1: GIVEN Experience Cloud + Salesforce Shield + Agentforce expose just enough information per persona; agent answers questions in
     WHEN Audience (employee, customer, partner, regulator) needs role-appropriate access to Academic Partnerships.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Academic Partnerships knowledge with persona-aware tone and depth.
AC4: GIVEN external systems need access,
     WHEN integration is configured,
     THEN Portal capabilities exposed via APIs for embedding in partner sites, Slack, MS Teams.</t>
  </si>
  <si>
    <t>Solution Approach for Academic Partnerships (SELF_SERVICE_PORTAL):
Platform Stack: Experience Cloud, Shield, Agentforce, Knowledge
AI/Agentic Layer:
  Agentforce Service Agent grounded in Academic Partnerships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</si>
  <si>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PUB-P1C3.7.1.UC2</t>
  </si>
  <si>
    <t>P1C3.7.1.UC2</t>
  </si>
  <si>
    <t>Peer benchmarking &amp; calibration for Core Vendor Roadmap Alignment</t>
  </si>
  <si>
    <t>For Core Vendor Roadmap Alignment: nCino Operations Analytics + nCino Research Institute + external data via MuleSoft (S&amp;P, Bloomberg, regulator FOIA) feed peer comparisons. Trigger condition: Annual planning, board cycle, or strategic review of Core Vendor Roadmap Alignment.</t>
  </si>
  <si>
    <t>AC1: GIVEN nCino Operations Analytics + nCino Research Institute + external data via MuleSoft (S&amp;P, Bloomberg, regulator FOIA) feed
     WHEN Annual planning, board cycle, or strategic review of Core Vendor Roadmap Alignment.
     THEN AI agent ranks the institution against peer cohort, identifies gaps, suggests catch-up targets.
AC2: GIVEN the work is processed,
     WHEN the agent/workflow completes,
     THEN Peer-benchmarked report tied directly to Core Vendor Roadmap Alignment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</si>
  <si>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Core Vendor Roadmap Alignment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</si>
  <si>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PUB-P1C3.7.1.UC1</t>
  </si>
  <si>
    <t>P1C3.7.1.UC1</t>
  </si>
  <si>
    <t>End-to-end lifecycle management for Core Vendor Roadmap Alignment</t>
  </si>
  <si>
    <t>For Core Vendor Roadmap Alignment: FSC + nCino track each entity through onboarding → active monitoring → review → exit, with stage-specific data and approvals. Trigger condition: New entity (vendor, model, third party, control, policy) enters the Core Vendor Roadmap Alignment domain or transitions state.</t>
  </si>
  <si>
    <t>AC1: GIVEN FSC + nCino track each entity through onboarding → active monitoring → review → exit, with stage-specific data and appro
     WHEN New entity (vendor, model, third party, control, policy) enters the Core Vendor Roadmap Alignment domain or transitions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</si>
  <si>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Core Vendor Roadmap Alignment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</si>
  <si>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PUB-P1C3.7.1.UC3</t>
  </si>
  <si>
    <t>P1C3.7.1.UC3</t>
  </si>
  <si>
    <t>Workflow-orchestrated review &amp; refresh cycle for Core Vendor Roadmap Alignment</t>
  </si>
  <si>
    <t>For Core Vendor Roadmap Alignment: Salesforce Flow orchestrates a multi-stage review across CFO/CRO/COO/Board Committee with Action Plans, Slack channels, and DocuSign signature capture. Trigger condition: Calendar-based cadence or KPI-deviation event triggers the Core Vendor Roadmap Alignment review.</t>
  </si>
  <si>
    <t>AC1: GIVEN Salesforce Flow orchestrates a multi-stage review across CFO/CRO/COO/Board Committee with Action Plans, Slack channels, 
     WHEN Calendar-based cadence or KPI-deviation event triggers the Core Vendor Roadmap Alignment review.
     THEN Each reviewer sees only their relevant sections; AI summarizes deltas vs prior version; flags unresolved comments and em
AC2: GIVEN the work is processed,
     WHEN the agent/workflow completes,
     THEN Approved Core Vendor Roadmap Alignment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</si>
  <si>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Core Vendor Roadmap Alignment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</si>
  <si>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PUB-P1C3.7.2.UC2</t>
  </si>
  <si>
    <t>P1C3.7.2.UC2</t>
  </si>
  <si>
    <t>Peer benchmarking &amp; calibration for Early Adopter Programs</t>
  </si>
  <si>
    <t>For Early Adopter Programs: nCino Operations Analytics + nCino Research Institute + external data via MuleSoft (S&amp;P, Bloomberg, regulator FOIA) feed peer comparisons. Trigger condition: Annual planning, board cycle, or strategic review of Early Adopter Programs.</t>
  </si>
  <si>
    <t>AC1: GIVEN nCino Operations Analytics + nCino Research Institute + external data via MuleSoft (S&amp;P, Bloomberg, regulator FOIA) feed
     WHEN Annual planning, board cycle, or strategic review of Early Adopter Programs.
     THEN AI agent ranks the institution against peer cohort, identifies gaps, suggests catch-up targets.
AC2: GIVEN the work is processed,
     WHEN the agent/workflow completes,
     THEN Peer-benchmarked report tied directly to Early Adopter Programs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</si>
  <si>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Early Adopter Programs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</si>
  <si>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PUB-P1C3.7.2.UC3</t>
  </si>
  <si>
    <t>P1C3.7.2.UC3</t>
  </si>
  <si>
    <t>Workflow-orchestrated review &amp; refresh cycle for Early Adopter Programs</t>
  </si>
  <si>
    <t>For Early Adopter Programs: Salesforce Flow orchestrates a multi-stage review across CFO/CRO/COO/Board Committee with Action Plans, Slack channels, and DocuSign signature capture. Trigger condition: Calendar-based cadence or KPI-deviation event triggers the Early Adopter Programs review.</t>
  </si>
  <si>
    <t>AC1: GIVEN Salesforce Flow orchestrates a multi-stage review across CFO/CRO/COO/Board Committee with Action Plans, Slack channels, 
     WHEN Calendar-based cadence or KPI-deviation event triggers the Early Adopter Programs review.
     THEN Each reviewer sees only their relevant sections; AI summarizes deltas vs prior version; flags unresolved comments and em
AC2: GIVEN the work is processed,
     WHEN the agent/workflow completes,
     THEN Approved Early Adopter Programs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</si>
  <si>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Early Adopter Programs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</si>
  <si>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PUB-P1C3.7.2.UC1</t>
  </si>
  <si>
    <t>P1C3.7.2.UC1</t>
  </si>
  <si>
    <t>End-to-end lifecycle management for Early Adopter Programs</t>
  </si>
  <si>
    <t>For Early Adopter Programs: FSC + nCino track each entity through onboarding → active monitoring → review → exit, with stage-specific data and approvals. Trigger condition: New entity (vendor, model, third party, control, policy) enters the Early Adopter Programs domain or transitions state.</t>
  </si>
  <si>
    <t>AC1: GIVEN FSC + nCino track each entity through onboarding → active monitoring → review → exit, with stage-specific data and appro
     WHEN New entity (vendor, model, third party, control, policy) enters the Early Adopter Programs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</si>
  <si>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Early Adopter Programs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</si>
  <si>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PUB-P1C3.7.3.UC2</t>
  </si>
  <si>
    <t>P1C3.7.3.UC2</t>
  </si>
  <si>
    <t>Peer benchmarking &amp; calibration for Vendor Innovation Feedback</t>
  </si>
  <si>
    <t>For Vendor Innovation Feedback: nCino Operations Analytics + nCino Research Institute + external data via MuleSoft (S&amp;P, Bloomberg, regulator FOIA) feed peer comparisons. Trigger condition: Annual planning, board cycle, or strategic review of Vendor Innovation Feedback.</t>
  </si>
  <si>
    <t>AC1: GIVEN nCino Operations Analytics + nCino Research Institute + external data via MuleSoft (S&amp;P, Bloomberg, regulator FOIA) feed
     WHEN Annual planning, board cycle, or strategic review of Vendor Innovation Feedback.
     THEN AI agent ranks the institution against peer cohort, identifies gaps, suggests catch-up targets.
AC2: GIVEN the work is processed,
     WHEN the agent/workflow completes,
     THEN Peer-benchmarked report tied directly to Vendor Innovation Feedback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</si>
  <si>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Vendor Innovation Feedback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</si>
  <si>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PUB-P1C3.7.3.UC3</t>
  </si>
  <si>
    <t>P1C3.7.3.UC3</t>
  </si>
  <si>
    <t>Workflow-orchestrated review &amp; refresh cycle for Vendor Innovation Feedback</t>
  </si>
  <si>
    <t>For Vendor Innovation Feedback: Salesforce Flow orchestrates a multi-stage review across CFO/CRO/COO/Board Committee with Action Plans, Slack channels, and DocuSign signature capture. Trigger condition: Calendar-based cadence or KPI-deviation event triggers the Vendor Innovation Feedback review.</t>
  </si>
  <si>
    <t>AC1: GIVEN Salesforce Flow orchestrates a multi-stage review across CFO/CRO/COO/Board Committee with Action Plans, Slack channels, 
     WHEN Calendar-based cadence or KPI-deviation event triggers the Vendor Innovation Feedback review.
     THEN Each reviewer sees only their relevant sections; AI summarizes deltas vs prior version; flags unresolved comments and em
AC2: GIVEN the work is processed,
     WHEN the agent/workflow completes,
     THEN Approved Vendor Innovation Feedback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</si>
  <si>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Vendor Innovation Feedback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</si>
  <si>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PUB-P1C3.7.3.UC1</t>
  </si>
  <si>
    <t>P1C3.7.3.UC1</t>
  </si>
  <si>
    <t>End-to-end lifecycle management for Vendor Innovation Feedback</t>
  </si>
  <si>
    <t>For Vendor Innovation Feedback: FSC + nCino track each entity through onboarding → active monitoring → review → exit, with stage-specific data and approvals. Trigger condition: New entity (vendor, model, third party, control, policy) enters the Vendor Innovation Feedback domain or transitions state.</t>
  </si>
  <si>
    <t>AC1: GIVEN FSC + nCino track each entity through onboarding → active monitoring → review → exit, with stage-specific data and appro
     WHEN New entity (vendor, model, third party, control, policy) enters the Vendor Innovation Feedback domain or transitions sta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</si>
  <si>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Vendor Innovation Feedback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</si>
  <si>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PUB-P1C3.8.1.UC1</t>
  </si>
  <si>
    <t>P1C3.8.1.UC1</t>
  </si>
  <si>
    <t>AI-assisted authoring &amp; maintenance of GenAI Strategy</t>
  </si>
  <si>
    <t>For GenAI Strategy: Agentforce + nCino Banking Advisor co-author over prior versions, board minutes, peer benchmarks (nCino Operations Analytics), regulatory horizon, current OKRs, and live FSC Initiative records. Trigger condition: Strategy/governance team kicks off a draft, refresh, or material amendment of GenAI Strategy.</t>
  </si>
  <si>
    <t>AC1: GIVEN Agentforce + nCino Banking Advisor co-author over prior versions, board minutes, peer benchmarks (nCino Operations Analy
     WHEN Strategy/governance team kicks off a draft, refresh, or material amendment of GenAI Strategy.
     THEN Agent generates a structured draft mapping each item to outcomes, KPIs, owners, and Salesforce/nCino enablers; flags inc
AC2: GIVEN the work is processed,
     WHEN the agent/workflow completes,
     THEN Board-ready GenAI Strategy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</si>
  <si>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GenAI Strategy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</si>
  <si>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PUB-P1C3.8.1.UC2</t>
  </si>
  <si>
    <t>P1C3.8.1.UC2</t>
  </si>
  <si>
    <t>Predictive risk indicators for GenAI Strategy</t>
  </si>
  <si>
    <t>For GenAI Strategy: Einstein Discovery + nCino IQ ingest internal performance, external feeds (Bloomberg, Compliance.ai), and third-party risk data via MuleSoft. Trigger condition: Continuous monitoring loop or scheduled scoring cycle for GenAI Strategy.</t>
  </si>
  <si>
    <t>AC1: GIVEN Einstein Discovery + nCino IQ ingest internal performance, external feeds (Bloomberg, Compliance.ai), and third-party ri
     WHEN Continuous monitoring loop or scheduled scoring cycle for GenAI Strategy.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</si>
  <si>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GenAI Strategy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</si>
  <si>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PUB-P1C3.8.1.UC3</t>
  </si>
  <si>
    <t>P1C3.8.1.UC3</t>
  </si>
  <si>
    <t>Policy-as-code enforcement for GenAI Strategy</t>
  </si>
  <si>
    <t>For GenAI Strategy: FSC Compliance + Salesforce Shield + nCino Workflow Engine evaluate live policy rules; AI agent reasons over edge cases. Trigger condition: User initiates an action (loan approval, vendor onboarding, data access) governed by GenAI Strategy.</t>
  </si>
  <si>
    <t>AC1: GIVEN FSC Compliance + Salesforce Shield + nCino Workflow Engine evaluate live policy rules; AI agent reasons over edge cases.
     WHEN User initiates an action (loan approval, vendor onboarding, data access) governed by GenAI Strategy.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</si>
  <si>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GenAI Strategy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</si>
  <si>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PUB-P1C3.8.1.UC4</t>
  </si>
  <si>
    <t>P1C3.8.1.UC4</t>
  </si>
  <si>
    <t>AI decision support at point of action for GenAI Strategy</t>
  </si>
  <si>
    <t>For GenAI Strategy: Agentforce + nCino Banking Advisor surface relevant policy, history, peer outcomes, and recommended action inline in the user's workflow. Trigger condition: Decision-maker (RM, underwriter, advisor, ops staff) faces a choice governed by GenAI Strategy.</t>
  </si>
  <si>
    <t>AC1: GIVEN Agentforce + nCino Banking Advisor surface relevant policy, history, peer outcomes, and recommended action inline in the
     WHEN Decision-maker (RM, underwriter, advisor, ops staff) faces a choice governed by GenAI Strategy.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</si>
  <si>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GenAI Strategy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</si>
  <si>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PUB-P1C3.8.3.UC1</t>
  </si>
  <si>
    <t>P1C3.8.3.UC1</t>
  </si>
  <si>
    <t>AI-assisted authoring &amp; maintenance of AI Governance for Innovation</t>
  </si>
  <si>
    <t>For AI Governance for Innovation: Agentforce + nCino Banking Advisor co-author over prior versions, board minutes, peer benchmarks (nCino Operations Analytics), regulatory horizon, current OKRs, and live FSC Initiative records. Trigger condition: Strategy/governance team kicks off a draft, refresh, or material amendment of AI Governance for Innovation.</t>
  </si>
  <si>
    <t>AC1: GIVEN Agentforce + nCino Banking Advisor co-author over prior versions, board minutes, peer benchmarks (nCino Operations Analy
     WHEN Strategy/governance team kicks off a draft, refresh, or material amendment of AI Governance for Innovation.
     THEN Agent generates a structured draft mapping each item to outcomes, KPIs, owners, and Salesforce/nCino enablers; flags inc
AC2: GIVEN the work is processed,
     WHEN the agent/workflow completes,
     THEN Board-ready AI Governance for Innovation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</si>
  <si>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AI Governance for Innovation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</si>
  <si>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PUB-P1C3.8.3.UC2</t>
  </si>
  <si>
    <t>P1C3.8.3.UC2</t>
  </si>
  <si>
    <t>Predictive risk indicators for AI Governance for Innovation</t>
  </si>
  <si>
    <t>For AI Governance for Innovation: Einstein Discovery + nCino IQ ingest internal performance, external feeds (Bloomberg, Compliance.ai), and third-party risk data via MuleSoft. Trigger condition: Continuous monitoring loop or scheduled scoring cycle for AI Governance for Innovation.</t>
  </si>
  <si>
    <t>AC1: GIVEN Einstein Discovery + nCino IQ ingest internal performance, external feeds (Bloomberg, Compliance.ai), and third-party ri
     WHEN Continuous monitoring loop or scheduled scoring cycle for AI Governance for Innovation.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</si>
  <si>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AI Governance for Innovation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</si>
  <si>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PUB-P1C3.8.3.UC3</t>
  </si>
  <si>
    <t>P1C3.8.3.UC3</t>
  </si>
  <si>
    <t>Policy-as-code enforcement for AI Governance for Innovation</t>
  </si>
  <si>
    <t>For AI Governance for Innovation: FSC Compliance + Salesforce Shield + nCino Workflow Engine evaluate live policy rules; AI agent reasons over edge cases. Trigger condition: User initiates an action (loan approval, vendor onboarding, data access) governed by AI Governance for Innovation.</t>
  </si>
  <si>
    <t>AC1: GIVEN FSC Compliance + Salesforce Shield + nCino Workflow Engine evaluate live policy rules; AI agent reasons over edge cases.
     WHEN User initiates an action (loan approval, vendor onboarding, data access) governed by AI Governance for Innovation.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</si>
  <si>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AI Governance for Innovation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</si>
  <si>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PUB-P1C3.8.3.UC4</t>
  </si>
  <si>
    <t>P1C3.8.3.UC4</t>
  </si>
  <si>
    <t>AI decision support at point of action for AI Governance for Innovation</t>
  </si>
  <si>
    <t>For AI Governance for Innovation: Agentforce + nCino Banking Advisor surface relevant policy, history, peer outcomes, and recommended action inline in the user's workflow. Trigger condition: Decision-maker (RM, underwriter, advisor, ops staff) faces a choice governed by AI Governance for Innovation.</t>
  </si>
  <si>
    <t>AC1: GIVEN Agentforce + nCino Banking Advisor surface relevant policy, history, peer outcomes, and recommended action inline in the
     WHEN Decision-maker (RM, underwriter, advisor, ops staff) faces a choice governed by AI Governance for Innovation.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</si>
  <si>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AI Governance for Innovation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</si>
  <si>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PUB-P1C3.9.1.UC4</t>
  </si>
  <si>
    <t>P1C3.9.1.UC4</t>
  </si>
  <si>
    <t>Multi-channel stakeholder communication of Innovation Lab/Center</t>
  </si>
  <si>
    <t>For Innovation Lab/Center: Marketing Cloud + Experience Cloud + Slack + Journey Builder orchestrate messaging by audience segment with role-tailored content. Trigger condition: Approval or material change to Innovation Lab/Center triggers cascading communication.</t>
  </si>
  <si>
    <t>AC1: GIVEN Marketing Cloud + Experience Cloud + Slack + Journey Builder orchestrate messaging by audience segment with role-tailore
     WHEN Approval or material change to Innovation Lab/Center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</si>
  <si>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Innovation Lab/Center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</si>
  <si>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PUB-P1C3.9.1.UC1</t>
  </si>
  <si>
    <t>P1C3.9.1.UC1</t>
  </si>
  <si>
    <t>Innovation pipeline &amp; funnel tracking for Innovation Lab/Center</t>
  </si>
  <si>
    <t>For Innovation Lab/Center: Sales Cloud Opportunity object (configured for ideas/pilots) + CRM Analytics + Quip ideation canvases capture stage, sponsor, and metrics. Trigger condition: New idea, pilot, or initiative enters or transitions in the Innovation Lab/Center pipeline.</t>
  </si>
  <si>
    <t>AC1: GIVEN Sales Cloud Opportunity object (configured for ideas/pilots) + CRM Analytics + Quip ideation canvases capture stage, spo
     WHEN New idea, pilot, or initiative enters or transitions in the Innovation Lab/Center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</si>
  <si>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Innovation Lab/Center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</si>
  <si>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PUB-P1C3.9.1.UC2</t>
  </si>
  <si>
    <t>P1C3.9.1.UC2</t>
  </si>
  <si>
    <t>Crowdsourced idea capture &amp; triage for Innovation Lab/Center</t>
  </si>
  <si>
    <t>For Innovation Lab/Center: Experience Cloud portal + Quip + Slack + Email-to-Case capture ideas with structured metadata; community voting and peer review. Trigger condition: Employee, partner, or customer submits an idea relevant to Innovation Lab/Center.</t>
  </si>
  <si>
    <t>AC1: GIVEN Experience Cloud portal + Quip + Slack + Email-to-Case capture ideas with structured metadata; community voting and peer
     WHEN Employee, partner, or customer submits an idea relevant to Innovation Lab/Center.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</si>
  <si>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Innovation Lab/Center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</si>
  <si>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PUB-P1C3.9.1.UC3</t>
  </si>
  <si>
    <t>P1C3.9.1.UC3</t>
  </si>
  <si>
    <t>Real-time executive performance dashboard for Innovation Lab/Center</t>
  </si>
  <si>
    <t>For Innovation Lab/Center: CRM Analytics + Tableau ingest from Sales Cloud, FSC, nCino loan/portfolio metrics, and external benchmarks via MuleSoft. Trigger condition: Quarterly business review or material event requires live performance view tied to Innovation Lab/Center.</t>
  </si>
  <si>
    <t>AC1: GIVEN CRM Analytics + Tableau ingest from Sales Cloud, FSC, nCino loan/portfolio metrics, and external benchmarks via MuleSoft
     WHEN Quarterly business review or material event requires live performance view tied to Innovation Lab/Center.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</si>
  <si>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Innovation Lab/Center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</si>
  <si>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PUB-P1C3.9.2.UC4</t>
  </si>
  <si>
    <t>P1C3.9.2.UC4</t>
  </si>
  <si>
    <t>Multi-channel stakeholder communication of Innovation Team</t>
  </si>
  <si>
    <t>For Innovation Team: Marketing Cloud + Experience Cloud + Slack + Journey Builder orchestrate messaging by audience segment with role-tailored content. Trigger condition: Approval or material change to Innovation Team triggers cascading communication.</t>
  </si>
  <si>
    <t>AC1: GIVEN Marketing Cloud + Experience Cloud + Slack + Journey Builder orchestrate messaging by audience segment with role-tailore
     WHEN Approval or material change to Innovation Team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</si>
  <si>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Innovation Team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</si>
  <si>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PUB-P1C3.9.2.UC2</t>
  </si>
  <si>
    <t>P1C3.9.2.UC2</t>
  </si>
  <si>
    <t>Crowdsourced idea capture &amp; triage for Innovation Team</t>
  </si>
  <si>
    <t>For Innovation Team: Experience Cloud portal + Quip + Slack + Email-to-Case capture ideas with structured metadata; community voting and peer review. Trigger condition: Employee, partner, or customer submits an idea relevant to Innovation Team.</t>
  </si>
  <si>
    <t>AC1: GIVEN Experience Cloud portal + Quip + Slack + Email-to-Case capture ideas with structured metadata; community voting and peer
     WHEN Employee, partner, or customer submits an idea relevant to Innovation Team.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</si>
  <si>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Innovation Team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</si>
  <si>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PUB-P1C3.9.2.UC3</t>
  </si>
  <si>
    <t>P1C3.9.2.UC3</t>
  </si>
  <si>
    <t>Real-time executive performance dashboard for Innovation Team</t>
  </si>
  <si>
    <t>For Innovation Team: CRM Analytics + Tableau ingest from Sales Cloud, FSC, nCino loan/portfolio metrics, and external benchmarks via MuleSoft. Trigger condition: Quarterly business review or material event requires live performance view tied to Innovation Team.</t>
  </si>
  <si>
    <t>AC1: GIVEN CRM Analytics + Tableau ingest from Sales Cloud, FSC, nCino loan/portfolio metrics, and external benchmarks via MuleSoft
     WHEN Quarterly business review or material event requires live performance view tied to Innovation Team.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</si>
  <si>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Innovation Team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</si>
  <si>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PUB-P1C3.9.2.UC1</t>
  </si>
  <si>
    <t>P1C3.9.2.UC1</t>
  </si>
  <si>
    <t>Innovation pipeline &amp; funnel tracking for Innovation Team</t>
  </si>
  <si>
    <t>For Innovation Team: Sales Cloud Opportunity object (configured for ideas/pilots) + CRM Analytics + Quip ideation canvases capture stage, sponsor, and metrics. Trigger condition: New idea, pilot, or initiative enters or transitions in the Innovation Team pipeline.</t>
  </si>
  <si>
    <t>AC1: GIVEN Sales Cloud Opportunity object (configured for ideas/pilots) + CRM Analytics + Quip ideation canvases capture stage, spo
     WHEN New idea, pilot, or initiative enters or transitions in the Innovation Team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</si>
  <si>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Innovation Team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</si>
  <si>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PUB-P1C3.9.3.UC4</t>
  </si>
  <si>
    <t>P1C3.9.3.UC4</t>
  </si>
  <si>
    <t>Multi-channel stakeholder communication of Design Thinking Capabilities</t>
  </si>
  <si>
    <t>For Design Thinking Capabilities: Marketing Cloud + Experience Cloud + Slack + Journey Builder orchestrate messaging by audience segment with role-tailored content. Trigger condition: Approval or material change to Design Thinking Capabilities triggers cascading communication.</t>
  </si>
  <si>
    <t>AC1: GIVEN Marketing Cloud + Experience Cloud + Slack + Journey Builder orchestrate messaging by audience segment with role-tailore
     WHEN Approval or material change to Design Thinking Capabilities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</si>
  <si>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Design Thinking Capabilities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</si>
  <si>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PUB-P1C3.9.3.UC3</t>
  </si>
  <si>
    <t>P1C3.9.3.UC3</t>
  </si>
  <si>
    <t>Real-time executive performance dashboard for Design Thinking Capabilities</t>
  </si>
  <si>
    <t>For Design Thinking Capabilities: CRM Analytics + Tableau ingest from Sales Cloud, FSC, nCino loan/portfolio metrics, and external benchmarks via MuleSoft. Trigger condition: Quarterly business review or material event requires live performance view tied to Design Thinking Capabilities.</t>
  </si>
  <si>
    <t>AC1: GIVEN CRM Analytics + Tableau ingest from Sales Cloud, FSC, nCino loan/portfolio metrics, and external benchmarks via MuleSoft
     WHEN Quarterly business review or material event requires live performance view tied to Design Thinking Capabilities.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</si>
  <si>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Design Thinking Capabilities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</si>
  <si>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PUB-P1C3.9.3.UC2</t>
  </si>
  <si>
    <t>P1C3.9.3.UC2</t>
  </si>
  <si>
    <t>Crowdsourced idea capture &amp; triage for Design Thinking Capabilities</t>
  </si>
  <si>
    <t>For Design Thinking Capabilities: Experience Cloud portal + Quip + Slack + Email-to-Case capture ideas with structured metadata; community voting and peer review. Trigger condition: Employee, partner, or customer submits an idea relevant to Design Thinking Capabilities.</t>
  </si>
  <si>
    <t>AC1: GIVEN Experience Cloud portal + Quip + Slack + Email-to-Case capture ideas with structured metadata; community voting and peer
     WHEN Employee, partner, or customer submits an idea relevant to Design Thinking Capabilities.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</si>
  <si>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Design Thinking Capabilities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</si>
  <si>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PUB-P1C3.9.3.UC1</t>
  </si>
  <si>
    <t>P1C3.9.3.UC1</t>
  </si>
  <si>
    <t>Innovation pipeline &amp; funnel tracking for Design Thinking Capabilities</t>
  </si>
  <si>
    <t>For Design Thinking Capabilities: Sales Cloud Opportunity object (configured for ideas/pilots) + CRM Analytics + Quip ideation canvases capture stage, sponsor, and metrics. Trigger condition: New idea, pilot, or initiative enters or transitions in the Design Thinking Capabilities pipeline.</t>
  </si>
  <si>
    <t>AC1: GIVEN Sales Cloud Opportunity object (configured for ideas/pilots) + CRM Analytics + Quip ideation canvases capture stage, spo
     WHEN New idea, pilot, or initiative enters or transitions in the Design Thinking Capabilities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</si>
  <si>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Design Thinking Capabilities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</si>
  <si>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PUB-P1C3.9.4.UC3</t>
  </si>
  <si>
    <t>P1C3.9.4.UC3</t>
  </si>
  <si>
    <t>Real-time executive performance dashboard for Rapid Prototyping Capabilities</t>
  </si>
  <si>
    <t>For Rapid Prototyping Capabilities: CRM Analytics + Tableau ingest from Sales Cloud, FSC, nCino loan/portfolio metrics, and external benchmarks via MuleSoft. Trigger condition: Quarterly business review or material event requires live performance view tied to Rapid Prototyping Capabilities.</t>
  </si>
  <si>
    <t>AC1: GIVEN CRM Analytics + Tableau ingest from Sales Cloud, FSC, nCino loan/portfolio metrics, and external benchmarks via MuleSoft
     WHEN Quarterly business review or material event requires live performance view tied to Rapid Prototyping Capabilities.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</si>
  <si>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Rapid Prototyping Capabilities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</si>
  <si>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PUB-P1C3.9.4.UC2</t>
  </si>
  <si>
    <t>P1C3.9.4.UC2</t>
  </si>
  <si>
    <t>Crowdsourced idea capture &amp; triage for Rapid Prototyping Capabilities</t>
  </si>
  <si>
    <t>For Rapid Prototyping Capabilities: Experience Cloud portal + Quip + Slack + Email-to-Case capture ideas with structured metadata; community voting and peer review. Trigger condition: Employee, partner, or customer submits an idea relevant to Rapid Prototyping Capabilities.</t>
  </si>
  <si>
    <t>AC1: GIVEN Experience Cloud portal + Quip + Slack + Email-to-Case capture ideas with structured metadata; community voting and peer
     WHEN Employee, partner, or customer submits an idea relevant to Rapid Prototyping Capabilities.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</si>
  <si>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Rapid Prototyping Capabilities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</si>
  <si>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PUB-P1C3.9.4.UC4</t>
  </si>
  <si>
    <t>P1C3.9.4.UC4</t>
  </si>
  <si>
    <t>Multi-channel stakeholder communication of Rapid Prototyping Capabilities</t>
  </si>
  <si>
    <t>For Rapid Prototyping Capabilities: Marketing Cloud + Experience Cloud + Slack + Journey Builder orchestrate messaging by audience segment with role-tailored content. Trigger condition: Approval or material change to Rapid Prototyping Capabilities triggers cascading communication.</t>
  </si>
  <si>
    <t>AC1: GIVEN Marketing Cloud + Experience Cloud + Slack + Journey Builder orchestrate messaging by audience segment with role-tailore
     WHEN Approval or material change to Rapid Prototyping Capabilities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</si>
  <si>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Rapid Prototyping Capabilities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</si>
  <si>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PUB-P1C3.9.4.UC1</t>
  </si>
  <si>
    <t>P1C3.9.4.UC1</t>
  </si>
  <si>
    <t>Innovation pipeline &amp; funnel tracking for Rapid Prototyping Capabilities</t>
  </si>
  <si>
    <t>For Rapid Prototyping Capabilities: Sales Cloud Opportunity object (configured for ideas/pilots) + CRM Analytics + Quip ideation canvases capture stage, sponsor, and metrics. Trigger condition: New idea, pilot, or initiative enters or transitions in the Rapid Prototyping Capabilities pipeline.</t>
  </si>
  <si>
    <t>AC1: GIVEN Sales Cloud Opportunity object (configured for ideas/pilots) + CRM Analytics + Quip ideation canvases capture stage, spo
     WHEN New idea, pilot, or initiative enters or transitions in the Rapid Prototyping Capabilities pipeline.
     THEN Stage-gate criteria evaluated by AI agent + governance committee; advance, hold, or kill.
AC2: GIVEN the work is processed,
     WHEN the agent/workflow completes,
     THEN Living pipeline with conversion ratios, time-in-stage, and ROI projections.
AC3: GIVEN AI augmentation is enabled,
     WHEN the user invokes the agent,
     THEN Agentforce Pipeline Agent scores idea fit and drafts stage-gate review brief.
AC4: GIVEN external systems need access,
     WHEN integration is configured,
     THEN Pipeline state exposed via REST for innovation portals and external accelerator partners.</t>
  </si>
  <si>
    <t>Solution Approach for Rapid Prototyping Capabilities (PIPELINE_TRACKING):
Platform Stack: Sales Cloud, CRM Analytics, Quip, Agentforce
AI/Agentic Layer:
  Agentforce Pipeline Agent scores idea fit and drafts stage-gate review brief.
Headless/Integration Layer:
  Pipeline state exposed via REST for innovation portals and external accelerator partners.
Business Value:
  Innovation funnel visible end-to-end; resource allocation becomes data-driven.
Implementation Notes:
  • Standard CRM workflow with assignment + status tracking
  • Custom fields for sub-cap-specific data capture
  • Reports/dashboards for monitoring and reporting</t>
  </si>
  <si>
    <t>PUB-P1C4.1.1.UC6</t>
  </si>
  <si>
    <t>P1C4.1.1.UC6</t>
  </si>
  <si>
    <t>Evidence repository &amp; audit trail for Change Methodology</t>
  </si>
  <si>
    <t>For Change Methodology: FSC Compliance + nCino IQ surface a tamper-evident timeline of decisions, approvals, source documents, and KPI evolution. Trigger condition: Internal audit, regulatory exam, or board oversight request demands evidence of Change Methodology.</t>
  </si>
  <si>
    <t>AC1: GIVEN FSC Compliance + nCino IQ surface a tamper-evident timeline of decisions, approvals, source documents, and KPI evolution
     WHEN Internal audit, regulatory exam, or board oversight request demands evidence of Change Methodology.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</si>
  <si>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Change Methodology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</si>
  <si>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PUB-P1C4.1.1.UC5</t>
  </si>
  <si>
    <t>P1C4.1.1.UC5</t>
  </si>
  <si>
    <t>Engagement &amp; adoption telemetry for Change Methodology</t>
  </si>
  <si>
    <t>For Change Methodology: CRM Analytics + Pendo/Walkme + Salesforce Adoption Dashboards + Marketing Cloud Personalization capture click-paths, completion, and sentiment. Trigger condition: Continuous monitoring of how end users interact with Change Methodology-related capabilities.</t>
  </si>
  <si>
    <t>AC1: GIVEN CRM Analytics + Pendo/Walkme + Salesforce Adoption Dashboards + Marketing Cloud Personalization capture click-paths, com
     WHEN Continuous monitoring of how end users interact with Change Methodology-related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</si>
  <si>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Change Methodology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</si>
  <si>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PUB-P1C4.1.1.UC4</t>
  </si>
  <si>
    <t>P1C4.1.1.UC4</t>
  </si>
  <si>
    <t>Multi-channel stakeholder communication of Change Methodology</t>
  </si>
  <si>
    <t>For Change Methodology: Marketing Cloud + Experience Cloud + Slack + Journey Builder orchestrate messaging by audience segment with role-tailored content. Trigger condition: Approval or material change to Change Methodology triggers cascading communication.</t>
  </si>
  <si>
    <t>AC1: GIVEN Marketing Cloud + Experience Cloud + Slack + Journey Builder orchestrate messaging by audience segment with role-tailore
     WHEN Approval or material change to Change Methodology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</si>
  <si>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Change Methodology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</si>
  <si>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PUB-P1C4.1.1.UC3</t>
  </si>
  <si>
    <t>P1C4.1.1.UC3</t>
  </si>
  <si>
    <t>Real-time executive performance dashboard for Change Methodology</t>
  </si>
  <si>
    <t>For Change Methodology: CRM Analytics + Tableau ingest from Sales Cloud, FSC, nCino loan/portfolio metrics, and external benchmarks via MuleSoft. Trigger condition: Quarterly business review or material event requires live performance view tied to Change Methodology.</t>
  </si>
  <si>
    <t>AC1: GIVEN CRM Analytics + Tableau ingest from Sales Cloud, FSC, nCino loan/portfolio metrics, and external benchmarks via MuleSoft
     WHEN Quarterly business review or material event requires live performance view tied to Change Methodology.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</si>
  <si>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Change Methodology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</si>
  <si>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PUB-P1C4.1.1.UC1</t>
  </si>
  <si>
    <t>P1C4.1.1.UC1</t>
  </si>
  <si>
    <t>Workflow-orchestrated review &amp; refresh cycle for Change Methodology</t>
  </si>
  <si>
    <t>For Change Methodology: Salesforce Flow orchestrates a multi-stage review across CFO/CRO/COO/Board Committee with Action Plans, Slack channels, and DocuSign signature capture. Trigger condition: Calendar-based cadence or KPI-deviation event triggers the Change Methodology review.</t>
  </si>
  <si>
    <t>AC1: GIVEN Salesforce Flow orchestrates a multi-stage review across CFO/CRO/COO/Board Committee with Action Plans, Slack channels, 
     WHEN Calendar-based cadence or KPI-deviation event triggers the Change Methodology review.
     THEN Each reviewer sees only their relevant sections; AI summarizes deltas vs prior version; flags unresolved comments and em
AC2: GIVEN the work is processed,
     WHEN the agent/workflow completes,
     THEN Approved Change Methodology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</si>
  <si>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Change Methodology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</si>
  <si>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PUB-P1C4.1.1.UC2</t>
  </si>
  <si>
    <t>P1C4.1.1.UC2</t>
  </si>
  <si>
    <t>Change &amp; training delivery for Change Methodology</t>
  </si>
  <si>
    <t>For Change Methodology: myTrailhead + Marketing Cloud + Experience Cloud + Slack orchestrate training paths by role; embedded help and in-app guidance via Walkme/IGEL. Trigger condition: New release, policy, or process change related to Change Methodology requires user enablement.</t>
  </si>
  <si>
    <t>AC1: GIVEN myTrailhead + Marketing Cloud + Experience Cloud + Slack orchestrate training paths by role; embedded help and in-app gu
     WHEN New release, policy, or process change related to Change Methodology requires user enablement.
     THEN Personalized learning paths; quizzes confirm comprehension; manager dashboards surface gaps.
AC2: GIVEN the work is processed,
     WHEN the agent/workflow completes,
     THEN Users reach proficiency on Change Methodology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</si>
  <si>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Change Methodology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</si>
  <si>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PUB-P1C4.1.2.UC2</t>
  </si>
  <si>
    <t>P1C4.1.2.UC2</t>
  </si>
  <si>
    <t>Change &amp; training delivery for Change Impact Assessment</t>
  </si>
  <si>
    <t>For Change Impact Assessment: myTrailhead + Marketing Cloud + Experience Cloud + Slack orchestrate training paths by role; embedded help and in-app guidance via Walkme/IGEL. Trigger condition: New release, policy, or process change related to Change Impact Assessment requires user enablement.</t>
  </si>
  <si>
    <t>AC1: GIVEN myTrailhead + Marketing Cloud + Experience Cloud + Slack orchestrate training paths by role; embedded help and in-app gu
     WHEN New release, policy, or process change related to Change Impact Assessment requires user enablement.
     THEN Personalized learning paths; quizzes confirm comprehension; manager dashboards surface gaps.
AC2: GIVEN the work is processed,
     WHEN the agent/workflow completes,
     THEN Users reach proficiency on Change Impact Assessment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</si>
  <si>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Change Impact Assessment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</si>
  <si>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PUB-P1C4.1.2.UC3</t>
  </si>
  <si>
    <t>P1C4.1.2.UC3</t>
  </si>
  <si>
    <t>Real-time executive performance dashboard for Change Impact Assessment</t>
  </si>
  <si>
    <t>For Change Impact Assessment: CRM Analytics + Tableau ingest from Sales Cloud, FSC, nCino loan/portfolio metrics, and external benchmarks via MuleSoft. Trigger condition: Quarterly business review or material event requires live performance view tied to Change Impact Assessment.</t>
  </si>
  <si>
    <t>AC1: GIVEN CRM Analytics + Tableau ingest from Sales Cloud, FSC, nCino loan/portfolio metrics, and external benchmarks via MuleSoft
     WHEN Quarterly business review or material event requires live performance view tied to Change Impact Assessment.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</si>
  <si>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Change Impact Assessment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</si>
  <si>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PUB-P1C4.1.2.UC1</t>
  </si>
  <si>
    <t>P1C4.1.2.UC1</t>
  </si>
  <si>
    <t>Workflow-orchestrated review &amp; refresh cycle for Change Impact Assessment</t>
  </si>
  <si>
    <t>For Change Impact Assessment: Salesforce Flow orchestrates a multi-stage review across CFO/CRO/COO/Board Committee with Action Plans, Slack channels, and DocuSign signature capture. Trigger condition: Calendar-based cadence or KPI-deviation event triggers the Change Impact Assessment review.</t>
  </si>
  <si>
    <t>AC1: GIVEN Salesforce Flow orchestrates a multi-stage review across CFO/CRO/COO/Board Committee with Action Plans, Slack channels, 
     WHEN Calendar-based cadence or KPI-deviation event triggers the Change Impact Assessment review.
     THEN Each reviewer sees only their relevant sections; AI summarizes deltas vs prior version; flags unresolved comments and em
AC2: GIVEN the work is processed,
     WHEN the agent/workflow completes,
     THEN Approved Change Impact Assessment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</si>
  <si>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Change Impact Assessment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</si>
  <si>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PUB-P1C4.1.2.UC5</t>
  </si>
  <si>
    <t>P1C4.1.2.UC5</t>
  </si>
  <si>
    <t>Engagement &amp; adoption telemetry for Change Impact Assessment</t>
  </si>
  <si>
    <t>For Change Impact Assessment: CRM Analytics + Pendo/Walkme + Salesforce Adoption Dashboards + Marketing Cloud Personalization capture click-paths, completion, and sentiment. Trigger condition: Continuous monitoring of how end users interact with Change Impact Assessment-related capabilities.</t>
  </si>
  <si>
    <t>AC1: GIVEN CRM Analytics + Pendo/Walkme + Salesforce Adoption Dashboards + Marketing Cloud Personalization capture click-paths, com
     WHEN Continuous monitoring of how end users interact with Change Impact Assessment-related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</si>
  <si>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Change Impact Assessment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</si>
  <si>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PUB-P1C4.1.2.UC4</t>
  </si>
  <si>
    <t>P1C4.1.2.UC4</t>
  </si>
  <si>
    <t>Multi-channel stakeholder communication of Change Impact Assessment</t>
  </si>
  <si>
    <t>For Change Impact Assessment: Marketing Cloud + Experience Cloud + Slack + Journey Builder orchestrate messaging by audience segment with role-tailored content. Trigger condition: Approval or material change to Change Impact Assessment triggers cascading communication.</t>
  </si>
  <si>
    <t>AC1: GIVEN Marketing Cloud + Experience Cloud + Slack + Journey Builder orchestrate messaging by audience segment with role-tailore
     WHEN Approval or material change to Change Impact Assessment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</si>
  <si>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Change Impact Assessment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</si>
  <si>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PUB-P1C4.1.2.UC6</t>
  </si>
  <si>
    <t>P1C4.1.2.UC6</t>
  </si>
  <si>
    <t>Evidence repository &amp; audit trail for Change Impact Assessment</t>
  </si>
  <si>
    <t>For Change Impact Assessment: FSC Compliance + nCino IQ surface a tamper-evident timeline of decisions, approvals, source documents, and KPI evolution. Trigger condition: Internal audit, regulatory exam, or board oversight request demands evidence of Change Impact Assessment.</t>
  </si>
  <si>
    <t>AC1: GIVEN FSC Compliance + nCino IQ surface a tamper-evident timeline of decisions, approvals, source documents, and KPI evolution
     WHEN Internal audit, regulatory exam, or board oversight request demands evidence of Change Impact Assessment.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</si>
  <si>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Change Impact Assessment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</si>
  <si>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PUB-P1C4.1.3.UC6</t>
  </si>
  <si>
    <t>P1C4.1.3.UC6</t>
  </si>
  <si>
    <t>Evidence repository &amp; audit trail for Stakeholder Analysis</t>
  </si>
  <si>
    <t>For Stakeholder Analysis: FSC Compliance + nCino IQ surface a tamper-evident timeline of decisions, approvals, source documents, and KPI evolution. Trigger condition: Internal audit, regulatory exam, or board oversight request demands evidence of Stakeholder Analysis.</t>
  </si>
  <si>
    <t>AC1: GIVEN FSC Compliance + nCino IQ surface a tamper-evident timeline of decisions, approvals, source documents, and KPI evolution
     WHEN Internal audit, regulatory exam, or board oversight request demands evidence of Stakeholder Analysis.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</si>
  <si>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Stakeholder Analysis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</si>
  <si>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PUB-P1C4.1.3.UC5</t>
  </si>
  <si>
    <t>P1C4.1.3.UC5</t>
  </si>
  <si>
    <t>Engagement &amp; adoption telemetry for Stakeholder Analysis</t>
  </si>
  <si>
    <t>For Stakeholder Analysis: CRM Analytics + Pendo/Walkme + Salesforce Adoption Dashboards + Marketing Cloud Personalization capture click-paths, completion, and sentiment. Trigger condition: Continuous monitoring of how end users interact with Stakeholder Analysis-related capabilities.</t>
  </si>
  <si>
    <t>AC1: GIVEN CRM Analytics + Pendo/Walkme + Salesforce Adoption Dashboards + Marketing Cloud Personalization capture click-paths, com
     WHEN Continuous monitoring of how end users interact with Stakeholder Analysis-related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</si>
  <si>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Stakeholder Analysis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</si>
  <si>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PUB-P1C4.1.3.UC4</t>
  </si>
  <si>
    <t>P1C4.1.3.UC4</t>
  </si>
  <si>
    <t>Multi-channel stakeholder communication of Stakeholder Analysis</t>
  </si>
  <si>
    <t>For Stakeholder Analysis: Marketing Cloud + Experience Cloud + Slack + Journey Builder orchestrate messaging by audience segment with role-tailored content. Trigger condition: Approval or material change to Stakeholder Analysis triggers cascading communication.</t>
  </si>
  <si>
    <t>AC1: GIVEN Marketing Cloud + Experience Cloud + Slack + Journey Builder orchestrate messaging by audience segment with role-tailore
     WHEN Approval or material change to Stakeholder Analysis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</si>
  <si>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Stakeholder Analysis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</si>
  <si>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PUB-P1C4.1.3.UC1</t>
  </si>
  <si>
    <t>P1C4.1.3.UC1</t>
  </si>
  <si>
    <t>Workflow-orchestrated review &amp; refresh cycle for Stakeholder Analysis</t>
  </si>
  <si>
    <t>For Stakeholder Analysis: Salesforce Flow orchestrates a multi-stage review across CFO/CRO/COO/Board Committee with Action Plans, Slack channels, and DocuSign signature capture. Trigger condition: Calendar-based cadence or KPI-deviation event triggers the Stakeholder Analysis review.</t>
  </si>
  <si>
    <t>AC1: GIVEN Salesforce Flow orchestrates a multi-stage review across CFO/CRO/COO/Board Committee with Action Plans, Slack channels, 
     WHEN Calendar-based cadence or KPI-deviation event triggers the Stakeholder Analysis review.
     THEN Each reviewer sees only their relevant sections; AI summarizes deltas vs prior version; flags unresolved comments and em
AC2: GIVEN the work is processed,
     WHEN the agent/workflow completes,
     THEN Approved Stakeholder Analysis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</si>
  <si>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Stakeholder Analysis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</si>
  <si>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PUB-P1C4.1.3.UC2</t>
  </si>
  <si>
    <t>P1C4.1.3.UC2</t>
  </si>
  <si>
    <t>Change &amp; training delivery for Stakeholder Analysis</t>
  </si>
  <si>
    <t>For Stakeholder Analysis: myTrailhead + Marketing Cloud + Experience Cloud + Slack orchestrate training paths by role; embedded help and in-app guidance via Walkme/IGEL. Trigger condition: New release, policy, or process change related to Stakeholder Analysis requires user enablement.</t>
  </si>
  <si>
    <t>AC1: GIVEN myTrailhead + Marketing Cloud + Experience Cloud + Slack orchestrate training paths by role; embedded help and in-app gu
     WHEN New release, policy, or process change related to Stakeholder Analysis requires user enablement.
     THEN Personalized learning paths; quizzes confirm comprehension; manager dashboards surface gaps.
AC2: GIVEN the work is processed,
     WHEN the agent/workflow completes,
     THEN Users reach proficiency on Stakeholder Analysis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</si>
  <si>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Stakeholder Analysis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</si>
  <si>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PUB-P1C4.1.3.UC3</t>
  </si>
  <si>
    <t>P1C4.1.3.UC3</t>
  </si>
  <si>
    <t>Real-time executive performance dashboard for Stakeholder Analysis</t>
  </si>
  <si>
    <t>For Stakeholder Analysis: CRM Analytics + Tableau ingest from Sales Cloud, FSC, nCino loan/portfolio metrics, and external benchmarks via MuleSoft. Trigger condition: Quarterly business review or material event requires live performance view tied to Stakeholder Analysis.</t>
  </si>
  <si>
    <t>AC1: GIVEN CRM Analytics + Tableau ingest from Sales Cloud, FSC, nCino loan/portfolio metrics, and external benchmarks via MuleSoft
     WHEN Quarterly business review or material event requires live performance view tied to Stakeholder Analysis.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</si>
  <si>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Stakeholder Analysis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</si>
  <si>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PUB-P1C4.1.4.UC6</t>
  </si>
  <si>
    <t>P1C4.1.4.UC6</t>
  </si>
  <si>
    <t>Evidence repository &amp; audit trail for Change Readiness Assessment</t>
  </si>
  <si>
    <t>For Change Readiness Assessment: FSC Compliance + nCino IQ surface a tamper-evident timeline of decisions, approvals, source documents, and KPI evolution. Trigger condition: Internal audit, regulatory exam, or board oversight request demands evidence of Change Readiness Assessment.</t>
  </si>
  <si>
    <t>AC1: GIVEN FSC Compliance + nCino IQ surface a tamper-evident timeline of decisions, approvals, source documents, and KPI evolution
     WHEN Internal audit, regulatory exam, or board oversight request demands evidence of Change Readiness Assessment.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</si>
  <si>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Change Readiness Assessment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</si>
  <si>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PUB-P1C4.1.4.UC5</t>
  </si>
  <si>
    <t>P1C4.1.4.UC5</t>
  </si>
  <si>
    <t>Engagement &amp; adoption telemetry for Change Readiness Assessment</t>
  </si>
  <si>
    <t>For Change Readiness Assessment: CRM Analytics + Pendo/Walkme + Salesforce Adoption Dashboards + Marketing Cloud Personalization capture click-paths, completion, and sentiment. Trigger condition: Continuous monitoring of how end users interact with Change Readiness Assessment-related capabilities.</t>
  </si>
  <si>
    <t>AC1: GIVEN CRM Analytics + Pendo/Walkme + Salesforce Adoption Dashboards + Marketing Cloud Personalization capture click-paths, com
     WHEN Continuous monitoring of how end users interact with Change Readiness Assessment-related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</si>
  <si>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Change Readiness Assessment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</si>
  <si>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PUB-P1C4.1.4.UC4</t>
  </si>
  <si>
    <t>P1C4.1.4.UC4</t>
  </si>
  <si>
    <t>Multi-channel stakeholder communication of Change Readiness Assessment</t>
  </si>
  <si>
    <t>For Change Readiness Assessment: Marketing Cloud + Experience Cloud + Slack + Journey Builder orchestrate messaging by audience segment with role-tailored content. Trigger condition: Approval or material change to Change Readiness Assessment triggers cascading communication.</t>
  </si>
  <si>
    <t>AC1: GIVEN Marketing Cloud + Experience Cloud + Slack + Journey Builder orchestrate messaging by audience segment with role-tailore
     WHEN Approval or material change to Change Readiness Assessment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</si>
  <si>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Change Readiness Assessment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</si>
  <si>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PUB-P1C4.1.4.UC2</t>
  </si>
  <si>
    <t>P1C4.1.4.UC2</t>
  </si>
  <si>
    <t>Change &amp; training delivery for Change Readiness Assessment</t>
  </si>
  <si>
    <t>For Change Readiness Assessment: myTrailhead + Marketing Cloud + Experience Cloud + Slack orchestrate training paths by role; embedded help and in-app guidance via Walkme/IGEL. Trigger condition: New release, policy, or process change related to Change Readiness Assessment requires user enablement.</t>
  </si>
  <si>
    <t>AC1: GIVEN myTrailhead + Marketing Cloud + Experience Cloud + Slack orchestrate training paths by role; embedded help and in-app gu
     WHEN New release, policy, or process change related to Change Readiness Assessment requires user enablement.
     THEN Personalized learning paths; quizzes confirm comprehension; manager dashboards surface gaps.
AC2: GIVEN the work is processed,
     WHEN the agent/workflow completes,
     THEN Users reach proficiency on Change Readiness Assessment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</si>
  <si>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Change Readiness Assessment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</si>
  <si>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PUB-P1C4.1.4.UC1</t>
  </si>
  <si>
    <t>P1C4.1.4.UC1</t>
  </si>
  <si>
    <t>Workflow-orchestrated review &amp; refresh cycle for Change Readiness Assessment</t>
  </si>
  <si>
    <t>For Change Readiness Assessment: Salesforce Flow orchestrates a multi-stage review across CFO/CRO/COO/Board Committee with Action Plans, Slack channels, and DocuSign signature capture. Trigger condition: Calendar-based cadence or KPI-deviation event triggers the Change Readiness Assessment review.</t>
  </si>
  <si>
    <t>AC1: GIVEN Salesforce Flow orchestrates a multi-stage review across CFO/CRO/COO/Board Committee with Action Plans, Slack channels, 
     WHEN Calendar-based cadence or KPI-deviation event triggers the Change Readiness Assessment review.
     THEN Each reviewer sees only their relevant sections; AI summarizes deltas vs prior version; flags unresolved comments and em
AC2: GIVEN the work is processed,
     WHEN the agent/workflow completes,
     THEN Approved Change Readiness Assessment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</si>
  <si>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Change Readiness Assessment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</si>
  <si>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PUB-P1C4.1.4.UC3</t>
  </si>
  <si>
    <t>P1C4.1.4.UC3</t>
  </si>
  <si>
    <t>Real-time executive performance dashboard for Change Readiness Assessment</t>
  </si>
  <si>
    <t>For Change Readiness Assessment: CRM Analytics + Tableau ingest from Sales Cloud, FSC, nCino loan/portfolio metrics, and external benchmarks via MuleSoft. Trigger condition: Quarterly business review or material event requires live performance view tied to Change Readiness Assessment.</t>
  </si>
  <si>
    <t>AC1: GIVEN CRM Analytics + Tableau ingest from Sales Cloud, FSC, nCino loan/portfolio metrics, and external benchmarks via MuleSoft
     WHEN Quarterly business review or material event requires live performance view tied to Change Readiness Assessment.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</si>
  <si>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Change Readiness Assessment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</si>
  <si>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PUB-P1C4.1.5.UC5</t>
  </si>
  <si>
    <t>P1C4.1.5.UC5</t>
  </si>
  <si>
    <t>Engagement &amp; adoption telemetry for Change Metrics</t>
  </si>
  <si>
    <t>For Change Metrics: CRM Analytics + Pendo/Walkme + Salesforce Adoption Dashboards + Marketing Cloud Personalization capture click-paths, completion, and sentiment. Trigger condition: Continuous monitoring of how end users interact with Change Metrics-related capabilities.</t>
  </si>
  <si>
    <t>AC1: GIVEN CRM Analytics + Pendo/Walkme + Salesforce Adoption Dashboards + Marketing Cloud Personalization capture click-paths, com
     WHEN Continuous monitoring of how end users interact with Change Metrics-related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</si>
  <si>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Change Metrics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</si>
  <si>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PUB-P1C4.1.5.UC4</t>
  </si>
  <si>
    <t>P1C4.1.5.UC4</t>
  </si>
  <si>
    <t>Multi-channel stakeholder communication of Change Metrics</t>
  </si>
  <si>
    <t>For Change Metrics: Marketing Cloud + Experience Cloud + Slack + Journey Builder orchestrate messaging by audience segment with role-tailored content. Trigger condition: Approval or material change to Change Metrics triggers cascading communication.</t>
  </si>
  <si>
    <t>AC1: GIVEN Marketing Cloud + Experience Cloud + Slack + Journey Builder orchestrate messaging by audience segment with role-tailore
     WHEN Approval or material change to Change Metrics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</si>
  <si>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Change Metrics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</si>
  <si>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PUB-P1C4.1.5.UC3</t>
  </si>
  <si>
    <t>P1C4.1.5.UC3</t>
  </si>
  <si>
    <t>Real-time executive performance dashboard for Change Metrics</t>
  </si>
  <si>
    <t>For Change Metrics: CRM Analytics + Tableau ingest from Sales Cloud, FSC, nCino loan/portfolio metrics, and external benchmarks via MuleSoft. Trigger condition: Quarterly business review or material event requires live performance view tied to Change Metrics.</t>
  </si>
  <si>
    <t>AC1: GIVEN CRM Analytics + Tableau ingest from Sales Cloud, FSC, nCino loan/portfolio metrics, and external benchmarks via MuleSoft
     WHEN Quarterly business review or material event requires live performance view tied to Change Metrics.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</si>
  <si>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Change Metrics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</si>
  <si>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PUB-P1C4.1.5.UC6</t>
  </si>
  <si>
    <t>P1C4.1.5.UC6</t>
  </si>
  <si>
    <t>Evidence repository &amp; audit trail for Change Metrics</t>
  </si>
  <si>
    <t>For Change Metrics: FSC Compliance + nCino IQ surface a tamper-evident timeline of decisions, approvals, source documents, and KPI evolution. Trigger condition: Internal audit, regulatory exam, or board oversight request demands evidence of Change Metrics.</t>
  </si>
  <si>
    <t>AC1: GIVEN FSC Compliance + nCino IQ surface a tamper-evident timeline of decisions, approvals, source documents, and KPI evolution
     WHEN Internal audit, regulatory exam, or board oversight request demands evidence of Change Metrics.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</si>
  <si>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Change Metrics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</si>
  <si>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PUB-P1C4.1.5.UC1</t>
  </si>
  <si>
    <t>P1C4.1.5.UC1</t>
  </si>
  <si>
    <t>Workflow-orchestrated review &amp; refresh cycle for Change Metrics</t>
  </si>
  <si>
    <t>For Change Metrics: Salesforce Flow orchestrates a multi-stage review across CFO/CRO/COO/Board Committee with Action Plans, Slack channels, and DocuSign signature capture. Trigger condition: Calendar-based cadence or KPI-deviation event triggers the Change Metrics review.</t>
  </si>
  <si>
    <t>AC1: GIVEN Salesforce Flow orchestrates a multi-stage review across CFO/CRO/COO/Board Committee with Action Plans, Slack channels, 
     WHEN Calendar-based cadence or KPI-deviation event triggers the Change Metrics review.
     THEN Each reviewer sees only their relevant sections; AI summarizes deltas vs prior version; flags unresolved comments and em
AC2: GIVEN the work is processed,
     WHEN the agent/workflow completes,
     THEN Approved Change Metrics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</si>
  <si>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Change Metrics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</si>
  <si>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PUB-P1C4.1.5.UC2</t>
  </si>
  <si>
    <t>P1C4.1.5.UC2</t>
  </si>
  <si>
    <t>Change &amp; training delivery for Change Metrics</t>
  </si>
  <si>
    <t>For Change Metrics: myTrailhead + Marketing Cloud + Experience Cloud + Slack orchestrate training paths by role; embedded help and in-app guidance via Walkme/IGEL. Trigger condition: New release, policy, or process change related to Change Metrics requires user enablement.</t>
  </si>
  <si>
    <t>AC1: GIVEN myTrailhead + Marketing Cloud + Experience Cloud + Slack orchestrate training paths by role; embedded help and in-app gu
     WHEN New release, policy, or process change related to Change Metrics requires user enablement.
     THEN Personalized learning paths; quizzes confirm comprehension; manager dashboards surface gaps.
AC2: GIVEN the work is processed,
     WHEN the agent/workflow completes,
     THEN Users reach proficiency on Change Metrics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</si>
  <si>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Change Metrics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</si>
  <si>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PUB-P1C4.2.1.UC2</t>
  </si>
  <si>
    <t>P1C4.2.1.UC2</t>
  </si>
  <si>
    <t>Real-time executive performance dashboard for Executive Sponsorship Model</t>
  </si>
  <si>
    <t>For Executive Sponsorship Model: CRM Analytics + Tableau ingest from Sales Cloud, FSC, nCino loan/portfolio metrics, and external benchmarks via MuleSoft. Trigger condition: Quarterly business review or material event requires live performance view tied to Executive Sponsorship Model.</t>
  </si>
  <si>
    <t>AC1: GIVEN CRM Analytics + Tableau ingest from Sales Cloud, FSC, nCino loan/portfolio metrics, and external benchmarks via MuleSoft
     WHEN Quarterly business review or material event requires live performance view tied to Executive Sponsorship Model.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</si>
  <si>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Executive Sponsorship Model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</si>
  <si>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PUB-P1C4.2.1.UC3</t>
  </si>
  <si>
    <t>P1C4.2.1.UC3</t>
  </si>
  <si>
    <t>Change &amp; training delivery for Executive Sponsorship Model</t>
  </si>
  <si>
    <t>For Executive Sponsorship Model: myTrailhead + Marketing Cloud + Experience Cloud + Slack orchestrate training paths by role; embedded help and in-app guidance via Walkme/IGEL. Trigger condition: New release, policy, or process change related to Executive Sponsorship Model requires user enablement.</t>
  </si>
  <si>
    <t>AC1: GIVEN myTrailhead + Marketing Cloud + Experience Cloud + Slack orchestrate training paths by role; embedded help and in-app gu
     WHEN New release, policy, or process change related to Executive Sponsorship Model requires user enablement.
     THEN Personalized learning paths; quizzes confirm comprehension; manager dashboards surface gaps.
AC2: GIVEN the work is processed,
     WHEN the agent/workflow completes,
     THEN Users reach proficiency on Executive Sponsorship Model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</si>
  <si>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Executive Sponsorship Model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</si>
  <si>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PUB-P1C4.2.1.UC4</t>
  </si>
  <si>
    <t>P1C4.2.1.UC4</t>
  </si>
  <si>
    <t>AI-assisted authoring &amp; maintenance of Executive Sponsorship Model</t>
  </si>
  <si>
    <t>For Executive Sponsorship Model: Agentforce + nCino Banking Advisor co-author over prior versions, board minutes, peer benchmarks (nCino Operations Analytics), regulatory horizon, current OKRs, and live FSC Initiative records. Trigger condition: Strategy/governance team kicks off a draft, refresh, or material amendment of Executive Sponsorship Model.</t>
  </si>
  <si>
    <t>AC1: GIVEN Agentforce + nCino Banking Advisor co-author over prior versions, board minutes, peer benchmarks (nCino Operations Analy
     WHEN Strategy/governance team kicks off a draft, refresh, or material amendment of Executive Sponsorship Model.
     THEN Agent generates a structured draft mapping each item to outcomes, KPIs, owners, and Salesforce/nCino enablers; flags inc
AC2: GIVEN the work is processed,
     WHEN the agent/workflow completes,
     THEN Board-ready Executive Sponsorship Model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</si>
  <si>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Executive Sponsorship Model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</si>
  <si>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PUB-P1C4.2.1.UC1</t>
  </si>
  <si>
    <t>P1C4.2.1.UC1</t>
  </si>
  <si>
    <t>Multi-channel stakeholder communication of Executive Sponsorship Model</t>
  </si>
  <si>
    <t>For Executive Sponsorship Model: Marketing Cloud + Experience Cloud + Slack + Journey Builder orchestrate messaging by audience segment with role-tailored content. Trigger condition: Approval or material change to Executive Sponsorship Model triggers cascading communication.</t>
  </si>
  <si>
    <t>AC1: GIVEN Marketing Cloud + Experience Cloud + Slack + Journey Builder orchestrate messaging by audience segment with role-tailore
     WHEN Approval or material change to Executive Sponsorship Model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</si>
  <si>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Executive Sponsorship Model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</si>
  <si>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PUB-P1C4.2.2.UC4</t>
  </si>
  <si>
    <t>P1C4.2.2.UC4</t>
  </si>
  <si>
    <t>AI-assisted authoring &amp; maintenance of Leader Role Modeling</t>
  </si>
  <si>
    <t>For Leader Role Modeling: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Leader Role Modeling.</t>
  </si>
  <si>
    <t>AC1: GIVEN Agentforce + nCino Banking Advisor co-author over prior versions, board minutes, peer benchmarks (nCino Operations Analy
     WHEN Strategy/governance team kicks off a draft, refresh, or material amendment of Leader Role Modeling.
     THEN Agent generates a structured draft mapping each item to outcomes, KPIs, owners, and Salesforce/nCino enablers; flags inc
AC2: GIVEN the work is processed,
     WHEN the agent/workflow completes,
     THEN Board-ready Leader Role Modeling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</si>
  <si>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Leader Role Modeling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</si>
  <si>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PUB-P1C4.2.2.UC3</t>
  </si>
  <si>
    <t>P1C4.2.2.UC3</t>
  </si>
  <si>
    <t>Change &amp; training delivery for Leader Role Modeling</t>
  </si>
  <si>
    <t>For Leader Role Modeling: myTrailhead + Marketing Cloud + Experience Cloud + Slack orchestrate training paths by role; embedded help and in-app guidance via Walkme/IGEL. Trigger condition: New release, policy, or process change related to Leader Role Modeling requires user enablement.</t>
  </si>
  <si>
    <t>AC1: GIVEN myTrailhead + Marketing Cloud + Experience Cloud + Slack orchestrate training paths by role; embedded help and in-app gu
     WHEN New release, policy, or process change related to Leader Role Modeling requires user enablement.
     THEN Personalized learning paths; quizzes confirm comprehension; manager dashboards surface gaps.
AC2: GIVEN the work is processed,
     WHEN the agent/workflow completes,
     THEN Users reach proficiency on Leader Role Modeling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</si>
  <si>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Leader Role Modeling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</si>
  <si>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PUB-P1C4.2.2.UC1</t>
  </si>
  <si>
    <t>P1C4.2.2.UC1</t>
  </si>
  <si>
    <t>Multi-channel stakeholder communication of Leader Role Modeling</t>
  </si>
  <si>
    <t>For Leader Role Modeling: Marketing Cloud + Experience Cloud + Slack + Journey Builder orchestrate messaging by audience segment with role-tailored content. Trigger condition: Approval or material change to Leader Role Modeling triggers cascading communication.</t>
  </si>
  <si>
    <t>AC1: GIVEN Marketing Cloud + Experience Cloud + Slack + Journey Builder orchestrate messaging by audience segment with role-tailore
     WHEN Approval or material change to Leader Role Modeling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</si>
  <si>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Leader Role Modeling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</si>
  <si>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PUB-P1C4.2.2.UC2</t>
  </si>
  <si>
    <t>P1C4.2.2.UC2</t>
  </si>
  <si>
    <t>Real-time executive performance dashboard for Leader Role Modeling</t>
  </si>
  <si>
    <t>For Leader Role Modeling: CRM Analytics + Tableau ingest from Sales Cloud, FSC, nCino loan/portfolio metrics, and external benchmarks via MuleSoft. Trigger condition: Quarterly business review or material event requires live performance view tied to Leader Role Modeling.</t>
  </si>
  <si>
    <t>AC1: GIVEN CRM Analytics + Tableau ingest from Sales Cloud, FSC, nCino loan/portfolio metrics, and external benchmarks via MuleSoft
     WHEN Quarterly business review or material event requires live performance view tied to Leader Role Modeling.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</si>
  <si>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Leader Role Modeling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</si>
  <si>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PUB-P1C4.3.1.UC2</t>
  </si>
  <si>
    <t>P1C4.3.1.UC2</t>
  </si>
  <si>
    <t>Engagement &amp; adoption telemetry for Champions Program</t>
  </si>
  <si>
    <t>For Champions Program: CRM Analytics + Pendo/Walkme + Salesforce Adoption Dashboards + Marketing Cloud Personalization capture click-paths, completion, and sentiment. Trigger condition: Continuous monitoring of how end users interact with Champions Program-related capabilities.</t>
  </si>
  <si>
    <t>AC1: GIVEN CRM Analytics + Pendo/Walkme + Salesforce Adoption Dashboards + Marketing Cloud Personalization capture click-paths, com
     WHEN Continuous monitoring of how end users interact with Champions Program-related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</si>
  <si>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Champions Program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</si>
  <si>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PUB-P1C4.3.1.UC1</t>
  </si>
  <si>
    <t>P1C4.3.1.UC1</t>
  </si>
  <si>
    <t>Crowdsourced idea capture &amp; triage for Champions Program</t>
  </si>
  <si>
    <t>For Champions Program: Experience Cloud portal + Quip + Slack + Email-to-Case capture ideas with structured metadata; community voting and peer review. Trigger condition: Employee, partner, or customer submits an idea relevant to Champions Program.</t>
  </si>
  <si>
    <t>AC1: GIVEN Experience Cloud portal + Quip + Slack + Email-to-Case capture ideas with structured metadata; community voting and peer
     WHEN Employee, partner, or customer submits an idea relevant to Champions Program.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</si>
  <si>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Champions Program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</si>
  <si>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PUB-P1C4.3.1.UC4</t>
  </si>
  <si>
    <t>P1C4.3.1.UC4</t>
  </si>
  <si>
    <t>Persona-based self-service portal for Champions Program</t>
  </si>
  <si>
    <t>For Champions Program: Experience Cloud + Salesforce Shield + Agentforce expose just enough information per persona; agent answers questions in natural language. Trigger condition: Audience (employee, customer, partner, regulator) needs role-appropriate access to Champions Program.</t>
  </si>
  <si>
    <t>AC1: GIVEN Experience Cloud + Salesforce Shield + Agentforce expose just enough information per persona; agent answers questions in
     WHEN Audience (employee, customer, partner, regulator) needs role-appropriate access to Champions Program.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Champions Program knowledge with persona-aware tone and depth.
AC4: GIVEN external systems need access,
     WHEN integration is configured,
     THEN Portal capabilities exposed via APIs for embedding in partner sites, Slack, MS Teams.</t>
  </si>
  <si>
    <t>Solution Approach for Champions Program (SELF_SERVICE_PORTAL):
Platform Stack: Experience Cloud, Shield, Agentforce, Knowledge
AI/Agentic Layer:
  Agentforce Service Agent grounded in Champions Program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</si>
  <si>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PUB-P1C4.3.1.UC3</t>
  </si>
  <si>
    <t>P1C4.3.1.UC3</t>
  </si>
  <si>
    <t>Multi-channel stakeholder communication of Champions Program</t>
  </si>
  <si>
    <t>For Champions Program: Marketing Cloud + Experience Cloud + Slack + Journey Builder orchestrate messaging by audience segment with role-tailored content. Trigger condition: Approval or material change to Champions Program triggers cascading communication.</t>
  </si>
  <si>
    <t>AC1: GIVEN Marketing Cloud + Experience Cloud + Slack + Journey Builder orchestrate messaging by audience segment with role-tailore
     WHEN Approval or material change to Champions Program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</si>
  <si>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Champions Program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</si>
  <si>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PUB-P1C4.3.3.UC2</t>
  </si>
  <si>
    <t>P1C4.3.3.UC2</t>
  </si>
  <si>
    <t>Engagement &amp; adoption telemetry for Champion Coordination</t>
  </si>
  <si>
    <t>For Champion Coordination: CRM Analytics + Pendo/Walkme + Salesforce Adoption Dashboards + Marketing Cloud Personalization capture click-paths, completion, and sentiment. Trigger condition: Continuous monitoring of how end users interact with Champion Coordination-related capabilities.</t>
  </si>
  <si>
    <t>AC1: GIVEN CRM Analytics + Pendo/Walkme + Salesforce Adoption Dashboards + Marketing Cloud Personalization capture click-paths, com
     WHEN Continuous monitoring of how end users interact with Champion Coordination-related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</si>
  <si>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Champion Coordination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</si>
  <si>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PUB-P1C4.3.3.UC4</t>
  </si>
  <si>
    <t>P1C4.3.3.UC4</t>
  </si>
  <si>
    <t>Persona-based self-service portal for Champion Coordination</t>
  </si>
  <si>
    <t>For Champion Coordination: Experience Cloud + Salesforce Shield + Agentforce expose just enough information per persona; agent answers questions in natural language. Trigger condition: Audience (employee, customer, partner, regulator) needs role-appropriate access to Champion Coordination.</t>
  </si>
  <si>
    <t>AC1: GIVEN Experience Cloud + Salesforce Shield + Agentforce expose just enough information per persona; agent answers questions in
     WHEN Audience (employee, customer, partner, regulator) needs role-appropriate access to Champion Coordination.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Champion Coordination knowledge with persona-aware tone and depth.
AC4: GIVEN external systems need access,
     WHEN integration is configured,
     THEN Portal capabilities exposed via APIs for embedding in partner sites, Slack, MS Teams.</t>
  </si>
  <si>
    <t>Solution Approach for Champion Coordination (SELF_SERVICE_PORTAL):
Platform Stack: Experience Cloud, Shield, Agentforce, Knowledge
AI/Agentic Layer:
  Agentforce Service Agent grounded in Champion Coordination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</si>
  <si>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PUB-P1C4.3.3.UC3</t>
  </si>
  <si>
    <t>P1C4.3.3.UC3</t>
  </si>
  <si>
    <t>Multi-channel stakeholder communication of Champion Coordination</t>
  </si>
  <si>
    <t>For Champion Coordination: Marketing Cloud + Experience Cloud + Slack + Journey Builder orchestrate messaging by audience segment with role-tailored content. Trigger condition: Approval or material change to Champion Coordination triggers cascading communication.</t>
  </si>
  <si>
    <t>AC1: GIVEN Marketing Cloud + Experience Cloud + Slack + Journey Builder orchestrate messaging by audience segment with role-tailore
     WHEN Approval or material change to Champion Coordination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</si>
  <si>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Champion Coordination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</si>
  <si>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PUB-P1C4.3.3.UC1</t>
  </si>
  <si>
    <t>P1C4.3.3.UC1</t>
  </si>
  <si>
    <t>Crowdsourced idea capture &amp; triage for Champion Coordination</t>
  </si>
  <si>
    <t>For Champion Coordination: Experience Cloud portal + Quip + Slack + Email-to-Case capture ideas with structured metadata; community voting and peer review. Trigger condition: Employee, partner, or customer submits an idea relevant to Champion Coordination.</t>
  </si>
  <si>
    <t>AC1: GIVEN Experience Cloud portal + Quip + Slack + Email-to-Case capture ideas with structured metadata; community voting and peer
     WHEN Employee, partner, or customer submits an idea relevant to Champion Coordination.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</si>
  <si>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Champion Coordination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</si>
  <si>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PUB-P1C4.3.4.UC4</t>
  </si>
  <si>
    <t>P1C4.3.4.UC4</t>
  </si>
  <si>
    <t>Persona-based self-service portal for Champion Recognition</t>
  </si>
  <si>
    <t>For Champion Recognition: Experience Cloud + Salesforce Shield + Agentforce expose just enough information per persona; agent answers questions in natural language. Trigger condition: Audience (employee, customer, partner, regulator) needs role-appropriate access to Champion Recognition.</t>
  </si>
  <si>
    <t>AC1: GIVEN Experience Cloud + Salesforce Shield + Agentforce expose just enough information per persona; agent answers questions in
     WHEN Audience (employee, customer, partner, regulator) needs role-appropriate access to Champion Recognition.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Champion Recognition knowledge with persona-aware tone and depth.
AC4: GIVEN external systems need access,
     WHEN integration is configured,
     THEN Portal capabilities exposed via APIs for embedding in partner sites, Slack, MS Teams.</t>
  </si>
  <si>
    <t>Solution Approach for Champion Recognition (SELF_SERVICE_PORTAL):
Platform Stack: Experience Cloud, Shield, Agentforce, Knowledge
AI/Agentic Layer:
  Agentforce Service Agent grounded in Champion Recognition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</si>
  <si>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PUB-P1C4.3.4.UC3</t>
  </si>
  <si>
    <t>P1C4.3.4.UC3</t>
  </si>
  <si>
    <t>Multi-channel stakeholder communication of Champion Recognition</t>
  </si>
  <si>
    <t>For Champion Recognition: Marketing Cloud + Experience Cloud + Slack + Journey Builder orchestrate messaging by audience segment with role-tailored content. Trigger condition: Approval or material change to Champion Recognition triggers cascading communication.</t>
  </si>
  <si>
    <t>AC1: GIVEN Marketing Cloud + Experience Cloud + Slack + Journey Builder orchestrate messaging by audience segment with role-tailore
     WHEN Approval or material change to Champion Recognition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</si>
  <si>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Champion Recognition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</si>
  <si>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PUB-P1C4.3.4.UC2</t>
  </si>
  <si>
    <t>P1C4.3.4.UC2</t>
  </si>
  <si>
    <t>Engagement &amp; adoption telemetry for Champion Recognition</t>
  </si>
  <si>
    <t>For Champion Recognition: CRM Analytics + Pendo/Walkme + Salesforce Adoption Dashboards + Marketing Cloud Personalization capture click-paths, completion, and sentiment. Trigger condition: Continuous monitoring of how end users interact with Champion Recognition-related capabilities.</t>
  </si>
  <si>
    <t>AC1: GIVEN CRM Analytics + Pendo/Walkme + Salesforce Adoption Dashboards + Marketing Cloud Personalization capture click-paths, com
     WHEN Continuous monitoring of how end users interact with Champion Recognition-related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</si>
  <si>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Champion Recognition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</si>
  <si>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PUB-P1C4.3.4.UC1</t>
  </si>
  <si>
    <t>P1C4.3.4.UC1</t>
  </si>
  <si>
    <t>Crowdsourced idea capture &amp; triage for Champion Recognition</t>
  </si>
  <si>
    <t>For Champion Recognition: Experience Cloud portal + Quip + Slack + Email-to-Case capture ideas with structured metadata; community voting and peer review. Trigger condition: Employee, partner, or customer submits an idea relevant to Champion Recognition.</t>
  </si>
  <si>
    <t>AC1: GIVEN Experience Cloud portal + Quip + Slack + Email-to-Case capture ideas with structured metadata; community voting and peer
     WHEN Employee, partner, or customer submits an idea relevant to Champion Recognition.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</si>
  <si>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Champion Recognition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</si>
  <si>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PUB-P1C4.4.1.UC4</t>
  </si>
  <si>
    <t>P1C4.4.1.UC4</t>
  </si>
  <si>
    <t>Persona-based self-service portal for Communication Strategy</t>
  </si>
  <si>
    <t>For Communication Strategy: Experience Cloud + Salesforce Shield + Agentforce expose just enough information per persona; agent answers questions in natural language. Trigger condition: Audience (employee, customer, partner, regulator) needs role-appropriate access to Communication Strategy.</t>
  </si>
  <si>
    <t>AC1: GIVEN Experience Cloud + Salesforce Shield + Agentforce expose just enough information per persona; agent answers questions in
     WHEN Audience (employee, customer, partner, regulator) needs role-appropriate access to Communication Strategy.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Communication Strategy knowledge with persona-aware tone and depth.
AC4: GIVEN external systems need access,
     WHEN integration is configured,
     THEN Portal capabilities exposed via APIs for embedding in partner sites, Slack, MS Teams.</t>
  </si>
  <si>
    <t>Solution Approach for Communication Strategy (SELF_SERVICE_PORTAL):
Platform Stack: Experience Cloud, Shield, Agentforce, Knowledge
AI/Agentic Layer:
  Agentforce Service Agent grounded in Communication Strategy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</si>
  <si>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PUB-P1C4.4.1.UC3</t>
  </si>
  <si>
    <t>P1C4.4.1.UC3</t>
  </si>
  <si>
    <t>AI-assisted authoring &amp; maintenance of Communication Strategy</t>
  </si>
  <si>
    <t>For Communication Strategy: Agentforce + nCino Banking Advisor co-author over prior versions, board minutes, peer benchmarks (nCino Operations Analytics), regulatory horizon, current OKRs, and live FSC Initiative records. Trigger condition: Strategy/governance team kicks off a draft, refresh, or material amendment of Communication Strategy.</t>
  </si>
  <si>
    <t>AC1: GIVEN Agentforce + nCino Banking Advisor co-author over prior versions, board minutes, peer benchmarks (nCino Operations Analy
     WHEN Strategy/governance team kicks off a draft, refresh, or material amendment of Communication Strategy.
     THEN Agent generates a structured draft mapping each item to outcomes, KPIs, owners, and Salesforce/nCino enablers; flags inc
AC2: GIVEN the work is processed,
     WHEN the agent/workflow completes,
     THEN Board-ready Communication Strategy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</si>
  <si>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Communication Strategy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</si>
  <si>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PUB-P1C4.4.1.UC1</t>
  </si>
  <si>
    <t>P1C4.4.1.UC1</t>
  </si>
  <si>
    <t>Multi-channel stakeholder communication of Communication Strategy</t>
  </si>
  <si>
    <t>For Communication Strategy: Marketing Cloud + Experience Cloud + Slack + Journey Builder orchestrate messaging by audience segment with role-tailored content. Trigger condition: Approval or material change to Communication Strategy triggers cascading communication.</t>
  </si>
  <si>
    <t>AC1: GIVEN Marketing Cloud + Experience Cloud + Slack + Journey Builder orchestrate messaging by audience segment with role-tailore
     WHEN Approval or material change to Communication Strategy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</si>
  <si>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Communication Strategy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</si>
  <si>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PUB-P1C4.4.1.UC2</t>
  </si>
  <si>
    <t>P1C4.4.1.UC2</t>
  </si>
  <si>
    <t>Engagement &amp; adoption telemetry for Communication Strategy</t>
  </si>
  <si>
    <t>For Communication Strategy: CRM Analytics + Pendo/Walkme + Salesforce Adoption Dashboards + Marketing Cloud Personalization capture click-paths, completion, and sentiment. Trigger condition: Continuous monitoring of how end users interact with Communication Strategy-related capabilities.</t>
  </si>
  <si>
    <t>AC1: GIVEN CRM Analytics + Pendo/Walkme + Salesforce Adoption Dashboards + Marketing Cloud Personalization capture click-paths, com
     WHEN Continuous monitoring of how end users interact with Communication Strategy-related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</si>
  <si>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Communication Strategy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</si>
  <si>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PUB-P1C4.4.2.UC2</t>
  </si>
  <si>
    <t>P1C4.4.2.UC2</t>
  </si>
  <si>
    <t>Engagement &amp; adoption telemetry for Multi-Channel Communications</t>
  </si>
  <si>
    <t>For Multi-Channel Communications: CRM Analytics + Pendo/Walkme + Salesforce Adoption Dashboards + Marketing Cloud Personalization capture click-paths, completion, and sentiment. Trigger condition: Continuous monitoring of how end users interact with Multi-Channel Communications-related capabilities.</t>
  </si>
  <si>
    <t>AC1: GIVEN CRM Analytics + Pendo/Walkme + Salesforce Adoption Dashboards + Marketing Cloud Personalization capture click-paths, com
     WHEN Continuous monitoring of how end users interact with Multi-Channel Communications-related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</si>
  <si>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Multi-Channel Communications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</si>
  <si>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PUB-P1C4.4.2.UC1</t>
  </si>
  <si>
    <t>P1C4.4.2.UC1</t>
  </si>
  <si>
    <t>Multi-channel stakeholder communication of Multi-Channel Communications</t>
  </si>
  <si>
    <t>For Multi-Channel Communications: Marketing Cloud + Experience Cloud + Slack + Journey Builder orchestrate messaging by audience segment with role-tailored content. Trigger condition: Approval or material change to Multi-Channel Communications triggers cascading communication.</t>
  </si>
  <si>
    <t>AC1: GIVEN Marketing Cloud + Experience Cloud + Slack + Journey Builder orchestrate messaging by audience segment with role-tailore
     WHEN Approval or material change to Multi-Channel Communications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</si>
  <si>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Multi-Channel Communications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</si>
  <si>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PUB-P1C4.4.2.UC4</t>
  </si>
  <si>
    <t>P1C4.4.2.UC4</t>
  </si>
  <si>
    <t>Persona-based self-service portal for Multi-Channel Communications</t>
  </si>
  <si>
    <t>For Multi-Channel Communications: Experience Cloud + Salesforce Shield + Agentforce expose just enough information per persona; agent answers questions in natural language. Trigger condition: Audience (employee, customer, partner, regulator) needs role-appropriate access to Multi-Channel Communications.</t>
  </si>
  <si>
    <t>AC1: GIVEN Experience Cloud + Salesforce Shield + Agentforce expose just enough information per persona; agent answers questions in
     WHEN Audience (employee, customer, partner, regulator) needs role-appropriate access to Multi-Channel Communications.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Multi-Channel Communications knowledge with persona-aware tone and depth.
AC4: GIVEN external systems need access,
     WHEN integration is configured,
     THEN Portal capabilities exposed via APIs for embedding in partner sites, Slack, MS Teams.</t>
  </si>
  <si>
    <t>Solution Approach for Multi-Channel Communications (SELF_SERVICE_PORTAL):
Platform Stack: Experience Cloud, Shield, Agentforce, Knowledge
AI/Agentic Layer:
  Agentforce Service Agent grounded in Multi-Channel Communications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</si>
  <si>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PUB-P1C4.4.2.UC3</t>
  </si>
  <si>
    <t>P1C4.4.2.UC3</t>
  </si>
  <si>
    <t>AI-assisted authoring &amp; maintenance of Multi-Channel Communications</t>
  </si>
  <si>
    <t>For Multi-Channel Communications: Agentforce + nCino Banking Advisor co-author over prior versions, board minutes, peer benchmarks (nCino Operations Analytics), regulatory horizon, current OKRs, and live FSC Initiative records. Trigger condition: Strategy/governance team kicks off a draft, refresh, or material amendment of Multi-Channel Communications.</t>
  </si>
  <si>
    <t>AC1: GIVEN Agentforce + nCino Banking Advisor co-author over prior versions, board minutes, peer benchmarks (nCino Operations Analy
     WHEN Strategy/governance team kicks off a draft, refresh, or material amendment of Multi-Channel Communications.
     THEN Agent generates a structured draft mapping each item to outcomes, KPIs, owners, and Salesforce/nCino enablers; flags inc
AC2: GIVEN the work is processed,
     WHEN the agent/workflow completes,
     THEN Board-ready Multi-Channel Communications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</si>
  <si>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Multi-Channel Communications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</si>
  <si>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PUB-P1C4.4.3.UC3</t>
  </si>
  <si>
    <t>P1C4.4.3.UC3</t>
  </si>
  <si>
    <t>AI-assisted authoring &amp; maintenance of Two-Way Communication</t>
  </si>
  <si>
    <t>For Two-Way Communication: Agentforce + nCino Banking Advisor co-author over prior versions, board minutes, peer benchmarks (nCino Operations Analytics), regulatory horizon, current OKRs, and live FSC Initiative records. Trigger condition: Strategy/governance team kicks off a draft, refresh, or material amendment of Two-Way Communication.</t>
  </si>
  <si>
    <t>AC1: GIVEN Agentforce + nCino Banking Advisor co-author over prior versions, board minutes, peer benchmarks (nCino Operations Analy
     WHEN Strategy/governance team kicks off a draft, refresh, or material amendment of Two-Way Communication.
     THEN Agent generates a structured draft mapping each item to outcomes, KPIs, owners, and Salesforce/nCino enablers; flags inc
AC2: GIVEN the work is processed,
     WHEN the agent/workflow completes,
     THEN Board-ready Two-Way Communication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</si>
  <si>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Two-Way Communication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</si>
  <si>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PUB-P1C4.4.3.UC4</t>
  </si>
  <si>
    <t>P1C4.4.3.UC4</t>
  </si>
  <si>
    <t>Persona-based self-service portal for Two-Way Communication</t>
  </si>
  <si>
    <t>For Two-Way Communication: Experience Cloud + Salesforce Shield + Agentforce expose just enough information per persona; agent answers questions in natural language. Trigger condition: Audience (employee, customer, partner, regulator) needs role-appropriate access to Two-Way Communication.</t>
  </si>
  <si>
    <t>AC1: GIVEN Experience Cloud + Salesforce Shield + Agentforce expose just enough information per persona; agent answers questions in
     WHEN Audience (employee, customer, partner, regulator) needs role-appropriate access to Two-Way Communication.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Two-Way Communication knowledge with persona-aware tone and depth.
AC4: GIVEN external systems need access,
     WHEN integration is configured,
     THEN Portal capabilities exposed via APIs for embedding in partner sites, Slack, MS Teams.</t>
  </si>
  <si>
    <t>Solution Approach for Two-Way Communication (SELF_SERVICE_PORTAL):
Platform Stack: Experience Cloud, Shield, Agentforce, Knowledge
AI/Agentic Layer:
  Agentforce Service Agent grounded in Two-Way Communication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</si>
  <si>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PUB-P1C4.4.3.UC1</t>
  </si>
  <si>
    <t>P1C4.4.3.UC1</t>
  </si>
  <si>
    <t>Multi-channel stakeholder communication of Two-Way Communication</t>
  </si>
  <si>
    <t>For Two-Way Communication: Marketing Cloud + Experience Cloud + Slack + Journey Builder orchestrate messaging by audience segment with role-tailored content. Trigger condition: Approval or material change to Two-Way Communication triggers cascading communication.</t>
  </si>
  <si>
    <t>AC1: GIVEN Marketing Cloud + Experience Cloud + Slack + Journey Builder orchestrate messaging by audience segment with role-tailore
     WHEN Approval or material change to Two-Way Communication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</si>
  <si>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Two-Way Communication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</si>
  <si>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PUB-P1C4.4.3.UC2</t>
  </si>
  <si>
    <t>P1C4.4.3.UC2</t>
  </si>
  <si>
    <t>Engagement &amp; adoption telemetry for Two-Way Communication</t>
  </si>
  <si>
    <t>For Two-Way Communication: CRM Analytics + Pendo/Walkme + Salesforce Adoption Dashboards + Marketing Cloud Personalization capture click-paths, completion, and sentiment. Trigger condition: Continuous monitoring of how end users interact with Two-Way Communication-related capabilities.</t>
  </si>
  <si>
    <t>AC1: GIVEN CRM Analytics + Pendo/Walkme + Salesforce Adoption Dashboards + Marketing Cloud Personalization capture click-paths, com
     WHEN Continuous monitoring of how end users interact with Two-Way Communication-related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</si>
  <si>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Two-Way Communication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</si>
  <si>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PUB-P1C4.4.4.UC2</t>
  </si>
  <si>
    <t>P1C4.4.4.UC2</t>
  </si>
  <si>
    <t>Engagement &amp; adoption telemetry for Communication Effectiveness</t>
  </si>
  <si>
    <t>For Communication Effectiveness: CRM Analytics + Pendo/Walkme + Salesforce Adoption Dashboards + Marketing Cloud Personalization capture click-paths, completion, and sentiment. Trigger condition: Continuous monitoring of how end users interact with Communication Effectiveness-related capabilities.</t>
  </si>
  <si>
    <t>AC1: GIVEN CRM Analytics + Pendo/Walkme + Salesforce Adoption Dashboards + Marketing Cloud Personalization capture click-paths, com
     WHEN Continuous monitoring of how end users interact with Communication Effectiveness-related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</si>
  <si>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Communication Effectiveness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</si>
  <si>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PUB-P1C4.4.4.UC1</t>
  </si>
  <si>
    <t>P1C4.4.4.UC1</t>
  </si>
  <si>
    <t>Multi-channel stakeholder communication of Communication Effectiveness</t>
  </si>
  <si>
    <t>For Communication Effectiveness: Marketing Cloud + Experience Cloud + Slack + Journey Builder orchestrate messaging by audience segment with role-tailored content. Trigger condition: Approval or material change to Communication Effectiveness triggers cascading communication.</t>
  </si>
  <si>
    <t>AC1: GIVEN Marketing Cloud + Experience Cloud + Slack + Journey Builder orchestrate messaging by audience segment with role-tailore
     WHEN Approval or material change to Communication Effectiveness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</si>
  <si>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Communication Effectiveness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</si>
  <si>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PUB-P1C4.4.4.UC3</t>
  </si>
  <si>
    <t>P1C4.4.4.UC3</t>
  </si>
  <si>
    <t>AI-assisted authoring &amp; maintenance of Communication Effectiveness</t>
  </si>
  <si>
    <t>For Communication Effectiveness: Agentforce + nCino Banking Advisor co-author over prior versions, board minutes, peer benchmarks (nCino Operations Analytics), regulatory horizon, current OKRs, and live FSC Initiative records. Trigger condition: Strategy/governance team kicks off a draft, refresh, or material amendment of Communication Effectiveness.</t>
  </si>
  <si>
    <t>AC1: GIVEN Agentforce + nCino Banking Advisor co-author over prior versions, board minutes, peer benchmarks (nCino Operations Analy
     WHEN Strategy/governance team kicks off a draft, refresh, or material amendment of Communication Effectiveness.
     THEN Agent generates a structured draft mapping each item to outcomes, KPIs, owners, and Salesforce/nCino enablers; flags inc
AC2: GIVEN the work is processed,
     WHEN the agent/workflow completes,
     THEN Board-ready Communication Effectiveness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</si>
  <si>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Communication Effectiveness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</si>
  <si>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PUB-P1C4.4.4.UC4</t>
  </si>
  <si>
    <t>P1C4.4.4.UC4</t>
  </si>
  <si>
    <t>Persona-based self-service portal for Communication Effectiveness</t>
  </si>
  <si>
    <t>For Communication Effectiveness: Experience Cloud + Salesforce Shield + Agentforce expose just enough information per persona; agent answers questions in natural language. Trigger condition: Audience (employee, customer, partner, regulator) needs role-appropriate access to Communication Effectiveness.</t>
  </si>
  <si>
    <t>AC1: GIVEN Experience Cloud + Salesforce Shield + Agentforce expose just enough information per persona; agent answers questions in
     WHEN Audience (employee, customer, partner, regulator) needs role-appropriate access to Communication Effectiveness.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Communication Effectiveness knowledge with persona-aware tone and depth.
AC4: GIVEN external systems need access,
     WHEN integration is configured,
     THEN Portal capabilities exposed via APIs for embedding in partner sites, Slack, MS Teams.</t>
  </si>
  <si>
    <t>Solution Approach for Communication Effectiveness (SELF_SERVICE_PORTAL):
Platform Stack: Experience Cloud, Shield, Agentforce, Knowledge
AI/Agentic Layer:
  Agentforce Service Agent grounded in Communication Effectiveness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</si>
  <si>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PUB-P1C4.5.1.UC1</t>
  </si>
  <si>
    <t>P1C4.5.1.UC1</t>
  </si>
  <si>
    <t>Change &amp; training delivery for Role-Based Training</t>
  </si>
  <si>
    <t>For Role-Based Training: myTrailhead + Marketing Cloud + Experience Cloud + Slack orchestrate training paths by role; embedded help and in-app guidance via Walkme/IGEL. Trigger condition: New release, policy, or process change related to Role-Based Training requires user enablement.</t>
  </si>
  <si>
    <t>AC1: GIVEN myTrailhead + Marketing Cloud + Experience Cloud + Slack orchestrate training paths by role; embedded help and in-app gu
     WHEN New release, policy, or process change related to Role-Based Training requires user enablement.
     THEN Personalized learning paths; quizzes confirm comprehension; manager dashboards surface gaps.
AC2: GIVEN the work is processed,
     WHEN the agent/workflow completes,
     THEN Users reach proficiency on Role-Based Training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</si>
  <si>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Role-Based Training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</si>
  <si>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PUB-P1C4.5.1.UC2</t>
  </si>
  <si>
    <t>P1C4.5.1.UC2</t>
  </si>
  <si>
    <t>Engagement &amp; adoption telemetry for Role-Based Training</t>
  </si>
  <si>
    <t>For Role-Based Training: CRM Analytics + Pendo/Walkme + Salesforce Adoption Dashboards + Marketing Cloud Personalization capture click-paths, completion, and sentiment. Trigger condition: Continuous monitoring of how end users interact with Role-Based Training-related capabilities.</t>
  </si>
  <si>
    <t>AC1: GIVEN CRM Analytics + Pendo/Walkme + Salesforce Adoption Dashboards + Marketing Cloud Personalization capture click-paths, com
     WHEN Continuous monitoring of how end users interact with Role-Based Training-related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</si>
  <si>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Role-Based Training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</si>
  <si>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PUB-P1C4.5.1.UC3</t>
  </si>
  <si>
    <t>P1C4.5.1.UC3</t>
  </si>
  <si>
    <t>Persona-based self-service portal for Role-Based Training</t>
  </si>
  <si>
    <t>For Role-Based Training: Experience Cloud + Salesforce Shield + Agentforce expose just enough information per persona; agent answers questions in natural language. Trigger condition: Audience (employee, customer, partner, regulator) needs role-appropriate access to Role-Based Training.</t>
  </si>
  <si>
    <t>AC1: GIVEN Experience Cloud + Salesforce Shield + Agentforce expose just enough information per persona; agent answers questions in
     WHEN Audience (employee, customer, partner, regulator) needs role-appropriate access to Role-Based Training.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Role-Based Training knowledge with persona-aware tone and depth.
AC4: GIVEN external systems need access,
     WHEN integration is configured,
     THEN Portal capabilities exposed via APIs for embedding in partner sites, Slack, MS Teams.</t>
  </si>
  <si>
    <t>Solution Approach for Role-Based Training (SELF_SERVICE_PORTAL):
Platform Stack: Experience Cloud, Shield, Agentforce, Knowledge
AI/Agentic Layer:
  Agentforce Service Agent grounded in Role-Based Training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</si>
  <si>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PUB-P1C4.5.1.UC4</t>
  </si>
  <si>
    <t>P1C4.5.1.UC4</t>
  </si>
  <si>
    <t>Coverage gap monitoring for Role-Based Training</t>
  </si>
  <si>
    <t>For Role-Based Training: FSC + nCino + CRM Analytics compute coverage matrices (population × control × required artifact); agent identifies gaps. Trigger condition: Regular cycle (monthly/quarterly) or material event requires coverage assessment of Role-Based Training.</t>
  </si>
  <si>
    <t>AC1: GIVEN FSC + nCino + CRM Analytics compute coverage matrices (population × control × required artifact); agent identifies gaps.
     WHEN Regular cycle (monthly/quarterly) or material event requires coverage assessment of Role-Based Training.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</si>
  <si>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Role-Based Training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Standard CRM workflow with assignment + status tracking
  • Custom fields for sub-cap-specific data capture
  • Reports/dashboards for monitoring and reporting</t>
  </si>
  <si>
    <t>PUB-P1C4.5.1.UC5</t>
  </si>
  <si>
    <t>P1C4.5.1.UC5</t>
  </si>
  <si>
    <t>Continuous validation &amp; quality control for Role-Based Training</t>
  </si>
  <si>
    <t>For Role-Based Training: Salesforce Validation Rules + Flow + Apex + nCino-native checks evaluate completeness, internal consistency, and policy compliance. Trigger condition: Submission, change, or recurring cycle requires validation against Role-Based Training standards.</t>
  </si>
  <si>
    <t>AC1: GIVEN Salesforce Validation Rules + Flow + Apex + nCino-native checks evaluate completeness, internal consistency, and policy 
     WHEN Submission, change, or recurring cycle requires validation against Role-Based Training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</si>
  <si>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Role-Based Training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Standard CRM workflow with assignment + status tracking
  • Custom fields for sub-cap-specific data capture
  • Reports/dashboards for monitoring and reporting</t>
  </si>
  <si>
    <t>PUB-P1C4.5.1.UC6</t>
  </si>
  <si>
    <t>P1C4.5.1.UC6</t>
  </si>
  <si>
    <t>AI-assisted authoring &amp; maintenance of Role-Based Training</t>
  </si>
  <si>
    <t>For Role-Based Training: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Role-Based Training.</t>
  </si>
  <si>
    <t>AC1: GIVEN Agentforce + nCino Banking Advisor co-author over prior versions, board minutes, peer benchmarks (nCino Operations Analy
     WHEN Strategy/governance team kicks off a draft, refresh, or material amendment of Role-Based Training.
     THEN Agent generates a structured draft mapping each item to outcomes, KPIs, owners, and Salesforce/nCino enablers; flags inc
AC2: GIVEN the work is processed,
     WHEN the agent/workflow completes,
     THEN Board-ready Role-Based Training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</si>
  <si>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Role-Based Training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</si>
  <si>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PUB-P1C4.5.2.UC5</t>
  </si>
  <si>
    <t>P1C4.5.2.UC5</t>
  </si>
  <si>
    <t>Continuous validation &amp; quality control for Digital Literacy Training</t>
  </si>
  <si>
    <t>For Digital Literacy Training: Salesforce Validation Rules + Flow + Apex + nCino-native checks evaluate completeness, internal consistency, and policy compliance. Trigger condition: Submission, change, or recurring cycle requires validation against Digital Literacy Training standards.</t>
  </si>
  <si>
    <t>AC1: GIVEN Salesforce Validation Rules + Flow + Apex + nCino-native checks evaluate completeness, internal consistency, and policy 
     WHEN Submission, change, or recurring cycle requires validation against Digital Literacy Training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</si>
  <si>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Digital Literacy Training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</si>
  <si>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PUB-P1C4.5.2.UC6</t>
  </si>
  <si>
    <t>P1C4.5.2.UC6</t>
  </si>
  <si>
    <t>AI-assisted authoring &amp; maintenance of Digital Literacy Training</t>
  </si>
  <si>
    <t>For Digital Literacy Training: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Digital Literacy Training.</t>
  </si>
  <si>
    <t>AC1: GIVEN Agentforce + nCino Banking Advisor co-author over prior versions, board minutes, peer benchmarks (nCino Operations Analy
     WHEN Strategy/governance team kicks off a draft, refresh, or material amendment of Digital Literacy Training.
     THEN Agent generates a structured draft mapping each item to outcomes, KPIs, owners, and Salesforce/nCino enablers; flags inc
AC2: GIVEN the work is processed,
     WHEN the agent/workflow completes,
     THEN Board-ready Digital Literacy Training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</si>
  <si>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Digital Literacy Training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</si>
  <si>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PUB-P1C4.5.2.UC4</t>
  </si>
  <si>
    <t>P1C4.5.2.UC4</t>
  </si>
  <si>
    <t>Coverage gap monitoring for Digital Literacy Training</t>
  </si>
  <si>
    <t>For Digital Literacy Training: FSC + nCino + CRM Analytics compute coverage matrices (population × control × required artifact); agent identifies gaps. Trigger condition: Regular cycle (monthly/quarterly) or material event requires coverage assessment of Digital Literacy Training.</t>
  </si>
  <si>
    <t>AC1: GIVEN FSC + nCino + CRM Analytics compute coverage matrices (population × control × required artifact); agent identifies gaps.
     WHEN Regular cycle (monthly/quarterly) or material event requires coverage assessment of Digital Literacy Training.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</si>
  <si>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Digital Literacy Training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</si>
  <si>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PUB-P1C4.5.2.UC3</t>
  </si>
  <si>
    <t>P1C4.5.2.UC3</t>
  </si>
  <si>
    <t>Persona-based self-service portal for Digital Literacy Training</t>
  </si>
  <si>
    <t>For Digital Literacy Training: Experience Cloud + Salesforce Shield + Agentforce expose just enough information per persona; agent answers questions in natural language. Trigger condition: Audience (employee, customer, partner, regulator) needs role-appropriate access to Digital Literacy Training.</t>
  </si>
  <si>
    <t>AC1: GIVEN Experience Cloud + Salesforce Shield + Agentforce expose just enough information per persona; agent answers questions in
     WHEN Audience (employee, customer, partner, regulator) needs role-appropriate access to Digital Literacy Training.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Digital Literacy Training knowledge with persona-aware tone and depth.
AC4: GIVEN external systems need access,
     WHEN integration is configured,
     THEN Portal capabilities exposed via APIs for embedding in partner sites, Slack, MS Teams.</t>
  </si>
  <si>
    <t>Solution Approach for Digital Literacy Training (SELF_SERVICE_PORTAL):
Platform Stack: Experience Cloud, Shield, Agentforce, Knowledge
AI/Agentic Layer:
  Agentforce Service Agent grounded in Digital Literacy Training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</si>
  <si>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PUB-P1C4.5.2.UC2</t>
  </si>
  <si>
    <t>P1C4.5.2.UC2</t>
  </si>
  <si>
    <t>Engagement &amp; adoption telemetry for Digital Literacy Training</t>
  </si>
  <si>
    <t>For Digital Literacy Training: CRM Analytics + Pendo/Walkme + Salesforce Adoption Dashboards + Marketing Cloud Personalization capture click-paths, completion, and sentiment. Trigger condition: Continuous monitoring of how end users interact with Digital Literacy Training-related capabilities.</t>
  </si>
  <si>
    <t>AC1: GIVEN CRM Analytics + Pendo/Walkme + Salesforce Adoption Dashboards + Marketing Cloud Personalization capture click-paths, com
     WHEN Continuous monitoring of how end users interact with Digital Literacy Training-related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</si>
  <si>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Digital Literacy Training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</si>
  <si>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PUB-P1C4.5.2.UC1</t>
  </si>
  <si>
    <t>P1C4.5.2.UC1</t>
  </si>
  <si>
    <t>Change &amp; training delivery for Digital Literacy Training</t>
  </si>
  <si>
    <t>For Digital Literacy Training: myTrailhead + Marketing Cloud + Experience Cloud + Slack orchestrate training paths by role; embedded help and in-app guidance via Walkme/IGEL. Trigger condition: New release, policy, or process change related to Digital Literacy Training requires user enablement.</t>
  </si>
  <si>
    <t>AC1: GIVEN myTrailhead + Marketing Cloud + Experience Cloud + Slack orchestrate training paths by role; embedded help and in-app gu
     WHEN New release, policy, or process change related to Digital Literacy Training requires user enablement.
     THEN Personalized learning paths; quizzes confirm comprehension; manager dashboards surface gaps.
AC2: GIVEN the work is processed,
     WHEN the agent/workflow completes,
     THEN Users reach proficiency on Digital Literacy Training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</si>
  <si>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Digital Literacy Training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</si>
  <si>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PUB-P1C4.5.3.UC6</t>
  </si>
  <si>
    <t>P1C4.5.3.UC6</t>
  </si>
  <si>
    <t>AI-assisted authoring &amp; maintenance of Just-In-Time Learning</t>
  </si>
  <si>
    <t>For Just-In-Time Learning: Agentforce + nCino Banking Advisor co-author over prior versions, board minutes, peer benchmarks (nCino Operations Analytics), regulatory horizon, current OKRs, and live FSC Initiative records. Trigger condition: Strategy/governance team kicks off a draft, refresh, or material amendment of Just-In-Time Learning.</t>
  </si>
  <si>
    <t>AC1: GIVEN Agentforce + nCino Banking Advisor co-author over prior versions, board minutes, peer benchmarks (nCino Operations Analy
     WHEN Strategy/governance team kicks off a draft, refresh, or material amendment of Just-In-Time Learning.
     THEN Agent generates a structured draft mapping each item to outcomes, KPIs, owners, and Salesforce/nCino enablers; flags inc
AC2: GIVEN the work is processed,
     WHEN the agent/workflow completes,
     THEN Board-ready Just-In-Time Learning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</si>
  <si>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Just-In-Time Learning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</si>
  <si>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PUB-P1C4.5.3.UC5</t>
  </si>
  <si>
    <t>P1C4.5.3.UC5</t>
  </si>
  <si>
    <t>Continuous validation &amp; quality control for Just-In-Time Learning</t>
  </si>
  <si>
    <t>For Just-In-Time Learning: Salesforce Validation Rules + Flow + Apex + nCino-native checks evaluate completeness, internal consistency, and policy compliance. Trigger condition: Submission, change, or recurring cycle requires validation against Just-In-Time Learning standards.</t>
  </si>
  <si>
    <t>AC1: GIVEN Salesforce Validation Rules + Flow + Apex + nCino-native checks evaluate completeness, internal consistency, and policy 
     WHEN Submission, change, or recurring cycle requires validation against Just-In-Time Learning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</si>
  <si>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Just-In-Time Learning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Standard CRM workflow with assignment + status tracking
  • Custom fields for sub-cap-specific data capture
  • Reports/dashboards for monitoring and reporting</t>
  </si>
  <si>
    <t>PUB-P1C4.5.3.UC4</t>
  </si>
  <si>
    <t>P1C4.5.3.UC4</t>
  </si>
  <si>
    <t>Coverage gap monitoring for Just-In-Time Learning</t>
  </si>
  <si>
    <t>For Just-In-Time Learning: FSC + nCino + CRM Analytics compute coverage matrices (population × control × required artifact); agent identifies gaps. Trigger condition: Regular cycle (monthly/quarterly) or material event requires coverage assessment of Just-In-Time Learning.</t>
  </si>
  <si>
    <t>AC1: GIVEN FSC + nCino + CRM Analytics compute coverage matrices (population × control × required artifact); agent identifies gaps.
     WHEN Regular cycle (monthly/quarterly) or material event requires coverage assessment of Just-In-Time Learning.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</si>
  <si>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Just-In-Time Learning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Standard CRM workflow with assignment + status tracking
  • Custom fields for sub-cap-specific data capture
  • Reports/dashboards for monitoring and reporting</t>
  </si>
  <si>
    <t>PUB-P1C4.5.3.UC1</t>
  </si>
  <si>
    <t>P1C4.5.3.UC1</t>
  </si>
  <si>
    <t>Change &amp; training delivery for Just-In-Time Learning</t>
  </si>
  <si>
    <t>For Just-In-Time Learning: myTrailhead + Marketing Cloud + Experience Cloud + Slack orchestrate training paths by role; embedded help and in-app guidance via Walkme/IGEL. Trigger condition: New release, policy, or process change related to Just-In-Time Learning requires user enablement.</t>
  </si>
  <si>
    <t>AC1: GIVEN myTrailhead + Marketing Cloud + Experience Cloud + Slack orchestrate training paths by role; embedded help and in-app gu
     WHEN New release, policy, or process change related to Just-In-Time Learning requires user enablement.
     THEN Personalized learning paths; quizzes confirm comprehension; manager dashboards surface gaps.
AC2: GIVEN the work is processed,
     WHEN the agent/workflow completes,
     THEN Users reach proficiency on Just-In-Time Learning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</si>
  <si>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Just-In-Time Learning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</si>
  <si>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PUB-P1C4.5.3.UC2</t>
  </si>
  <si>
    <t>P1C4.5.3.UC2</t>
  </si>
  <si>
    <t>Engagement &amp; adoption telemetry for Just-In-Time Learning</t>
  </si>
  <si>
    <t>For Just-In-Time Learning: CRM Analytics + Pendo/Walkme + Salesforce Adoption Dashboards + Marketing Cloud Personalization capture click-paths, completion, and sentiment. Trigger condition: Continuous monitoring of how end users interact with Just-In-Time Learning-related capabilities.</t>
  </si>
  <si>
    <t>AC1: GIVEN CRM Analytics + Pendo/Walkme + Salesforce Adoption Dashboards + Marketing Cloud Personalization capture click-paths, com
     WHEN Continuous monitoring of how end users interact with Just-In-Time Learning-related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</si>
  <si>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Just-In-Time Learning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</si>
  <si>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PUB-P1C4.5.3.UC3</t>
  </si>
  <si>
    <t>P1C4.5.3.UC3</t>
  </si>
  <si>
    <t>Persona-based self-service portal for Just-In-Time Learning</t>
  </si>
  <si>
    <t>For Just-In-Time Learning: Experience Cloud + Salesforce Shield + Agentforce expose just enough information per persona; agent answers questions in natural language. Trigger condition: Audience (employee, customer, partner, regulator) needs role-appropriate access to Just-In-Time Learning.</t>
  </si>
  <si>
    <t>AC1: GIVEN Experience Cloud + Salesforce Shield + Agentforce expose just enough information per persona; agent answers questions in
     WHEN Audience (employee, customer, partner, regulator) needs role-appropriate access to Just-In-Time Learning.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Just-In-Time Learning knowledge with persona-aware tone and depth.
AC4: GIVEN external systems need access,
     WHEN integration is configured,
     THEN Portal capabilities exposed via APIs for embedding in partner sites, Slack, MS Teams.</t>
  </si>
  <si>
    <t>Solution Approach for Just-In-Time Learning (SELF_SERVICE_PORTAL):
Platform Stack: Experience Cloud, Shield, Agentforce, Knowledge
AI/Agentic Layer:
  Agentforce Service Agent grounded in Just-In-Time Learning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</si>
  <si>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PUB-P1C4.5.4.UC6</t>
  </si>
  <si>
    <t>P1C4.5.4.UC6</t>
  </si>
  <si>
    <t>AI-assisted authoring &amp; maintenance of Hands-On Practice</t>
  </si>
  <si>
    <t>For Hands-On Practice: Agentforce + nCino Banking Advisor co-author over prior versions, board minutes, peer benchmarks (nCino Operations Analytics), regulatory horizon, current OKRs, and live FSC Initiative records. Trigger condition: Strategy/governance team kicks off a draft, refresh, or material amendment of Hands-On Practice.</t>
  </si>
  <si>
    <t>AC1: GIVEN Agentforce + nCino Banking Advisor co-author over prior versions, board minutes, peer benchmarks (nCino Operations Analy
     WHEN Strategy/governance team kicks off a draft, refresh, or material amendment of Hands-On Practice.
     THEN Agent generates a structured draft mapping each item to outcomes, KPIs, owners, and Salesforce/nCino enablers; flags inc
AC2: GIVEN the work is processed,
     WHEN the agent/workflow completes,
     THEN Board-ready Hands-On Practice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</si>
  <si>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Hands-On Practice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</si>
  <si>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PUB-P1C4.5.4.UC5</t>
  </si>
  <si>
    <t>P1C4.5.4.UC5</t>
  </si>
  <si>
    <t>Continuous validation &amp; quality control for Hands-On Practice</t>
  </si>
  <si>
    <t>For Hands-On Practice: Salesforce Validation Rules + Flow + Apex + nCino-native checks evaluate completeness, internal consistency, and policy compliance. Trigger condition: Submission, change, or recurring cycle requires validation against Hands-On Practice standards.</t>
  </si>
  <si>
    <t>AC1: GIVEN Salesforce Validation Rules + Flow + Apex + nCino-native checks evaluate completeness, internal consistency, and policy 
     WHEN Submission, change, or recurring cycle requires validation against Hands-On Practice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</si>
  <si>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Hands-On Practice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Standard CRM workflow with assignment + status tracking
  • Custom fields for sub-cap-specific data capture
  • Reports/dashboards for monitoring and reporting</t>
  </si>
  <si>
    <t>PUB-P1C4.5.4.UC4</t>
  </si>
  <si>
    <t>P1C4.5.4.UC4</t>
  </si>
  <si>
    <t>Coverage gap monitoring for Hands-On Practice</t>
  </si>
  <si>
    <t>For Hands-On Practice: FSC + nCino + CRM Analytics compute coverage matrices (population × control × required artifact); agent identifies gaps. Trigger condition: Regular cycle (monthly/quarterly) or material event requires coverage assessment of Hands-On Practice.</t>
  </si>
  <si>
    <t>AC1: GIVEN FSC + nCino + CRM Analytics compute coverage matrices (population × control × required artifact); agent identifies gaps.
     WHEN Regular cycle (monthly/quarterly) or material event requires coverage assessment of Hands-On Practice.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</si>
  <si>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Hands-On Practice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Standard CRM workflow with assignment + status tracking
  • Custom fields for sub-cap-specific data capture
  • Reports/dashboards for monitoring and reporting</t>
  </si>
  <si>
    <t>PUB-P1C4.5.4.UC1</t>
  </si>
  <si>
    <t>P1C4.5.4.UC1</t>
  </si>
  <si>
    <t>Change &amp; training delivery for Hands-On Practice</t>
  </si>
  <si>
    <t>For Hands-On Practice: myTrailhead + Marketing Cloud + Experience Cloud + Slack orchestrate training paths by role; embedded help and in-app guidance via Walkme/IGEL. Trigger condition: New release, policy, or process change related to Hands-On Practice requires user enablement.</t>
  </si>
  <si>
    <t>AC1: GIVEN myTrailhead + Marketing Cloud + Experience Cloud + Slack orchestrate training paths by role; embedded help and in-app gu
     WHEN New release, policy, or process change related to Hands-On Practice requires user enablement.
     THEN Personalized learning paths; quizzes confirm comprehension; manager dashboards surface gaps.
AC2: GIVEN the work is processed,
     WHEN the agent/workflow completes,
     THEN Users reach proficiency on Hands-On Practice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</si>
  <si>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Hands-On Practice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</si>
  <si>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PUB-P1C4.5.4.UC2</t>
  </si>
  <si>
    <t>P1C4.5.4.UC2</t>
  </si>
  <si>
    <t>Engagement &amp; adoption telemetry for Hands-On Practice</t>
  </si>
  <si>
    <t>For Hands-On Practice: CRM Analytics + Pendo/Walkme + Salesforce Adoption Dashboards + Marketing Cloud Personalization capture click-paths, completion, and sentiment. Trigger condition: Continuous monitoring of how end users interact with Hands-On Practice-related capabilities.</t>
  </si>
  <si>
    <t>AC1: GIVEN CRM Analytics + Pendo/Walkme + Salesforce Adoption Dashboards + Marketing Cloud Personalization capture click-paths, com
     WHEN Continuous monitoring of how end users interact with Hands-On Practice-related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</si>
  <si>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Hands-On Practice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</si>
  <si>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PUB-P1C4.5.4.UC3</t>
  </si>
  <si>
    <t>P1C4.5.4.UC3</t>
  </si>
  <si>
    <t>Persona-based self-service portal for Hands-On Practice</t>
  </si>
  <si>
    <t>For Hands-On Practice: Experience Cloud + Salesforce Shield + Agentforce expose just enough information per persona; agent answers questions in natural language. Trigger condition: Audience (employee, customer, partner, regulator) needs role-appropriate access to Hands-On Practice.</t>
  </si>
  <si>
    <t>AC1: GIVEN Experience Cloud + Salesforce Shield + Agentforce expose just enough information per persona; agent answers questions in
     WHEN Audience (employee, customer, partner, regulator) needs role-appropriate access to Hands-On Practice.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Hands-On Practice knowledge with persona-aware tone and depth.
AC4: GIVEN external systems need access,
     WHEN integration is configured,
     THEN Portal capabilities exposed via APIs for embedding in partner sites, Slack, MS Teams.</t>
  </si>
  <si>
    <t>Solution Approach for Hands-On Practice (SELF_SERVICE_PORTAL):
Platform Stack: Experience Cloud, Shield, Agentforce, Knowledge
AI/Agentic Layer:
  Agentforce Service Agent grounded in Hands-On Practice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</si>
  <si>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PUB-P1C4.5.5.UC6</t>
  </si>
  <si>
    <t>P1C4.5.5.UC6</t>
  </si>
  <si>
    <t>AI-assisted authoring &amp; maintenance of Training Effectiveness</t>
  </si>
  <si>
    <t>For Training Effectiveness: Agentforce + nCino Banking Advisor co-author over prior versions, board minutes, peer benchmarks (nCino Operations Analytics), regulatory horizon, current OKRs, and live FSC Initiative records. Trigger condition: Strategy/governance team kicks off a draft, refresh, or material amendment of Training Effectiveness.</t>
  </si>
  <si>
    <t>AC1: GIVEN Agentforce + nCino Banking Advisor co-author over prior versions, board minutes, peer benchmarks (nCino Operations Analy
     WHEN Strategy/governance team kicks off a draft, refresh, or material amendment of Training Effectiveness.
     THEN Agent generates a structured draft mapping each item to outcomes, KPIs, owners, and Salesforce/nCino enablers; flags inc
AC2: GIVEN the work is processed,
     WHEN the agent/workflow completes,
     THEN Board-ready Training Effectiveness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</si>
  <si>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Training Effectiveness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</si>
  <si>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PUB-P1C4.5.5.UC5</t>
  </si>
  <si>
    <t>P1C4.5.5.UC5</t>
  </si>
  <si>
    <t>Continuous validation &amp; quality control for Training Effectiveness</t>
  </si>
  <si>
    <t>For Training Effectiveness: Salesforce Validation Rules + Flow + Apex + nCino-native checks evaluate completeness, internal consistency, and policy compliance. Trigger condition: Submission, change, or recurring cycle requires validation against Training Effectiveness standards.</t>
  </si>
  <si>
    <t>AC1: GIVEN Salesforce Validation Rules + Flow + Apex + nCino-native checks evaluate completeness, internal consistency, and policy 
     WHEN Submission, change, or recurring cycle requires validation against Training Effectiveness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</si>
  <si>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Training Effectiveness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Build review queue with assignment rules per persona
  • Configure approval flow with delta-summary for reviewers
  • Add agent-suggested edits with human accept/reject</t>
  </si>
  <si>
    <t>PUB-P1C4.5.5.UC2</t>
  </si>
  <si>
    <t>P1C4.5.5.UC2</t>
  </si>
  <si>
    <t>Engagement &amp; adoption telemetry for Training Effectiveness</t>
  </si>
  <si>
    <t>For Training Effectiveness: CRM Analytics + Pendo/Walkme + Salesforce Adoption Dashboards + Marketing Cloud Personalization capture click-paths, completion, and sentiment. Trigger condition: Continuous monitoring of how end users interact with Training Effectiveness-related capabilities.</t>
  </si>
  <si>
    <t>AC1: GIVEN CRM Analytics + Pendo/Walkme + Salesforce Adoption Dashboards + Marketing Cloud Personalization capture click-paths, com
     WHEN Continuous monitoring of how end users interact with Training Effectiveness-related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</si>
  <si>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Training Effectiveness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</si>
  <si>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PUB-P1C4.5.5.UC4</t>
  </si>
  <si>
    <t>P1C4.5.5.UC4</t>
  </si>
  <si>
    <t>Coverage gap monitoring for Training Effectiveness</t>
  </si>
  <si>
    <t>For Training Effectiveness: FSC + nCino + CRM Analytics compute coverage matrices (population × control × required artifact); agent identifies gaps. Trigger condition: Regular cycle (monthly/quarterly) or material event requires coverage assessment of Training Effectiveness.</t>
  </si>
  <si>
    <t>AC1: GIVEN FSC + nCino + CRM Analytics compute coverage matrices (population × control × required artifact); agent identifies gaps.
     WHEN Regular cycle (monthly/quarterly) or material event requires coverage assessment of Training Effectiveness.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</si>
  <si>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Training Effectiveness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</si>
  <si>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PUB-P1C4.5.5.UC1</t>
  </si>
  <si>
    <t>P1C4.5.5.UC1</t>
  </si>
  <si>
    <t>Change &amp; training delivery for Training Effectiveness</t>
  </si>
  <si>
    <t>For Training Effectiveness: myTrailhead + Marketing Cloud + Experience Cloud + Slack orchestrate training paths by role; embedded help and in-app guidance via Walkme/IGEL. Trigger condition: New release, policy, or process change related to Training Effectiveness requires user enablement.</t>
  </si>
  <si>
    <t>AC1: GIVEN myTrailhead + Marketing Cloud + Experience Cloud + Slack orchestrate training paths by role; embedded help and in-app gu
     WHEN New release, policy, or process change related to Training Effectiveness requires user enablement.
     THEN Personalized learning paths; quizzes confirm comprehension; manager dashboards surface gaps.
AC2: GIVEN the work is processed,
     WHEN the agent/workflow completes,
     THEN Users reach proficiency on Training Effectiveness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</si>
  <si>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Training Effectiveness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</si>
  <si>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PUB-P1C4.5.5.UC3</t>
  </si>
  <si>
    <t>P1C4.5.5.UC3</t>
  </si>
  <si>
    <t>Persona-based self-service portal for Training Effectiveness</t>
  </si>
  <si>
    <t>For Training Effectiveness: Experience Cloud + Salesforce Shield + Agentforce expose just enough information per persona; agent answers questions in natural language. Trigger condition: Audience (employee, customer, partner, regulator) needs role-appropriate access to Training Effectiveness.</t>
  </si>
  <si>
    <t>AC1: GIVEN Experience Cloud + Salesforce Shield + Agentforce expose just enough information per persona; agent answers questions in
     WHEN Audience (employee, customer, partner, regulator) needs role-appropriate access to Training Effectiveness.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Training Effectiveness knowledge with persona-aware tone and depth.
AC4: GIVEN external systems need access,
     WHEN integration is configured,
     THEN Portal capabilities exposed via APIs for embedding in partner sites, Slack, MS Teams.</t>
  </si>
  <si>
    <t>Solution Approach for Training Effectiveness (SELF_SERVICE_PORTAL):
Platform Stack: Experience Cloud, Shield, Agentforce, Knowledge
AI/Agentic Layer:
  Agentforce Service Agent grounded in Training Effectiveness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</si>
  <si>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PUB-P1C4.5.6.UC1</t>
  </si>
  <si>
    <t>P1C4.5.6.UC1</t>
  </si>
  <si>
    <t>Change &amp; training delivery for Training Content Development &amp; Delivery</t>
  </si>
  <si>
    <t>For Training Content Development &amp; Delivery: myTrailhead + Marketing Cloud + Experience Cloud + Slack orchestrate training paths by role; embedded help and in-app guidance via Walkme/IGEL. Trigger condition: New release, policy, or process change related to Training Content Development &amp; Delivery requires user enablement.</t>
  </si>
  <si>
    <t>AC1: GIVEN myTrailhead + Marketing Cloud + Experience Cloud + Slack orchestrate training paths by role; embedded help and in-app gu
     WHEN New release, policy, or process change related to Training Content Development &amp; Delivery requires user enablement.
     THEN Personalized learning paths; quizzes confirm comprehension; manager dashboards surface gaps.
AC2: GIVEN the work is processed,
     WHEN the agent/workflow completes,
     THEN Users reach proficiency on Training Content Development &amp; Delivery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</si>
  <si>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Training Content Development &amp; Delivery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</si>
  <si>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PUB-P1C4.5.6.UC2</t>
  </si>
  <si>
    <t>P1C4.5.6.UC2</t>
  </si>
  <si>
    <t>Engagement &amp; adoption telemetry for Training Content Development &amp; Delivery</t>
  </si>
  <si>
    <t>For Training Content Development &amp; Delivery: CRM Analytics + Pendo/Walkme + Salesforce Adoption Dashboards + Marketing Cloud Personalization capture click-paths, completion, and sentiment. Trigger condition: Continuous monitoring of how end users interact with Training Content Development &amp; Delivery-related capabilities.</t>
  </si>
  <si>
    <t>AC1: GIVEN CRM Analytics + Pendo/Walkme + Salesforce Adoption Dashboards + Marketing Cloud Personalization capture click-paths, com
     WHEN Continuous monitoring of how end users interact with Training Content Development &amp; Delivery-related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</si>
  <si>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Training Content Development &amp; Delivery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</si>
  <si>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PUB-P1C4.5.6.UC3</t>
  </si>
  <si>
    <t>P1C4.5.6.UC3</t>
  </si>
  <si>
    <t>Persona-based self-service portal for Training Content Development &amp; Delivery</t>
  </si>
  <si>
    <t>For Training Content Development &amp; Delivery: Experience Cloud + Salesforce Shield + Agentforce expose just enough information per persona; agent answers questions in natural language. Trigger condition: Audience (employee, customer, partner, regulator) needs role-appropriate access to Training Content Development &amp; Delivery.</t>
  </si>
  <si>
    <t>AC1: GIVEN Experience Cloud + Salesforce Shield + Agentforce expose just enough information per persona; agent answers questions in
     WHEN Audience (employee, customer, partner, regulator) needs role-appropriate access to Training Content Development &amp; Delive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Training Content Development &amp; Delivery knowledge with persona-aware tone and depth.
AC4: GIVEN external systems need access,
     WHEN integration is configured,
     THEN Portal capabilities exposed via APIs for embedding in partner sites, Slack, MS Teams.</t>
  </si>
  <si>
    <t>Solution Approach for Training Content Development &amp; Delivery (SELF_SERVICE_PORTAL):
Platform Stack: Experience Cloud, Shield, Agentforce, Knowledge
AI/Agentic Layer:
  Agentforce Service Agent grounded in Training Content Development &amp; Delivery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</si>
  <si>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PUB-P1C4.5.6.UC4</t>
  </si>
  <si>
    <t>P1C4.5.6.UC4</t>
  </si>
  <si>
    <t>Coverage gap monitoring for Training Content Development &amp; Delivery</t>
  </si>
  <si>
    <t>For Training Content Development &amp; Delivery: FSC + nCino + CRM Analytics compute coverage matrices (population × control × required artifact); agent identifies gaps. Trigger condition: Regular cycle (monthly/quarterly) or material event requires coverage assessment of Training Content Development &amp; Delivery.</t>
  </si>
  <si>
    <t>AC1: GIVEN FSC + nCino + CRM Analytics compute coverage matrices (population × control × required artifact); agent identifies gaps.
     WHEN Regular cycle (monthly/quarterly) or material event requires coverage assessment of Training Content Development &amp; Deliv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</si>
  <si>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Training Content Development &amp; Delivery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Standard CRM workflow with assignment + status tracking
  • Custom fields for sub-cap-specific data capture
  • Reports/dashboards for monitoring and reporting</t>
  </si>
  <si>
    <t>PUB-P1C4.5.6.UC5</t>
  </si>
  <si>
    <t>P1C4.5.6.UC5</t>
  </si>
  <si>
    <t>Continuous validation &amp; quality control for Training Content Development &amp; Delivery</t>
  </si>
  <si>
    <t>For Training Content Development &amp; Delivery: Salesforce Validation Rules + Flow + Apex + nCino-native checks evaluate completeness, internal consistency, and policy compliance. Trigger condition: Submission, change, or recurring cycle requires validation against Training Content Development &amp; Delivery standards.</t>
  </si>
  <si>
    <t>AC1: GIVEN Salesforce Validation Rules + Flow + Apex + nCino-native checks evaluate completeness, internal consistency, and policy 
     WHEN Submission, change, or recurring cycle requires validation against Training Content Development &amp; Delivery standards.
     THEN Pass/fail per check; failures routed to author with explanation and suggested fixes.
AC2: GIVEN the work is processed,
     WHEN the agent/workflow completes,
     THEN First-pass quality rises; rework cycles drop; downstream errors prevented.
AC3: GIVEN AI augmentation is enabled,
     WHEN the user invokes the agent,
     THEN Agentforce Validation Agent explains failures and proposes corrections in plain language.
AC4: GIVEN external systems need access,
     WHEN integration is configured,
     THEN Validation API consumed by external authoring/review tools.</t>
  </si>
  <si>
    <t>Solution Approach for Training Content Development &amp; Delivery (VALIDATION_CHECK):
Platform Stack: Salesforce Validation, Flow, Apex, nCino, Agentforce
AI/Agentic Layer:
  Agentforce Validation Agent explains failures and proposes corrections in plain language.
Headless/Integration Layer:
  Validation API consumed by external authoring/review tools.
Business Value:
  Saves operational labor; shrinks audit findings; tightens overall control.
Implementation Notes:
  • Standard CRM workflow with assignment + status tracking
  • Custom fields for sub-cap-specific data capture
  • Reports/dashboards for monitoring and reporting</t>
  </si>
  <si>
    <t>PUB-P1C4.5.6.UC6</t>
  </si>
  <si>
    <t>P1C4.5.6.UC6</t>
  </si>
  <si>
    <t>AI-assisted authoring &amp; maintenance of Training Content Development &amp; Delivery</t>
  </si>
  <si>
    <t>For Training Content Development &amp; Delivery: Agentforce + nCino Banking Advisor co-author over prior versions, board minutes, peer benchmarks (nCino Operations Analytics), regulatory horizon, current OKRs, and live FSC Initiative records. Trigger condition: Strategy/governance team kicks off a draft, refresh, or material amendment of Training Content Development &amp; Delivery.</t>
  </si>
  <si>
    <t>AC1: GIVEN Agentforce + nCino Banking Advisor co-author over prior versions, board minutes, peer benchmarks (nCino Operations Analy
     WHEN Strategy/governance team kicks off a draft, refresh, or material amendment of Training Content Development &amp; Delivery.
     THEN Agent generates a structured draft mapping each item to outcomes, KPIs, owners, and Salesforce/nCino enablers; flags inc
AC2: GIVEN the work is processed,
     WHEN the agent/workflow completes,
     THEN Board-ready Training Content Development &amp; Delivery stored in Quip / Salesforce Files, linked to FSC records, with full traceability from objective to KPI dashb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</si>
  <si>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Training Content Development &amp; Delivery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</si>
  <si>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PUB-P1C4.6.1.UC4</t>
  </si>
  <si>
    <t>P1C4.6.1.UC4</t>
  </si>
  <si>
    <t>Real-time executive performance dashboard for Adoption Metrics Framework</t>
  </si>
  <si>
    <t>For Adoption Metrics Framework: CRM Analytics + Tableau ingest from Sales Cloud, FSC, nCino loan/portfolio metrics, and external benchmarks via MuleSoft. Trigger condition: Quarterly business review or material event requires live performance view tied to Adoption Metrics Framework.</t>
  </si>
  <si>
    <t>AC1: GIVEN CRM Analytics + Tableau ingest from Sales Cloud, FSC, nCino loan/portfolio metrics, and external benchmarks via MuleSoft
     WHEN Quarterly business review or material event requires live performance view tied to Adoption Metrics Framework.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</si>
  <si>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Adoption Metrics Framework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</si>
  <si>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PUB-P1C4.6.1.UC3</t>
  </si>
  <si>
    <t>P1C4.6.1.UC3</t>
  </si>
  <si>
    <t>Change &amp; training delivery for Adoption Metrics Framework</t>
  </si>
  <si>
    <t>For Adoption Metrics Framework: myTrailhead + Marketing Cloud + Experience Cloud + Slack orchestrate training paths by role; embedded help and in-app guidance via Walkme/IGEL. Trigger condition: New release, policy, or process change related to Adoption Metrics Framework requires user enablement.</t>
  </si>
  <si>
    <t>AC1: GIVEN myTrailhead + Marketing Cloud + Experience Cloud + Slack orchestrate training paths by role; embedded help and in-app gu
     WHEN New release, policy, or process change related to Adoption Metrics Framework requires user enablement.
     THEN Personalized learning paths; quizzes confirm comprehension; manager dashboards surface gaps.
AC2: GIVEN the work is processed,
     WHEN the agent/workflow completes,
     THEN Users reach proficiency on Adoption Metrics Framework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</si>
  <si>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Adoption Metrics Framework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</si>
  <si>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PUB-P1C4.6.1.UC1</t>
  </si>
  <si>
    <t>P1C4.6.1.UC1</t>
  </si>
  <si>
    <t>Engagement &amp; adoption telemetry for Adoption Metrics Framework</t>
  </si>
  <si>
    <t>For Adoption Metrics Framework: CRM Analytics + Pendo/Walkme + Salesforce Adoption Dashboards + Marketing Cloud Personalization capture click-paths, completion, and sentiment. Trigger condition: Continuous monitoring of how end users interact with Adoption Metrics Framework-related capabilities.</t>
  </si>
  <si>
    <t>AC1: GIVEN CRM Analytics + Pendo/Walkme + Salesforce Adoption Dashboards + Marketing Cloud Personalization capture click-paths, com
     WHEN Continuous monitoring of how end users interact with Adoption Metrics Framework-related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</si>
  <si>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Adoption Metrics Framework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</si>
  <si>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PUB-P1C4.6.1.UC2</t>
  </si>
  <si>
    <t>P1C4.6.1.UC2</t>
  </si>
  <si>
    <t>AI decision support at point of action for Adoption Metrics Framework</t>
  </si>
  <si>
    <t>For Adoption Metrics Framework: Agentforce + nCino Banking Advisor surface relevant policy, history, peer outcomes, and recommended action inline in the user's workflow. Trigger condition: Decision-maker (RM, underwriter, advisor, ops staff) faces a choice governed by Adoption Metrics Framework.</t>
  </si>
  <si>
    <t>AC1: GIVEN Agentforce + nCino Banking Advisor surface relevant policy, history, peer outcomes, and recommended action inline in the
     WHEN Decision-maker (RM, underwriter, advisor, ops staff) faces a choice governed by Adoption Metrics Framework.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</si>
  <si>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Adoption Metrics Framework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</si>
  <si>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PUB-P1C4.6.2.UC3</t>
  </si>
  <si>
    <t>P1C4.6.2.UC3</t>
  </si>
  <si>
    <t>Change &amp; training delivery for User Feedback Collection</t>
  </si>
  <si>
    <t>For User Feedback Collection: myTrailhead + Marketing Cloud + Experience Cloud + Slack orchestrate training paths by role; embedded help and in-app guidance via Walkme/IGEL. Trigger condition: New release, policy, or process change related to User Feedback Collection requires user enablement.</t>
  </si>
  <si>
    <t>AC1: GIVEN myTrailhead + Marketing Cloud + Experience Cloud + Slack orchestrate training paths by role; embedded help and in-app gu
     WHEN New release, policy, or process change related to User Feedback Collection requires user enablement.
     THEN Personalized learning paths; quizzes confirm comprehension; manager dashboards surface gaps.
AC2: GIVEN the work is processed,
     WHEN the agent/workflow completes,
     THEN Users reach proficiency on User Feedback Collection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</si>
  <si>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User Feedback Collection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</si>
  <si>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PUB-P1C4.6.2.UC2</t>
  </si>
  <si>
    <t>P1C4.6.2.UC2</t>
  </si>
  <si>
    <t>AI decision support at point of action for User Feedback Collection</t>
  </si>
  <si>
    <t>For User Feedback Collection: Agentforce + nCino Banking Advisor surface relevant policy, history, peer outcomes, and recommended action inline in the user's workflow. Trigger condition: Decision-maker (RM, underwriter, advisor, ops staff) faces a choice governed by User Feedback Collection.</t>
  </si>
  <si>
    <t>AC1: GIVEN Agentforce + nCino Banking Advisor surface relevant policy, history, peer outcomes, and recommended action inline in the
     WHEN Decision-maker (RM, underwriter, advisor, ops staff) faces a choice governed by User Feedback Collection.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</si>
  <si>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User Feedback Collection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</si>
  <si>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PUB-P1C4.6.2.UC4</t>
  </si>
  <si>
    <t>P1C4.6.2.UC4</t>
  </si>
  <si>
    <t>Real-time executive performance dashboard for User Feedback Collection</t>
  </si>
  <si>
    <t>For User Feedback Collection: CRM Analytics + Tableau ingest from Sales Cloud, FSC, nCino loan/portfolio metrics, and external benchmarks via MuleSoft. Trigger condition: Quarterly business review or material event requires live performance view tied to User Feedback Collection.</t>
  </si>
  <si>
    <t>AC1: GIVEN CRM Analytics + Tableau ingest from Sales Cloud, FSC, nCino loan/portfolio metrics, and external benchmarks via MuleSoft
     WHEN Quarterly business review or material event requires live performance view tied to User Feedback Collection.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</si>
  <si>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User Feedback Collection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</si>
  <si>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PUB-P1C4.6.2.UC1</t>
  </si>
  <si>
    <t>P1C4.6.2.UC1</t>
  </si>
  <si>
    <t>Engagement &amp; adoption telemetry for User Feedback Collection</t>
  </si>
  <si>
    <t>For User Feedback Collection: CRM Analytics + Pendo/Walkme + Salesforce Adoption Dashboards + Marketing Cloud Personalization capture click-paths, completion, and sentiment. Trigger condition: Continuous monitoring of how end users interact with User Feedback Collection-related capabilities.</t>
  </si>
  <si>
    <t>AC1: GIVEN CRM Analytics + Pendo/Walkme + Salesforce Adoption Dashboards + Marketing Cloud Personalization capture click-paths, com
     WHEN Continuous monitoring of how end users interact with User Feedback Collection-related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</si>
  <si>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User Feedback Collection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</si>
  <si>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PUB-P1C4.6.3.UC4</t>
  </si>
  <si>
    <t>P1C4.6.3.UC4</t>
  </si>
  <si>
    <t>Real-time executive performance dashboard for Adoption Barriers Analysis</t>
  </si>
  <si>
    <t>For Adoption Barriers Analysis: CRM Analytics + Tableau ingest from Sales Cloud, FSC, nCino loan/portfolio metrics, and external benchmarks via MuleSoft. Trigger condition: Quarterly business review or material event requires live performance view tied to Adoption Barriers Analysis.</t>
  </si>
  <si>
    <t>AC1: GIVEN CRM Analytics + Tableau ingest from Sales Cloud, FSC, nCino loan/portfolio metrics, and external benchmarks via MuleSoft
     WHEN Quarterly business review or material event requires live performance view tied to Adoption Barriers Analysis.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</si>
  <si>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Adoption Barriers Analysis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</si>
  <si>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PUB-P1C4.6.3.UC3</t>
  </si>
  <si>
    <t>P1C4.6.3.UC3</t>
  </si>
  <si>
    <t>Change &amp; training delivery for Adoption Barriers Analysis</t>
  </si>
  <si>
    <t>For Adoption Barriers Analysis: myTrailhead + Marketing Cloud + Experience Cloud + Slack orchestrate training paths by role; embedded help and in-app guidance via Walkme/IGEL. Trigger condition: New release, policy, or process change related to Adoption Barriers Analysis requires user enablement.</t>
  </si>
  <si>
    <t>AC1: GIVEN myTrailhead + Marketing Cloud + Experience Cloud + Slack orchestrate training paths by role; embedded help and in-app gu
     WHEN New release, policy, or process change related to Adoption Barriers Analysis requires user enablement.
     THEN Personalized learning paths; quizzes confirm comprehension; manager dashboards surface gaps.
AC2: GIVEN the work is processed,
     WHEN the agent/workflow completes,
     THEN Users reach proficiency on Adoption Barriers Analysis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</si>
  <si>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Adoption Barriers Analysis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</si>
  <si>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PUB-P1C4.6.3.UC1</t>
  </si>
  <si>
    <t>P1C4.6.3.UC1</t>
  </si>
  <si>
    <t>Engagement &amp; adoption telemetry for Adoption Barriers Analysis</t>
  </si>
  <si>
    <t>For Adoption Barriers Analysis: CRM Analytics + Pendo/Walkme + Salesforce Adoption Dashboards + Marketing Cloud Personalization capture click-paths, completion, and sentiment. Trigger condition: Continuous monitoring of how end users interact with Adoption Barriers Analysis-related capabilities.</t>
  </si>
  <si>
    <t>AC1: GIVEN CRM Analytics + Pendo/Walkme + Salesforce Adoption Dashboards + Marketing Cloud Personalization capture click-paths, com
     WHEN Continuous monitoring of how end users interact with Adoption Barriers Analysis-related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</si>
  <si>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Adoption Barriers Analysis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</si>
  <si>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PUB-P1C4.6.3.UC2</t>
  </si>
  <si>
    <t>P1C4.6.3.UC2</t>
  </si>
  <si>
    <t>AI decision support at point of action for Adoption Barriers Analysis</t>
  </si>
  <si>
    <t>For Adoption Barriers Analysis: Agentforce + nCino Banking Advisor surface relevant policy, history, peer outcomes, and recommended action inline in the user's workflow. Trigger condition: Decision-maker (RM, underwriter, advisor, ops staff) faces a choice governed by Adoption Barriers Analysis.</t>
  </si>
  <si>
    <t>AC1: GIVEN Agentforce + nCino Banking Advisor surface relevant policy, history, peer outcomes, and recommended action inline in the
     WHEN Decision-maker (RM, underwriter, advisor, ops staff) faces a choice governed by Adoption Barriers Analysis.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</si>
  <si>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Adoption Barriers Analysis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</si>
  <si>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PUB-P1C4.6.4.UC1</t>
  </si>
  <si>
    <t>P1C4.6.4.UC1</t>
  </si>
  <si>
    <t>Engagement &amp; adoption telemetry for Adoption Interventions</t>
  </si>
  <si>
    <t>For Adoption Interventions: CRM Analytics + Pendo/Walkme + Salesforce Adoption Dashboards + Marketing Cloud Personalization capture click-paths, completion, and sentiment. Trigger condition: Continuous monitoring of how end users interact with Adoption Interventions-related capabilities.</t>
  </si>
  <si>
    <t>AC1: GIVEN CRM Analytics + Pendo/Walkme + Salesforce Adoption Dashboards + Marketing Cloud Personalization capture click-paths, com
     WHEN Continuous monitoring of how end users interact with Adoption Interventions-related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</si>
  <si>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Adoption Interventions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Build review queue with assignment rules per persona
  • Configure approval flow with delta-summary for reviewers
  • Add agent-suggested edits with human accept/reject</t>
  </si>
  <si>
    <t>PUB-P1C4.6.4.UC2</t>
  </si>
  <si>
    <t>P1C4.6.4.UC2</t>
  </si>
  <si>
    <t>AI decision support at point of action for Adoption Interventions</t>
  </si>
  <si>
    <t>For Adoption Interventions: Agentforce + nCino Banking Advisor surface relevant policy, history, peer outcomes, and recommended action inline in the user's workflow. Trigger condition: Decision-maker (RM, underwriter, advisor, ops staff) faces a choice governed by Adoption Interventions.</t>
  </si>
  <si>
    <t>AC1: GIVEN Agentforce + nCino Banking Advisor surface relevant policy, history, peer outcomes, and recommended action inline in the
     WHEN Decision-maker (RM, underwriter, advisor, ops staff) faces a choice governed by Adoption Interventions.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</si>
  <si>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Adoption Interventions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</si>
  <si>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PUB-P1C4.6.4.UC3</t>
  </si>
  <si>
    <t>P1C4.6.4.UC3</t>
  </si>
  <si>
    <t>Change &amp; training delivery for Adoption Interventions</t>
  </si>
  <si>
    <t>For Adoption Interventions: myTrailhead + Marketing Cloud + Experience Cloud + Slack orchestrate training paths by role; embedded help and in-app guidance via Walkme/IGEL. Trigger condition: New release, policy, or process change related to Adoption Interventions requires user enablement.</t>
  </si>
  <si>
    <t>AC1: GIVEN myTrailhead + Marketing Cloud + Experience Cloud + Slack orchestrate training paths by role; embedded help and in-app gu
     WHEN New release, policy, or process change related to Adoption Interventions requires user enablement.
     THEN Personalized learning paths; quizzes confirm comprehension; manager dashboards surface gaps.
AC2: GIVEN the work is processed,
     WHEN the agent/workflow completes,
     THEN Users reach proficiency on Adoption Interventions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</si>
  <si>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Adoption Interventions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Build review queue with assignment rules per persona
  • Configure approval flow with delta-summary for reviewers
  • Add agent-suggested edits with human accept/reject</t>
  </si>
  <si>
    <t>PUB-P1C4.6.4.UC4</t>
  </si>
  <si>
    <t>P1C4.6.4.UC4</t>
  </si>
  <si>
    <t>Real-time executive performance dashboard for Adoption Interventions</t>
  </si>
  <si>
    <t>For Adoption Interventions: CRM Analytics + Tableau ingest from Sales Cloud, FSC, nCino loan/portfolio metrics, and external benchmarks via MuleSoft. Trigger condition: Quarterly business review or material event requires live performance view tied to Adoption Interventions.</t>
  </si>
  <si>
    <t>AC1: GIVEN CRM Analytics + Tableau ingest from Sales Cloud, FSC, nCino loan/portfolio metrics, and external benchmarks via MuleSoft
     WHEN Quarterly business review or material event requires live performance view tied to Adoption Interventions.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</si>
  <si>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Adoption Interventions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</si>
  <si>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PUB-P1C4.7.1.UC1</t>
  </si>
  <si>
    <t>P1C4.7.1.UC1</t>
  </si>
  <si>
    <t>Strategy-to-execution linkage for Performance Goal Alignment</t>
  </si>
  <si>
    <t>For Performance Goal Alignment: Each Sales Cloud Initiative / FSC Action Plan record carries a parent link to the strategic objective in Performance Goal Alignment; CRM Analytics rolls up actuals to objective level. Trigger condition: New initiative is created or existing one re-baselined; needs traceability to Performance Goal Alignment.</t>
  </si>
  <si>
    <t>AC1: GIVEN Each Sales Cloud Initiative / FSC Action Plan record carries a parent link to the strategic objective in Performance Goa
     WHEN New initiative is created or existing one re-baselined; needs traceability to Performance Goal Alignment.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</si>
  <si>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Performance Goal Alignment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Standard CRM workflow with assignment + status tracking
  • Custom fields for sub-cap-specific data capture
  • Reports/dashboards for monitoring and reporting</t>
  </si>
  <si>
    <t>PUB-P1C4.7.1.UC2</t>
  </si>
  <si>
    <t>P1C4.7.1.UC2</t>
  </si>
  <si>
    <t>Engagement &amp; adoption telemetry for Performance Goal Alignment</t>
  </si>
  <si>
    <t>For Performance Goal Alignment: CRM Analytics + Pendo/Walkme + Salesforce Adoption Dashboards + Marketing Cloud Personalization capture click-paths, completion, and sentiment. Trigger condition: Continuous monitoring of how end users interact with Performance Goal Alignment-related capabilities.</t>
  </si>
  <si>
    <t>AC1: GIVEN CRM Analytics + Pendo/Walkme + Salesforce Adoption Dashboards + Marketing Cloud Personalization capture click-paths, com
     WHEN Continuous monitoring of how end users interact with Performance Goal Alignment-related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</si>
  <si>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Performance Goal Alignment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</si>
  <si>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PUB-P1C4.7.1.UC3</t>
  </si>
  <si>
    <t>P1C4.7.1.UC3</t>
  </si>
  <si>
    <t>Real-time executive performance dashboard for Performance Goal Alignment</t>
  </si>
  <si>
    <t>For Performance Goal Alignment: CRM Analytics + Tableau ingest from Sales Cloud, FSC, nCino loan/portfolio metrics, and external benchmarks via MuleSoft. Trigger condition: Quarterly business review or material event requires live performance view tied to Performance Goal Alignment.</t>
  </si>
  <si>
    <t>AC1: GIVEN CRM Analytics + Tableau ingest from Sales Cloud, FSC, nCino loan/portfolio metrics, and external benchmarks via MuleSoft
     WHEN Quarterly business review or material event requires live performance view tied to Performance Goal Alignment.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</si>
  <si>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Performance Goal Alignment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</si>
  <si>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PUB-P1C4.7.2.UC3</t>
  </si>
  <si>
    <t>P1C4.7.2.UC3</t>
  </si>
  <si>
    <t>Real-time executive performance dashboard for Recognition Programs</t>
  </si>
  <si>
    <t>For Recognition Programs: CRM Analytics + Tableau ingest from Sales Cloud, FSC, nCino loan/portfolio metrics, and external benchmarks via MuleSoft. Trigger condition: Quarterly business review or material event requires live performance view tied to Recognition Programs.</t>
  </si>
  <si>
    <t>AC1: GIVEN CRM Analytics + Tableau ingest from Sales Cloud, FSC, nCino loan/portfolio metrics, and external benchmarks via MuleSoft
     WHEN Quarterly business review or material event requires live performance view tied to Recognition Programs.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</si>
  <si>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Recognition Programs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</si>
  <si>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PUB-P1C4.7.2.UC2</t>
  </si>
  <si>
    <t>P1C4.7.2.UC2</t>
  </si>
  <si>
    <t>Engagement &amp; adoption telemetry for Recognition Programs</t>
  </si>
  <si>
    <t>For Recognition Programs: CRM Analytics + Pendo/Walkme + Salesforce Adoption Dashboards + Marketing Cloud Personalization capture click-paths, completion, and sentiment. Trigger condition: Continuous monitoring of how end users interact with Recognition Programs-related capabilities.</t>
  </si>
  <si>
    <t>AC1: GIVEN CRM Analytics + Pendo/Walkme + Salesforce Adoption Dashboards + Marketing Cloud Personalization capture click-paths, com
     WHEN Continuous monitoring of how end users interact with Recognition Programs-related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</si>
  <si>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Recognition Programs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</si>
  <si>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PUB-P1C4.7.2.UC1</t>
  </si>
  <si>
    <t>P1C4.7.2.UC1</t>
  </si>
  <si>
    <t>Strategy-to-execution linkage for Recognition Programs</t>
  </si>
  <si>
    <t>For Recognition Programs: Each Sales Cloud Initiative / FSC Action Plan record carries a parent link to the strategic objective in Recognition Programs; CRM Analytics rolls up actuals to objective level. Trigger condition: New initiative is created or existing one re-baselined; needs traceability to Recognition Programs.</t>
  </si>
  <si>
    <t>AC1: GIVEN Each Sales Cloud Initiative / FSC Action Plan record carries a parent link to the strategic objective in Recognition Pro
     WHEN New initiative is created or existing one re-baselined; needs traceability to Recognition Programs.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</si>
  <si>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Recognition Programs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Standard CRM workflow with assignment + status tracking
  • Custom fields for sub-cap-specific data capture
  • Reports/dashboards for monitoring and reporting</t>
  </si>
  <si>
    <t>PUB-P1C4.7.3.UC1</t>
  </si>
  <si>
    <t>P1C4.7.3.UC1</t>
  </si>
  <si>
    <t>Strategy-to-execution linkage for Compensation Alignment</t>
  </si>
  <si>
    <t>For Compensation Alignment: Each Sales Cloud Initiative / FSC Action Plan record carries a parent link to the strategic objective in Compensation Alignment; CRM Analytics rolls up actuals to objective level. Trigger condition: New initiative is created or existing one re-baselined; needs traceability to Compensation Alignment.</t>
  </si>
  <si>
    <t>AC1: GIVEN Each Sales Cloud Initiative / FSC Action Plan record carries a parent link to the strategic objective in Compensation Al
     WHEN New initiative is created or existing one re-baselined; needs traceability to Compensation Alignment.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</si>
  <si>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Compensation Alignment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Standard CRM workflow with assignment + status tracking
  • Custom fields for sub-cap-specific data capture
  • Reports/dashboards for monitoring and reporting</t>
  </si>
  <si>
    <t>PUB-P1C4.7.3.UC3</t>
  </si>
  <si>
    <t>P1C4.7.3.UC3</t>
  </si>
  <si>
    <t>Real-time executive performance dashboard for Compensation Alignment</t>
  </si>
  <si>
    <t>For Compensation Alignment: CRM Analytics + Tableau ingest from Sales Cloud, FSC, nCino loan/portfolio metrics, and external benchmarks via MuleSoft. Trigger condition: Quarterly business review or material event requires live performance view tied to Compensation Alignment.</t>
  </si>
  <si>
    <t>AC1: GIVEN CRM Analytics + Tableau ingest from Sales Cloud, FSC, nCino loan/portfolio metrics, and external benchmarks via MuleSoft
     WHEN Quarterly business review or material event requires live performance view tied to Compensation Alignment.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</si>
  <si>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Compensation Alignment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</si>
  <si>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PUB-P1C4.7.3.UC2</t>
  </si>
  <si>
    <t>P1C4.7.3.UC2</t>
  </si>
  <si>
    <t>Engagement &amp; adoption telemetry for Compensation Alignment</t>
  </si>
  <si>
    <t>For Compensation Alignment: CRM Analytics + Pendo/Walkme + Salesforce Adoption Dashboards + Marketing Cloud Personalization capture click-paths, completion, and sentiment. Trigger condition: Continuous monitoring of how end users interact with Compensation Alignment-related capabilities.</t>
  </si>
  <si>
    <t>AC1: GIVEN CRM Analytics + Pendo/Walkme + Salesforce Adoption Dashboards + Marketing Cloud Personalization capture click-paths, com
     WHEN Continuous monitoring of how end users interact with Compensation Alignment-related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</si>
  <si>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Compensation Alignment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</si>
  <si>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PUB-P1C4.8.1.UC6</t>
  </si>
  <si>
    <t>P1C4.8.1.UC6</t>
  </si>
  <si>
    <t>Persona-based self-service portal for Innovation Culture</t>
  </si>
  <si>
    <t>For Innovation Culture: Experience Cloud + Salesforce Shield + Agentforce expose just enough information per persona; agent answers questions in natural language. Trigger condition: Audience (employee, customer, partner, regulator) needs role-appropriate access to Innovation Culture.</t>
  </si>
  <si>
    <t>AC1: GIVEN Experience Cloud + Salesforce Shield + Agentforce expose just enough information per persona; agent answers questions in
     WHEN Audience (employee, customer, partner, regulator) needs role-appropriate access to Innovation Culture.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Innovation Culture knowledge with persona-aware tone and depth.
AC4: GIVEN external systems need access,
     WHEN integration is configured,
     THEN Portal capabilities exposed via APIs for embedding in partner sites, Slack, MS Teams.</t>
  </si>
  <si>
    <t>Solution Approach for Innovation Culture (SELF_SERVICE_PORTAL):
Platform Stack: Experience Cloud, Shield, Agentforce, Knowledge
AI/Agentic Layer:
  Agentforce Service Agent grounded in Innovation Culture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</si>
  <si>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PUB-P1C4.8.1.UC3</t>
  </si>
  <si>
    <t>P1C4.8.1.UC3</t>
  </si>
  <si>
    <t>Change &amp; training delivery for Innovation Culture</t>
  </si>
  <si>
    <t>For Innovation Culture: myTrailhead + Marketing Cloud + Experience Cloud + Slack orchestrate training paths by role; embedded help and in-app guidance via Walkme/IGEL. Trigger condition: New release, policy, or process change related to Innovation Culture requires user enablement.</t>
  </si>
  <si>
    <t>AC1: GIVEN myTrailhead + Marketing Cloud + Experience Cloud + Slack orchestrate training paths by role; embedded help and in-app gu
     WHEN New release, policy, or process change related to Innovation Culture requires user enablement.
     THEN Personalized learning paths; quizzes confirm comprehension; manager dashboards surface gaps.
AC2: GIVEN the work is processed,
     WHEN the agent/workflow completes,
     THEN Users reach proficiency on Innovation Culture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</si>
  <si>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Innovation Culture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</si>
  <si>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PUB-P1C4.8.1.UC4</t>
  </si>
  <si>
    <t>P1C4.8.1.UC4</t>
  </si>
  <si>
    <t>Real-time executive performance dashboard for Innovation Culture</t>
  </si>
  <si>
    <t>For Innovation Culture: CRM Analytics + Tableau ingest from Sales Cloud, FSC, nCino loan/portfolio metrics, and external benchmarks via MuleSoft. Trigger condition: Quarterly business review or material event requires live performance view tied to Innovation Culture.</t>
  </si>
  <si>
    <t>AC1: GIVEN CRM Analytics + Tableau ingest from Sales Cloud, FSC, nCino loan/portfolio metrics, and external benchmarks via MuleSoft
     WHEN Quarterly business review or material event requires live performance view tied to Innovation Culture.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</si>
  <si>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Innovation Culture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</si>
  <si>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PUB-P1C4.8.1.UC5</t>
  </si>
  <si>
    <t>P1C4.8.1.UC5</t>
  </si>
  <si>
    <t>Crowdsourced idea capture &amp; triage for Innovation Culture</t>
  </si>
  <si>
    <t>For Innovation Culture: Experience Cloud portal + Quip + Slack + Email-to-Case capture ideas with structured metadata; community voting and peer review. Trigger condition: Employee, partner, or customer submits an idea relevant to Innovation Culture.</t>
  </si>
  <si>
    <t>AC1: GIVEN Experience Cloud portal + Quip + Slack + Email-to-Case capture ideas with structured metadata; community voting and peer
     WHEN Employee, partner, or customer submits an idea relevant to Innovation Culture.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</si>
  <si>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Innovation Culture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</si>
  <si>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PUB-P1C4.8.1.UC1</t>
  </si>
  <si>
    <t>P1C4.8.1.UC1</t>
  </si>
  <si>
    <t>Multi-channel stakeholder communication of Innovation Culture</t>
  </si>
  <si>
    <t>For Innovation Culture: Marketing Cloud + Experience Cloud + Slack + Journey Builder orchestrate messaging by audience segment with role-tailored content. Trigger condition: Approval or material change to Innovation Culture triggers cascading communication.</t>
  </si>
  <si>
    <t>AC1: GIVEN Marketing Cloud + Experience Cloud + Slack + Journey Builder orchestrate messaging by audience segment with role-tailore
     WHEN Approval or material change to Innovation Culture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</si>
  <si>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Innovation Culture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</si>
  <si>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PUB-P1C4.8.1.UC2</t>
  </si>
  <si>
    <t>P1C4.8.1.UC2</t>
  </si>
  <si>
    <t>Engagement &amp; adoption telemetry for Innovation Culture</t>
  </si>
  <si>
    <t>For Innovation Culture: CRM Analytics + Pendo/Walkme + Salesforce Adoption Dashboards + Marketing Cloud Personalization capture click-paths, completion, and sentiment. Trigger condition: Continuous monitoring of how end users interact with Innovation Culture-related capabilities.</t>
  </si>
  <si>
    <t>AC1: GIVEN CRM Analytics + Pendo/Walkme + Salesforce Adoption Dashboards + Marketing Cloud Personalization capture click-paths, com
     WHEN Continuous monitoring of how end users interact with Innovation Culture-related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</si>
  <si>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Innovation Culture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</si>
  <si>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PUB-P1C4.8.2.UC5</t>
  </si>
  <si>
    <t>P1C4.8.2.UC5</t>
  </si>
  <si>
    <t>Crowdsourced idea capture &amp; triage for Psychological Safety</t>
  </si>
  <si>
    <t>For Psychological Safety: Experience Cloud portal + Quip + Slack + Email-to-Case capture ideas with structured metadata; community voting and peer review. Trigger condition: Employee, partner, or customer submits an idea relevant to Psychological Safety.</t>
  </si>
  <si>
    <t>AC1: GIVEN Experience Cloud portal + Quip + Slack + Email-to-Case capture ideas with structured metadata; community voting and peer
     WHEN Employee, partner, or customer submits an idea relevant to Psychological Safety.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</si>
  <si>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Psychological Safety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</si>
  <si>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PUB-P1C4.8.2.UC4</t>
  </si>
  <si>
    <t>P1C4.8.2.UC4</t>
  </si>
  <si>
    <t>Real-time executive performance dashboard for Psychological Safety</t>
  </si>
  <si>
    <t>For Psychological Safety: CRM Analytics + Tableau ingest from Sales Cloud, FSC, nCino loan/portfolio metrics, and external benchmarks via MuleSoft. Trigger condition: Quarterly business review or material event requires live performance view tied to Psychological Safety.</t>
  </si>
  <si>
    <t>AC1: GIVEN CRM Analytics + Tableau ingest from Sales Cloud, FSC, nCino loan/portfolio metrics, and external benchmarks via MuleSoft
     WHEN Quarterly business review or material event requires live performance view tied to Psychological Safety.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</si>
  <si>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Psychological Safety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</si>
  <si>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PUB-P1C4.8.2.UC3</t>
  </si>
  <si>
    <t>P1C4.8.2.UC3</t>
  </si>
  <si>
    <t>Change &amp; training delivery for Psychological Safety</t>
  </si>
  <si>
    <t>For Psychological Safety: myTrailhead + Marketing Cloud + Experience Cloud + Slack orchestrate training paths by role; embedded help and in-app guidance via Walkme/IGEL. Trigger condition: New release, policy, or process change related to Psychological Safety requires user enablement.</t>
  </si>
  <si>
    <t>AC1: GIVEN myTrailhead + Marketing Cloud + Experience Cloud + Slack orchestrate training paths by role; embedded help and in-app gu
     WHEN New release, policy, or process change related to Psychological Safety requires user enablement.
     THEN Personalized learning paths; quizzes confirm comprehension; manager dashboards surface gaps.
AC2: GIVEN the work is processed,
     WHEN the agent/workflow completes,
     THEN Users reach proficiency on Psychological Safety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</si>
  <si>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Psychological Safety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</si>
  <si>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PUB-P1C4.8.2.UC1</t>
  </si>
  <si>
    <t>P1C4.8.2.UC1</t>
  </si>
  <si>
    <t>Multi-channel stakeholder communication of Psychological Safety</t>
  </si>
  <si>
    <t>For Psychological Safety: Marketing Cloud + Experience Cloud + Slack + Journey Builder orchestrate messaging by audience segment with role-tailored content. Trigger condition: Approval or material change to Psychological Safety triggers cascading communication.</t>
  </si>
  <si>
    <t>AC1: GIVEN Marketing Cloud + Experience Cloud + Slack + Journey Builder orchestrate messaging by audience segment with role-tailore
     WHEN Approval or material change to Psychological Safety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</si>
  <si>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Psychological Safety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</si>
  <si>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PUB-P1C4.8.2.UC6</t>
  </si>
  <si>
    <t>P1C4.8.2.UC6</t>
  </si>
  <si>
    <t>Persona-based self-service portal for Psychological Safety</t>
  </si>
  <si>
    <t>For Psychological Safety: Experience Cloud + Salesforce Shield + Agentforce expose just enough information per persona; agent answers questions in natural language. Trigger condition: Audience (employee, customer, partner, regulator) needs role-appropriate access to Psychological Safety.</t>
  </si>
  <si>
    <t>AC1: GIVEN Experience Cloud + Salesforce Shield + Agentforce expose just enough information per persona; agent answers questions in
     WHEN Audience (employee, customer, partner, regulator) needs role-appropriate access to Psychological Safety.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Psychological Safety knowledge with persona-aware tone and depth.
AC4: GIVEN external systems need access,
     WHEN integration is configured,
     THEN Portal capabilities exposed via APIs for embedding in partner sites, Slack, MS Teams.</t>
  </si>
  <si>
    <t>Solution Approach for Psychological Safety (SELF_SERVICE_PORTAL):
Platform Stack: Experience Cloud, Shield, Agentforce, Knowledge
AI/Agentic Layer:
  Agentforce Service Agent grounded in Psychological Safety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</si>
  <si>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PUB-P1C4.8.2.UC2</t>
  </si>
  <si>
    <t>P1C4.8.2.UC2</t>
  </si>
  <si>
    <t>Engagement &amp; adoption telemetry for Psychological Safety</t>
  </si>
  <si>
    <t>For Psychological Safety: CRM Analytics + Pendo/Walkme + Salesforce Adoption Dashboards + Marketing Cloud Personalization capture click-paths, completion, and sentiment. Trigger condition: Continuous monitoring of how end users interact with Psychological Safety-related capabilities.</t>
  </si>
  <si>
    <t>AC1: GIVEN CRM Analytics + Pendo/Walkme + Salesforce Adoption Dashboards + Marketing Cloud Personalization capture click-paths, com
     WHEN Continuous monitoring of how end users interact with Psychological Safety-related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</si>
  <si>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Psychological Safety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</si>
  <si>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PUB-P1C4.8.3.UC6</t>
  </si>
  <si>
    <t>P1C4.8.3.UC6</t>
  </si>
  <si>
    <t>Persona-based self-service portal for Collaboration Culture</t>
  </si>
  <si>
    <t>For Collaboration Culture: Experience Cloud + Salesforce Shield + Agentforce expose just enough information per persona; agent answers questions in natural language. Trigger condition: Audience (employee, customer, partner, regulator) needs role-appropriate access to Collaboration Culture.</t>
  </si>
  <si>
    <t>AC1: GIVEN Experience Cloud + Salesforce Shield + Agentforce expose just enough information per persona; agent answers questions in
     WHEN Audience (employee, customer, partner, regulator) needs role-appropriate access to Collaboration Culture.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Collaboration Culture knowledge with persona-aware tone and depth.
AC4: GIVEN external systems need access,
     WHEN integration is configured,
     THEN Portal capabilities exposed via APIs for embedding in partner sites, Slack, MS Teams.</t>
  </si>
  <si>
    <t>Solution Approach for Collaboration Culture (SELF_SERVICE_PORTAL):
Platform Stack: Experience Cloud, Shield, Agentforce, Knowledge
AI/Agentic Layer:
  Agentforce Service Agent grounded in Collaboration Culture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</si>
  <si>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PUB-P1C4.8.3.UC5</t>
  </si>
  <si>
    <t>P1C4.8.3.UC5</t>
  </si>
  <si>
    <t>Crowdsourced idea capture &amp; triage for Collaboration Culture</t>
  </si>
  <si>
    <t>For Collaboration Culture: Experience Cloud portal + Quip + Slack + Email-to-Case capture ideas with structured metadata; community voting and peer review. Trigger condition: Employee, partner, or customer submits an idea relevant to Collaboration Culture.</t>
  </si>
  <si>
    <t>AC1: GIVEN Experience Cloud portal + Quip + Slack + Email-to-Case capture ideas with structured metadata; community voting and peer
     WHEN Employee, partner, or customer submits an idea relevant to Collaboration Culture.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</si>
  <si>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Collaboration Culture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</si>
  <si>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PUB-P1C4.8.3.UC4</t>
  </si>
  <si>
    <t>P1C4.8.3.UC4</t>
  </si>
  <si>
    <t>Real-time executive performance dashboard for Collaboration Culture</t>
  </si>
  <si>
    <t>For Collaboration Culture: CRM Analytics + Tableau ingest from Sales Cloud, FSC, nCino loan/portfolio metrics, and external benchmarks via MuleSoft. Trigger condition: Quarterly business review or material event requires live performance view tied to Collaboration Culture.</t>
  </si>
  <si>
    <t>AC1: GIVEN CRM Analytics + Tableau ingest from Sales Cloud, FSC, nCino loan/portfolio metrics, and external benchmarks via MuleSoft
     WHEN Quarterly business review or material event requires live performance view tied to Collaboration Culture.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</si>
  <si>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Collaboration Culture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</si>
  <si>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PUB-P1C4.8.3.UC1</t>
  </si>
  <si>
    <t>P1C4.8.3.UC1</t>
  </si>
  <si>
    <t>Multi-channel stakeholder communication of Collaboration Culture</t>
  </si>
  <si>
    <t>For Collaboration Culture: Marketing Cloud + Experience Cloud + Slack + Journey Builder orchestrate messaging by audience segment with role-tailored content. Trigger condition: Approval or material change to Collaboration Culture triggers cascading communication.</t>
  </si>
  <si>
    <t>AC1: GIVEN Marketing Cloud + Experience Cloud + Slack + Journey Builder orchestrate messaging by audience segment with role-tailore
     WHEN Approval or material change to Collaboration Culture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</si>
  <si>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Collaboration Culture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</si>
  <si>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PUB-P1C4.8.3.UC2</t>
  </si>
  <si>
    <t>P1C4.8.3.UC2</t>
  </si>
  <si>
    <t>Engagement &amp; adoption telemetry for Collaboration Culture</t>
  </si>
  <si>
    <t>For Collaboration Culture: CRM Analytics + Pendo/Walkme + Salesforce Adoption Dashboards + Marketing Cloud Personalization capture click-paths, completion, and sentiment. Trigger condition: Continuous monitoring of how end users interact with Collaboration Culture-related capabilities.</t>
  </si>
  <si>
    <t>AC1: GIVEN CRM Analytics + Pendo/Walkme + Salesforce Adoption Dashboards + Marketing Cloud Personalization capture click-paths, com
     WHEN Continuous monitoring of how end users interact with Collaboration Culture-related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</si>
  <si>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Collaboration Culture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</si>
  <si>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PUB-P1C4.8.3.UC3</t>
  </si>
  <si>
    <t>P1C4.8.3.UC3</t>
  </si>
  <si>
    <t>Change &amp; training delivery for Collaboration Culture</t>
  </si>
  <si>
    <t>For Collaboration Culture: myTrailhead + Marketing Cloud + Experience Cloud + Slack orchestrate training paths by role; embedded help and in-app guidance via Walkme/IGEL. Trigger condition: New release, policy, or process change related to Collaboration Culture requires user enablement.</t>
  </si>
  <si>
    <t>AC1: GIVEN myTrailhead + Marketing Cloud + Experience Cloud + Slack orchestrate training paths by role; embedded help and in-app gu
     WHEN New release, policy, or process change related to Collaboration Culture requires user enablement.
     THEN Personalized learning paths; quizzes confirm comprehension; manager dashboards surface gaps.
AC2: GIVEN the work is processed,
     WHEN the agent/workflow completes,
     THEN Users reach proficiency on Collaboration Culture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</si>
  <si>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Collaboration Culture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</si>
  <si>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PUB-P1C4.8.4.UC5</t>
  </si>
  <si>
    <t>P1C4.8.4.UC5</t>
  </si>
  <si>
    <t>Crowdsourced idea capture &amp; triage for Customer-Centric Culture</t>
  </si>
  <si>
    <t>For Customer-Centric Culture: Experience Cloud portal + Quip + Slack + Email-to-Case capture ideas with structured metadata; community voting and peer review. Trigger condition: Employee, partner, or customer submits an idea relevant to Customer-Centric Culture.</t>
  </si>
  <si>
    <t>AC1: GIVEN Experience Cloud portal + Quip + Slack + Email-to-Case capture ideas with structured metadata; community voting and peer
     WHEN Employee, partner, or customer submits an idea relevant to Customer-Centric Culture.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</si>
  <si>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Customer-Centric Culture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</si>
  <si>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PUB-P1C4.8.4.UC6</t>
  </si>
  <si>
    <t>P1C4.8.4.UC6</t>
  </si>
  <si>
    <t>Persona-based self-service portal for Customer-Centric Culture</t>
  </si>
  <si>
    <t>For Customer-Centric Culture: Experience Cloud + Salesforce Shield + Agentforce expose just enough information per persona; agent answers questions in natural language. Trigger condition: Audience (employee, customer, partner, regulator) needs role-appropriate access to Customer-Centric Culture.</t>
  </si>
  <si>
    <t>AC1: GIVEN Experience Cloud + Salesforce Shield + Agentforce expose just enough information per persona; agent answers questions in
     WHEN Audience (employee, customer, partner, regulator) needs role-appropriate access to Customer-Centric Culture.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Customer-Centric Culture knowledge with persona-aware tone and depth.
AC4: GIVEN external systems need access,
     WHEN integration is configured,
     THEN Portal capabilities exposed via APIs for embedding in partner sites, Slack, MS Teams.</t>
  </si>
  <si>
    <t>Solution Approach for Customer-Centric Culture (SELF_SERVICE_PORTAL):
Platform Stack: Experience Cloud, Shield, Agentforce, Knowledge
AI/Agentic Layer:
  Agentforce Service Agent grounded in Customer-Centric Culture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</si>
  <si>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PUB-P1C4.8.4.UC4</t>
  </si>
  <si>
    <t>P1C4.8.4.UC4</t>
  </si>
  <si>
    <t>Real-time executive performance dashboard for Customer-Centric Culture</t>
  </si>
  <si>
    <t>For Customer-Centric Culture: CRM Analytics + Tableau ingest from Sales Cloud, FSC, nCino loan/portfolio metrics, and external benchmarks via MuleSoft. Trigger condition: Quarterly business review or material event requires live performance view tied to Customer-Centric Culture.</t>
  </si>
  <si>
    <t>AC1: GIVEN CRM Analytics + Tableau ingest from Sales Cloud, FSC, nCino loan/portfolio metrics, and external benchmarks via MuleSoft
     WHEN Quarterly business review or material event requires live performance view tied to Customer-Centric Culture.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</si>
  <si>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Customer-Centric Culture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</si>
  <si>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PUB-P1C4.8.4.UC2</t>
  </si>
  <si>
    <t>P1C4.8.4.UC2</t>
  </si>
  <si>
    <t>Engagement &amp; adoption telemetry for Customer-Centric Culture</t>
  </si>
  <si>
    <t>For Customer-Centric Culture: CRM Analytics + Pendo/Walkme + Salesforce Adoption Dashboards + Marketing Cloud Personalization capture click-paths, completion, and sentiment. Trigger condition: Continuous monitoring of how end users interact with Customer-Centric Culture-related capabilities.</t>
  </si>
  <si>
    <t>AC1: GIVEN CRM Analytics + Pendo/Walkme + Salesforce Adoption Dashboards + Marketing Cloud Personalization capture click-paths, com
     WHEN Continuous monitoring of how end users interact with Customer-Centric Culture-related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</si>
  <si>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Customer-Centric Culture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</si>
  <si>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PUB-P1C4.8.4.UC3</t>
  </si>
  <si>
    <t>P1C4.8.4.UC3</t>
  </si>
  <si>
    <t>Change &amp; training delivery for Customer-Centric Culture</t>
  </si>
  <si>
    <t>For Customer-Centric Culture: myTrailhead + Marketing Cloud + Experience Cloud + Slack orchestrate training paths by role; embedded help and in-app guidance via Walkme/IGEL. Trigger condition: New release, policy, or process change related to Customer-Centric Culture requires user enablement.</t>
  </si>
  <si>
    <t>AC1: GIVEN myTrailhead + Marketing Cloud + Experience Cloud + Slack orchestrate training paths by role; embedded help and in-app gu
     WHEN New release, policy, or process change related to Customer-Centric Culture requires user enablement.
     THEN Personalized learning paths; quizzes confirm comprehension; manager dashboards surface gaps.
AC2: GIVEN the work is processed,
     WHEN the agent/workflow completes,
     THEN Users reach proficiency on Customer-Centric Culture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</si>
  <si>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Customer-Centric Culture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</si>
  <si>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PUB-P1C4.8.4.UC1</t>
  </si>
  <si>
    <t>P1C4.8.4.UC1</t>
  </si>
  <si>
    <t>Multi-channel stakeholder communication of Customer-Centric Culture</t>
  </si>
  <si>
    <t>For Customer-Centric Culture: Marketing Cloud + Experience Cloud + Slack + Journey Builder orchestrate messaging by audience segment with role-tailored content. Trigger condition: Approval or material change to Customer-Centric Culture triggers cascading communication.</t>
  </si>
  <si>
    <t>AC1: GIVEN Marketing Cloud + Experience Cloud + Slack + Journey Builder orchestrate messaging by audience segment with role-tailore
     WHEN Approval or material change to Customer-Centric Culture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</si>
  <si>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Customer-Centric Culture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</si>
  <si>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PUB-P1C4.8.5.UC2</t>
  </si>
  <si>
    <t>P1C4.8.5.UC2</t>
  </si>
  <si>
    <t>Engagement &amp; adoption telemetry for Continuous Improvement</t>
  </si>
  <si>
    <t>For Continuous Improvement: CRM Analytics + Pendo/Walkme + Salesforce Adoption Dashboards + Marketing Cloud Personalization capture click-paths, completion, and sentiment. Trigger condition: Continuous monitoring of how end users interact with Continuous Improvement-related capabilities.</t>
  </si>
  <si>
    <t>AC1: GIVEN CRM Analytics + Pendo/Walkme + Salesforce Adoption Dashboards + Marketing Cloud Personalization capture click-paths, com
     WHEN Continuous monitoring of how end users interact with Continuous Improvement-related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</si>
  <si>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Continuous Improvement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</si>
  <si>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PUB-P1C4.8.5.UC3</t>
  </si>
  <si>
    <t>P1C4.8.5.UC3</t>
  </si>
  <si>
    <t>Change &amp; training delivery for Continuous Improvement</t>
  </si>
  <si>
    <t>For Continuous Improvement: myTrailhead + Marketing Cloud + Experience Cloud + Slack orchestrate training paths by role; embedded help and in-app guidance via Walkme/IGEL. Trigger condition: New release, policy, or process change related to Continuous Improvement requires user enablement.</t>
  </si>
  <si>
    <t>AC1: GIVEN myTrailhead + Marketing Cloud + Experience Cloud + Slack orchestrate training paths by role; embedded help and in-app gu
     WHEN New release, policy, or process change related to Continuous Improvement requires user enablement.
     THEN Personalized learning paths; quizzes confirm comprehension; manager dashboards surface gaps.
AC2: GIVEN the work is processed,
     WHEN the agent/workflow completes,
     THEN Users reach proficiency on Continuous Improvement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</si>
  <si>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Continuous Improvement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</si>
  <si>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PUB-P1C4.8.5.UC4</t>
  </si>
  <si>
    <t>P1C4.8.5.UC4</t>
  </si>
  <si>
    <t>Real-time executive performance dashboard for Continuous Improvement</t>
  </si>
  <si>
    <t>For Continuous Improvement: CRM Analytics + Tableau ingest from Sales Cloud, FSC, nCino loan/portfolio metrics, and external benchmarks via MuleSoft. Trigger condition: Quarterly business review or material event requires live performance view tied to Continuous Improvement.</t>
  </si>
  <si>
    <t>AC1: GIVEN CRM Analytics + Tableau ingest from Sales Cloud, FSC, nCino loan/portfolio metrics, and external benchmarks via MuleSoft
     WHEN Quarterly business review or material event requires live performance view tied to Continuous Improvement.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</si>
  <si>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Continuous Improvement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</si>
  <si>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PUB-P1C4.8.5.UC5</t>
  </si>
  <si>
    <t>P1C4.8.5.UC5</t>
  </si>
  <si>
    <t>Crowdsourced idea capture &amp; triage for Continuous Improvement</t>
  </si>
  <si>
    <t>For Continuous Improvement: Experience Cloud portal + Quip + Slack + Email-to-Case capture ideas with structured metadata; community voting and peer review. Trigger condition: Employee, partner, or customer submits an idea relevant to Continuous Improvement.</t>
  </si>
  <si>
    <t>AC1: GIVEN Experience Cloud portal + Quip + Slack + Email-to-Case capture ideas with structured metadata; community voting and peer
     WHEN Employee, partner, or customer submits an idea relevant to Continuous Improvement.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</si>
  <si>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Continuous Improvement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</si>
  <si>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PUB-P1C4.8.5.UC6</t>
  </si>
  <si>
    <t>P1C4.8.5.UC6</t>
  </si>
  <si>
    <t>Persona-based self-service portal for Continuous Improvement</t>
  </si>
  <si>
    <t>For Continuous Improvement: Experience Cloud + Salesforce Shield + Agentforce expose just enough information per persona; agent answers questions in natural language. Trigger condition: Audience (employee, customer, partner, regulator) needs role-appropriate access to Continuous Improvement.</t>
  </si>
  <si>
    <t>AC1: GIVEN Experience Cloud + Salesforce Shield + Agentforce expose just enough information per persona; agent answers questions in
     WHEN Audience (employee, customer, partner, regulator) needs role-appropriate access to Continuous Improvement.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Continuous Improvement knowledge with persona-aware tone and depth.
AC4: GIVEN external systems need access,
     WHEN integration is configured,
     THEN Portal capabilities exposed via APIs for embedding in partner sites, Slack, MS Teams.</t>
  </si>
  <si>
    <t>Solution Approach for Continuous Improvement (SELF_SERVICE_PORTAL):
Platform Stack: Experience Cloud, Shield, Agentforce, Knowledge
AI/Agentic Layer:
  Agentforce Service Agent grounded in Continuous Improvement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</si>
  <si>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PUB-P1C4.8.5.UC1</t>
  </si>
  <si>
    <t>P1C4.8.5.UC1</t>
  </si>
  <si>
    <t>Multi-channel stakeholder communication of Continuous Improvement</t>
  </si>
  <si>
    <t>For Continuous Improvement: Marketing Cloud + Experience Cloud + Slack + Journey Builder orchestrate messaging by audience segment with role-tailored content. Trigger condition: Approval or material change to Continuous Improvement triggers cascading communication.</t>
  </si>
  <si>
    <t>AC1: GIVEN Marketing Cloud + Experience Cloud + Slack + Journey Builder orchestrate messaging by audience segment with role-tailore
     WHEN Approval or material change to Continuous Improvement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</si>
  <si>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Continuous Improvement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</si>
  <si>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PUB-P1C4.9.1.UC1</t>
  </si>
  <si>
    <t>P1C4.9.1.UC1</t>
  </si>
  <si>
    <t>Engagement &amp; adoption telemetry for Resistance Identification</t>
  </si>
  <si>
    <t>For Resistance Identification: CRM Analytics + Pendo/Walkme + Salesforce Adoption Dashboards + Marketing Cloud Personalization capture click-paths, completion, and sentiment. Trigger condition: Continuous monitoring of how end users interact with Resistance Identification-related capabilities.</t>
  </si>
  <si>
    <t>AC1: GIVEN CRM Analytics + Pendo/Walkme + Salesforce Adoption Dashboards + Marketing Cloud Personalization capture click-paths, com
     WHEN Continuous monitoring of how end users interact with Resistance Identification-related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</si>
  <si>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Resistance Identification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</si>
  <si>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PUB-P1C4.9.1.UC2</t>
  </si>
  <si>
    <t>P1C4.9.1.UC2</t>
  </si>
  <si>
    <t>AI decision support at point of action for Resistance Identification</t>
  </si>
  <si>
    <t>For Resistance Identification: Agentforce + nCino Banking Advisor surface relevant policy, history, peer outcomes, and recommended action inline in the user's workflow. Trigger condition: Decision-maker (RM, underwriter, advisor, ops staff) faces a choice governed by Resistance Identification.</t>
  </si>
  <si>
    <t>AC1: GIVEN Agentforce + nCino Banking Advisor surface relevant policy, history, peer outcomes, and recommended action inline in the
     WHEN Decision-maker (RM, underwriter, advisor, ops staff) faces a choice governed by Resistance Identification.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</si>
  <si>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Resistance Identification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Standard CRM workflow with assignment + status tracking
  • Custom fields for sub-cap-specific data capture
  • Reports/dashboards for monitoring and reporting</t>
  </si>
  <si>
    <t>PUB-P1C4.9.1.UC3</t>
  </si>
  <si>
    <t>P1C4.9.1.UC3</t>
  </si>
  <si>
    <t>Multi-channel stakeholder communication of Resistance Identification</t>
  </si>
  <si>
    <t>For Resistance Identification: Marketing Cloud + Experience Cloud + Slack + Journey Builder orchestrate messaging by audience segment with role-tailored content. Trigger condition: Approval or material change to Resistance Identification triggers cascading communication.</t>
  </si>
  <si>
    <t>AC1: GIVEN Marketing Cloud + Experience Cloud + Slack + Journey Builder orchestrate messaging by audience segment with role-tailore
     WHEN Approval or material change to Resistance Identification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</si>
  <si>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Resistance Identification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</si>
  <si>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PUB-P1C4.9.2.UC2</t>
  </si>
  <si>
    <t>P1C4.9.2.UC2</t>
  </si>
  <si>
    <t>AI decision support at point of action for Resistance Response</t>
  </si>
  <si>
    <t>For Resistance Response: Agentforce + nCino Banking Advisor surface relevant policy, history, peer outcomes, and recommended action inline in the user's workflow. Trigger condition: Decision-maker (RM, underwriter, advisor, ops staff) faces a choice governed by Resistance Response.</t>
  </si>
  <si>
    <t>AC1: GIVEN Agentforce + nCino Banking Advisor surface relevant policy, history, peer outcomes, and recommended action inline in the
     WHEN Decision-maker (RM, underwriter, advisor, ops staff) faces a choice governed by Resistance Response.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</si>
  <si>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Resistance Response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Standard CRM workflow with assignment + status tracking
  • Custom fields for sub-cap-specific data capture
  • Reports/dashboards for monitoring and reporting</t>
  </si>
  <si>
    <t>PUB-P1C4.9.2.UC1</t>
  </si>
  <si>
    <t>P1C4.9.2.UC1</t>
  </si>
  <si>
    <t>Engagement &amp; adoption telemetry for Resistance Response</t>
  </si>
  <si>
    <t>For Resistance Response: CRM Analytics + Pendo/Walkme + Salesforce Adoption Dashboards + Marketing Cloud Personalization capture click-paths, completion, and sentiment. Trigger condition: Continuous monitoring of how end users interact with Resistance Response-related capabilities.</t>
  </si>
  <si>
    <t>AC1: GIVEN CRM Analytics + Pendo/Walkme + Salesforce Adoption Dashboards + Marketing Cloud Personalization capture click-paths, com
     WHEN Continuous monitoring of how end users interact with Resistance Response-related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</si>
  <si>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Resistance Response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</si>
  <si>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PUB-P1C4.9.2.UC3</t>
  </si>
  <si>
    <t>P1C4.9.2.UC3</t>
  </si>
  <si>
    <t>Multi-channel stakeholder communication of Resistance Response</t>
  </si>
  <si>
    <t>For Resistance Response: Marketing Cloud + Experience Cloud + Slack + Journey Builder orchestrate messaging by audience segment with role-tailored content. Trigger condition: Approval or material change to Resistance Response triggers cascading communication.</t>
  </si>
  <si>
    <t>AC1: GIVEN Marketing Cloud + Experience Cloud + Slack + Journey Builder orchestrate messaging by audience segment with role-tailore
     WHEN Approval or material change to Resistance Response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</si>
  <si>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Resistance Response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</si>
  <si>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PUB-P1C4.9.3.UC2</t>
  </si>
  <si>
    <t>P1C4.9.3.UC2</t>
  </si>
  <si>
    <t>AI decision support at point of action for Stakeholder Engagement</t>
  </si>
  <si>
    <t>For Stakeholder Engagement: Agentforce + nCino Banking Advisor surface relevant policy, history, peer outcomes, and recommended action inline in the user's workflow. Trigger condition: Decision-maker (RM, underwriter, advisor, ops staff) faces a choice governed by Stakeholder Engagement.</t>
  </si>
  <si>
    <t>AC1: GIVEN Agentforce + nCino Banking Advisor surface relevant policy, history, peer outcomes, and recommended action inline in the
     WHEN Decision-maker (RM, underwriter, advisor, ops staff) faces a choice governed by Stakeholder Engagement.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</si>
  <si>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Stakeholder Engagement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Standard CRM workflow with assignment + status tracking
  • Custom fields for sub-cap-specific data capture
  • Reports/dashboards for monitoring and reporting</t>
  </si>
  <si>
    <t>PUB-P1C4.9.3.UC1</t>
  </si>
  <si>
    <t>P1C4.9.3.UC1</t>
  </si>
  <si>
    <t>Engagement &amp; adoption telemetry for Stakeholder Engagement</t>
  </si>
  <si>
    <t>For Stakeholder Engagement: CRM Analytics + Pendo/Walkme + Salesforce Adoption Dashboards + Marketing Cloud Personalization capture click-paths, completion, and sentiment. Trigger condition: Continuous monitoring of how end users interact with Stakeholder Engagement-related capabilities.</t>
  </si>
  <si>
    <t>AC1: GIVEN CRM Analytics + Pendo/Walkme + Salesforce Adoption Dashboards + Marketing Cloud Personalization capture click-paths, com
     WHEN Continuous monitoring of how end users interact with Stakeholder Engagement-related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</si>
  <si>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Stakeholder Engagement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</si>
  <si>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PUB-P1C4.9.3.UC3</t>
  </si>
  <si>
    <t>P1C4.9.3.UC3</t>
  </si>
  <si>
    <t>Multi-channel stakeholder communication of Stakeholder Engagement</t>
  </si>
  <si>
    <t>For Stakeholder Engagement: Marketing Cloud + Experience Cloud + Slack + Journey Builder orchestrate messaging by audience segment with role-tailored content. Trigger condition: Approval or material change to Stakeholder Engagement triggers cascading communication.</t>
  </si>
  <si>
    <t>AC1: GIVEN Marketing Cloud + Experience Cloud + Slack + Journey Builder orchestrate messaging by audience segment with role-tailore
     WHEN Approval or material change to Stakeholder Engagement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</si>
  <si>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Stakeholder Engagement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</si>
  <si>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PUB-P1C4.10.1.UC1</t>
  </si>
  <si>
    <t>P1C4.10.1.UC1</t>
  </si>
  <si>
    <t>End-to-end lifecycle management for Cultural Due Diligence</t>
  </si>
  <si>
    <t>For Cultural Due Diligence: FSC + nCino track each entity through onboarding → active monitoring → review → exit, with stage-specific data and approvals. Trigger condition: New entity (vendor, model, third party, control, policy) enters the Cultural Due Diligence domain or transitions state.</t>
  </si>
  <si>
    <t>AC1: GIVEN FSC + nCino track each entity through onboarding → active monitoring → review → exit, with stage-specific data and appro
     WHEN New entity (vendor, model, third party, control, policy) enters the Cultural Due Diligence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</si>
  <si>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Cultural Due Diligence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Standard CRM workflow with assignment + status tracking
  • Custom fields for sub-cap-specific data capture
  • Reports/dashboards for monitoring and reporting</t>
  </si>
  <si>
    <t>PUB-P1C4.10.1.UC2</t>
  </si>
  <si>
    <t>P1C4.10.1.UC2</t>
  </si>
  <si>
    <t>Change &amp; training delivery for Cultural Due Diligence</t>
  </si>
  <si>
    <t>For Cultural Due Diligence: myTrailhead + Marketing Cloud + Experience Cloud + Slack orchestrate training paths by role; embedded help and in-app guidance via Walkme/IGEL. Trigger condition: New release, policy, or process change related to Cultural Due Diligence requires user enablement.</t>
  </si>
  <si>
    <t>AC1: GIVEN myTrailhead + Marketing Cloud + Experience Cloud + Slack orchestrate training paths by role; embedded help and in-app gu
     WHEN New release, policy, or process change related to Cultural Due Diligence requires user enablement.
     THEN Personalized learning paths; quizzes confirm comprehension; manager dashboards surface gaps.
AC2: GIVEN the work is processed,
     WHEN the agent/workflow completes,
     THEN Users reach proficiency on Cultural Due Diligence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</si>
  <si>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Cultural Due Diligence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</si>
  <si>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PUB-P1C4.10.2.UC1</t>
  </si>
  <si>
    <t>Integration Planning</t>
  </si>
  <si>
    <t>P1C4.10.2.UC1</t>
  </si>
  <si>
    <t>End-to-end lifecycle management for Integration Planning</t>
  </si>
  <si>
    <t>For Integration Planning: FSC + nCino track each entity through onboarding → active monitoring → review → exit, with stage-specific data and approvals. Trigger condition: New entity (vendor, model, third party, control, policy) enters the Integration Planning domain or transitions state.</t>
  </si>
  <si>
    <t>AC1: GIVEN FSC + nCino track each entity through onboarding → active monitoring → review → exit, with stage-specific data and appro
     WHEN New entity (vendor, model, third party, control, policy) enters the Integration Planning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</si>
  <si>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Integration Planning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Standard CRM workflow with assignment + status tracking
  • Custom fields for sub-cap-specific data capture
  • Reports/dashboards for monitoring and reporting</t>
  </si>
  <si>
    <t>PUB-P1C4.10.2.UC2</t>
  </si>
  <si>
    <t>P1C4.10.2.UC2</t>
  </si>
  <si>
    <t>Change &amp; training delivery for Integration Planning</t>
  </si>
  <si>
    <t>For Integration Planning: myTrailhead + Marketing Cloud + Experience Cloud + Slack orchestrate training paths by role; embedded help and in-app guidance via Walkme/IGEL. Trigger condition: New release, policy, or process change related to Integration Planning requires user enablement.</t>
  </si>
  <si>
    <t>AC1: GIVEN myTrailhead + Marketing Cloud + Experience Cloud + Slack orchestrate training paths by role; embedded help and in-app gu
     WHEN New release, policy, or process change related to Integration Planning requires user enablement.
     THEN Personalized learning paths; quizzes confirm comprehension; manager dashboards surface gaps.
AC2: GIVEN the work is processed,
     WHEN the agent/workflow completes,
     THEN Users reach proficiency on Integration Planning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</si>
  <si>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Integration Planning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</si>
  <si>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PUB-P1C1.1.6.UC5</t>
  </si>
  <si>
    <t>P1C1.1.6.UC5</t>
  </si>
  <si>
    <t>Automated board-pack assembly for ESG Strategy Document</t>
  </si>
  <si>
    <t>For ESG Strategy Document: Tableau Embedded Analytics + FSC + nCino Portfolio Analytics auto-compile into templated PPTX/PDF via Quip + agent narration. Trigger condition: 30 days before board meeting, calendar event triggers automated assembly.</t>
  </si>
  <si>
    <t>Solution Approach for ESG Strategy Document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Build review queue with assignment rules per persona
  • Configure approval flow with delta-summary for reviewers
  • Add agent-suggested edits with human accept/reject</t>
  </si>
  <si>
    <t>PUB-P1C1.1.6.UC4</t>
  </si>
  <si>
    <t>P1C1.1.6.UC4</t>
  </si>
  <si>
    <t>Multi-channel stakeholder communication of ESG Strategy Document</t>
  </si>
  <si>
    <t>For ESG Strategy Document: Marketing Cloud + Experience Cloud + Slack + Journey Builder orchestrate messaging by audience segment with role-tailored content. Trigger condition: Approval or material change to ESG Strategy Document triggers cascading communication.</t>
  </si>
  <si>
    <t>AC1: GIVEN Marketing Cloud + Experience Cloud + Slack + Journey Builder orchestrate messaging by audience segment with role-tailore
     WHEN Approval or material change to ESG Strategy Document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</si>
  <si>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ESG Strategy Document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</si>
  <si>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PUB-P1C1.1.6.UC1</t>
  </si>
  <si>
    <t>P1C1.1.6.UC1</t>
  </si>
  <si>
    <t>AI-assisted authoring &amp; maintenance of ESG Strategy Document</t>
  </si>
  <si>
    <t>For ESG Strategy Document: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ESG Strategy Document.</t>
  </si>
  <si>
    <t>AC1: GIVEN Agentforce + nCino Banking Advisor co-author over prior versions, board minutes, peer benchmarks (nCino Operations Analy
     WHEN Strategy/governance team kicks off a draft, refresh, or material amendment of ESG Strategy Document.
     THEN Agent generates a structured draft mapping each item to outcomes, KPIs, owners, and Salesforce/nCino enablers; flags inc
AC2: GIVEN the work is processed,
     WHEN the agent/workflow completes,
     THEN Board-ready ESG Strategy Document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</si>
  <si>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ESG Strategy Document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</si>
  <si>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PUB-P1C1.1.6.UC2</t>
  </si>
  <si>
    <t>P1C1.1.6.UC2</t>
  </si>
  <si>
    <t>Workflow-orchestrated review &amp; refresh cycle for ESG Strategy Document</t>
  </si>
  <si>
    <t>For ESG Strategy Document: Salesforce Flow orchestrates a multi-stage review across CFO/CRO/COO/Board Committee with Action Plans, Slack channels, and DocuSign signature capture. Trigger condition: Calendar-based cadence or KPI-deviation event triggers the ESG Strategy Document review.</t>
  </si>
  <si>
    <t>AC1: GIVEN Salesforce Flow orchestrates a multi-stage review across CFO/CRO/COO/Board Committee with Action Plans, Slack channels, 
     WHEN Calendar-based cadence or KPI-deviation event triggers the ESG Strategy Document review.
     THEN Each reviewer sees only their relevant sections; AI summarizes deltas vs prior version; flags unresolved comments and em
AC2: GIVEN the work is processed,
     WHEN the agent/workflow completes,
     THEN Approved ESG Strategy Document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</si>
  <si>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Strategy Document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</si>
  <si>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PUB-P1C1.1.6.UC3</t>
  </si>
  <si>
    <t>P1C1.1.6.UC3</t>
  </si>
  <si>
    <t>Real-time executive performance dashboard for ESG Strategy Document</t>
  </si>
  <si>
    <t>For ESG Strategy Document: CRM Analytics + Tableau ingest from Sales Cloud, FSC, nCino loan/portfolio metrics, and external benchmarks via MuleSoft. Trigger condition: Quarterly business review or material event requires live performance view tied to ESG Strategy Document.</t>
  </si>
  <si>
    <t>AC1: GIVEN CRM Analytics + Tableau ingest from Sales Cloud, FSC, nCino loan/portfolio metrics, and external benchmarks via MuleSoft
     WHEN Quarterly business review or material event requires live performance view tied to ESG Strategy Document.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</si>
  <si>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Strategy Document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</si>
  <si>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PUB-P1C1.1.7.UC2</t>
  </si>
  <si>
    <t>P1C1.1.7.UC2</t>
  </si>
  <si>
    <t>Workflow-orchestrated review &amp; refresh cycle for Materiality Assessment</t>
  </si>
  <si>
    <t>For Materiality Assessment: Salesforce Flow orchestrates a multi-stage review across CFO/CRO/COO/Board Committee with Action Plans, Slack channels, and DocuSign signature capture. Trigger condition: Calendar-based cadence or KPI-deviation event triggers the Materiality Assessment review.</t>
  </si>
  <si>
    <t>AC1: GIVEN Salesforce Flow orchestrates a multi-stage review across CFO/CRO/COO/Board Committee with Action Plans, Slack channels, 
     WHEN Calendar-based cadence or KPI-deviation event triggers the Materiality Assessment review.
     THEN Each reviewer sees only their relevant sections; AI summarizes deltas vs prior version; flags unresolved comments and em
AC2: GIVEN the work is processed,
     WHEN the agent/workflow completes,
     THEN Approved Materiality Assessment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</si>
  <si>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Materiality Assessment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</si>
  <si>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PUB-P1C1.1.7.UC3</t>
  </si>
  <si>
    <t>P1C1.1.7.UC3</t>
  </si>
  <si>
    <t>Real-time executive performance dashboard for Materiality Assessment</t>
  </si>
  <si>
    <t>For Materiality Assessment: CRM Analytics + Tableau ingest from Sales Cloud, FSC, nCino loan/portfolio metrics, and external benchmarks via MuleSoft. Trigger condition: Quarterly business review or material event requires live performance view tied to Materiality Assessment.</t>
  </si>
  <si>
    <t>AC1: GIVEN CRM Analytics + Tableau ingest from Sales Cloud, FSC, nCino loan/portfolio metrics, and external benchmarks via MuleSoft
     WHEN Quarterly business review or material event requires live performance view tied to Materiality Assessment.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</si>
  <si>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Materiality Assessment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</si>
  <si>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PUB-P1C1.1.7.UC4</t>
  </si>
  <si>
    <t>P1C1.1.7.UC4</t>
  </si>
  <si>
    <t>Multi-channel stakeholder communication of Materiality Assessment</t>
  </si>
  <si>
    <t>For Materiality Assessment: Marketing Cloud + Experience Cloud + Slack + Journey Builder orchestrate messaging by audience segment with role-tailored content. Trigger condition: Approval or material change to Materiality Assessment triggers cascading communication.</t>
  </si>
  <si>
    <t>AC1: GIVEN Marketing Cloud + Experience Cloud + Slack + Journey Builder orchestrate messaging by audience segment with role-tailore
     WHEN Approval or material change to Materiality Assessment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</si>
  <si>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Materiality Assessment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</si>
  <si>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PUB-P1C1.1.7.UC5</t>
  </si>
  <si>
    <t>P1C1.1.7.UC5</t>
  </si>
  <si>
    <t>Automated board-pack assembly for Materiality Assessment</t>
  </si>
  <si>
    <t>For Materiality Assessment: Tableau Embedded Analytics + FSC + nCino Portfolio Analytics auto-compile into templated PPTX/PDF via Quip + agent narration. Trigger condition: 30 days before board meeting, calendar event triggers automated assembly.</t>
  </si>
  <si>
    <t>Solution Approach for Materiality Assessment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Build review queue with assignment rules per persona
  • Configure approval flow with delta-summary for reviewers
  • Add agent-suggested edits with human accept/reject</t>
  </si>
  <si>
    <t>PUB-P1C1.1.7.UC1</t>
  </si>
  <si>
    <t>P1C1.1.7.UC1</t>
  </si>
  <si>
    <t>AI-assisted authoring &amp; maintenance of Materiality Assessment</t>
  </si>
  <si>
    <t>For Materiality Assessment: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Materiality Assessment.</t>
  </si>
  <si>
    <t>AC1: GIVEN Agentforce + nCino Banking Advisor co-author over prior versions, board minutes, peer benchmarks (nCino Operations Analy
     WHEN Strategy/governance team kicks off a draft, refresh, or material amendment of Materiality Assessment.
     THEN Agent generates a structured draft mapping each item to outcomes, KPIs, owners, and Salesforce/nCino enablers; flags inc
AC2: GIVEN the work is processed,
     WHEN the agent/workflow completes,
     THEN Board-ready Materiality Assessment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</si>
  <si>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Materiality Assessment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</si>
  <si>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PUB-P1C1.1.8.UC5</t>
  </si>
  <si>
    <t>P1C1.1.8.UC5</t>
  </si>
  <si>
    <t>Automated board-pack assembly for ESG Commitments</t>
  </si>
  <si>
    <t>For ESG Commitments: Tableau Embedded Analytics + FSC + nCino Portfolio Analytics auto-compile into templated PPTX/PDF via Quip + agent narration. Trigger condition: 30 days before board meeting, calendar event triggers automated assembly.</t>
  </si>
  <si>
    <t>Solution Approach for ESG Commitments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Build review queue with assignment rules per persona
  • Configure approval flow with delta-summary for reviewers
  • Add agent-suggested edits with human accept/reject</t>
  </si>
  <si>
    <t>PUB-P1C1.1.8.UC3</t>
  </si>
  <si>
    <t>P1C1.1.8.UC3</t>
  </si>
  <si>
    <t>Real-time executive performance dashboard for ESG Commitments</t>
  </si>
  <si>
    <t>For ESG Commitments: CRM Analytics + Tableau ingest from Sales Cloud, FSC, nCino loan/portfolio metrics, and external benchmarks via MuleSoft. Trigger condition: Quarterly business review or material event requires live performance view tied to ESG Commitments.</t>
  </si>
  <si>
    <t>AC1: GIVEN CRM Analytics + Tableau ingest from Sales Cloud, FSC, nCino loan/portfolio metrics, and external benchmarks via MuleSoft
     WHEN Quarterly business review or material event requires live performance view tied to ESG Commitments.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</si>
  <si>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Commitments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</si>
  <si>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PUB-P1C1.1.8.UC4</t>
  </si>
  <si>
    <t>P1C1.1.8.UC4</t>
  </si>
  <si>
    <t>Multi-channel stakeholder communication of ESG Commitments</t>
  </si>
  <si>
    <t>For ESG Commitments: Marketing Cloud + Experience Cloud + Slack + Journey Builder orchestrate messaging by audience segment with role-tailored content. Trigger condition: Approval or material change to ESG Commitments triggers cascading communication.</t>
  </si>
  <si>
    <t>AC1: GIVEN Marketing Cloud + Experience Cloud + Slack + Journey Builder orchestrate messaging by audience segment with role-tailore
     WHEN Approval or material change to ESG Commitments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</si>
  <si>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ESG Commitments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</si>
  <si>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PUB-P1C1.1.8.UC1</t>
  </si>
  <si>
    <t>P1C1.1.8.UC1</t>
  </si>
  <si>
    <t>AI-assisted authoring &amp; maintenance of ESG Commitments</t>
  </si>
  <si>
    <t>For ESG Commitments: Agentforce + nCino Banking Advisor co-author over prior versions, board minutes, peer benchmarks (nCino Operations Analytics), regulatory horizon, current OKRs, and live FSC Initiative records. Trigger condition: Strategy/governance team kicks off a draft, refresh, or material amendment of ESG Commitments.</t>
  </si>
  <si>
    <t>AC1: GIVEN Agentforce + nCino Banking Advisor co-author over prior versions, board minutes, peer benchmarks (nCino Operations Analy
     WHEN Strategy/governance team kicks off a draft, refresh, or material amendment of ESG Commitments.
     THEN Agent generates a structured draft mapping each item to outcomes, KPIs, owners, and Salesforce/nCino enablers; flags inc
AC2: GIVEN the work is processed,
     WHEN the agent/workflow completes,
     THEN Board-ready ESG Commitments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</si>
  <si>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ESG Commitments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</si>
  <si>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PUB-P1C1.1.8.UC2</t>
  </si>
  <si>
    <t>P1C1.1.8.UC2</t>
  </si>
  <si>
    <t>Workflow-orchestrated review &amp; refresh cycle for ESG Commitments</t>
  </si>
  <si>
    <t>For ESG Commitments: Salesforce Flow orchestrates a multi-stage review across CFO/CRO/COO/Board Committee with Action Plans, Slack channels, and DocuSign signature capture. Trigger condition: Calendar-based cadence or KPI-deviation event triggers the ESG Commitments review.</t>
  </si>
  <si>
    <t>AC1: GIVEN Salesforce Flow orchestrates a multi-stage review across CFO/CRO/COO/Board Committee with Action Plans, Slack channels, 
     WHEN Calendar-based cadence or KPI-deviation event triggers the ESG Commitments review.
     THEN Each reviewer sees only their relevant sections; AI summarizes deltas vs prior version; flags unresolved comments and em
AC2: GIVEN the work is processed,
     WHEN the agent/workflow completes,
     THEN Approved ESG Commitments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</si>
  <si>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Commitments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</si>
  <si>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PUB-P1C1.2.6.UC1</t>
  </si>
  <si>
    <t>P1C1.2.6.UC1</t>
  </si>
  <si>
    <t>AI-assisted authoring &amp; maintenance of ESG Roadmap</t>
  </si>
  <si>
    <t>For ESG Roadmap: Agentforce + nCino Banking Advisor co-author over prior versions, board minutes, peer benchmarks (nCino Operations Analytics), regulatory horizon, current OKRs, and live FSC Initiative records. Trigger condition: Strategy/governance team kicks off a draft, refresh, or material amendment of ESG Roadmap.</t>
  </si>
  <si>
    <t>AC1: GIVEN Agentforce + nCino Banking Advisor co-author over prior versions, board minutes, peer benchmarks (nCino Operations Analy
     WHEN Strategy/governance team kicks off a draft, refresh, or material amendment of ESG Roadmap.
     THEN Agent generates a structured draft mapping each item to outcomes, KPIs, owners, and Salesforce/nCino enablers; flags inc
AC2: GIVEN the work is processed,
     WHEN the agent/workflow completes,
     THEN Board-ready ESG Roadmap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</si>
  <si>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ESG Roadmap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</si>
  <si>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PUB-P1C1.2.6.UC2</t>
  </si>
  <si>
    <t>P1C1.2.6.UC2</t>
  </si>
  <si>
    <t>Strategy-to-execution linkage for ESG Roadmap</t>
  </si>
  <si>
    <t>For ESG Roadmap: Each Sales Cloud Initiative / FSC Action Plan record carries a parent link to the strategic objective in ESG Roadmap; CRM Analytics rolls up actuals to objective level. Trigger condition: New initiative is created or existing one re-baselined; needs traceability to ESG Roadmap.</t>
  </si>
  <si>
    <t>AC1: GIVEN Each Sales Cloud Initiative / FSC Action Plan record carries a parent link to the strategic objective in ESG Roadmap; CR
     WHEN New initiative is created or existing one re-baselined; needs traceability to ESG Roadmap.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</si>
  <si>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ESG Roadmap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</si>
  <si>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PUB-P1C1.2.6.UC3</t>
  </si>
  <si>
    <t>P1C1.2.6.UC3</t>
  </si>
  <si>
    <t>Real-time executive performance dashboard for ESG Roadmap</t>
  </si>
  <si>
    <t>For ESG Roadmap: CRM Analytics + Tableau ingest from Sales Cloud, FSC, nCino loan/portfolio metrics, and external benchmarks via MuleSoft. Trigger condition: Quarterly business review or material event requires live performance view tied to ESG Roadmap.</t>
  </si>
  <si>
    <t>AC1: GIVEN CRM Analytics + Tableau ingest from Sales Cloud, FSC, nCino loan/portfolio metrics, and external benchmarks via MuleSoft
     WHEN Quarterly business review or material event requires live performance view tied to ESG Roadmap.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</si>
  <si>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Roadmap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</si>
  <si>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PUB-P1C1.2.6.UC5</t>
  </si>
  <si>
    <t>P1C1.2.6.UC5</t>
  </si>
  <si>
    <t>Multi-channel stakeholder communication of ESG Roadmap</t>
  </si>
  <si>
    <t>For ESG Roadmap: Marketing Cloud + Experience Cloud + Slack + Journey Builder orchestrate messaging by audience segment with role-tailored content. Trigger condition: Approval or material change to ESG Roadmap triggers cascading communication.</t>
  </si>
  <si>
    <t>AC1: GIVEN Marketing Cloud + Experience Cloud + Slack + Journey Builder orchestrate messaging by audience segment with role-tailore
     WHEN Approval or material change to ESG Roadmap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</si>
  <si>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ESG Roadmap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</si>
  <si>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PUB-P1C1.2.6.UC4</t>
  </si>
  <si>
    <t>P1C1.2.6.UC4</t>
  </si>
  <si>
    <t>Workflow-orchestrated review &amp; refresh cycle for ESG Roadmap</t>
  </si>
  <si>
    <t>For ESG Roadmap: Salesforce Flow orchestrates a multi-stage review across CFO/CRO/COO/Board Committee with Action Plans, Slack channels, and DocuSign signature capture. Trigger condition: Calendar-based cadence or KPI-deviation event triggers the ESG Roadmap review.</t>
  </si>
  <si>
    <t>AC1: GIVEN Salesforce Flow orchestrates a multi-stage review across CFO/CRO/COO/Board Committee with Action Plans, Slack channels, 
     WHEN Calendar-based cadence or KPI-deviation event triggers the ESG Roadmap review.
     THEN Each reviewer sees only their relevant sections; AI summarizes deltas vs prior version; flags unresolved comments and em
AC2: GIVEN the work is processed,
     WHEN the agent/workflow completes,
     THEN Approved ESG Roadmap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</si>
  <si>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Roadmap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</si>
  <si>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PUB-P1C2.1.9.UC5</t>
  </si>
  <si>
    <t>P1C2.1.9.UC5</t>
  </si>
  <si>
    <t>Multi-channel stakeholder communication of ESG Governance Structure</t>
  </si>
  <si>
    <t>For ESG Governance Structure: Marketing Cloud + Experience Cloud + Slack + Journey Builder orchestrate messaging by audience segment with role-tailored content. Trigger condition: Approval or material change to ESG Governance Structure triggers cascading communication.</t>
  </si>
  <si>
    <t>AC1: GIVEN Marketing Cloud + Experience Cloud + Slack + Journey Builder orchestrate messaging by audience segment with role-tailore
     WHEN Approval or material change to ESG Governance Structure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</si>
  <si>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ESG Governance Structure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</si>
  <si>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PUB-P1C2.1.9.UC4</t>
  </si>
  <si>
    <t>P1C2.1.9.UC4</t>
  </si>
  <si>
    <t>Evidence repository &amp; audit trail for ESG Governance Structure</t>
  </si>
  <si>
    <t>For ESG Governance Structure: FSC Compliance + nCino IQ surface a tamper-evident timeline of decisions, approvals, source documents, and KPI evolution. Trigger condition: Internal audit, regulatory exam, or board oversight request demands evidence of ESG Governance Structure.</t>
  </si>
  <si>
    <t>AC1: GIVEN FSC Compliance + nCino IQ surface a tamper-evident timeline of decisions, approvals, source documents, and KPI evolution
     WHEN Internal audit, regulatory exam, or board oversight request demands evidence of ESG Governance Structure.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</si>
  <si>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Governance Structure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</si>
  <si>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PUB-P1C2.1.9.UC3</t>
  </si>
  <si>
    <t>P1C2.1.9.UC3</t>
  </si>
  <si>
    <t>Automated board-pack assembly for ESG Governance Structure</t>
  </si>
  <si>
    <t>For ESG Governance Structure: Tableau Embedded Analytics + FSC + nCino Portfolio Analytics auto-compile into templated PPTX/PDF via Quip + agent narration. Trigger condition: 30 days before board meeting, calendar event triggers automated assembly.</t>
  </si>
  <si>
    <t>Solution Approach for ESG Governance Structure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</si>
  <si>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PUB-P1C2.1.9.UC2</t>
  </si>
  <si>
    <t>P1C2.1.9.UC2</t>
  </si>
  <si>
    <t>Workflow-orchestrated review &amp; refresh cycle for ESG Governance Structure</t>
  </si>
  <si>
    <t>For ESG Governance Structure: Salesforce Flow orchestrates a multi-stage review across CFO/CRO/COO/Board Committee with Action Plans, Slack channels, and DocuSign signature capture. Trigger condition: Calendar-based cadence or KPI-deviation event triggers the ESG Governance Structure review.</t>
  </si>
  <si>
    <t>AC1: GIVEN Salesforce Flow orchestrates a multi-stage review across CFO/CRO/COO/Board Committee with Action Plans, Slack channels, 
     WHEN Calendar-based cadence or KPI-deviation event triggers the ESG Governance Structure review.
     THEN Each reviewer sees only their relevant sections; AI summarizes deltas vs prior version; flags unresolved comments and em
AC2: GIVEN the work is processed,
     WHEN the agent/workflow completes,
     THEN Approved ESG Governance Structure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</si>
  <si>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Governance Structure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</si>
  <si>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PUB-P1C2.1.9.UC1</t>
  </si>
  <si>
    <t>P1C2.1.9.UC1</t>
  </si>
  <si>
    <t>AI-assisted authoring &amp; maintenance of ESG Governance Structure</t>
  </si>
  <si>
    <t>For ESG Governance Structure: Agentforce + nCino Banking Advisor co-author over prior versions, board minutes, peer benchmarks (nCino Operations Analytics), regulatory horizon, current OKRs, and live FSC Initiative records. Trigger condition: Strategy/governance team kicks off a draft, refresh, or material amendment of ESG Governance Structure.</t>
  </si>
  <si>
    <t>AC1: GIVEN Agentforce + nCino Banking Advisor co-author over prior versions, board minutes, peer benchmarks (nCino Operations Analy
     WHEN Strategy/governance team kicks off a draft, refresh, or material amendment of ESG Governance Structure.
     THEN Agent generates a structured draft mapping each item to outcomes, KPIs, owners, and Salesforce/nCino enablers; flags inc
AC2: GIVEN the work is processed,
     WHEN the agent/workflow completes,
     THEN Board-ready ESG Governance Structure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</si>
  <si>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ESG Governance Structure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</si>
  <si>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PUB-P1C2.1.10.UC4</t>
  </si>
  <si>
    <t>P1C2.1.10.UC4</t>
  </si>
  <si>
    <t>Evidence repository &amp; audit trail for Board ESG Oversight</t>
  </si>
  <si>
    <t>For Board ESG Oversight: FSC Compliance + nCino IQ surface a tamper-evident timeline of decisions, approvals, source documents, and KPI evolution. Trigger condition: Internal audit, regulatory exam, or board oversight request demands evidence of Board ESG Oversight.</t>
  </si>
  <si>
    <t>AC1: GIVEN FSC Compliance + nCino IQ surface a tamper-evident timeline of decisions, approvals, source documents, and KPI evolution
     WHEN Internal audit, regulatory exam, or board oversight request demands evidence of Board ESG Oversight.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</si>
  <si>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Board ESG Oversight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Standard CRM workflow with assignment + status tracking
  • Custom fields for sub-cap-specific data capture
  • Reports/dashboards for monitoring and reporting</t>
  </si>
  <si>
    <t>PUB-P1C2.1.10.UC1</t>
  </si>
  <si>
    <t>P1C2.1.10.UC1</t>
  </si>
  <si>
    <t>AI-assisted authoring &amp; maintenance of Board ESG Oversight</t>
  </si>
  <si>
    <t>For Board ESG Oversight: Agentforce + nCino Banking Advisor co-author over prior versions, board minutes, peer benchmarks (nCino Operations Analytics), regulatory horizon, current OKRs, and live FSC Initiative records. Trigger condition: Strategy/governance team kicks off a draft, refresh, or material amendment of Board ESG Oversight.</t>
  </si>
  <si>
    <t>AC1: GIVEN Agentforce + nCino Banking Advisor co-author over prior versions, board minutes, peer benchmarks (nCino Operations Analy
     WHEN Strategy/governance team kicks off a draft, refresh, or material amendment of Board ESG Oversight.
     THEN Agent generates a structured draft mapping each item to outcomes, KPIs, owners, and Salesforce/nCino enablers; flags inc
AC2: GIVEN the work is processed,
     WHEN the agent/workflow completes,
     THEN Board-ready Board ESG Oversight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</si>
  <si>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Board ESG Oversight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Standard CRM workflow with assignment + status tracking
  • Custom fields for sub-cap-specific data capture
  • Reports/dashboards for monitoring and reporting</t>
  </si>
  <si>
    <t>PUB-P1C2.1.10.UC2</t>
  </si>
  <si>
    <t>P1C2.1.10.UC2</t>
  </si>
  <si>
    <t>Workflow-orchestrated review &amp; refresh cycle for Board ESG Oversight</t>
  </si>
  <si>
    <t>For Board ESG Oversight: Salesforce Flow orchestrates a multi-stage review across CFO/CRO/COO/Board Committee with Action Plans, Slack channels, and DocuSign signature capture. Trigger condition: Calendar-based cadence or KPI-deviation event triggers the Board ESG Oversight review.</t>
  </si>
  <si>
    <t>AC1: GIVEN Salesforce Flow orchestrates a multi-stage review across CFO/CRO/COO/Board Committee with Action Plans, Slack channels, 
     WHEN Calendar-based cadence or KPI-deviation event triggers the Board ESG Oversight review.
     THEN Each reviewer sees only their relevant sections; AI summarizes deltas vs prior version; flags unresolved comments and em
AC2: GIVEN the work is processed,
     WHEN the agent/workflow completes,
     THEN Approved Board ESG Oversight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</si>
  <si>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Board ESG Oversight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Standard CRM workflow with assignment + status tracking
  • Custom fields for sub-cap-specific data capture
  • Reports/dashboards for monitoring and reporting</t>
  </si>
  <si>
    <t>PUB-P1C2.1.10.UC3</t>
  </si>
  <si>
    <t>P1C2.1.10.UC3</t>
  </si>
  <si>
    <t>Automated board-pack assembly for Board ESG Oversight</t>
  </si>
  <si>
    <t>For Board ESG Oversight: Tableau Embedded Analytics + FSC + nCino Portfolio Analytics auto-compile into templated PPTX/PDF via Quip + agent narration. Trigger condition: 30 days before board meeting, calendar event triggers automated assembly.</t>
  </si>
  <si>
    <t>Solution Approach for Board ESG Oversight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Standard CRM workflow with assignment + status tracking
  • Custom fields for sub-cap-specific data capture
  • Reports/dashboards for monitoring and reporting</t>
  </si>
  <si>
    <t>PUB-P1C2.1.10.UC5</t>
  </si>
  <si>
    <t>P1C2.1.10.UC5</t>
  </si>
  <si>
    <t>Multi-channel stakeholder communication of Board ESG Oversight</t>
  </si>
  <si>
    <t>For Board ESG Oversight: Marketing Cloud + Experience Cloud + Slack + Journey Builder orchestrate messaging by audience segment with role-tailored content. Trigger condition: Approval or material change to Board ESG Oversight triggers cascading communication.</t>
  </si>
  <si>
    <t>AC1: GIVEN Marketing Cloud + Experience Cloud + Slack + Journey Builder orchestrate messaging by audience segment with role-tailore
     WHEN Approval or material change to Board ESG Oversight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</si>
  <si>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Board ESG Oversight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</si>
  <si>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PUB-P1C2.2.6.UC4</t>
  </si>
  <si>
    <t>P1C2.2.6.UC4</t>
  </si>
  <si>
    <t>Real-time executive performance dashboard for ESG Risk Appetite</t>
  </si>
  <si>
    <t>For ESG Risk Appetite: CRM Analytics + Tableau ingest from Sales Cloud, FSC, nCino loan/portfolio metrics, and external benchmarks via MuleSoft. Trigger condition: Quarterly business review or material event requires live performance view tied to ESG Risk Appetite.</t>
  </si>
  <si>
    <t>AC1: GIVEN CRM Analytics + Tableau ingest from Sales Cloud, FSC, nCino loan/portfolio metrics, and external benchmarks via MuleSoft
     WHEN Quarterly business review or material event requires live performance view tied to ESG Risk Appetite.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</si>
  <si>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Risk Appetite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</si>
  <si>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PUB-P1C2.2.6.UC2</t>
  </si>
  <si>
    <t>P1C2.2.6.UC2</t>
  </si>
  <si>
    <t>Policy-as-code enforcement for ESG Risk Appetite</t>
  </si>
  <si>
    <t>For ESG Risk Appetite: FSC Compliance + Salesforce Shield + nCino Workflow Engine evaluate live policy rules; AI agent reasons over edge cases. Trigger condition: User initiates an action (loan approval, vendor onboarding, data access) governed by ESG Risk Appetite.</t>
  </si>
  <si>
    <t>AC1: GIVEN FSC Compliance + Salesforce Shield + nCino Workflow Engine evaluate live policy rules; AI agent reasons over edge cases.
     WHEN User initiates an action (loan approval, vendor onboarding, data access) governed by ESG Risk Appetite.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</si>
  <si>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ESG Risk Appetite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</si>
  <si>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PUB-P1C2.2.6.UC3</t>
  </si>
  <si>
    <t>P1C2.2.6.UC3</t>
  </si>
  <si>
    <t>Real-time alert &amp; escalation for ESG Risk Appetite-related incidents</t>
  </si>
  <si>
    <t>For ESG Risk Appetite: Einstein Trigger + Flow + Slack + ServiceNow integration route the incident to the right responder with full context attached. Trigger condition: Threshold breach, exception, or anomaly detected against ESG Risk Appetite parameters.</t>
  </si>
  <si>
    <t>AC1: GIVEN Einstein Trigger + Flow + Slack + ServiceNow integration route the incident to the right responder with full context att
     WHEN Threshold breach, exception, or anomaly detected against ESG Risk Appetite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</si>
  <si>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ESG Risk Appetite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</si>
  <si>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PUB-P1C2.2.6.UC5</t>
  </si>
  <si>
    <t>P1C2.2.6.UC5</t>
  </si>
  <si>
    <t>Evidence repository &amp; audit trail for ESG Risk Appetite</t>
  </si>
  <si>
    <t>For ESG Risk Appetite: FSC Compliance + nCino IQ surface a tamper-evident timeline of decisions, approvals, source documents, and KPI evolution. Trigger condition: Internal audit, regulatory exam, or board oversight request demands evidence of ESG Risk Appetite.</t>
  </si>
  <si>
    <t>AC1: GIVEN FSC Compliance + nCino IQ surface a tamper-evident timeline of decisions, approvals, source documents, and KPI evolution
     WHEN Internal audit, regulatory exam, or board oversight request demands evidence of ESG Risk Appetite.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</si>
  <si>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Risk Appetite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</si>
  <si>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PUB-P1C2.2.6.UC1</t>
  </si>
  <si>
    <t>P1C2.2.6.UC1</t>
  </si>
  <si>
    <t>Predictive risk indicators for ESG Risk Appetite</t>
  </si>
  <si>
    <t>For ESG Risk Appetite: Einstein Discovery + nCino IQ ingest internal performance, external feeds (Bloomberg, Compliance.ai), and third-party risk data via MuleSoft. Trigger condition: Continuous monitoring loop or scheduled scoring cycle for ESG Risk Appetite.</t>
  </si>
  <si>
    <t>AC1: GIVEN Einstein Discovery + nCino IQ ingest internal performance, external feeds (Bloomberg, Compliance.ai), and third-party ri
     WHEN Continuous monitoring loop or scheduled scoring cycle for ESG Risk Appetite.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</si>
  <si>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ESG Risk Appetite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</si>
  <si>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PUB-P1C2.1.11.UC3</t>
  </si>
  <si>
    <t>P1C2.1.11.UC3</t>
  </si>
  <si>
    <t>Automated board-pack assembly for ESG Policy Framework</t>
  </si>
  <si>
    <t>For ESG Policy Framework: Tableau Embedded Analytics + FSC + nCino Portfolio Analytics auto-compile into templated PPTX/PDF via Quip + agent narration. Trigger condition: 30 days before board meeting, calendar event triggers automated assembly.</t>
  </si>
  <si>
    <t>Solution Approach for ESG Policy Framework (BOARD_PACK):
Platform Stack: Tableau, Quip, Agentforce, DocGen
AI/Agentic Layer:
  Agentforce Board Reporting Agent assembles narrative, flags new risks since last meeting.
Headless/Integration Layer:
  PPTX/PDF pushed to BoardEffect, Diligent, M365 via document-management API.
Business Value:
  Eliminates 60-80 hours of manual assembly per cycle.
Implementation Notes:
  • Build review queue with assignment rules per persona
  • Configure approval flow with delta-summary for reviewers
  • Add agent-suggested edits with human accept/reject</t>
  </si>
  <si>
    <t>PUB-P1C2.1.11.UC5</t>
  </si>
  <si>
    <t>P1C2.1.11.UC5</t>
  </si>
  <si>
    <t>Multi-channel stakeholder communication of ESG Policy Framework</t>
  </si>
  <si>
    <t>For ESG Policy Framework: Marketing Cloud + Experience Cloud + Slack + Journey Builder orchestrate messaging by audience segment with role-tailored content. Trigger condition: Approval or material change to ESG Policy Framework triggers cascading communication.</t>
  </si>
  <si>
    <t>AC1: GIVEN Marketing Cloud + Experience Cloud + Slack + Journey Builder orchestrate messaging by audience segment with role-tailore
     WHEN Approval or material change to ESG Policy Framework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</si>
  <si>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ESG Policy Framework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</si>
  <si>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PUB-P1C2.1.11.UC4</t>
  </si>
  <si>
    <t>P1C2.1.11.UC4</t>
  </si>
  <si>
    <t>Evidence repository &amp; audit trail for ESG Policy Framework</t>
  </si>
  <si>
    <t>For ESG Policy Framework: FSC Compliance + nCino IQ surface a tamper-evident timeline of decisions, approvals, source documents, and KPI evolution. Trigger condition: Internal audit, regulatory exam, or board oversight request demands evidence of ESG Policy Framework.</t>
  </si>
  <si>
    <t>AC1: GIVEN FSC Compliance + nCino IQ surface a tamper-evident timeline of decisions, approvals, source documents, and KPI evolution
     WHEN Internal audit, regulatory exam, or board oversight request demands evidence of ESG Policy Framework.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</si>
  <si>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Policy Framework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</si>
  <si>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PUB-P1C2.1.11.UC1</t>
  </si>
  <si>
    <t>P1C2.1.11.UC1</t>
  </si>
  <si>
    <t>AI-assisted authoring &amp; maintenance of ESG Policy Framework</t>
  </si>
  <si>
    <t>For ESG Policy Framework: Agentforce + nCino Banking Advisor co-author over prior versions, board minutes, peer benchmarks (nCino Operations Analytics), regulatory horizon, current OKRs, and live FSC Initiative records. Trigger condition: Strategy/governance team kicks off a draft, refresh, or material amendment of ESG Policy Framework.</t>
  </si>
  <si>
    <t>AC1: GIVEN Agentforce + nCino Banking Advisor co-author over prior versions, board minutes, peer benchmarks (nCino Operations Analy
     WHEN Strategy/governance team kicks off a draft, refresh, or material amendment of ESG Policy Framework.
     THEN Agent generates a structured draft mapping each item to outcomes, KPIs, owners, and Salesforce/nCino enablers; flags inc
AC2: GIVEN the work is processed,
     WHEN the agent/workflow completes,
     THEN Board-ready ESG Policy Framework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</si>
  <si>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ESG Policy Framework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</si>
  <si>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PUB-P1C2.1.11.UC2</t>
  </si>
  <si>
    <t>P1C2.1.11.UC2</t>
  </si>
  <si>
    <t>Workflow-orchestrated review &amp; refresh cycle for ESG Policy Framework</t>
  </si>
  <si>
    <t>For ESG Policy Framework: Salesforce Flow orchestrates a multi-stage review across CFO/CRO/COO/Board Committee with Action Plans, Slack channels, and DocuSign signature capture. Trigger condition: Calendar-based cadence or KPI-deviation event triggers the ESG Policy Framework review.</t>
  </si>
  <si>
    <t>AC1: GIVEN Salesforce Flow orchestrates a multi-stage review across CFO/CRO/COO/Board Committee with Action Plans, Slack channels, 
     WHEN Calendar-based cadence or KPI-deviation event triggers the ESG Policy Framework review.
     THEN Each reviewer sees only their relevant sections; AI summarizes deltas vs prior version; flags unresolved comments and em
AC2: GIVEN the work is processed,
     WHEN the agent/workflow completes,
     THEN Approved ESG Policy Framework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</si>
  <si>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Policy Framework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</si>
  <si>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PUB-P1C2.2.7.UC1</t>
  </si>
  <si>
    <t>P1C2.2.7.UC1</t>
  </si>
  <si>
    <t>Predictive risk indicators for Climate Risk Assessment</t>
  </si>
  <si>
    <t>For Climate Risk Assessment: Einstein Discovery + nCino IQ ingest internal performance, external feeds (Bloomberg, Compliance.ai), and third-party risk data via MuleSoft. Trigger condition: Continuous monitoring loop or scheduled scoring cycle for Climate Risk Assessment.</t>
  </si>
  <si>
    <t>AC1: GIVEN Einstein Discovery + nCino IQ ingest internal performance, external feeds (Bloomberg, Compliance.ai), and third-party ri
     WHEN Continuous monitoring loop or scheduled scoring cycle for Climate Risk Assessment.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</si>
  <si>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Climate Risk Assessment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</si>
  <si>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PUB-P1C2.2.7.UC5</t>
  </si>
  <si>
    <t>P1C2.2.7.UC5</t>
  </si>
  <si>
    <t>Evidence repository &amp; audit trail for Climate Risk Assessment</t>
  </si>
  <si>
    <t>For Climate Risk Assessment: FSC Compliance + nCino IQ surface a tamper-evident timeline of decisions, approvals, source documents, and KPI evolution. Trigger condition: Internal audit, regulatory exam, or board oversight request demands evidence of Climate Risk Assessment.</t>
  </si>
  <si>
    <t>AC1: GIVEN FSC Compliance + nCino IQ surface a tamper-evident timeline of decisions, approvals, source documents, and KPI evolution
     WHEN Internal audit, regulatory exam, or board oversight request demands evidence of Climate Risk Assessment.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</si>
  <si>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Climate Risk Assessment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</si>
  <si>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PUB-P1C2.2.7.UC4</t>
  </si>
  <si>
    <t>P1C2.2.7.UC4</t>
  </si>
  <si>
    <t>Real-time executive performance dashboard for Climate Risk Assessment</t>
  </si>
  <si>
    <t>For Climate Risk Assessment: CRM Analytics + Tableau ingest from Sales Cloud, FSC, nCino loan/portfolio metrics, and external benchmarks via MuleSoft. Trigger condition: Quarterly business review or material event requires live performance view tied to Climate Risk Assessment.</t>
  </si>
  <si>
    <t>AC1: GIVEN CRM Analytics + Tableau ingest from Sales Cloud, FSC, nCino loan/portfolio metrics, and external benchmarks via MuleSoft
     WHEN Quarterly business review or material event requires live performance view tied to Climate Risk Assessment.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</si>
  <si>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Climate Risk Assessment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</si>
  <si>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PUB-P1C2.2.7.UC3</t>
  </si>
  <si>
    <t>P1C2.2.7.UC3</t>
  </si>
  <si>
    <t>Real-time alert &amp; escalation for Climate Risk Assessment-related incidents</t>
  </si>
  <si>
    <t>For Climate Risk Assessment: Einstein Trigger + Flow + Slack + ServiceNow integration route the incident to the right responder with full context attached. Trigger condition: Threshold breach, exception, or anomaly detected against Climate Risk Assessment parameters.</t>
  </si>
  <si>
    <t>AC1: GIVEN Einstein Trigger + Flow + Slack + ServiceNow integration route the incident to the right responder with full context att
     WHEN Threshold breach, exception, or anomaly detected against Climate Risk Assessment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</si>
  <si>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Climate Risk Assessment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</si>
  <si>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PUB-P1C2.2.7.UC2</t>
  </si>
  <si>
    <t>P1C2.2.7.UC2</t>
  </si>
  <si>
    <t>Policy-as-code enforcement for Climate Risk Assessment</t>
  </si>
  <si>
    <t>For Climate Risk Assessment: FSC Compliance + Salesforce Shield + nCino Workflow Engine evaluate live policy rules; AI agent reasons over edge cases. Trigger condition: User initiates an action (loan approval, vendor onboarding, data access) governed by Climate Risk Assessment.</t>
  </si>
  <si>
    <t>AC1: GIVEN FSC Compliance + Salesforce Shield + nCino Workflow Engine evaluate live policy rules; AI agent reasons over edge cases.
     WHEN User initiates an action (loan approval, vendor onboarding, data access) governed by Climate Risk Assessment.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</si>
  <si>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Climate Risk Assessment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</si>
  <si>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PUB-P1C2.2.8.UC3</t>
  </si>
  <si>
    <t>P1C2.2.8.UC3</t>
  </si>
  <si>
    <t>Real-time alert &amp; escalation for Climate Scenario Analysis-related incidents</t>
  </si>
  <si>
    <t>For Climate Scenario Analysis: Einstein Trigger + Flow + Slack + ServiceNow integration route the incident to the right responder with full context attached. Trigger condition: Threshold breach, exception, or anomaly detected against Climate Scenario Analysis parameters.</t>
  </si>
  <si>
    <t>AC1: GIVEN Einstein Trigger + Flow + Slack + ServiceNow integration route the incident to the right responder with full context att
     WHEN Threshold breach, exception, or anomaly detected against Climate Scenario Analysis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</si>
  <si>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Climate Scenario Analysis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</si>
  <si>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PUB-P1C2.2.8.UC5</t>
  </si>
  <si>
    <t>P1C2.2.8.UC5</t>
  </si>
  <si>
    <t>Evidence repository &amp; audit trail for Climate Scenario Analysis</t>
  </si>
  <si>
    <t>For Climate Scenario Analysis: FSC Compliance + nCino IQ surface a tamper-evident timeline of decisions, approvals, source documents, and KPI evolution. Trigger condition: Internal audit, regulatory exam, or board oversight request demands evidence of Climate Scenario Analysis.</t>
  </si>
  <si>
    <t>AC1: GIVEN FSC Compliance + nCino IQ surface a tamper-evident timeline of decisions, approvals, source documents, and KPI evolution
     WHEN Internal audit, regulatory exam, or board oversight request demands evidence of Climate Scenario Analysis.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</si>
  <si>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Climate Scenario Analysis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</si>
  <si>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PUB-P1C2.2.8.UC4</t>
  </si>
  <si>
    <t>P1C2.2.8.UC4</t>
  </si>
  <si>
    <t>Real-time executive performance dashboard for Climate Scenario Analysis</t>
  </si>
  <si>
    <t>For Climate Scenario Analysis: CRM Analytics + Tableau ingest from Sales Cloud, FSC, nCino loan/portfolio metrics, and external benchmarks via MuleSoft. Trigger condition: Quarterly business review or material event requires live performance view tied to Climate Scenario Analysis.</t>
  </si>
  <si>
    <t>AC1: GIVEN CRM Analytics + Tableau ingest from Sales Cloud, FSC, nCino loan/portfolio metrics, and external benchmarks via MuleSoft
     WHEN Quarterly business review or material event requires live performance view tied to Climate Scenario Analysis.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</si>
  <si>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Climate Scenario Analysis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</si>
  <si>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PUB-P1C2.2.8.UC2</t>
  </si>
  <si>
    <t>P1C2.2.8.UC2</t>
  </si>
  <si>
    <t>Policy-as-code enforcement for Climate Scenario Analysis</t>
  </si>
  <si>
    <t>For Climate Scenario Analysis: FSC Compliance + Salesforce Shield + nCino Workflow Engine evaluate live policy rules; AI agent reasons over edge cases. Trigger condition: User initiates an action (loan approval, vendor onboarding, data access) governed by Climate Scenario Analysis.</t>
  </si>
  <si>
    <t>AC1: GIVEN FSC Compliance + Salesforce Shield + nCino Workflow Engine evaluate live policy rules; AI agent reasons over edge cases.
     WHEN User initiates an action (loan approval, vendor onboarding, data access) governed by Climate Scenario Analysis.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</si>
  <si>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Climate Scenario Analysis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Build review queue with assignment rules per persona
  • Configure approval flow with delta-summary for reviewers
  • Add agent-suggested edits with human accept/reject</t>
  </si>
  <si>
    <t>PUB-P1C2.2.8.UC1</t>
  </si>
  <si>
    <t>P1C2.2.8.UC1</t>
  </si>
  <si>
    <t>Predictive risk indicators for Climate Scenario Analysis</t>
  </si>
  <si>
    <t>For Climate Scenario Analysis: Einstein Discovery + nCino IQ ingest internal performance, external feeds (Bloomberg, Compliance.ai), and third-party risk data via MuleSoft. Trigger condition: Continuous monitoring loop or scheduled scoring cycle for Climate Scenario Analysis.</t>
  </si>
  <si>
    <t>AC1: GIVEN Einstein Discovery + nCino IQ ingest internal performance, external feeds (Bloomberg, Compliance.ai), and third-party ri
     WHEN Continuous monitoring loop or scheduled scoring cycle for Climate Scenario Analysis.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</si>
  <si>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Climate Scenario Analysis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</si>
  <si>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PUB-P1C1.2.7.UC1</t>
  </si>
  <si>
    <t>P1C1.2.7.UC1</t>
  </si>
  <si>
    <t>AI-assisted authoring &amp; maintenance of Net Zero Pathway</t>
  </si>
  <si>
    <t>For Net Zero Pathway: Agentforce + nCino Banking Advisor co-author over prior versions, board minutes, peer benchmarks (nCino Operations Analytics), regulatory horizon, current OKRs, and live FSC Initiative records. Trigger condition: Strategy/governance team kicks off a draft, refresh, or material amendment of Net Zero Pathway.</t>
  </si>
  <si>
    <t>AC1: GIVEN Agentforce + nCino Banking Advisor co-author over prior versions, board minutes, peer benchmarks (nCino Operations Analy
     WHEN Strategy/governance team kicks off a draft, refresh, or material amendment of Net Zero Pathway.
     THEN Agent generates a structured draft mapping each item to outcomes, KPIs, owners, and Salesforce/nCino enablers; flags inc
AC2: GIVEN the work is processed,
     WHEN the agent/workflow completes,
     THEN Board-ready Net Zero Pathway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</si>
  <si>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Net Zero Pathway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</si>
  <si>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PUB-P1C1.2.7.UC2</t>
  </si>
  <si>
    <t>P1C1.2.7.UC2</t>
  </si>
  <si>
    <t>Strategy-to-execution linkage for Net Zero Pathway</t>
  </si>
  <si>
    <t>For Net Zero Pathway: Each Sales Cloud Initiative / FSC Action Plan record carries a parent link to the strategic objective in Net Zero Pathway; CRM Analytics rolls up actuals to objective level. Trigger condition: New initiative is created or existing one re-baselined; needs traceability to Net Zero Pathway.</t>
  </si>
  <si>
    <t>AC1: GIVEN Each Sales Cloud Initiative / FSC Action Plan record carries a parent link to the strategic objective in Net Zero Pathwa
     WHEN New initiative is created or existing one re-baselined; needs traceability to Net Zero Pathway.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</si>
  <si>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Net Zero Pathway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</si>
  <si>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PUB-P1C1.2.7.UC3</t>
  </si>
  <si>
    <t>P1C1.2.7.UC3</t>
  </si>
  <si>
    <t>Real-time executive performance dashboard for Net Zero Pathway</t>
  </si>
  <si>
    <t>For Net Zero Pathway: CRM Analytics + Tableau ingest from Sales Cloud, FSC, nCino loan/portfolio metrics, and external benchmarks via MuleSoft. Trigger condition: Quarterly business review or material event requires live performance view tied to Net Zero Pathway.</t>
  </si>
  <si>
    <t>AC1: GIVEN CRM Analytics + Tableau ingest from Sales Cloud, FSC, nCino loan/portfolio metrics, and external benchmarks via MuleSoft
     WHEN Quarterly business review or material event requires live performance view tied to Net Zero Pathway.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</si>
  <si>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Net Zero Pathway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</si>
  <si>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PUB-P1C1.2.7.UC4</t>
  </si>
  <si>
    <t>P1C1.2.7.UC4</t>
  </si>
  <si>
    <t>Workflow-orchestrated review &amp; refresh cycle for Net Zero Pathway</t>
  </si>
  <si>
    <t>For Net Zero Pathway: Salesforce Flow orchestrates a multi-stage review across CFO/CRO/COO/Board Committee with Action Plans, Slack channels, and DocuSign signature capture. Trigger condition: Calendar-based cadence or KPI-deviation event triggers the Net Zero Pathway review.</t>
  </si>
  <si>
    <t>AC1: GIVEN Salesforce Flow orchestrates a multi-stage review across CFO/CRO/COO/Board Committee with Action Plans, Slack channels, 
     WHEN Calendar-based cadence or KPI-deviation event triggers the Net Zero Pathway review.
     THEN Each reviewer sees only their relevant sections; AI summarizes deltas vs prior version; flags unresolved comments and em
AC2: GIVEN the work is processed,
     WHEN the agent/workflow completes,
     THEN Approved Net Zero Pathway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</si>
  <si>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Net Zero Pathway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Build review queue with assignment rules per persona
  • Configure approval flow with delta-summary for reviewers
  • Add agent-suggested edits with human accept/reject</t>
  </si>
  <si>
    <t>PUB-P1C1.2.7.UC5</t>
  </si>
  <si>
    <t>P1C1.2.7.UC5</t>
  </si>
  <si>
    <t>Multi-channel stakeholder communication of Net Zero Pathway</t>
  </si>
  <si>
    <t>For Net Zero Pathway: Marketing Cloud + Experience Cloud + Slack + Journey Builder orchestrate messaging by audience segment with role-tailored content. Trigger condition: Approval or material change to Net Zero Pathway triggers cascading communication.</t>
  </si>
  <si>
    <t>AC1: GIVEN Marketing Cloud + Experience Cloud + Slack + Journey Builder orchestrate messaging by audience segment with role-tailore
     WHEN Approval or material change to Net Zero Pathway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</si>
  <si>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Net Zero Pathway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Build review queue with assignment rules per persona
  • Configure approval flow with delta-summary for reviewers
  • Add agent-suggested edits with human accept/reject</t>
  </si>
  <si>
    <t>PUB-P1C2.7.4.UC4</t>
  </si>
  <si>
    <t>P1C2.7.4.UC4</t>
  </si>
  <si>
    <t>Workflow-orchestrated review &amp; refresh cycle for TCFD Alignment</t>
  </si>
  <si>
    <t>For TCFD Alignment: Salesforce Flow orchestrates a multi-stage review across CFO/CRO/COO/Board Committee with Action Plans, Slack channels, and DocuSign signature capture. Trigger condition: Calendar-based cadence or KPI-deviation event triggers the TCFD Alignment review.</t>
  </si>
  <si>
    <t>AC1: GIVEN Salesforce Flow orchestrates a multi-stage review across CFO/CRO/COO/Board Committee with Action Plans, Slack channels, 
     WHEN Calendar-based cadence or KPI-deviation event triggers the TCFD Alignment review.
     THEN Each reviewer sees only their relevant sections; AI summarizes deltas vs prior version; flags unresolved comments and em
AC2: GIVEN the work is processed,
     WHEN the agent/workflow completes,
     THEN Approved TCFD Alignment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</si>
  <si>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TCFD Alignment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Configure agent topics and bind Apex Actions for autonomous execution
  • Set confidence thresholds and audit logging
  • Expose outcomes via Pub/Sub API for downstream systems</t>
  </si>
  <si>
    <t>PUB-P1C2.7.4.UC3</t>
  </si>
  <si>
    <t>P1C2.7.4.UC3</t>
  </si>
  <si>
    <t>Evidence repository &amp; audit trail for TCFD Alignment</t>
  </si>
  <si>
    <t>For TCFD Alignment: FSC Compliance + nCino IQ surface a tamper-evident timeline of decisions, approvals, source documents, and KPI evolution. Trigger condition: Internal audit, regulatory exam, or board oversight request demands evidence of TCFD Alignment.</t>
  </si>
  <si>
    <t>AC1: GIVEN FSC Compliance + nCino IQ surface a tamper-evident timeline of decisions, approvals, source documents, and KPI evolution
     WHEN Internal audit, regulatory exam, or board oversight request demands evidence of TCFD Alignment.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</si>
  <si>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TCFD Alignment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</si>
  <si>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PUB-P1C2.7.4.UC5</t>
  </si>
  <si>
    <t>P1C2.7.4.UC5</t>
  </si>
  <si>
    <t>Coverage gap monitoring for TCFD Alignment</t>
  </si>
  <si>
    <t>For TCFD Alignment: FSC + nCino + CRM Analytics compute coverage matrices (population × control × required artifact); agent identifies gaps. Trigger condition: Regular cycle (monthly/quarterly) or material event requires coverage assessment of TCFD Alignment.</t>
  </si>
  <si>
    <t>AC1: GIVEN FSC + nCino + CRM Analytics compute coverage matrices (population × control × required artifact); agent identifies gaps.
     WHEN Regular cycle (monthly/quarterly) or material event requires coverage assessment of TCFD Alignment.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</si>
  <si>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TCFD Alignment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</si>
  <si>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PUB-P1C2.7.4.UC1</t>
  </si>
  <si>
    <t>P1C2.7.4.UC1</t>
  </si>
  <si>
    <t>Automated regulatory reporting for TCFD Alignment</t>
  </si>
  <si>
    <t>For TCFD Alignment: Data Cloud unifies data; Tableau renders templates; nCino Reporting Suite + Banking Advisor draft narrative. Trigger condition: Reporting deadline (call report, SEC filing, NCUA 5300, NAIC, TCFD/CSRD) approaches.</t>
  </si>
  <si>
    <t>Solution Approach for TCFD Alignment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</si>
  <si>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PUB-P1C2.7.4.UC2</t>
  </si>
  <si>
    <t>P1C2.7.4.UC2</t>
  </si>
  <si>
    <t>Policy-as-code enforcement for TCFD Alignment</t>
  </si>
  <si>
    <t>For TCFD Alignment: FSC Compliance + Salesforce Shield + nCino Workflow Engine evaluate live policy rules; AI agent reasons over edge cases. Trigger condition: User initiates an action (loan approval, vendor onboarding, data access) governed by TCFD Alignment.</t>
  </si>
  <si>
    <t>AC1: GIVEN FSC Compliance + Salesforce Shield + nCino Workflow Engine evaluate live policy rules; AI agent reasons over edge cases.
     WHEN User initiates an action (loan approval, vendor onboarding, data access) governed by TCFD Alignment.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</si>
  <si>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TCFD Alignment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</si>
  <si>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PUB-P1C1.3.3.UC5</t>
  </si>
  <si>
    <t>P1C1.3.3.UC5</t>
  </si>
  <si>
    <t>Strategy-to-execution linkage for Green Products Strategy</t>
  </si>
  <si>
    <t>For Green Products Strategy: Each Sales Cloud Initiative / FSC Action Plan record carries a parent link to the strategic objective in Green Products Strategy; CRM Analytics rolls up actuals to objective level. Trigger condition: New initiative is created or existing one re-baselined; needs traceability to Green Products Strategy.</t>
  </si>
  <si>
    <t>AC1: GIVEN Each Sales Cloud Initiative / FSC Action Plan record carries a parent link to the strategic objective in Green Products 
     WHEN New initiative is created or existing one re-baselined; needs traceability to Green Products Strategy.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</si>
  <si>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Green Products Strategy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</si>
  <si>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PUB-P1C1.3.3.UC4</t>
  </si>
  <si>
    <t>P1C1.3.3.UC4</t>
  </si>
  <si>
    <t>Persona-based self-service portal for Green Products Strategy</t>
  </si>
  <si>
    <t>For Green Products Strategy: Experience Cloud + Salesforce Shield + Agentforce expose just enough information per persona; agent answers questions in natural language. Trigger condition: Audience (employee, customer, partner, regulator) needs role-appropriate access to Green Products Strategy.</t>
  </si>
  <si>
    <t>AC1: GIVEN Experience Cloud + Salesforce Shield + Agentforce expose just enough information per persona; agent answers questions in
     WHEN Audience (employee, customer, partner, regulator) needs role-appropriate access to Green Products Strategy.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Green Products Strategy knowledge with persona-aware tone and depth.
AC4: GIVEN external systems need access,
     WHEN integration is configured,
     THEN Portal capabilities exposed via APIs for embedding in partner sites, Slack, MS Teams.</t>
  </si>
  <si>
    <t>Solution Approach for Green Products Strategy (SELF_SERVICE_PORTAL):
Platform Stack: Experience Cloud, Shield, Agentforce, Knowledge
AI/Agentic Layer:
  Agentforce Service Agent grounded in Green Products Strategy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</si>
  <si>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PUB-P1C1.3.3.UC3</t>
  </si>
  <si>
    <t>P1C1.3.3.UC3</t>
  </si>
  <si>
    <t>Peer benchmarking &amp; calibration for Green Products Strategy</t>
  </si>
  <si>
    <t>For Green Products Strategy: nCino Operations Analytics + nCino Research Institute + external data via MuleSoft (S&amp;P, Bloomberg, regulator FOIA) feed peer comparisons. Trigger condition: Annual planning, board cycle, or strategic review of Green Products Strategy.</t>
  </si>
  <si>
    <t>AC1: GIVEN nCino Operations Analytics + nCino Research Institute + external data via MuleSoft (S&amp;P, Bloomberg, regulator FOIA) feed
     WHEN Annual planning, board cycle, or strategic review of Green Products Strategy.
     THEN AI agent ranks the institution against peer cohort, identifies gaps, suggests catch-up targets.
AC2: GIVEN the work is processed,
     WHEN the agent/workflow completes,
     THEN Peer-benchmarked report tied directly to Green Products Strategy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</si>
  <si>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Green Products Strategy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</si>
  <si>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PUB-P1C1.3.3.UC2</t>
  </si>
  <si>
    <t>P1C1.3.3.UC2</t>
  </si>
  <si>
    <t>AI decision support at point of action for Green Products Strategy</t>
  </si>
  <si>
    <t>For Green Products Strategy: Agentforce + nCino Banking Advisor surface relevant policy, history, peer outcomes, and recommended action inline in the user's workflow. Trigger condition: Decision-maker (RM, underwriter, advisor, ops staff) faces a choice governed by Green Products Strategy.</t>
  </si>
  <si>
    <t>AC1: GIVEN Agentforce + nCino Banking Advisor surface relevant policy, history, peer outcomes, and recommended action inline in the
     WHEN Decision-maker (RM, underwriter, advisor, ops staff) faces a choice governed by Green Products Strategy.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</si>
  <si>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Green Products Strategy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</si>
  <si>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PUB-P1C1.3.3.UC1</t>
  </si>
  <si>
    <t>P1C1.3.3.UC1</t>
  </si>
  <si>
    <t>Real-time executive performance dashboard for Green Products Strategy</t>
  </si>
  <si>
    <t>For Green Products Strategy: CRM Analytics + Tableau ingest from Sales Cloud, FSC, nCino loan/portfolio metrics, and external benchmarks via MuleSoft. Trigger condition: Quarterly business review or material event requires live performance view tied to Green Products Strategy.</t>
  </si>
  <si>
    <t>AC1: GIVEN CRM Analytics + Tableau ingest from Sales Cloud, FSC, nCino loan/portfolio metrics, and external benchmarks via MuleSoft
     WHEN Quarterly business review or material event requires live performance view tied to Green Products Strategy.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</si>
  <si>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Green Products Strategy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</si>
  <si>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PUB-P1C1.3.4.UC2</t>
  </si>
  <si>
    <t>P1C1.3.4.UC2</t>
  </si>
  <si>
    <t>AI decision support at point of action for ESG-Integrated Products</t>
  </si>
  <si>
    <t>For ESG-Integrated Products: Agentforce + nCino Banking Advisor surface relevant policy, history, peer outcomes, and recommended action inline in the user's workflow. Trigger condition: Decision-maker (RM, underwriter, advisor, ops staff) faces a choice governed by ESG-Integrated Products.</t>
  </si>
  <si>
    <t>AC1: GIVEN Agentforce + nCino Banking Advisor surface relevant policy, history, peer outcomes, and recommended action inline in the
     WHEN Decision-maker (RM, underwriter, advisor, ops staff) faces a choice governed by ESG-Integrated Products.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</si>
  <si>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ESG-Integrated Products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</si>
  <si>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PUB-P1C1.3.4.UC5</t>
  </si>
  <si>
    <t>P1C1.3.4.UC5</t>
  </si>
  <si>
    <t>Strategy-to-execution linkage for ESG-Integrated Products</t>
  </si>
  <si>
    <t>For ESG-Integrated Products: Each Sales Cloud Initiative / FSC Action Plan record carries a parent link to the strategic objective in ESG-Integrated Products; CRM Analytics rolls up actuals to objective level. Trigger condition: New initiative is created or existing one re-baselined; needs traceability to ESG-Integrated Products.</t>
  </si>
  <si>
    <t>AC1: GIVEN Each Sales Cloud Initiative / FSC Action Plan record carries a parent link to the strategic objective in ESG-Integrated 
     WHEN New initiative is created or existing one re-baselined; needs traceability to ESG-Integrated Products.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</si>
  <si>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ESG-Integrated Products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</si>
  <si>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PUB-P1C1.3.4.UC4</t>
  </si>
  <si>
    <t>P1C1.3.4.UC4</t>
  </si>
  <si>
    <t>Persona-based self-service portal for ESG-Integrated Products</t>
  </si>
  <si>
    <t>For ESG-Integrated Products: Experience Cloud + Salesforce Shield + Agentforce expose just enough information per persona; agent answers questions in natural language. Trigger condition: Audience (employee, customer, partner, regulator) needs role-appropriate access to ESG-Integrated Products.</t>
  </si>
  <si>
    <t>AC1: GIVEN Experience Cloud + Salesforce Shield + Agentforce expose just enough information per persona; agent answers questions in
     WHEN Audience (employee, customer, partner, regulator) needs role-appropriate access to ESG-Integrated Products.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ESG-Integrated Products knowledge with persona-aware tone and depth.
AC4: GIVEN external systems need access,
     WHEN integration is configured,
     THEN Portal capabilities exposed via APIs for embedding in partner sites, Slack, MS Teams.</t>
  </si>
  <si>
    <t>Solution Approach for ESG-Integrated Products (SELF_SERVICE_PORTAL):
Platform Stack: Experience Cloud, Shield, Agentforce, Knowledge
AI/Agentic Layer:
  Agentforce Service Agent grounded in ESG-Integrated Products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</si>
  <si>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PUB-P1C1.3.4.UC1</t>
  </si>
  <si>
    <t>P1C1.3.4.UC1</t>
  </si>
  <si>
    <t>Real-time executive performance dashboard for ESG-Integrated Products</t>
  </si>
  <si>
    <t>For ESG-Integrated Products: CRM Analytics + Tableau ingest from Sales Cloud, FSC, nCino loan/portfolio metrics, and external benchmarks via MuleSoft. Trigger condition: Quarterly business review or material event requires live performance view tied to ESG-Integrated Products.</t>
  </si>
  <si>
    <t>AC1: GIVEN CRM Analytics + Tableau ingest from Sales Cloud, FSC, nCino loan/portfolio metrics, and external benchmarks via MuleSoft
     WHEN Quarterly business review or material event requires live performance view tied to ESG-Integrated Products.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</si>
  <si>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ESG-Integrated Products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</si>
  <si>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PUB-P1C1.3.4.UC3</t>
  </si>
  <si>
    <t>P1C1.3.4.UC3</t>
  </si>
  <si>
    <t>Peer benchmarking &amp; calibration for ESG-Integrated Products</t>
  </si>
  <si>
    <t>For ESG-Integrated Products: nCino Operations Analytics + nCino Research Institute + external data via MuleSoft (S&amp;P, Bloomberg, regulator FOIA) feed peer comparisons. Trigger condition: Annual planning, board cycle, or strategic review of ESG-Integrated Products.</t>
  </si>
  <si>
    <t>AC1: GIVEN nCino Operations Analytics + nCino Research Institute + external data via MuleSoft (S&amp;P, Bloomberg, regulator FOIA) feed
     WHEN Annual planning, board cycle, or strategic review of ESG-Integrated Products.
     THEN AI agent ranks the institution against peer cohort, identifies gaps, suggests catch-up targets.
AC2: GIVEN the work is processed,
     WHEN the agent/workflow completes,
     THEN Peer-benchmarked report tied directly to ESG-Integrated Products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</si>
  <si>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ESG-Integrated Products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</si>
  <si>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PUB-P1C1.3.BK1.UC3</t>
  </si>
  <si>
    <t>P1C1.3.BK1.UC3</t>
  </si>
  <si>
    <t>Peer benchmarking &amp; calibration for Sustainable Lending</t>
  </si>
  <si>
    <t>For Sustainable Lending: nCino Operations Analytics + nCino Research Institute + external data via MuleSoft (S&amp;P, Bloomberg, regulator FOIA) feed peer comparisons. Trigger condition: Annual planning, board cycle, or strategic review of Sustainable Lending.</t>
  </si>
  <si>
    <t>AC1: GIVEN nCino Operations Analytics + nCino Research Institute + external data via MuleSoft (S&amp;P, Bloomberg, regulator FOIA) feed
     WHEN Annual planning, board cycle, or strategic review of Sustainable Lending.
     THEN AI agent ranks the institution against peer cohort, identifies gaps, suggests catch-up targets.
AC2: GIVEN the work is processed,
     WHEN the agent/workflow completes,
     THEN Peer-benchmarked report tied directly to Sustainable Lending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</si>
  <si>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Sustainable Lending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</si>
  <si>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PUB-P1C1.3.BK1.UC2</t>
  </si>
  <si>
    <t>P1C1.3.BK1.UC2</t>
  </si>
  <si>
    <t>AI decision support at point of action for Sustainable Lending</t>
  </si>
  <si>
    <t>For Sustainable Lending: Agentforce + nCino Banking Advisor surface relevant policy, history, peer outcomes, and recommended action inline in the user's workflow. Trigger condition: Decision-maker (RM, underwriter, advisor, ops staff) faces a choice governed by Sustainable Lending.</t>
  </si>
  <si>
    <t>AC1: GIVEN Agentforce + nCino Banking Advisor surface relevant policy, history, peer outcomes, and recommended action inline in the
     WHEN Decision-maker (RM, underwriter, advisor, ops staff) faces a choice governed by Sustainable Lending.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</si>
  <si>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Sustainable Lending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</si>
  <si>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PUB-P1C1.3.BK1.UC1</t>
  </si>
  <si>
    <t>P1C1.3.BK1.UC1</t>
  </si>
  <si>
    <t>Real-time executive performance dashboard for Sustainable Lending</t>
  </si>
  <si>
    <t>For Sustainable Lending: CRM Analytics + Tableau ingest from Sales Cloud, FSC, nCino loan/portfolio metrics, and external benchmarks via MuleSoft. Trigger condition: Quarterly business review or material event requires live performance view tied to Sustainable Lending.</t>
  </si>
  <si>
    <t>AC1: GIVEN CRM Analytics + Tableau ingest from Sales Cloud, FSC, nCino loan/portfolio metrics, and external benchmarks via MuleSoft
     WHEN Quarterly business review or material event requires live performance view tied to Sustainable Lending.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</si>
  <si>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Sustainable Lending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</si>
  <si>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PUB-P1C1.3.BK1.UC4</t>
  </si>
  <si>
    <t>P1C1.3.BK1.UC4</t>
  </si>
  <si>
    <t>Persona-based self-service portal for Sustainable Lending</t>
  </si>
  <si>
    <t>For Sustainable Lending: Experience Cloud + Salesforce Shield + Agentforce expose just enough information per persona; agent answers questions in natural language. Trigger condition: Audience (employee, customer, partner, regulator) needs role-appropriate access to Sustainable Lending.</t>
  </si>
  <si>
    <t>AC1: GIVEN Experience Cloud + Salesforce Shield + Agentforce expose just enough information per persona; agent answers questions in
     WHEN Audience (employee, customer, partner, regulator) needs role-appropriate access to Sustainable Lending.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Sustainable Lending knowledge with persona-aware tone and depth.
AC4: GIVEN external systems need access,
     WHEN integration is configured,
     THEN Portal capabilities exposed via APIs for embedding in partner sites, Slack, MS Teams.</t>
  </si>
  <si>
    <t>Solution Approach for Sustainable Lending (SELF_SERVICE_PORTAL):
Platform Stack: Experience Cloud, Shield, Agentforce, Knowledge
AI/Agentic Layer:
  Agentforce Service Agent grounded in Sustainable Lending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</si>
  <si>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PUB-P1C1.3.BK1.UC5</t>
  </si>
  <si>
    <t>P1C1.3.BK1.UC5</t>
  </si>
  <si>
    <t>Strategy-to-execution linkage for Sustainable Lending</t>
  </si>
  <si>
    <t>For Sustainable Lending: Each Sales Cloud Initiative / FSC Action Plan record carries a parent link to the strategic objective in Sustainable Lending; CRM Analytics rolls up actuals to objective level. Trigger condition: New initiative is created or existing one re-baselined; needs traceability to Sustainable Lending.</t>
  </si>
  <si>
    <t>AC1: GIVEN Each Sales Cloud Initiative / FSC Action Plan record carries a parent link to the strategic objective in Sustainable Len
     WHEN New initiative is created or existing one re-baselined; needs traceability to Sustainable Lending.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</si>
  <si>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Sustainable Lending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</si>
  <si>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PUB-P1C1.3.WM2.UC5</t>
  </si>
  <si>
    <t>P1C1.3.WM2.UC5</t>
  </si>
  <si>
    <t>Strategy-to-execution linkage for ESG Investing</t>
  </si>
  <si>
    <t>For ESG Investing: Each Sales Cloud Initiative / FSC Action Plan record carries a parent link to the strategic objective in ESG Investing; CRM Analytics rolls up actuals to objective level. Trigger condition: New initiative is created or existing one re-baselined; needs traceability to ESG Investing.</t>
  </si>
  <si>
    <t>AC1: GIVEN Each Sales Cloud Initiative / FSC Action Plan record carries a parent link to the strategic objective in ESG Investing; 
     WHEN New initiative is created or existing one re-baselined; needs traceability to ESG Investing.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</si>
  <si>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ESG Investing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</si>
  <si>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PUB-P1C1.3.WM2.UC1</t>
  </si>
  <si>
    <t>P1C1.3.WM2.UC1</t>
  </si>
  <si>
    <t>Real-time executive performance dashboard for ESG Investing</t>
  </si>
  <si>
    <t>For ESG Investing: CRM Analytics + Tableau ingest from Sales Cloud, FSC, nCino loan/portfolio metrics, and external benchmarks via MuleSoft. Trigger condition: Quarterly business review or material event requires live performance view tied to ESG Investing.</t>
  </si>
  <si>
    <t>AC1: GIVEN CRM Analytics + Tableau ingest from Sales Cloud, FSC, nCino loan/portfolio metrics, and external benchmarks via MuleSoft
     WHEN Quarterly business review or material event requires live performance view tied to ESG Investing.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</si>
  <si>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Investing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</si>
  <si>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PUB-P1C1.3.WM2.UC4</t>
  </si>
  <si>
    <t>P1C1.3.WM2.UC4</t>
  </si>
  <si>
    <t>Persona-based self-service portal for ESG Investing</t>
  </si>
  <si>
    <t>For ESG Investing: Experience Cloud + Salesforce Shield + Agentforce expose just enough information per persona; agent answers questions in natural language. Trigger condition: Audience (employee, customer, partner, regulator) needs role-appropriate access to ESG Investing.</t>
  </si>
  <si>
    <t>AC1: GIVEN Experience Cloud + Salesforce Shield + Agentforce expose just enough information per persona; agent answers questions in
     WHEN Audience (employee, customer, partner, regulator) needs role-appropriate access to ESG Investing.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ESG Investing knowledge with persona-aware tone and depth.
AC4: GIVEN external systems need access,
     WHEN integration is configured,
     THEN Portal capabilities exposed via APIs for embedding in partner sites, Slack, MS Teams.</t>
  </si>
  <si>
    <t>Solution Approach for ESG Investing (SELF_SERVICE_PORTAL):
Platform Stack: Experience Cloud, Shield, Agentforce, Knowledge
AI/Agentic Layer:
  Agentforce Service Agent grounded in ESG Investing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</si>
  <si>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PUB-P1C1.3.WM2.UC3</t>
  </si>
  <si>
    <t>P1C1.3.WM2.UC3</t>
  </si>
  <si>
    <t>Peer benchmarking &amp; calibration for ESG Investing</t>
  </si>
  <si>
    <t>For ESG Investing: nCino Operations Analytics + nCino Research Institute + external data via MuleSoft (S&amp;P, Bloomberg, regulator FOIA) feed peer comparisons. Trigger condition: Annual planning, board cycle, or strategic review of ESG Investing.</t>
  </si>
  <si>
    <t>AC1: GIVEN nCino Operations Analytics + nCino Research Institute + external data via MuleSoft (S&amp;P, Bloomberg, regulator FOIA) feed
     WHEN Annual planning, board cycle, or strategic review of ESG Investing.
     THEN AI agent ranks the institution against peer cohort, identifies gaps, suggests catch-up targets.
AC2: GIVEN the work is processed,
     WHEN the agent/workflow completes,
     THEN Peer-benchmarked report tied directly to ESG Investing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</si>
  <si>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ESG Investing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</si>
  <si>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PUB-P1C1.3.WM2.UC2</t>
  </si>
  <si>
    <t>P1C1.3.WM2.UC2</t>
  </si>
  <si>
    <t>AI decision support at point of action for ESG Investing</t>
  </si>
  <si>
    <t>For ESG Investing: Agentforce + nCino Banking Advisor surface relevant policy, history, peer outcomes, and recommended action inline in the user's workflow. Trigger condition: Decision-maker (RM, underwriter, advisor, ops staff) faces a choice governed by ESG Investing.</t>
  </si>
  <si>
    <t>AC1: GIVEN Agentforce + nCino Banking Advisor surface relevant policy, history, peer outcomes, and recommended action inline in the
     WHEN Decision-maker (RM, underwriter, advisor, ops staff) faces a choice governed by ESG Investing.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</si>
  <si>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ESG Investing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</si>
  <si>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PUB-P1C1.3.IC2.UC5</t>
  </si>
  <si>
    <t>P1C1.3.IC2.UC5</t>
  </si>
  <si>
    <t>Strategy-to-execution linkage for Sustainable Insurance</t>
  </si>
  <si>
    <t>For Sustainable Insurance: Each Sales Cloud Initiative / FSC Action Plan record carries a parent link to the strategic objective in Sustainable Insurance; CRM Analytics rolls up actuals to objective level. Trigger condition: New initiative is created or existing one re-baselined; needs traceability to Sustainable Insurance.</t>
  </si>
  <si>
    <t>AC1: GIVEN Each Sales Cloud Initiative / FSC Action Plan record carries a parent link to the strategic objective in Sustainable Ins
     WHEN New initiative is created or existing one re-baselined; needs traceability to Sustainable Insurance.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</si>
  <si>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Sustainable Insurance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</si>
  <si>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PUB-P1C1.3.IC2.UC4</t>
  </si>
  <si>
    <t>P1C1.3.IC2.UC4</t>
  </si>
  <si>
    <t>Persona-based self-service portal for Sustainable Insurance</t>
  </si>
  <si>
    <t>For Sustainable Insurance: Experience Cloud + Salesforce Shield + Agentforce expose just enough information per persona; agent answers questions in natural language. Trigger condition: Audience (employee, customer, partner, regulator) needs role-appropriate access to Sustainable Insurance.</t>
  </si>
  <si>
    <t>AC1: GIVEN Experience Cloud + Salesforce Shield + Agentforce expose just enough information per persona; agent answers questions in
     WHEN Audience (employee, customer, partner, regulator) needs role-appropriate access to Sustainable Insurance.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Sustainable Insurance knowledge with persona-aware tone and depth.
AC4: GIVEN external systems need access,
     WHEN integration is configured,
     THEN Portal capabilities exposed via APIs for embedding in partner sites, Slack, MS Teams.</t>
  </si>
  <si>
    <t>Solution Approach for Sustainable Insurance (SELF_SERVICE_PORTAL):
Platform Stack: Experience Cloud, Shield, Agentforce, Knowledge
AI/Agentic Layer:
  Agentforce Service Agent grounded in Sustainable Insurance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</si>
  <si>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PUB-P1C1.3.IC2.UC3</t>
  </si>
  <si>
    <t>P1C1.3.IC2.UC3</t>
  </si>
  <si>
    <t>Peer benchmarking &amp; calibration for Sustainable Insurance</t>
  </si>
  <si>
    <t>For Sustainable Insurance: nCino Operations Analytics + nCino Research Institute + external data via MuleSoft (S&amp;P, Bloomberg, regulator FOIA) feed peer comparisons. Trigger condition: Annual planning, board cycle, or strategic review of Sustainable Insurance.</t>
  </si>
  <si>
    <t>AC1: GIVEN nCino Operations Analytics + nCino Research Institute + external data via MuleSoft (S&amp;P, Bloomberg, regulator FOIA) feed
     WHEN Annual planning, board cycle, or strategic review of Sustainable Insurance.
     THEN AI agent ranks the institution against peer cohort, identifies gaps, suggests catch-up targets.
AC2: GIVEN the work is processed,
     WHEN the agent/workflow completes,
     THEN Peer-benchmarked report tied directly to Sustainable Insurance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</si>
  <si>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Sustainable Insurance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</si>
  <si>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PUB-P1C1.3.IC2.UC2</t>
  </si>
  <si>
    <t>P1C1.3.IC2.UC2</t>
  </si>
  <si>
    <t>AI decision support at point of action for Sustainable Insurance</t>
  </si>
  <si>
    <t>For Sustainable Insurance: Agentforce + nCino Banking Advisor surface relevant policy, history, peer outcomes, and recommended action inline in the user's workflow. Trigger condition: Decision-maker (RM, underwriter, advisor, ops staff) faces a choice governed by Sustainable Insurance.</t>
  </si>
  <si>
    <t>AC1: GIVEN Agentforce + nCino Banking Advisor surface relevant policy, history, peer outcomes, and recommended action inline in the
     WHEN Decision-maker (RM, underwriter, advisor, ops staff) faces a choice governed by Sustainable Insurance.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</si>
  <si>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Sustainable Insurance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</si>
  <si>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PUB-P1C1.3.IC2.UC1</t>
  </si>
  <si>
    <t>P1C1.3.IC2.UC1</t>
  </si>
  <si>
    <t>Real-time executive performance dashboard for Sustainable Insurance</t>
  </si>
  <si>
    <t>For Sustainable Insurance: CRM Analytics + Tableau ingest from Sales Cloud, FSC, nCino loan/portfolio metrics, and external benchmarks via MuleSoft. Trigger condition: Quarterly business review or material event requires live performance view tied to Sustainable Insurance.</t>
  </si>
  <si>
    <t>AC1: GIVEN CRM Analytics + Tableau ingest from Sales Cloud, FSC, nCino loan/portfolio metrics, and external benchmarks via MuleSoft
     WHEN Quarterly business review or material event requires live performance view tied to Sustainable Insurance.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</si>
  <si>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Sustainable Insurance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</si>
  <si>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PUB-P1C1.3.5.UC1</t>
  </si>
  <si>
    <t>P1C1.3.5.UC1</t>
  </si>
  <si>
    <t>Real-time executive performance dashboard for Financial Inclusion Strategy</t>
  </si>
  <si>
    <t>For Financial Inclusion Strategy: CRM Analytics + Tableau ingest from Sales Cloud, FSC, nCino loan/portfolio metrics, and external benchmarks via MuleSoft. Trigger condition: Quarterly business review or material event requires live performance view tied to Financial Inclusion Strategy.</t>
  </si>
  <si>
    <t>AC1: GIVEN CRM Analytics + Tableau ingest from Sales Cloud, FSC, nCino loan/portfolio metrics, and external benchmarks via MuleSoft
     WHEN Quarterly business review or material event requires live performance view tied to Financial Inclusion Strategy.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</si>
  <si>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Financial Inclusion Strategy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</si>
  <si>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PUB-P1C1.3.5.UC2</t>
  </si>
  <si>
    <t>P1C1.3.5.UC2</t>
  </si>
  <si>
    <t>AI decision support at point of action for Financial Inclusion Strategy</t>
  </si>
  <si>
    <t>For Financial Inclusion Strategy: Agentforce + nCino Banking Advisor surface relevant policy, history, peer outcomes, and recommended action inline in the user's workflow. Trigger condition: Decision-maker (RM, underwriter, advisor, ops staff) faces a choice governed by Financial Inclusion Strategy.</t>
  </si>
  <si>
    <t>AC1: GIVEN Agentforce + nCino Banking Advisor surface relevant policy, history, peer outcomes, and recommended action inline in the
     WHEN Decision-maker (RM, underwriter, advisor, ops staff) faces a choice governed by Financial Inclusion Strategy.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</si>
  <si>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Financial Inclusion Strategy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</si>
  <si>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PUB-P1C1.3.5.UC3</t>
  </si>
  <si>
    <t>P1C1.3.5.UC3</t>
  </si>
  <si>
    <t>Peer benchmarking &amp; calibration for Financial Inclusion Strategy</t>
  </si>
  <si>
    <t>For Financial Inclusion Strategy: nCino Operations Analytics + nCino Research Institute + external data via MuleSoft (S&amp;P, Bloomberg, regulator FOIA) feed peer comparisons. Trigger condition: Annual planning, board cycle, or strategic review of Financial Inclusion Strategy.</t>
  </si>
  <si>
    <t>AC1: GIVEN nCino Operations Analytics + nCino Research Institute + external data via MuleSoft (S&amp;P, Bloomberg, regulator FOIA) feed
     WHEN Annual planning, board cycle, or strategic review of Financial Inclusion Strategy.
     THEN AI agent ranks the institution against peer cohort, identifies gaps, suggests catch-up targets.
AC2: GIVEN the work is processed,
     WHEN the agent/workflow completes,
     THEN Peer-benchmarked report tied directly to Financial Inclusion Strategy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</si>
  <si>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Financial Inclusion Strategy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</si>
  <si>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PUB-P1C1.3.5.UC5</t>
  </si>
  <si>
    <t>P1C1.3.5.UC5</t>
  </si>
  <si>
    <t>Strategy-to-execution linkage for Financial Inclusion Strategy</t>
  </si>
  <si>
    <t>For Financial Inclusion Strategy: Each Sales Cloud Initiative / FSC Action Plan record carries a parent link to the strategic objective in Financial Inclusion Strategy; CRM Analytics rolls up actuals to objective level. Trigger condition: New initiative is created or existing one re-baselined; needs traceability to Financial Inclusion Strategy.</t>
  </si>
  <si>
    <t>AC1: GIVEN Each Sales Cloud Initiative / FSC Action Plan record carries a parent link to the strategic objective in Financial Inclu
     WHEN New initiative is created or existing one re-baselined; needs traceability to Financial Inclusion Strategy.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</si>
  <si>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Financial Inclusion Strategy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</si>
  <si>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PUB-P1C1.3.5.UC4</t>
  </si>
  <si>
    <t>P1C1.3.5.UC4</t>
  </si>
  <si>
    <t>Persona-based self-service portal for Financial Inclusion Strategy</t>
  </si>
  <si>
    <t>For Financial Inclusion Strategy: Experience Cloud + Salesforce Shield + Agentforce expose just enough information per persona; agent answers questions in natural language. Trigger condition: Audience (employee, customer, partner, regulator) needs role-appropriate access to Financial Inclusion Strategy.</t>
  </si>
  <si>
    <t>AC1: GIVEN Experience Cloud + Salesforce Shield + Agentforce expose just enough information per persona; agent answers questions in
     WHEN Audience (employee, customer, partner, regulator) needs role-appropriate access to Financial Inclusion Strategy.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Financial Inclusion Strategy knowledge with persona-aware tone and depth.
AC4: GIVEN external systems need access,
     WHEN integration is configured,
     THEN Portal capabilities exposed via APIs for embedding in partner sites, Slack, MS Teams.</t>
  </si>
  <si>
    <t>Solution Approach for Financial Inclusion Strategy (SELF_SERVICE_PORTAL):
Platform Stack: Experience Cloud, Shield, Agentforce, Knowledge
AI/Agentic Layer:
  Agentforce Service Agent grounded in Financial Inclusion Strategy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</si>
  <si>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PUB-P1C4.8.6.UC3</t>
  </si>
  <si>
    <t>P1C4.8.6.UC3</t>
  </si>
  <si>
    <t>Change &amp; training delivery for DEI Integration</t>
  </si>
  <si>
    <t>For DEI Integration: myTrailhead + Marketing Cloud + Experience Cloud + Slack orchestrate training paths by role; embedded help and in-app guidance via Walkme/IGEL. Trigger condition: New release, policy, or process change related to DEI Integration requires user enablement.</t>
  </si>
  <si>
    <t>AC1: GIVEN myTrailhead + Marketing Cloud + Experience Cloud + Slack orchestrate training paths by role; embedded help and in-app gu
     WHEN New release, policy, or process change related to DEI Integration requires user enablement.
     THEN Personalized learning paths; quizzes confirm comprehension; manager dashboards surface gaps.
AC2: GIVEN the work is processed,
     WHEN the agent/workflow completes,
     THEN Users reach proficiency on DEI Integration in days, not weeks; manager sees readiness state.
AC3: GIVEN AI augmentation is enabled,
     WHEN the user invokes the agent,
     THEN Agentforce Learning Coach answers questions, recommends modules, drafts manager talking points.
AC4: GIVEN external systems need access,
     WHEN integration is configured,
     THEN Learning state and proficiency exposed via REST to LMS, HRIS, and adoption analytics.</t>
  </si>
  <si>
    <t>Solution Approach for DEI Integration (CHANGE_DELIVERY):
Platform Stack: myTrailhead, Marketing Cloud, Experience Cloud, Slack
AI/Agentic Layer:
  Agentforce Learning Coach answers questions, recommends modules, drafts manager talking points.
Headless/Integration Layer:
  Learning state and proficiency exposed via REST to LMS, HRIS, and adoption analytics.
Business Value:
  Change-related drop-offs in adoption shrink; release confidence rises.
Implementation Notes:
  • Standard CRM workflow with assignment + status tracking
  • Custom fields for sub-cap-specific data capture
  • Reports/dashboards for monitoring and reporting</t>
  </si>
  <si>
    <t>PUB-P1C4.8.6.UC6</t>
  </si>
  <si>
    <t>P1C4.8.6.UC6</t>
  </si>
  <si>
    <t>Persona-based self-service portal for DEI Integration</t>
  </si>
  <si>
    <t>For DEI Integration: Experience Cloud + Salesforce Shield + Agentforce expose just enough information per persona; agent answers questions in natural language. Trigger condition: Audience (employee, customer, partner, regulator) needs role-appropriate access to DEI Integration.</t>
  </si>
  <si>
    <t>AC1: GIVEN Experience Cloud + Salesforce Shield + Agentforce expose just enough information per persona; agent answers questions in
     WHEN Audience (employee, customer, partner, regulator) needs role-appropriate access to DEI Integration.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DEI Integration knowledge with persona-aware tone and depth.
AC4: GIVEN external systems need access,
     WHEN integration is configured,
     THEN Portal capabilities exposed via APIs for embedding in partner sites, Slack, MS Teams.</t>
  </si>
  <si>
    <t>Solution Approach for DEI Integration (SELF_SERVICE_PORTAL):
Platform Stack: Experience Cloud, Shield, Agentforce, Knowledge
AI/Agentic Layer:
  Agentforce Service Agent grounded in DEI Integration knowledge with persona-aware tone and depth.
Headless/Integration Layer:
  Portal capabilities exposed via APIs for embedding in partner sites, Slack, MS Teams.
Business Value:
  Operational cost reduced; user satisfaction up; compliance posture stronger.
Implementation Notes:
  • Standard CRM workflow with assignment + status tracking
  • Custom fields for sub-cap-specific data capture
  • Reports/dashboards for monitoring and reporting</t>
  </si>
  <si>
    <t>PUB-P1C4.8.6.UC4</t>
  </si>
  <si>
    <t>P1C4.8.6.UC4</t>
  </si>
  <si>
    <t>Real-time executive performance dashboard for DEI Integration</t>
  </si>
  <si>
    <t>For DEI Integration: CRM Analytics + Tableau ingest from Sales Cloud, FSC, nCino loan/portfolio metrics, and external benchmarks via MuleSoft. Trigger condition: Quarterly business review or material event requires live performance view tied to DEI Integration.</t>
  </si>
  <si>
    <t>AC1: GIVEN CRM Analytics + Tableau ingest from Sales Cloud, FSC, nCino loan/portfolio metrics, and external benchmarks via MuleSoft
     WHEN Quarterly business review or material event requires live performance view tied to DEI Integration.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</si>
  <si>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DEI Integration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Standard CRM workflow with assignment + status tracking
  • Custom fields for sub-cap-specific data capture
  • Reports/dashboards for monitoring and reporting</t>
  </si>
  <si>
    <t>PUB-P1C4.8.6.UC1</t>
  </si>
  <si>
    <t>P1C4.8.6.UC1</t>
  </si>
  <si>
    <t>Multi-channel stakeholder communication of DEI Integration</t>
  </si>
  <si>
    <t>For DEI Integration: Marketing Cloud + Experience Cloud + Slack + Journey Builder orchestrate messaging by audience segment with role-tailored content. Trigger condition: Approval or material change to DEI Integration triggers cascading communication.</t>
  </si>
  <si>
    <t>AC1: GIVEN Marketing Cloud + Experience Cloud + Slack + Journey Builder orchestrate messaging by audience segment with role-tailore
     WHEN Approval or material change to DEI Integration triggers cascading communication.
     THEN Journey Builder selects channel + cadence per persona; agents draft executive-vs-line-staff talking points.
AC2: GIVEN the work is processed,
     WHEN the agent/workflow completes,
     THEN Stakeholders reached with measured open / engagement rates; Q&amp;A logged in Cases.
AC3: GIVEN AI augmentation is enabled,
     WHEN the user invokes the agent,
     THEN Agentforce drafts persona-specific talking points; engagement agent flags low-engagement segments.
AC4: GIVEN external systems need access,
     WHEN integration is configured,
     THEN Communications API embeds live engagement metrics in intranets/SharePoint.</t>
  </si>
  <si>
    <t>Solution Approach for DEI Integration (STAKEHOLDER_COMM):
Platform Stack: Marketing Cloud, Experience Cloud, Slack, Journey Builder
AI/Agentic Layer:
  Agentforce drafts persona-specific talking points; engagement agent flags low-engagement segments.
Headless/Integration Layer:
  Communications API embeds live engagement metrics in intranets/SharePoint.
Business Value:
  Communication moves from one-time blasts to instrumented, measurable journeys.
Implementation Notes:
  • Standard CRM workflow with assignment + status tracking
  • Custom fields for sub-cap-specific data capture
  • Reports/dashboards for monitoring and reporting</t>
  </si>
  <si>
    <t>PUB-P1C4.8.6.UC5</t>
  </si>
  <si>
    <t>P1C4.8.6.UC5</t>
  </si>
  <si>
    <t>Crowdsourced idea capture &amp; triage for DEI Integration</t>
  </si>
  <si>
    <t>For DEI Integration: Experience Cloud portal + Quip + Slack + Email-to-Case capture ideas with structured metadata; community voting and peer review. Trigger condition: Employee, partner, or customer submits an idea relevant to DEI Integration.</t>
  </si>
  <si>
    <t>AC1: GIVEN Experience Cloud portal + Quip + Slack + Email-to-Case capture ideas with structured metadata; community voting and peer
     WHEN Employee, partner, or customer submits an idea relevant to DEI Integration.
     THEN AI agent deduplicates, scores feasibility / strategic fit, and routes to relevant owner.
AC2: GIVEN the work is processed,
     WHEN the agent/workflow completes,
     THEN Each idea has owner, status, voting history, and disposition; submitters receive feedback.
AC3: GIVEN AI augmentation is enabled,
     WHEN the user invokes the agent,
     THEN Agentforce Idea Triage Agent dedupes, scores, and routes ideas with explainability.
AC4: GIVEN external systems need access,
     WHEN integration is configured,
     THEN Idea-portal API for embedding in intranets and partner portals.</t>
  </si>
  <si>
    <t>Solution Approach for DEI Integration (IDEA_CROWDSOURCE):
Platform Stack: Experience Cloud, Quip, Slack, Agentforce
AI/Agentic Layer:
  Agentforce Idea Triage Agent dedupes, scores, and routes ideas with explainability.
Headless/Integration Layer:
  Idea-portal API for embedding in intranets and partner portals.
Business Value:
  Innovation supply broadens beyond a small leadership group; engagement and ownership grow.
Implementation Notes:
  • Standard CRM workflow with assignment + status tracking
  • Custom fields for sub-cap-specific data capture
  • Reports/dashboards for monitoring and reporting</t>
  </si>
  <si>
    <t>PUB-P1C4.8.6.UC2</t>
  </si>
  <si>
    <t>P1C4.8.6.UC2</t>
  </si>
  <si>
    <t>Engagement &amp; adoption telemetry for DEI Integration</t>
  </si>
  <si>
    <t>For DEI Integration: CRM Analytics + Pendo/Walkme + Salesforce Adoption Dashboards + Marketing Cloud Personalization capture click-paths, completion, and sentiment. Trigger condition: Continuous monitoring of how end users interact with DEI Integration-related capabilities.</t>
  </si>
  <si>
    <t>AC1: GIVEN CRM Analytics + Pendo/Walkme + Salesforce Adoption Dashboards + Marketing Cloud Personalization capture click-paths, com
     WHEN Continuous monitoring of how end users interact with DEI Integration-related capabilities.
     THEN Low-engagement segments surface; champions activated; targeted nudges delivered; agent drafts manager talking points.
AC2: GIVEN the work is processed,
     WHEN the agent/workflow completes,
     THEN Adoption curve shifts up and to the left; lagging segments are addressed before they fail the rollout.
AC3: GIVEN AI augmentation is enabled,
     WHEN the user invokes the agent,
     THEN Agentforce Adoption Agent identifies friction and recommends remediation.
AC4: GIVEN external systems need access,
     WHEN integration is configured,
     THEN Engagement data exposed via REST to HRIS, BI, and operational dashboards.</t>
  </si>
  <si>
    <t>Solution Approach for DEI Integration (ENGAGEMENT_MEASUREMENT):
Platform Stack: CRM Analytics, Pendo, Marketing Cloud Personalization, Agentforce
AI/Agentic Layer:
  Agentforce Adoption Agent identifies friction and recommends remediation.
Headless/Integration Layer:
  Engagement data exposed via REST to HRIS, BI, and operational dashboards.
Business Value:
  Higher ROI on platform investment; reduced rollback / re-implementation costs.
Implementation Notes:
  • Standard CRM workflow with assignment + status tracking
  • Custom fields for sub-cap-specific data capture
  • Reports/dashboards for monitoring and reporting</t>
  </si>
  <si>
    <t>PUB-P1C1.3.CU2.UC1</t>
  </si>
  <si>
    <t>P1C1.3.CU2.UC1</t>
  </si>
  <si>
    <t>Real-time executive performance dashboard for Member/Customer Impact</t>
  </si>
  <si>
    <t>For Member/Customer Impact: CRM Analytics + Tableau ingest from Sales Cloud, FSC, nCino loan/portfolio metrics, and external benchmarks via MuleSoft. Trigger condition: Quarterly business review or material event requires live performance view tied to Member/Customer Impact.</t>
  </si>
  <si>
    <t>AC1: GIVEN CRM Analytics + Tableau ingest from Sales Cloud, FSC, nCino loan/portfolio metrics, and external benchmarks via MuleSoft
     WHEN Quarterly business review or material event requires live performance view tied to Member/Customer Impact.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</si>
  <si>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Member/Customer Impact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</si>
  <si>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PUB-P1C1.3.CU2.UC2</t>
  </si>
  <si>
    <t>P1C1.3.CU2.UC2</t>
  </si>
  <si>
    <t>AI decision support at point of action for Member/Customer Impact</t>
  </si>
  <si>
    <t>For Member/Customer Impact: Agentforce + nCino Banking Advisor surface relevant policy, history, peer outcomes, and recommended action inline in the user's workflow. Trigger condition: Decision-maker (RM, underwriter, advisor, ops staff) faces a choice governed by Member/Customer Impact.</t>
  </si>
  <si>
    <t>AC1: GIVEN Agentforce + nCino Banking Advisor surface relevant policy, history, peer outcomes, and recommended action inline in the
     WHEN Decision-maker (RM, underwriter, advisor, ops staff) faces a choice governed by Member/Customer Impact.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</si>
  <si>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Member/Customer Impact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</si>
  <si>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PUB-P1C1.3.CU2.UC3</t>
  </si>
  <si>
    <t>P1C1.3.CU2.UC3</t>
  </si>
  <si>
    <t>Peer benchmarking &amp; calibration for Member/Customer Impact</t>
  </si>
  <si>
    <t>For Member/Customer Impact: nCino Operations Analytics + nCino Research Institute + external data via MuleSoft (S&amp;P, Bloomberg, regulator FOIA) feed peer comparisons. Trigger condition: Annual planning, board cycle, or strategic review of Member/Customer Impact.</t>
  </si>
  <si>
    <t>AC1: GIVEN nCino Operations Analytics + nCino Research Institute + external data via MuleSoft (S&amp;P, Bloomberg, regulator FOIA) feed
     WHEN Annual planning, board cycle, or strategic review of Member/Customer Impact.
     THEN AI agent ranks the institution against peer cohort, identifies gaps, suggests catch-up targets.
AC2: GIVEN the work is processed,
     WHEN the agent/workflow completes,
     THEN Peer-benchmarked report tied directly to Member/Customer Impact record, with prioritized opportunities.
AC3: GIVEN AI augmentation is enabled,
     WHEN the user invokes the agent,
     THEN Agentforce Benchmarking Agent narrates peer position and proposes improvement actions.
AC4: GIVEN external systems need access,
     WHEN integration is configured,
     THEN Benchmark data API for embedding in PPM and strategy tools.</t>
  </si>
  <si>
    <t>Solution Approach for Member/Customer Impact (EXTERNAL_BENCHMARK):
Platform Stack: nCino Operations Analytics, nCino Research Institute, MuleSoft
AI/Agentic Layer:
  Agentforce Benchmarking Agent narrates peer position and proposes improvement actions.
Headless/Integration Layer:
  Benchmark data API for embedding in PPM and strategy tools.
Business Value:
  Decisions calibrated to industry reality, not internal anecdote; sharpens M&amp;A and strategy moves.
Implementation Notes:
  • Build review queue with assignment rules per persona
  • Configure approval flow with delta-summary for reviewers
  • Add agent-suggested edits with human accept/reject</t>
  </si>
  <si>
    <t>PUB-P1C1.3.CU2.UC4</t>
  </si>
  <si>
    <t>P1C1.3.CU2.UC4</t>
  </si>
  <si>
    <t>Persona-based self-service portal for Member/Customer Impact</t>
  </si>
  <si>
    <t>For Member/Customer Impact: Experience Cloud + Salesforce Shield + Agentforce expose just enough information per persona; agent answers questions in natural language. Trigger condition: Audience (employee, customer, partner, regulator) needs role-appropriate access to Member/Customer Impact.</t>
  </si>
  <si>
    <t>AC1: GIVEN Experience Cloud + Salesforce Shield + Agentforce expose just enough information per persona; agent answers questions in
     WHEN Audience (employee, customer, partner, regulator) needs role-appropriate access to Member/Customer Impact.
     THEN Access policies enforced; agent answers grounded in trusted knowledge; escalation to human when needed.
AC2: GIVEN the work is processed,
     WHEN the agent/workflow completes,
     THEN Self-service rates rise; staff queries fall; access traceable for audit.
AC3: GIVEN AI augmentation is enabled,
     WHEN the user invokes the agent,
     THEN Agentforce Service Agent grounded in Member/Customer Impact knowledge with persona-aware tone and depth.
AC4: GIVEN external systems need access,
     WHEN integration is configured,
     THEN Portal capabilities exposed via APIs for embedding in partner sites, Slack, MS Teams.</t>
  </si>
  <si>
    <t>Solution Approach for Member/Customer Impact (SELF_SERVICE_PORTAL):
Platform Stack: Experience Cloud, Shield, Agentforce, Knowledge
AI/Agentic Layer:
  Agentforce Service Agent grounded in Member/Customer Impact knowledge with persona-aware tone and depth.
Headless/Integration Layer:
  Portal capabilities exposed via APIs for embedding in partner sites, Slack, MS Teams.
Business Value:
  Operational cost reduced; user satisfaction up; compliance posture stronger.
Implementation Notes:
  • Build review queue with assignment rules per persona
  • Configure approval flow with delta-summary for reviewers
  • Add agent-suggested edits with human accept/reject</t>
  </si>
  <si>
    <t>PUB-P1C1.3.CU2.UC5</t>
  </si>
  <si>
    <t>P1C1.3.CU2.UC5</t>
  </si>
  <si>
    <t>Strategy-to-execution linkage for Member/Customer Impact</t>
  </si>
  <si>
    <t>For Member/Customer Impact: Each Sales Cloud Initiative / FSC Action Plan record carries a parent link to the strategic objective in Member/Customer Impact; CRM Analytics rolls up actuals to objective level. Trigger condition: New initiative is created or existing one re-baselined; needs traceability to Member/Customer Impact.</t>
  </si>
  <si>
    <t>AC1: GIVEN Each Sales Cloud Initiative / FSC Action Plan record carries a parent link to the strategic objective in Member/Customer
     WHEN New initiative is created or existing one re-baselined; needs traceability to Member/Customer Impact.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</si>
  <si>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Member/Customer Impact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</si>
  <si>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PUB-P1C2.3.7.UC3</t>
  </si>
  <si>
    <t>P1C2.3.7.UC3</t>
  </si>
  <si>
    <t>Real-time alert &amp; escalation for Vendor ESG Assessment-related incidents</t>
  </si>
  <si>
    <t>For Vendor ESG Assessment: Einstein Trigger + Flow + Slack + ServiceNow integration route the incident to the right responder with full context attached. Trigger condition: Threshold breach, exception, or anomaly detected against Vendor ESG Assessment parameters.</t>
  </si>
  <si>
    <t>AC1: GIVEN Einstein Trigger + Flow + Slack + ServiceNow integration route the incident to the right responder with full context att
     WHEN Threshold breach, exception, or anomaly detected against Vendor ESG Assessment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</si>
  <si>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Vendor ESG Assessment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</si>
  <si>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PUB-P1C2.3.7.UC5</t>
  </si>
  <si>
    <t>P1C2.3.7.UC5</t>
  </si>
  <si>
    <t>Evidence repository &amp; audit trail for Vendor ESG Assessment</t>
  </si>
  <si>
    <t>For Vendor ESG Assessment: FSC Compliance + nCino IQ surface a tamper-evident timeline of decisions, approvals, source documents, and KPI evolution. Trigger condition: Internal audit, regulatory exam, or board oversight request demands evidence of Vendor ESG Assessment.</t>
  </si>
  <si>
    <t>AC1: GIVEN FSC Compliance + nCino IQ surface a tamper-evident timeline of decisions, approvals, source documents, and KPI evolution
     WHEN Internal audit, regulatory exam, or board oversight request demands evidence of Vendor ESG Assessment.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</si>
  <si>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Vendor ESG Assessment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</si>
  <si>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PUB-P1C2.3.7.UC4</t>
  </si>
  <si>
    <t>P1C2.3.7.UC4</t>
  </si>
  <si>
    <t>Coverage gap monitoring for Vendor ESG Assessment</t>
  </si>
  <si>
    <t>For Vendor ESG Assessment: FSC + nCino + CRM Analytics compute coverage matrices (population × control × required artifact); agent identifies gaps. Trigger condition: Regular cycle (monthly/quarterly) or material event requires coverage assessment of Vendor ESG Assessment.</t>
  </si>
  <si>
    <t>AC1: GIVEN FSC + nCino + CRM Analytics compute coverage matrices (population × control × required artifact); agent identifies gaps.
     WHEN Regular cycle (monthly/quarterly) or material event requires coverage assessment of Vendor ESG Assessment.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</si>
  <si>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Vendor ESG Assessment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</si>
  <si>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PUB-P1C2.3.7.UC2</t>
  </si>
  <si>
    <t>P1C2.3.7.UC2</t>
  </si>
  <si>
    <t>Predictive risk indicators for Vendor ESG Assessment</t>
  </si>
  <si>
    <t>For Vendor ESG Assessment: Einstein Discovery + nCino IQ ingest internal performance, external feeds (Bloomberg, Compliance.ai), and third-party risk data via MuleSoft. Trigger condition: Continuous monitoring loop or scheduled scoring cycle for Vendor ESG Assessment.</t>
  </si>
  <si>
    <t>AC1: GIVEN Einstein Discovery + nCino IQ ingest internal performance, external feeds (Bloomberg, Compliance.ai), and third-party ri
     WHEN Continuous monitoring loop or scheduled scoring cycle for Vendor ESG Assessment.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</si>
  <si>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Vendor ESG Assessment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</si>
  <si>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PUB-P1C2.3.7.UC1</t>
  </si>
  <si>
    <t>P1C2.3.7.UC1</t>
  </si>
  <si>
    <t>End-to-end lifecycle management for Vendor ESG Assessment</t>
  </si>
  <si>
    <t>For Vendor ESG Assessment: FSC + nCino track each entity through onboarding → active monitoring → review → exit, with stage-specific data and approvals. Trigger condition: New entity (vendor, model, third party, control, policy) enters the Vendor ESG Assessment domain or transitions state.</t>
  </si>
  <si>
    <t>AC1: GIVEN FSC + nCino track each entity through onboarding → active monitoring → review → exit, with stage-specific data and appro
     WHEN New entity (vendor, model, third party, control, policy) enters the Vendor ESG Assessment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</si>
  <si>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Vendor ESG Assessment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</si>
  <si>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PUB-P1C2.3.8.UC3</t>
  </si>
  <si>
    <t>P1C2.3.8.UC3</t>
  </si>
  <si>
    <t>Real-time alert &amp; escalation for Supply Chain ESG-related incidents</t>
  </si>
  <si>
    <t>For Supply Chain ESG: Einstein Trigger + Flow + Slack + ServiceNow integration route the incident to the right responder with full context attached. Trigger condition: Threshold breach, exception, or anomaly detected against Supply Chain ESG parameters.</t>
  </si>
  <si>
    <t>AC1: GIVEN Einstein Trigger + Flow + Slack + ServiceNow integration route the incident to the right responder with full context att
     WHEN Threshold breach, exception, or anomaly detected against Supply Chain ESG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</si>
  <si>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Supply Chain ESG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</si>
  <si>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PUB-P1C2.3.8.UC4</t>
  </si>
  <si>
    <t>P1C2.3.8.UC4</t>
  </si>
  <si>
    <t>Coverage gap monitoring for Supply Chain ESG</t>
  </si>
  <si>
    <t>For Supply Chain ESG: FSC + nCino + CRM Analytics compute coverage matrices (population × control × required artifact); agent identifies gaps. Trigger condition: Regular cycle (monthly/quarterly) or material event requires coverage assessment of Supply Chain ESG.</t>
  </si>
  <si>
    <t>AC1: GIVEN FSC + nCino + CRM Analytics compute coverage matrices (population × control × required artifact); agent identifies gaps.
     WHEN Regular cycle (monthly/quarterly) or material event requires coverage assessment of Supply Chain ESG.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</si>
  <si>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Supply Chain ESG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</si>
  <si>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PUB-P1C2.3.8.UC1</t>
  </si>
  <si>
    <t>P1C2.3.8.UC1</t>
  </si>
  <si>
    <t>End-to-end lifecycle management for Supply Chain ESG</t>
  </si>
  <si>
    <t>For Supply Chain ESG: FSC + nCino track each entity through onboarding → active monitoring → review → exit, with stage-specific data and approvals. Trigger condition: New entity (vendor, model, third party, control, policy) enters the Supply Chain ESG domain or transitions state.</t>
  </si>
  <si>
    <t>AC1: GIVEN FSC + nCino track each entity through onboarding → active monitoring → review → exit, with stage-specific data and appro
     WHEN New entity (vendor, model, third party, control, policy) enters the Supply Chain ESG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</si>
  <si>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Supply Chain ESG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</si>
  <si>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PUB-P1C2.3.8.UC2</t>
  </si>
  <si>
    <t>P1C2.3.8.UC2</t>
  </si>
  <si>
    <t>Predictive risk indicators for Supply Chain ESG</t>
  </si>
  <si>
    <t>For Supply Chain ESG: Einstein Discovery + nCino IQ ingest internal performance, external feeds (Bloomberg, Compliance.ai), and third-party risk data via MuleSoft. Trigger condition: Continuous monitoring loop or scheduled scoring cycle for Supply Chain ESG.</t>
  </si>
  <si>
    <t>AC1: GIVEN Einstein Discovery + nCino IQ ingest internal performance, external feeds (Bloomberg, Compliance.ai), and third-party ri
     WHEN Continuous monitoring loop or scheduled scoring cycle for Supply Chain ESG.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</si>
  <si>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Supply Chain ESG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</si>
  <si>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PUB-P1C2.3.8.UC5</t>
  </si>
  <si>
    <t>P1C2.3.8.UC5</t>
  </si>
  <si>
    <t>Evidence repository &amp; audit trail for Supply Chain ESG</t>
  </si>
  <si>
    <t>For Supply Chain ESG: FSC Compliance + nCino IQ surface a tamper-evident timeline of decisions, approvals, source documents, and KPI evolution. Trigger condition: Internal audit, regulatory exam, or board oversight request demands evidence of Supply Chain ESG.</t>
  </si>
  <si>
    <t>AC1: GIVEN FSC Compliance + nCino IQ surface a tamper-evident timeline of decisions, approvals, source documents, and KPI evolution
     WHEN Internal audit, regulatory exam, or board oversight request demands evidence of Supply Chain ESG.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</si>
  <si>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Supply Chain ESG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</si>
  <si>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PUB-P1C2.3.9.UC3</t>
  </si>
  <si>
    <t>P1C2.3.9.UC3</t>
  </si>
  <si>
    <t>Real-time alert &amp; escalation for Fintech Partner ESG-related incidents</t>
  </si>
  <si>
    <t>For Fintech Partner ESG: Einstein Trigger + Flow + Slack + ServiceNow integration route the incident to the right responder with full context attached. Trigger condition: Threshold breach, exception, or anomaly detected against Fintech Partner ESG parameters.</t>
  </si>
  <si>
    <t>AC1: GIVEN Einstein Trigger + Flow + Slack + ServiceNow integration route the incident to the right responder with full context att
     WHEN Threshold breach, exception, or anomaly detected against Fintech Partner ESG parameters.
     THEN Severity scored; agent prepares triage brief; responder accepts or reroutes.
AC2: GIVEN the work is processed,
     WHEN the agent/workflow completes,
     THEN Mean time to acknowledge collapses; incidents have full audit trail from detection to resolution.
AC3: GIVEN AI augmentation is enabled,
     WHEN the user invokes the agent,
     THEN Agentforce Incident Triage Agent enriches alert with context and proposes first-response steps.
AC4: GIVEN external systems need access,
     WHEN integration is configured,
     THEN Incident events streamed via Pub/Sub to SOC platforms, ServiceNow, and PagerDuty.</t>
  </si>
  <si>
    <t>Solution Approach for Fintech Partner ESG (INCIDENT_ESCALATION):
Platform Stack: Einstein, Flow, Slack, ServiceNow, Agentforce
AI/Agentic Layer:
  Agentforce Incident Triage Agent enriches alert with context and proposes first-response steps.
Headless/Integration Layer:
  Incident events streamed via Pub/Sub to SOC platforms, ServiceNow, and PagerDuty.
Business Value:
  Reduces operational and reputational risk; meets regulatory incident-management expectations.
Implementation Notes:
  • Build review queue with assignment rules per persona
  • Configure approval flow with delta-summary for reviewers
  • Add agent-suggested edits with human accept/reject</t>
  </si>
  <si>
    <t>PUB-P1C2.3.9.UC2</t>
  </si>
  <si>
    <t>P1C2.3.9.UC2</t>
  </si>
  <si>
    <t>Predictive risk indicators for Fintech Partner ESG</t>
  </si>
  <si>
    <t>For Fintech Partner ESG: Einstein Discovery + nCino IQ ingest internal performance, external feeds (Bloomberg, Compliance.ai), and third-party risk data via MuleSoft. Trigger condition: Continuous monitoring loop or scheduled scoring cycle for Fintech Partner ESG.</t>
  </si>
  <si>
    <t>AC1: GIVEN Einstein Discovery + nCino IQ ingest internal performance, external feeds (Bloomberg, Compliance.ai), and third-party ri
     WHEN Continuous monitoring loop or scheduled scoring cycle for Fintech Partner ESG.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</si>
  <si>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Fintech Partner ESG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Build review queue with assignment rules per persona
  • Configure approval flow with delta-summary for reviewers
  • Add agent-suggested edits with human accept/reject</t>
  </si>
  <si>
    <t>PUB-P1C2.3.9.UC1</t>
  </si>
  <si>
    <t>P1C2.3.9.UC1</t>
  </si>
  <si>
    <t>End-to-end lifecycle management for Fintech Partner ESG</t>
  </si>
  <si>
    <t>For Fintech Partner ESG: FSC + nCino track each entity through onboarding → active monitoring → review → exit, with stage-specific data and approvals. Trigger condition: New entity (vendor, model, third party, control, policy) enters the Fintech Partner ESG domain or transitions state.</t>
  </si>
  <si>
    <t>AC1: GIVEN FSC + nCino track each entity through onboarding → active monitoring → review → exit, with stage-specific data and appro
     WHEN New entity (vendor, model, third party, control, policy) enters the Fintech Partner ESG domain or transitions state.
     THEN Stage gates require AI-assisted review; missing artifacts block transition; ongoing-monitoring telemetry feeds risk scor
AC2: GIVEN the work is processed,
     WHEN the agent/workflow completes,
     THEN Every entity has a current state, next review date, owner, and risk score visible in one record.
AC3: GIVEN AI augmentation is enabled,
     WHEN the user invokes the agent,
     THEN Agentforce Lifecycle Agent reviews stage criteria and recommends transition decisions.
AC4: GIVEN external systems need access,
     WHEN integration is configured,
     THEN Lifecycle events streamed to GRC platforms (ServiceNow, Archer, MetricStream).</t>
  </si>
  <si>
    <t>Solution Approach for Fintech Partner ESG (LIFECYCLE_MGMT):
Platform Stack: FSC, nCino, Approvals, Workflow Engine
AI/Agentic Layer:
  Agentforce Lifecycle Agent reviews stage criteria and recommends transition decisions.
Headless/Integration Layer:
  Lifecycle events streamed to GRC platforms (ServiceNow, Archer, MetricStream).
Business Value:
  Eliminates 'lost vendor', 'stale model', or 'orphan policy' problems; enables proactive lifecycle management.
Implementation Notes:
  • Build review queue with assignment rules per persona
  • Configure approval flow with delta-summary for reviewers
  • Add agent-suggested edits with human accept/reject</t>
  </si>
  <si>
    <t>PUB-P1C2.3.9.UC4</t>
  </si>
  <si>
    <t>P1C2.3.9.UC4</t>
  </si>
  <si>
    <t>Coverage gap monitoring for Fintech Partner ESG</t>
  </si>
  <si>
    <t>For Fintech Partner ESG: FSC + nCino + CRM Analytics compute coverage matrices (population × control × required artifact); agent identifies gaps. Trigger condition: Regular cycle (monthly/quarterly) or material event requires coverage assessment of Fintech Partner ESG.</t>
  </si>
  <si>
    <t>AC1: GIVEN FSC + nCino + CRM Analytics compute coverage matrices (population × control × required artifact); agent identifies gaps.
     WHEN Regular cycle (monthly/quarterly) or material event requires coverage assessment of Fintech Partner ESG.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</si>
  <si>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Fintech Partner ESG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</si>
  <si>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PUB-P1C2.3.9.UC5</t>
  </si>
  <si>
    <t>P1C2.3.9.UC5</t>
  </si>
  <si>
    <t>Evidence repository &amp; audit trail for Fintech Partner ESG</t>
  </si>
  <si>
    <t>For Fintech Partner ESG: FSC Compliance + nCino IQ surface a tamper-evident timeline of decisions, approvals, source documents, and KPI evolution. Trigger condition: Internal audit, regulatory exam, or board oversight request demands evidence of Fintech Partner ESG.</t>
  </si>
  <si>
    <t>AC1: GIVEN FSC Compliance + nCino IQ surface a tamper-evident timeline of decisions, approvals, source documents, and KPI evolution
     WHEN Internal audit, regulatory exam, or board oversight request demands evidence of Fintech Partner ESG.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</si>
  <si>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Fintech Partner ESG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Build review queue with assignment rules per persona
  • Configure approval flow with delta-summary for reviewers
  • Add agent-suggested edits with human accept/reject</t>
  </si>
  <si>
    <t>PUB-P1C2.5.6.UC4</t>
  </si>
  <si>
    <t>P1C2.5.6.UC4</t>
  </si>
  <si>
    <t>Evidence repository &amp; audit trail for ESG Data Management</t>
  </si>
  <si>
    <t>For ESG Data Management: FSC Compliance + nCino IQ surface a tamper-evident timeline of decisions, approvals, source documents, and KPI evolution. Trigger condition: Internal audit, regulatory exam, or board oversight request demands evidence of ESG Data Management.</t>
  </si>
  <si>
    <t>AC1: GIVEN FSC Compliance + nCino IQ surface a tamper-evident timeline of decisions, approvals, source documents, and KPI evolution
     WHEN Internal audit, regulatory exam, or board oversight request demands evidence of ESG Data Management.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</si>
  <si>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Data Management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</si>
  <si>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PUB-P1C2.5.6.UC2</t>
  </si>
  <si>
    <t>P1C2.5.6.UC2</t>
  </si>
  <si>
    <t>Policy-as-code enforcement for ESG Data Management</t>
  </si>
  <si>
    <t>For ESG Data Management: FSC Compliance + Salesforce Shield + nCino Workflow Engine evaluate live policy rules; AI agent reasons over edge cases. Trigger condition: User initiates an action (loan approval, vendor onboarding, data access) governed by ESG Data Management.</t>
  </si>
  <si>
    <t>AC1: GIVEN FSC Compliance + Salesforce Shield + nCino Workflow Engine evaluate live policy rules; AI agent reasons over edge cases.
     WHEN User initiates an action (loan approval, vendor onboarding, data access) governed by ESG Data Management.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</si>
  <si>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ESG Data Management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</si>
  <si>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PUB-P1C2.5.6.UC1</t>
  </si>
  <si>
    <t>P1C2.5.6.UC1</t>
  </si>
  <si>
    <t>Data lineage &amp; quality monitoring for ESG Data Management</t>
  </si>
  <si>
    <t>For ESG Data Management: Data Cloud + MuleSoft Catalyst + Salesforce Shield trace lineage end-to-end; profiling agent runs DQ checks continuously. Trigger condition: New data product is published or quality event detected on ESG Data Management-related data.</t>
  </si>
  <si>
    <t>AC1: GIVEN Data Cloud + MuleSoft Catalyst + Salesforce Shield trace lineage end-to-end; profiling agent runs DQ checks continuously
     WHEN New data product is published or quality event detected on ESG Data Management-related data.
     THEN Issues classified (completeness, accuracy, timeliness, conformity); auto-remediation where rules exist; human review oth
AC2: GIVEN the work is processed,
     WHEN the agent/workflow completes,
     THEN Living data-quality scorecard; lineage queries return source-to-consumer paths in seconds.
AC3: GIVEN AI augmentation is enabled,
     WHEN the user invokes the agent,
     THEN Agentforce Data Quality Agent investigates anomalies and proposes fixes.
AC4: GIVEN external systems need access,
     WHEN integration is configured,
     THEN Lineage and DQ scores exposed via Catalog API for downstream consumers.</t>
  </si>
  <si>
    <t>Solution Approach for ESG Data Management (DATA_LINEAGE):
Platform Stack: Data Cloud, MuleSoft Catalyst, Shield
AI/Agentic Layer:
  Agentforce Data Quality Agent investigates anomalies and proposes fixes.
Headless/Integration Layer:
  Lineage and DQ scores exposed via Catalog API for downstream consumers.
Business Value:
  Data trust raised; downstream remediation costs collapse; regulatory data-lineage requirements met.
Implementation Notes:
  • Configure agent topics and bind Apex Actions for autonomous execution
  • Set confidence thresholds and audit logging
  • Expose outcomes via Pub/Sub API for downstream systems</t>
  </si>
  <si>
    <t>PUB-P1C2.5.6.UC3</t>
  </si>
  <si>
    <t>P1C2.5.6.UC3</t>
  </si>
  <si>
    <t>Coverage gap monitoring for ESG Data Management</t>
  </si>
  <si>
    <t>For ESG Data Management: FSC + nCino + CRM Analytics compute coverage matrices (population × control × required artifact); agent identifies gaps. Trigger condition: Regular cycle (monthly/quarterly) or material event requires coverage assessment of ESG Data Management.</t>
  </si>
  <si>
    <t>AC1: GIVEN FSC + nCino + CRM Analytics compute coverage matrices (population × control × required artifact); agent identifies gaps.
     WHEN Regular cycle (monthly/quarterly) or material event requires coverage assessment of ESG Data Management.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</si>
  <si>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ESG Data Management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</si>
  <si>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PUB-P1C2.5.6.UC5</t>
  </si>
  <si>
    <t>P1C2.5.6.UC5</t>
  </si>
  <si>
    <t>Automated regulatory reporting for ESG Data Management</t>
  </si>
  <si>
    <t>For ESG Data Management: Data Cloud unifies data; Tableau renders templates; nCino Reporting Suite + Banking Advisor draft narrative. Trigger condition: Reporting deadline (call report, SEC filing, NCUA 5300, NAIC, TCFD/CSRD) approaches.</t>
  </si>
  <si>
    <t>Solution Approach for ESG Data Management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</si>
  <si>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PUB-P1C1.6.6.UC2</t>
  </si>
  <si>
    <t>P1C1.6.6.UC2</t>
  </si>
  <si>
    <t>Strategy-to-execution linkage for ESG Metrics Framework</t>
  </si>
  <si>
    <t>For ESG Metrics Framework: Each Sales Cloud Initiative / FSC Action Plan record carries a parent link to the strategic objective in ESG Metrics Framework; CRM Analytics rolls up actuals to objective level. Trigger condition: New initiative is created or existing one re-baselined; needs traceability to ESG Metrics Framework.</t>
  </si>
  <si>
    <t>AC1: GIVEN Each Sales Cloud Initiative / FSC Action Plan record carries a parent link to the strategic objective in ESG Metrics Fra
     WHEN New initiative is created or existing one re-baselined; needs traceability to ESG Metrics Framework.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</si>
  <si>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ESG Metrics Framework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</si>
  <si>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PUB-P1C1.6.6.UC4</t>
  </si>
  <si>
    <t>P1C1.6.6.UC4</t>
  </si>
  <si>
    <t>Predictive risk indicators for ESG Metrics Framework</t>
  </si>
  <si>
    <t>For ESG Metrics Framework: Einstein Discovery + nCino IQ ingest internal performance, external feeds (Bloomberg, Compliance.ai), and third-party risk data via MuleSoft. Trigger condition: Continuous monitoring loop or scheduled scoring cycle for ESG Metrics Framework.</t>
  </si>
  <si>
    <t>AC1: GIVEN Einstein Discovery + nCino IQ ingest internal performance, external feeds (Bloomberg, Compliance.ai), and third-party ri
     WHEN Continuous monitoring loop or scheduled scoring cycle for ESG Metrics Framework.
     THEN AI scores risk by entity / segment / geography; threshold breach triggers alerts; agent recommends mitigation playbooks.
AC2: GIVEN the work is processed,
     WHEN the agent/workflow completes,
     THEN Forward-looking risk view; mitigation lead time weeks longer than incident-only views.
AC3: GIVEN AI augmentation is enabled,
     WHEN the user invokes the agent,
     THEN Agentforce Risk Scoring Agent narrates risk drivers and recommends actions.
AC4: GIVEN external systems need access,
     WHEN integration is configured,
     THEN Risk scores exposed via REST for ERM dashboards, GRC, and underwriting/origination systems.</t>
  </si>
  <si>
    <t>Solution Approach for ESG Metrics Framework (RISK_INDICATOR):
Platform Stack: Einstein Discovery, nCino IQ, MuleSoft, CRM Analytics
AI/Agentic Layer:
  Agentforce Risk Scoring Agent narrates risk drivers and recommends actions.
Headless/Integration Layer:
  Risk scores exposed via REST for ERM dashboards, GRC, and underwriting/origination systems.
Business Value:
  Shifts risk management from rear-mirror to predictive; reduces loss events.
Implementation Notes:
  • Configure agent topics and bind Apex Actions for autonomous execution
  • Set confidence thresholds and audit logging
  • Expose outcomes via Pub/Sub API for downstream systems</t>
  </si>
  <si>
    <t>PUB-P1C1.6.6.UC3</t>
  </si>
  <si>
    <t>P1C1.6.6.UC3</t>
  </si>
  <si>
    <t>Automated regulatory reporting for ESG Metrics Framework</t>
  </si>
  <si>
    <t>For ESG Metrics Framework: Data Cloud unifies data; Tableau renders templates; nCino Reporting Suite + Banking Advisor draft narrative. Trigger condition: Reporting deadline (call report, SEC filing, NCUA 5300, NAIC, TCFD/CSRD) approaches.</t>
  </si>
  <si>
    <t>Solution Approach for ESG Metrics Framework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</si>
  <si>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PUB-P1C1.6.6.UC1</t>
  </si>
  <si>
    <t>P1C1.6.6.UC1</t>
  </si>
  <si>
    <t>Real-time executive performance dashboard for ESG Metrics Framework</t>
  </si>
  <si>
    <t>For ESG Metrics Framework: CRM Analytics + Tableau ingest from Sales Cloud, FSC, nCino loan/portfolio metrics, and external benchmarks via MuleSoft. Trigger condition: Quarterly business review or material event requires live performance view tied to ESG Metrics Framework.</t>
  </si>
  <si>
    <t>AC1: GIVEN CRM Analytics + Tableau ingest from Sales Cloud, FSC, nCino loan/portfolio metrics, and external benchmarks via MuleSoft
     WHEN Quarterly business review or material event requires live performance view tied to ESG Metrics Framework.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</si>
  <si>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ESG Metrics Framework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</si>
  <si>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PUB-P1C2.7.5.UC5</t>
  </si>
  <si>
    <t>P1C2.7.5.UC5</t>
  </si>
  <si>
    <t>Coverage gap monitoring for ESG Reporting</t>
  </si>
  <si>
    <t>For ESG Reporting: FSC + nCino + CRM Analytics compute coverage matrices (population × control × required artifact); agent identifies gaps. Trigger condition: Regular cycle (monthly/quarterly) or material event requires coverage assessment of ESG Reporting.</t>
  </si>
  <si>
    <t>AC1: GIVEN FSC + nCino + CRM Analytics compute coverage matrices (population × control × required artifact); agent identifies gaps.
     WHEN Regular cycle (monthly/quarterly) or material event requires coverage assessment of ESG Reporting.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</si>
  <si>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ESG Reporting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</si>
  <si>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PUB-P1C2.7.5.UC1</t>
  </si>
  <si>
    <t>P1C2.7.5.UC1</t>
  </si>
  <si>
    <t>Automated regulatory reporting for ESG Reporting</t>
  </si>
  <si>
    <t>For ESG Reporting: Data Cloud unifies data; Tableau renders templates; nCino Reporting Suite + Banking Advisor draft narrative. Trigger condition: Reporting deadline (call report, SEC filing, NCUA 5300, NAIC, TCFD/CSRD) approaches.</t>
  </si>
  <si>
    <t>Solution Approach for ESG Reporting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</si>
  <si>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PUB-P1C2.7.5.UC2</t>
  </si>
  <si>
    <t>P1C2.7.5.UC2</t>
  </si>
  <si>
    <t>Policy-as-code enforcement for ESG Reporting</t>
  </si>
  <si>
    <t>For ESG Reporting: FSC Compliance + Salesforce Shield + nCino Workflow Engine evaluate live policy rules; AI agent reasons over edge cases. Trigger condition: User initiates an action (loan approval, vendor onboarding, data access) governed by ESG Reporting.</t>
  </si>
  <si>
    <t>AC1: GIVEN FSC Compliance + Salesforce Shield + nCino Workflow Engine evaluate live policy rules; AI agent reasons over edge cases.
     WHEN User initiates an action (loan approval, vendor onboarding, data access) governed by ESG Reporting.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</si>
  <si>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ESG Reporting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</si>
  <si>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PUB-P1C2.7.5.UC3</t>
  </si>
  <si>
    <t>P1C2.7.5.UC3</t>
  </si>
  <si>
    <t>Evidence repository &amp; audit trail for ESG Reporting</t>
  </si>
  <si>
    <t>For ESG Reporting: FSC Compliance + nCino IQ surface a tamper-evident timeline of decisions, approvals, source documents, and KPI evolution. Trigger condition: Internal audit, regulatory exam, or board oversight request demands evidence of ESG Reporting.</t>
  </si>
  <si>
    <t>AC1: GIVEN FSC Compliance + nCino IQ surface a tamper-evident timeline of decisions, approvals, source documents, and KPI evolution
     WHEN Internal audit, regulatory exam, or board oversight request demands evidence of ESG Reporting.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</si>
  <si>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Reporting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</si>
  <si>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PUB-P1C2.7.5.UC4</t>
  </si>
  <si>
    <t>P1C2.7.5.UC4</t>
  </si>
  <si>
    <t>Workflow-orchestrated review &amp; refresh cycle for ESG Reporting</t>
  </si>
  <si>
    <t>For ESG Reporting: Salesforce Flow orchestrates a multi-stage review across CFO/CRO/COO/Board Committee with Action Plans, Slack channels, and DocuSign signature capture. Trigger condition: Calendar-based cadence or KPI-deviation event triggers the ESG Reporting review.</t>
  </si>
  <si>
    <t>AC1: GIVEN Salesforce Flow orchestrates a multi-stage review across CFO/CRO/COO/Board Committee with Action Plans, Slack channels, 
     WHEN Calendar-based cadence or KPI-deviation event triggers the ESG Reporting review.
     THEN Each reviewer sees only their relevant sections; AI summarizes deltas vs prior version; flags unresolved comments and em
AC2: GIVEN the work is processed,
     WHEN the agent/workflow completes,
     THEN Approved ESG Reporting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</si>
  <si>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Reporting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Configure agent topics and bind Apex Actions for autonomous execution
  • Set confidence thresholds and audit logging
  • Expose outcomes via Pub/Sub API for downstream systems</t>
  </si>
  <si>
    <t>PUB-P1C2.7.6.UC5</t>
  </si>
  <si>
    <t>P1C2.7.6.UC5</t>
  </si>
  <si>
    <t>Coverage gap monitoring for ESG Ratings Management</t>
  </si>
  <si>
    <t>For ESG Ratings Management: FSC + nCino + CRM Analytics compute coverage matrices (population × control × required artifact); agent identifies gaps. Trigger condition: Regular cycle (monthly/quarterly) or material event requires coverage assessment of ESG Ratings Management.</t>
  </si>
  <si>
    <t>AC1: GIVEN FSC + nCino + CRM Analytics compute coverage matrices (population × control × required artifact); agent identifies gaps.
     WHEN Regular cycle (monthly/quarterly) or material event requires coverage assessment of ESG Ratings Management.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</si>
  <si>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ESG Ratings Management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</si>
  <si>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PUB-P1C2.7.6.UC4</t>
  </si>
  <si>
    <t>P1C2.7.6.UC4</t>
  </si>
  <si>
    <t>Workflow-orchestrated review &amp; refresh cycle for ESG Ratings Management</t>
  </si>
  <si>
    <t>For ESG Ratings Management: Salesforce Flow orchestrates a multi-stage review across CFO/CRO/COO/Board Committee with Action Plans, Slack channels, and DocuSign signature capture. Trigger condition: Calendar-based cadence or KPI-deviation event triggers the ESG Ratings Management review.</t>
  </si>
  <si>
    <t>AC1: GIVEN Salesforce Flow orchestrates a multi-stage review across CFO/CRO/COO/Board Committee with Action Plans, Slack channels, 
     WHEN Calendar-based cadence or KPI-deviation event triggers the ESG Ratings Management review.
     THEN Each reviewer sees only their relevant sections; AI summarizes deltas vs prior version; flags unresolved comments and em
AC2: GIVEN the work is processed,
     WHEN the agent/workflow completes,
     THEN Approved ESG Ratings Management version with audit trail (who, when, what changed, signatures) stored against the FSC parent record.
AC3: GIVEN AI augmentation is enabled,
     WHEN the user invokes the agent,
     THEN Agentforce summarizes deltas, nudges laggards, drafts reviewer-specific talking points.
AC4: GIVEN external systems need access,
     WHEN integration is configured,
     THEN Approval-state events stream via Pub/Sub API to PPM, GRC, and audit systems.</t>
  </si>
  <si>
    <t>Solution Approach for ESG Ratings Management (WORKFLOW_CADENCE):
Platform Stack: Salesforce Flow, Approvals, DocuSign, Slack, Agentforce
AI/Agentic Layer:
  Agentforce summarizes deltas, nudges laggards, drafts reviewer-specific talking points.
Headless/Integration Layer:
  Approval-state events stream via Pub/Sub API to PPM, GRC, and audit systems.
Business Value:
  Approval lag eliminated; email-based reviews retired; produces examiner-grade governance evidence.
Implementation Notes:
  • Configure agent topics and bind Apex Actions for autonomous execution
  • Set confidence thresholds and audit logging
  • Expose outcomes via Pub/Sub API for downstream systems</t>
  </si>
  <si>
    <t>PUB-P1C2.7.6.UC3</t>
  </si>
  <si>
    <t>P1C2.7.6.UC3</t>
  </si>
  <si>
    <t>Evidence repository &amp; audit trail for ESG Ratings Management</t>
  </si>
  <si>
    <t>For ESG Ratings Management: FSC Compliance + nCino IQ surface a tamper-evident timeline of decisions, approvals, source documents, and KPI evolution. Trigger condition: Internal audit, regulatory exam, or board oversight request demands evidence of ESG Ratings Management.</t>
  </si>
  <si>
    <t>AC1: GIVEN FSC Compliance + nCino IQ surface a tamper-evident timeline of decisions, approvals, source documents, and KPI evolution
     WHEN Internal audit, regulatory exam, or board oversight request demands evidence of ESG Ratings Management.
     THEN Auditor or examiner self-serves through a curated portal; agent answers natural-language questions and assembles evidenc
AC2: GIVEN the work is processed,
     WHEN the agent/workflow completes,
     THEN Evidence pack delivered on demand; reduced auditor-on-site time; reduced finding risk.
AC3: GIVEN AI augmentation is enabled,
     WHEN the user invokes the agent,
     THEN Agentforce Audit Agent assembles evidence, cites sources, and answers examiner questions.
AC4: GIVEN external systems need access,
     WHEN integration is configured,
     THEN Evidence pack exposed via secure REST endpoint for examiner portals.</t>
  </si>
  <si>
    <t>Solution Approach for ESG Ratings Management (AUDIT_TRAIL):
Platform Stack: FSC Compliance, nCino IQ, Files, Tableau
AI/Agentic Layer:
  Agentforce Audit Agent assembles evidence, cites sources, and answers examiner questions.
Headless/Integration Layer:
  Evidence pack exposed via secure REST endpoint for examiner portals.
Business Value:
  Audit prep collapses from weeks to hours; evidence quality is consistent and complete.
Implementation Notes:
  • Configure agent topics and bind Apex Actions for autonomous execution
  • Set confidence thresholds and audit logging
  • Expose outcomes via Pub/Sub API for downstream systems</t>
  </si>
  <si>
    <t>PUB-P1C2.7.6.UC2</t>
  </si>
  <si>
    <t>P1C2.7.6.UC2</t>
  </si>
  <si>
    <t>Policy-as-code enforcement for ESG Ratings Management</t>
  </si>
  <si>
    <t>For ESG Ratings Management: FSC Compliance + Salesforce Shield + nCino Workflow Engine evaluate live policy rules; AI agent reasons over edge cases. Trigger condition: User initiates an action (loan approval, vendor onboarding, data access) governed by ESG Ratings Management.</t>
  </si>
  <si>
    <t>AC1: GIVEN FSC Compliance + Salesforce Shield + nCino Workflow Engine evaluate live policy rules; AI agent reasons over edge cases.
     WHEN User initiates an action (loan approval, vendor onboarding, data access) governed by ESG Ratings Management.
     THEN Action allowed, blocked, or routed for exception approval; full reasoning recorded.
AC2: GIVEN the work is processed,
     WHEN the agent/workflow completes,
     THEN Policy violations prevented at the point of action; exceptions are explicit and approved.
AC3: GIVEN AI augmentation is enabled,
     WHEN the user invokes the agent,
     THEN Agentforce Compliance Agent reasons over policy text + decision history; recommends exception decisions.
AC4: GIVEN external systems need access,
     WHEN integration is configured,
     THEN Policy decision exposed as REST endpoint; integrates with channel-of-action systems (LOS, Marketing Cloud, channel apps).</t>
  </si>
  <si>
    <t>Solution Approach for ESG Ratings Management (POLICY_ENFORCEMENT):
Platform Stack: FSC Compliance, Salesforce Shield, nCino Workflow, Agentforce
AI/Agentic Layer:
  Agentforce Compliance Agent reasons over policy text + decision history; recommends exception decisions.
Headless/Integration Layer:
  Policy decision exposed as REST endpoint; integrates with channel-of-action systems (LOS, Marketing Cloud, channel apps).
Business Value:
  Removes policy-gap risk; converts policy from PDF to executable rules; auditable in real time.
Implementation Notes:
  • Configure agent topics and bind Apex Actions for autonomous execution
  • Set confidence thresholds and audit logging
  • Expose outcomes via Pub/Sub API for downstream systems</t>
  </si>
  <si>
    <t>PUB-P1C2.7.6.UC1</t>
  </si>
  <si>
    <t>P1C2.7.6.UC1</t>
  </si>
  <si>
    <t>Automated regulatory reporting for ESG Ratings Management</t>
  </si>
  <si>
    <t>For ESG Ratings Management: Data Cloud unifies data; Tableau renders templates; nCino Reporting Suite + Banking Advisor draft narrative. Trigger condition: Reporting deadline (call report, SEC filing, NCUA 5300, NAIC, TCFD/CSRD) approaches.</t>
  </si>
  <si>
    <t>Solution Approach for ESG Ratings Management (REG_REPORTING):
Platform Stack: Data Cloud, Tableau, nCino Reporting, Agentforce
AI/Agentic Layer:
  Agentforce Regulatory Reporting Agent drafts narrative and runs pre-submission checks.
Headless/Integration Layer:
  Filing API integration to FFIEC CDR, NCUA, NAIC OPTins, and EU/UK regulator portals.
Business Value:
  Compliance risk reduced; audit-trail solid; reduces armies of analysts on report assembly.
Implementation Notes:
  • Configure agent topics and bind Apex Actions for autonomous execution
  • Set confidence thresholds and audit logging
  • Expose outcomes via Pub/Sub API for downstream systems</t>
  </si>
  <si>
    <t>PUB-P1C1.5.6.UC2</t>
  </si>
  <si>
    <t>P1C1.5.6.UC2</t>
  </si>
  <si>
    <t>Real-time executive performance dashboard for Digital Operations Footprint</t>
  </si>
  <si>
    <t>For Digital Operations Footprint: CRM Analytics + Tableau ingest from Sales Cloud, FSC, nCino loan/portfolio metrics, and external benchmarks via MuleSoft. Trigger condition: Quarterly business review or material event requires live performance view tied to Digital Operations Footprint.</t>
  </si>
  <si>
    <t>AC1: GIVEN CRM Analytics + Tableau ingest from Sales Cloud, FSC, nCino loan/portfolio metrics, and external benchmarks via MuleSoft
     WHEN Quarterly business review or material event requires live performance view tied to Digital Operations Footprint.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</si>
  <si>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Digital Operations Footprint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</si>
  <si>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PUB-P1C1.5.6.UC5</t>
  </si>
  <si>
    <t>P1C1.5.6.UC5</t>
  </si>
  <si>
    <t>Coverage gap monitoring for Digital Operations Footprint</t>
  </si>
  <si>
    <t>For Digital Operations Footprint: FSC + nCino + CRM Analytics compute coverage matrices (population × control × required artifact); agent identifies gaps. Trigger condition: Regular cycle (monthly/quarterly) or material event requires coverage assessment of Digital Operations Footprint.</t>
  </si>
  <si>
    <t>AC1: GIVEN FSC + nCino + CRM Analytics compute coverage matrices (population × control × required artifact); agent identifies gaps.
     WHEN Regular cycle (monthly/quarterly) or material event requires coverage assessment of Digital Operations Footprint.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</si>
  <si>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Digital Operations Footprint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</si>
  <si>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PUB-P1C1.5.6.UC4</t>
  </si>
  <si>
    <t>P1C1.5.6.UC4</t>
  </si>
  <si>
    <t>AI decision support at point of action for Digital Operations Footprint</t>
  </si>
  <si>
    <t>For Digital Operations Footprint: Agentforce + nCino Banking Advisor surface relevant policy, history, peer outcomes, and recommended action inline in the user's workflow. Trigger condition: Decision-maker (RM, underwriter, advisor, ops staff) faces a choice governed by Digital Operations Footprint.</t>
  </si>
  <si>
    <t>AC1: GIVEN Agentforce + nCino Banking Advisor surface relevant policy, history, peer outcomes, and recommended action inline in the
     WHEN Decision-maker (RM, underwriter, advisor, ops staff) faces a choice governed by Digital Operations Footprint.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</si>
  <si>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Digital Operations Footprint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Configure agent topics and bind Apex Actions for autonomous execution
  • Set confidence thresholds and audit logging
  • Expose outcomes via Pub/Sub API for downstream systems</t>
  </si>
  <si>
    <t>PUB-P1C1.5.6.UC3</t>
  </si>
  <si>
    <t>P1C1.5.6.UC3</t>
  </si>
  <si>
    <t>Strategy-to-execution linkage for Digital Operations Footprint</t>
  </si>
  <si>
    <t>For Digital Operations Footprint: Each Sales Cloud Initiative / FSC Action Plan record carries a parent link to the strategic objective in Digital Operations Footprint; CRM Analytics rolls up actuals to objective level. Trigger condition: New initiative is created or existing one re-baselined; needs traceability to Digital Operations Footprint.</t>
  </si>
  <si>
    <t>AC1: GIVEN Each Sales Cloud Initiative / FSC Action Plan record carries a parent link to the strategic objective in Digital Operati
     WHEN New initiative is created or existing one re-baselined; needs traceability to Digital Operations Footprint.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</si>
  <si>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Digital Operations Footprint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</si>
  <si>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PUB-P1C1.5.6.UC1</t>
  </si>
  <si>
    <t>P1C1.5.6.UC1</t>
  </si>
  <si>
    <t>AI-assisted authoring &amp; maintenance of Digital Operations Footprint</t>
  </si>
  <si>
    <t>For Digital Operations Footprint: Agentforce + nCino Banking Advisor co-author over prior versions, board minutes, peer benchmarks (nCino Operations Analytics), regulatory horizon, current OKRs, and live FSC Initiative records. Trigger condition: Strategy/governance team kicks off a draft, refresh, or material amendment of Digital Operations Footprint.</t>
  </si>
  <si>
    <t>AC1: GIVEN Agentforce + nCino Banking Advisor co-author over prior versions, board minutes, peer benchmarks (nCino Operations Analy
     WHEN Strategy/governance team kicks off a draft, refresh, or material amendment of Digital Operations Footprint.
     THEN Agent generates a structured draft mapping each item to outcomes, KPIs, owners, and Salesforce/nCino enablers; flags inc
AC2: GIVEN the work is processed,
     WHEN the agent/workflow completes,
     THEN Board-ready Digital Operations Footprint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</si>
  <si>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Digital Operations Footprint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Configure agent topics and bind Apex Actions for autonomous execution
  • Set confidence thresholds and audit logging
  • Expose outcomes via Pub/Sub API for downstream systems</t>
  </si>
  <si>
    <t>PUB-P1C1.5.7.UC5</t>
  </si>
  <si>
    <t>P1C1.5.7.UC5</t>
  </si>
  <si>
    <t>Coverage gap monitoring for Green IT Strategy</t>
  </si>
  <si>
    <t>For Green IT Strategy: FSC + nCino + CRM Analytics compute coverage matrices (population × control × required artifact); agent identifies gaps. Trigger condition: Regular cycle (monthly/quarterly) or material event requires coverage assessment of Green IT Strategy.</t>
  </si>
  <si>
    <t>AC1: GIVEN FSC + nCino + CRM Analytics compute coverage matrices (population × control × required artifact); agent identifies gaps.
     WHEN Regular cycle (monthly/quarterly) or material event requires coverage assessment of Green IT Strategy.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</si>
  <si>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Green IT Strategy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Build review queue with assignment rules per persona
  • Configure approval flow with delta-summary for reviewers
  • Add agent-suggested edits with human accept/reject</t>
  </si>
  <si>
    <t>PUB-P1C1.5.7.UC4</t>
  </si>
  <si>
    <t>P1C1.5.7.UC4</t>
  </si>
  <si>
    <t>AI decision support at point of action for Green IT Strategy</t>
  </si>
  <si>
    <t>For Green IT Strategy: Agentforce + nCino Banking Advisor surface relevant policy, history, peer outcomes, and recommended action inline in the user's workflow. Trigger condition: Decision-maker (RM, underwriter, advisor, ops staff) faces a choice governed by Green IT Strategy.</t>
  </si>
  <si>
    <t>AC1: GIVEN Agentforce + nCino Banking Advisor surface relevant policy, history, peer outcomes, and recommended action inline in the
     WHEN Decision-maker (RM, underwriter, advisor, ops staff) faces a choice governed by Green IT Strategy.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</si>
  <si>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Green IT Strategy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Build review queue with assignment rules per persona
  • Configure approval flow with delta-summary for reviewers
  • Add agent-suggested edits with human accept/reject</t>
  </si>
  <si>
    <t>PUB-P1C1.5.7.UC3</t>
  </si>
  <si>
    <t>P1C1.5.7.UC3</t>
  </si>
  <si>
    <t>Strategy-to-execution linkage for Green IT Strategy</t>
  </si>
  <si>
    <t>For Green IT Strategy: Each Sales Cloud Initiative / FSC Action Plan record carries a parent link to the strategic objective in Green IT Strategy; CRM Analytics rolls up actuals to objective level. Trigger condition: New initiative is created or existing one re-baselined; needs traceability to Green IT Strategy.</t>
  </si>
  <si>
    <t>AC1: GIVEN Each Sales Cloud Initiative / FSC Action Plan record carries a parent link to the strategic objective in Green IT Strate
     WHEN New initiative is created or existing one re-baselined; needs traceability to Green IT Strategy.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</si>
  <si>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Green IT Strategy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Build review queue with assignment rules per persona
  • Configure approval flow with delta-summary for reviewers
  • Add agent-suggested edits with human accept/reject</t>
  </si>
  <si>
    <t>PUB-P1C1.5.7.UC2</t>
  </si>
  <si>
    <t>P1C1.5.7.UC2</t>
  </si>
  <si>
    <t>Real-time executive performance dashboard for Green IT Strategy</t>
  </si>
  <si>
    <t>For Green IT Strategy: CRM Analytics + Tableau ingest from Sales Cloud, FSC, nCino loan/portfolio metrics, and external benchmarks via MuleSoft. Trigger condition: Quarterly business review or material event requires live performance view tied to Green IT Strategy.</t>
  </si>
  <si>
    <t>AC1: GIVEN CRM Analytics + Tableau ingest from Sales Cloud, FSC, nCino loan/portfolio metrics, and external benchmarks via MuleSoft
     WHEN Quarterly business review or material event requires live performance view tied to Green IT Strategy.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</si>
  <si>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Green IT Strategy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Build review queue with assignment rules per persona
  • Configure approval flow with delta-summary for reviewers
  • Add agent-suggested edits with human accept/reject</t>
  </si>
  <si>
    <t>PUB-P1C1.5.7.UC1</t>
  </si>
  <si>
    <t>P1C1.5.7.UC1</t>
  </si>
  <si>
    <t>AI-assisted authoring &amp; maintenance of Green IT Strategy</t>
  </si>
  <si>
    <t>For Green IT Strategy: Agentforce + nCino Banking Advisor co-author over prior versions, board minutes, peer benchmarks (nCino Operations Analytics), regulatory horizon, current OKRs, and live FSC Initiative records. Trigger condition: Strategy/governance team kicks off a draft, refresh, or material amendment of Green IT Strategy.</t>
  </si>
  <si>
    <t>AC1: GIVEN Agentforce + nCino Banking Advisor co-author over prior versions, board minutes, peer benchmarks (nCino Operations Analy
     WHEN Strategy/governance team kicks off a draft, refresh, or material amendment of Green IT Strategy.
     THEN Agent generates a structured draft mapping each item to outcomes, KPIs, owners, and Salesforce/nCino enablers; flags inc
AC2: GIVEN the work is processed,
     WHEN the agent/workflow completes,
     THEN Board-ready Green IT Strategy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</si>
  <si>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Green IT Strategy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Build review queue with assignment rules per persona
  • Configure approval flow with delta-summary for reviewers
  • Add agent-suggested edits with human accept/reject</t>
  </si>
  <si>
    <t>PUB-P1C1.5.8.UC5</t>
  </si>
  <si>
    <t>P1C1.5.8.UC5</t>
  </si>
  <si>
    <t>Coverage gap monitoring for Sustainable Cloud</t>
  </si>
  <si>
    <t>For Sustainable Cloud: FSC + nCino + CRM Analytics compute coverage matrices (population × control × required artifact); agent identifies gaps. Trigger condition: Regular cycle (monthly/quarterly) or material event requires coverage assessment of Sustainable Cloud.</t>
  </si>
  <si>
    <t>AC1: GIVEN FSC + nCino + CRM Analytics compute coverage matrices (population × control × required artifact); agent identifies gaps.
     WHEN Regular cycle (monthly/quarterly) or material event requires coverage assessment of Sustainable Cloud.
     THEN Gap remediation plan drafted; owner assigned; progress tracked.
AC2: GIVEN the work is processed,
     WHEN the agent/workflow completes,
     THEN Coverage scorecard with closed gaps and aged-gap exceptions visible to leadership.
AC3: GIVEN AI augmentation is enabled,
     WHEN the user invokes the agent,
     THEN Agentforce Coverage Agent analyzes gaps and drafts remediation plans.
AC4: GIVEN external systems need access,
     WHEN integration is configured,
     THEN Coverage data exposed via REST for ERM, audit, and BI consumption.</t>
  </si>
  <si>
    <t>Solution Approach for Sustainable Cloud (COVERAGE_MONITORING):
Platform Stack: FSC, nCino, CRM Analytics, Agentforce
AI/Agentic Layer:
  Agentforce Coverage Agent analyzes gaps and drafts remediation plans.
Headless/Integration Layer:
  Coverage data exposed via REST for ERM, audit, and BI consumption.
Business Value:
  Eliminates coverage surprises in audits and exams; rebalances investment toward weakest areas.
Implementation Notes:
  • Configure agent topics and bind Apex Actions for autonomous execution
  • Set confidence thresholds and audit logging
  • Expose outcomes via Pub/Sub API for downstream systems</t>
  </si>
  <si>
    <t>PUB-P1C1.5.8.UC4</t>
  </si>
  <si>
    <t>P1C1.5.8.UC4</t>
  </si>
  <si>
    <t>AI decision support at point of action for Sustainable Cloud</t>
  </si>
  <si>
    <t>For Sustainable Cloud: Agentforce + nCino Banking Advisor surface relevant policy, history, peer outcomes, and recommended action inline in the user's workflow. Trigger condition: Decision-maker (RM, underwriter, advisor, ops staff) faces a choice governed by Sustainable Cloud.</t>
  </si>
  <si>
    <t>AC1: GIVEN Agentforce + nCino Banking Advisor surface relevant policy, history, peer outcomes, and recommended action inline in the
     WHEN Decision-maker (RM, underwriter, advisor, ops staff) faces a choice governed by Sustainable Cloud.
     THEN User accepts, modifies, or overrides recommendation with rationale captured.
AC2: GIVEN the work is processed,
     WHEN the agent/workflow completes,
     THEN Decisions become consistent with policy and benchmark; rationale stored for review.
AC3: GIVEN AI augmentation is enabled,
     WHEN the user invokes the agent,
     THEN Agentforce In-Workflow Agent provides reasoning, citations, and 'why this' explainability.
AC4: GIVEN external systems need access,
     WHEN integration is configured,
     THEN Decision-support API embedded in third-party origination/wealth/insurance systems.</t>
  </si>
  <si>
    <t>Solution Approach for Sustainable Cloud (DECISION_SUPPORT):
Platform Stack: Agentforce, nCino Banking Advisor, Sales/Service Cloud, Einstein
AI/Agentic Layer:
  Agentforce In-Workflow Agent provides reasoning, citations, and 'why this' explainability.
Headless/Integration Layer:
  Decision-support API embedded in third-party origination/wealth/insurance systems.
Business Value:
  Quality of front-line decisions rises; coaching becomes data-driven; turnover risk reduced.
Implementation Notes:
  • Configure agent topics and bind Apex Actions for autonomous execution
  • Set confidence thresholds and audit logging
  • Expose outcomes via Pub/Sub API for downstream systems</t>
  </si>
  <si>
    <t>PUB-P1C1.5.8.UC3</t>
  </si>
  <si>
    <t>P1C1.5.8.UC3</t>
  </si>
  <si>
    <t>Strategy-to-execution linkage for Sustainable Cloud</t>
  </si>
  <si>
    <t>For Sustainable Cloud: Each Sales Cloud Initiative / FSC Action Plan record carries a parent link to the strategic objective in Sustainable Cloud; CRM Analytics rolls up actuals to objective level. Trigger condition: New initiative is created or existing one re-baselined; needs traceability to Sustainable Cloud.</t>
  </si>
  <si>
    <t>AC1: GIVEN Each Sales Cloud Initiative / FSC Action Plan record carries a parent link to the strategic objective in Sustainable Clo
     WHEN New initiative is created or existing one re-baselined; needs traceability to Sustainable Cloud.
     THEN Mismatches (orphaned initiatives, unfunded objectives) surface in a reconciliation dashboard; PMO triage agent recommend
AC2: GIVEN the work is processed,
     WHEN the agent/workflow completes,
     THEN Every active initiative has a strategic parent; every objective has at least one funded initiative.
AC3: GIVEN AI augmentation is enabled,
     WHEN the user invokes the agent,
     THEN Agentforce PMO Agent flags orphaned work, drafts re-alignment proposals.
AC4: GIVEN external systems need access,
     WHEN integration is configured,
     THEN Initiative-to-objective graph exposed via GraphQL for PPM tools.</t>
  </si>
  <si>
    <t>Solution Approach for Sustainable Cloud (ALIGNMENT_LINK):
Platform Stack: Sales Cloud, FSC Action Plans, CRM Analytics
AI/Agentic Layer:
  Agentforce PMO Agent flags orphaned work, drafts re-alignment proposals.
Headless/Integration Layer:
  Initiative-to-objective graph exposed via GraphQL for PPM tools.
Business Value:
  Eliminates the 'pet projects' problem; strategy refresh becomes data-driven, not anecdotal.
Implementation Notes:
  • Configure agent topics and bind Apex Actions for autonomous execution
  • Set confidence thresholds and audit logging
  • Expose outcomes via Pub/Sub API for downstream systems</t>
  </si>
  <si>
    <t>PUB-P1C1.5.8.UC2</t>
  </si>
  <si>
    <t>P1C1.5.8.UC2</t>
  </si>
  <si>
    <t>Real-time executive performance dashboard for Sustainable Cloud</t>
  </si>
  <si>
    <t>For Sustainable Cloud: CRM Analytics + Tableau ingest from Sales Cloud, FSC, nCino loan/portfolio metrics, and external benchmarks via MuleSoft. Trigger condition: Quarterly business review or material event requires live performance view tied to Sustainable Cloud.</t>
  </si>
  <si>
    <t>AC1: GIVEN CRM Analytics + Tableau ingest from Sales Cloud, FSC, nCino loan/portfolio metrics, and external benchmarks via MuleSoft
     WHEN Quarterly business review or material event requires live performance view tied to Sustainable Cloud.
     THEN Predictive indicators (Einstein Discovery) flag at-risk objectives; agent recommends recovery actions; executives drill 
AC2: GIVEN the work is processed,
     WHEN the agent/workflow completes,
     THEN Persistent dashboard with scorecards, leading indicators, and AI-recommended interventions linked to FSC records.
AC3: GIVEN AI augmentation is enabled,
     WHEN the user invokes the agent,
     THEN Agentforce Performance Agent narrates insights and drafts recommended actions.
AC4: GIVEN external systems need access,
     WHEN integration is configured,
     THEN Dashboard tiles exposed as REST for embedding in MS Teams, Slack canvases, and board portals.</t>
  </si>
  <si>
    <t>Solution Approach for Sustainable Cloud (EXEC_DASHBOARD):
Platform Stack: CRM Analytics, Tableau, Einstein Discovery, nCino Operations Analytics
AI/Agentic Layer:
  Agentforce Performance Agent narrates insights and drafts recommended actions.
Headless/Integration Layer:
  Dashboard tiles exposed as REST for embedding in MS Teams, Slack canvases, and board portals.
Business Value:
  Performance becomes observable; gaps surface weeks earlier; intervention is data-driven.
Implementation Notes:
  • Configure agent topics and bind Apex Actions for autonomous execution
  • Set confidence thresholds and audit logging
  • Expose outcomes via Pub/Sub API for downstream systems</t>
  </si>
  <si>
    <t>PUB-P1C1.5.8.UC1</t>
  </si>
  <si>
    <t>P1C1.5.8.UC1</t>
  </si>
  <si>
    <t>AI-assisted authoring &amp; maintenance of Sustainable Cloud</t>
  </si>
  <si>
    <t>For Sustainable Cloud: Agentforce + nCino Banking Advisor co-author over prior versions, board minutes, peer benchmarks (nCino Operations Analytics), regulatory horizon, current OKRs, and live FSC Initiative records. Trigger condition: Strategy/governance team kicks off a draft, refresh, or material amendment of Sustainable Cloud.</t>
  </si>
  <si>
    <t>AC1: GIVEN Agentforce + nCino Banking Advisor co-author over prior versions, board minutes, peer benchmarks (nCino Operations Analy
     WHEN Strategy/governance team kicks off a draft, refresh, or material amendment of Sustainable Cloud.
     THEN Agent generates a structured draft mapping each item to outcomes, KPIs, owners, and Salesforce/nCino enablers; flags inc
AC2: GIVEN the work is processed,
     WHEN the agent/workflow completes,
     THEN Board-ready Sustainable Cloud stored in Quip / Salesforce Files, linked to FSC records, with full traceability from objective to KPI dashboard.
AC3: GIVEN AI augmentation is enabled,
     WHEN the user invokes the agent,
     THEN Agentforce Authoring Agent + nCino Banking Advisor co-author, cite sources, propose edits.
AC4: GIVEN external systems need access,
     WHEN integration is configured,
     THEN Agent output exposed via REST so PPM tools (Planview, Asana), board portals (Diligent, BoardEffect), and ELT pipelines consume the artifact.</t>
  </si>
  <si>
    <t>Solution Approach for Sustainable Cloud (AI_AUTHOR):
Platform Stack: Salesforce Platform, Quip, nCino Banking Advisor, Agentforce
AI/Agentic Layer:
  Agentforce Authoring Agent + nCino Banking Advisor co-author, cite sources, propose edits.
Headless/Integration Layer:
  Agent output exposed via REST so PPM tools (Planview, Asana), board portals (Diligent, BoardEffect), and ELT pipelines consume the artifact.
Business Value:
  Drafting cycle compresses from 8-12 weeks to 2-3; every objective acquires a measurable KPI and Salesforce-tracked owner.
Implementation Notes:
  • Configure agent topics and bind Apex Actions for autonomous execution
  • Set confidence thresholds and audit logging
  • Expose outcomes via Pub/Sub API for downstream systems</t>
  </si>
  <si>
    <t>Vendor</t>
  </si>
  <si>
    <t>Platform_Name</t>
  </si>
  <si>
    <t>Detailed_Capabilities</t>
  </si>
  <si>
    <t>Setup_Path</t>
  </si>
  <si>
    <t>Prerequisites</t>
  </si>
  <si>
    <t>Customization_Extension_Points</t>
  </si>
  <si>
    <t>Common_Combinations</t>
  </si>
  <si>
    <t>Pricing_Tier_Notes</t>
  </si>
  <si>
    <t>Linked_L4_Features</t>
  </si>
  <si>
    <t>Linked_Sub_Caps_Top5</t>
  </si>
  <si>
    <t>Reference_URL</t>
  </si>
  <si>
    <t>Source_Evidence</t>
  </si>
  <si>
    <t>Use_When</t>
  </si>
  <si>
    <t>L3-SF-FSC</t>
  </si>
  <si>
    <t>Salesforce</t>
  </si>
  <si>
    <t>Salesforce Financial Services Cloud (FSC)</t>
  </si>
  <si>
    <t>Industry Cloud</t>
  </si>
  <si>
    <t>Financial-services-tailored CRM with prebuilt FS data model: households, financial accounts, life events, action plans, OmniStudio.</t>
  </si>
  <si>
    <t>• Households &amp; Relationship Mapping (multi-generational relationships, business + household)
• Financial Account model (CRM-integrated with deposits/loans/investment accounts)
• Action Plans Templates for compliance/onboarding/lifecycle
• Life Events framework (birth, marriage, retirement, death) with NBA
• Client Goals &amp; Onboarding flows
• Flexible hierarchies for FS specialists (Banker, Advisor, RM)
• Compliance workflow templates (KYC, AML, suitability)
• Industry data model (CIP, CRR, etc.) maintained by Salesforce</t>
  </si>
  <si>
    <t>Setup → FSC Setup → enable FSC features → Activate Industry Common Components</t>
  </si>
  <si>
    <t>Salesforce Sales Cloud or Service Cloud + FSC license; OmniStudio enabled</t>
  </si>
  <si>
    <t>Custom Objects on FSC base; Action Plan templates; OmniScripts; Apex extensions; CDC events on FSC objects</t>
  </si>
  <si>
    <t>Pairs with: Agentforce for FS, Data Cloud, Marketing Cloud, MuleSoft, nCino</t>
  </si>
  <si>
    <t>FSC adds $$$/user/month on top of Sales/Service Cloud; Industries Editions bundle FSC + Data Cloud + AI</t>
  </si>
  <si>
    <t>• Client Goals &amp; Onboarding
• FSC Action Plans
• FSC Compliance Workflows
• Financial Account Tracking
• Flexible Hierarchies for FS
• Household Relationship Mapping
• Life Events Framework</t>
  </si>
  <si>
    <t>• P1C1.8.1 (Digital Due Diligence): 2
• P1C1.8.2 (Strategic Integration Planning): 2
• P1C1.8.3 (Synergy Identification): 2
• P1C1.8.4 (Cultural Integration Planning): 2
• P1C2.3.1 (TPRM Framework): 2</t>
  </si>
  <si>
    <t>https://www.salesforce.com/financial-services/cloud/</t>
  </si>
  <si>
    <t>Verified via partner reference (Mphasis Silverline Banking Solutions page references "Salesforce Financial Services Cloud" as canonical product)</t>
  </si>
  <si>
    <t>Banks, credit unions, wealth, insurance needing relationship management + FS data model</t>
  </si>
  <si>
    <t>L3-SF-AGENTFORCE</t>
  </si>
  <si>
    <t>Salesforce Agentforce</t>
  </si>
  <si>
    <t>AI / Agentic Platform</t>
  </si>
  <si>
    <t>Agentic AI platform with pre-built agents (Service, SDR, Sales Coach, etc.) + custom agent builder + MCP support.</t>
  </si>
  <si>
    <t>• Pre-built agents: Service, SDR, Sales Coach, Campaign Optimizer, IT Service, Operations
• Agentforce Builder for custom agents with topics + actions
• MCP support for external tools/data via verified MCP servers
• Agentforce Voice (multi-modal voice + chat in same conversation)
• Agentic Search across Salesforce + connected systems
• Agentforce Observability (Agent Trail, Performance, Cost, Safety)
• Topics &amp; Actions (Apex Actions, Flow Actions, Prompt Templates)
• Trust Layer (zero-data-retention, masking, audit)</t>
  </si>
  <si>
    <t>Setup → Einstein → Agentforce → Configure agents, Topics, Actions</t>
  </si>
  <si>
    <t>Sales/Service Cloud Enterprise+; Data Cloud (recommended); Einstein Trust Layer</t>
  </si>
  <si>
    <t>Apex Actions; custom Topics; Prompt Templates; MCP servers; webhook actions; flow-based agent triggers</t>
  </si>
  <si>
    <t>Pairs with: Data Cloud (grounding), FSC (industry context), Marketing Cloud (campaign actions), Slack</t>
  </si>
  <si>
    <t>Agentforce conversation-based pricing; Service+SDR agents bundled with Service Cloud Unlimited</t>
  </si>
  <si>
    <t>• Agentforce Builder
• Agentforce Campaign Optimizer
• Agentforce IT Service Agent
• Agentforce Operations
• Agentforce SDR Agent
• Agentforce Sales Coach
• Agentforce Service Agent
• Agentforce Topics &amp; Actions
• Agentforce Voice</t>
  </si>
  <si>
    <t>• P1C1.1.1 (Digital Strategy Document): 2
• P1C1.1.2 (Business Alignment): 2
• P1C1.1.3 (Strategy Refresh Cadence): 2
• P1C1.1.4 (Vision Communication): 2
• P1C1.1.5 (Board Engagement): 2</t>
  </si>
  <si>
    <t>https://www.salesforce.com/agentforce/</t>
  </si>
  <si>
    <t>Salesforce Agentforce canonical product page</t>
  </si>
  <si>
    <t>Any Solution_Type=Headless or Hybrid sub-cap requiring AI agent automation</t>
  </si>
  <si>
    <t>L3-SF-AGENTFORCE-FS</t>
  </si>
  <si>
    <t>Agentforce for Financial Services</t>
  </si>
  <si>
    <t>AI / Industry Templates</t>
  </si>
  <si>
    <t>Pre-built FS Agentforce templates: Banking Service Customer/Employee Assistance, Banking Relationship Assistance, Financial Advisor Assistance, Loan Product Assistance, Collections, Insurance Service.</t>
  </si>
  <si>
    <t>• Banking Service Customer Assistance (deposits, fees, lost cards, travel notifications)
• Banking Relationship Assistance (post-meeting summaries, NBA for advisors)
• Financial Advisor Assistance (meeting prep, portfolio summaries, life events)
• Loan Product Assistance (lending product discovery, prequalification)
• Insurance Service Assistance (policy queries, claim status)
• Client Relationship Assistant (relationship health, opportunity surfacing)
• Banking Agent Toolkits - Apex Action library for FS workflows
• Pre-built FS Topics anchored to Industry Data Model objects</t>
  </si>
  <si>
    <t>Setup → Einstein → Agentforce → Pre-built Use Cases → enable Financial Services templates</t>
  </si>
  <si>
    <t>FSC + Agentforce; Industry Data Model deployed; Data Cloud (for grounding)</t>
  </si>
  <si>
    <t>Customize FS Topics; add custom Apex Actions to FS templates; extend Industry Data Model</t>
  </si>
  <si>
    <t>Pairs with: FSC, Data Cloud, Banking Advisor (nCino), Tableau Pulse</t>
  </si>
  <si>
    <t>Included with Agentforce + FSC licensing; conversation-based pricing applies</t>
  </si>
  <si>
    <t>• Agentforce Contact Center for FS
• Agentforce Voice for Financial Services
• Banking Relationship Assistance
• Banking Service Customer Assistance
• Banking Service Employee Assistance
• Benefits Verification
• Client Meeting Preparation
• Client Meeting Preparation Agent
• Collections Assistance
• Complaints Management
• Digital Loan Officer Agent
• Embedded Compliance Controls
• Financial Advisor Assistance
• Insurance Claims Management
• Insurance Service Assistance
• Loan Product Assistance / Digital Loan Officer Agent
• Personalized Engagement (FS)
• Process Compliance Navigator
• Transaction Dispute Management</t>
  </si>
  <si>
    <t>• P1C1.5.1 (Target Architecture Vision): 1
• P1C1.5.2 (Platform Strategy): 1
• P1C1.5.3 (Data Strategy Alignment): 1
• P1C1.5.4 (AI/ML Strategy): 1
• P1C1.5.5 (Cloud Strategy): 1</t>
  </si>
  <si>
    <t>https://www.salesforce.com/financial-services/artificial-intelligence/</t>
  </si>
  <si>
    <t>Salesforce FS AI canonical page (verified Aug 2024)</t>
  </si>
  <si>
    <t>FS sub-caps with regulated workflows requiring vendor-validated AI templates</t>
  </si>
  <si>
    <t>L3-SF-DATA-CLOUD</t>
  </si>
  <si>
    <t>Salesforce Data Cloud (Data 360)</t>
  </si>
  <si>
    <t>Data Platform / CDP</t>
  </si>
  <si>
    <t>Customer data platform with zero-copy architecture, ingestion APIs, calculated insights, segmentation, activation.</t>
  </si>
  <si>
    <t>• Zero-Copy Architecture (query Snowflake/BigQuery without movement)
• Streaming Ingestion API (200KB micro-batches, 3-min processing)
• Bulk Ingestion API (CSV-based scheduled syncs)
• Activation API (real-time segment activation to downstream)
• Calculated Insights (declarative metric definitions)
• Identity Resolution &amp; Unified Profile
• Intelligent Segmentation (AI-suggested segments)
• Data Cloud Triggered Flows (act on data lake changes)
• Activation to Marketing/Sales/Service Cloud</t>
  </si>
  <si>
    <t>Setup → Data Cloud → Data Streams → Ingestion API connector setup</t>
  </si>
  <si>
    <t>Data Cloud Edition; Connected App with JWT auth; appropriate ingestion permissions</t>
  </si>
  <si>
    <t>Custom DLOs/DMOs; calculated insights via SQL; custom activation targets; Apex on Data Cloud objects</t>
  </si>
  <si>
    <t>Pairs with: FSC, Marketing Cloud, Agentforce (grounding), Tableau, Databricks (zero-copy)</t>
  </si>
  <si>
    <t>Consumption-based pricing (records, segment counts, activations); enterprise tiers include compute credits</t>
  </si>
  <si>
    <t>• AI-Calculated Insights
• Agentic Setup and Data Management
• Data 360 Activation APIs
• Intelligent Segmentation
• Unified Customer Profile
• Zero-Copy Architecture</t>
  </si>
  <si>
    <t>• P1C2.5.1 (Data Governance Framework): 6
• P1C2.5.2 (Data Ownership Model): 6
• P1C2.5.3 (Data Quality Governance): 6
• P1C2.5.4 (Data Privacy Governance): 6
• P1C2.5.5 (Data Classification): 6</t>
  </si>
  <si>
    <t>https://www.salesforce.com/data-cloud/overview/</t>
  </si>
  <si>
    <t>Salesforce Data Cloud canonical product page</t>
  </si>
  <si>
    <t>Sub-caps requiring unified customer data, real-time activation, calculated insights</t>
  </si>
  <si>
    <t>L3-SF-MARKETING</t>
  </si>
  <si>
    <t>Salesforce Marketing Cloud</t>
  </si>
  <si>
    <t>Marketing</t>
  </si>
  <si>
    <t>Marketing automation: Engagement, Personalization, Account Engagement, Journey Builder.</t>
  </si>
  <si>
    <t>• Marketing Cloud Engagement (email, mobile, push, SMS via SendGrid)
• Marketing Cloud Personalization (real-time 1:1 web/app)
• Marketing Cloud Account Engagement (B2B journeys)
• Journey Builder (multi-step campaign orchestration)
• Einstein in Marketing (send time, content, scoring)
• CDP integration with Data Cloud (segments → journeys)
• A/B testing &amp; journey analytics
• Marketing Cloud Intelligence (cross-channel ROI)</t>
  </si>
  <si>
    <t>Setup → Marketing Cloud → enable connectors to Data Cloud + Sales/Service</t>
  </si>
  <si>
    <t>Marketing Cloud Edition (Pro/Corporate/Enterprise); Data Cloud (for unified profiles)</t>
  </si>
  <si>
    <t>Custom journey activities; AMPscript/SSJS for personalization; custom data extensions; webhook activities</t>
  </si>
  <si>
    <t>Pairs with: Data Cloud (segments), FSC (account context), Twilio Engage (SMS scale)</t>
  </si>
  <si>
    <t>Tiered by contact count + features; Engagement Pro/Corporate/Enterprise</t>
  </si>
  <si>
    <t>• Journey Builder
• Marketing Cloud Account Engagement
• Marketing Cloud Engagement
• Marketing Cloud Personalization</t>
  </si>
  <si>
    <t>• P1C4.2.1 (Executive Sponsorship Model): 1
• P1C4.2.2 (Leader Role Modeling): 1
• P1C4.2.3 (Leadership Communication): 1
• P1C4.2.4 (Middle Manager Enablement): 1
• P1C4.5.1 (Role-Based Training): 1</t>
  </si>
  <si>
    <t>https://www.salesforce.com/marketing/</t>
  </si>
  <si>
    <t>Salesforce Marketing Cloud canonical hub</t>
  </si>
  <si>
    <t>Customer engagement, campaign management, journey orchestration</t>
  </si>
  <si>
    <t>L3-SF-SERVICE</t>
  </si>
  <si>
    <t>Salesforce Service Cloud</t>
  </si>
  <si>
    <t>Customer Service</t>
  </si>
  <si>
    <t>Omnichannel service desk with case management, knowledge articles, voice, agent assist.</t>
  </si>
  <si>
    <t>• Case Management with intelligent routing
• Knowledge Articles (suggested articles via Einstein)
• Service Cloud Voice (telephony in Lightning console)
• Omnichannel routing (chat, voice, email, messaging)
• Field Service Lightning (mobile + scheduling)
• Einstein Bots (deflection, qualification)
• Customer Self-Service Portal
• Agent Workspace + Macros + Quick Text</t>
  </si>
  <si>
    <t>Setup → Service Setup → enable channels → configure routing, knowledge, Voice</t>
  </si>
  <si>
    <t>Service Cloud Edition; Voice requires Service Cloud Voice add-on</t>
  </si>
  <si>
    <t>Apex on Case object; custom Lightning components; custom omnichannel routing; Einstein Bots dialog</t>
  </si>
  <si>
    <t>Pairs with: Agentforce Service, Twilio Flex (alternative CC), FSC (FS-specific)</t>
  </si>
  <si>
    <t>Service Cloud Pro/Enterprise/Unlimited; Voice add-on per-user/month</t>
  </si>
  <si>
    <t>• Knowledge Articles
• Proactive Service
• Service Cloud Voice</t>
  </si>
  <si>
    <t>(no subcaps after relevance filter)</t>
  </si>
  <si>
    <t>https://www.salesforce.com/service/</t>
  </si>
  <si>
    <t>Salesforce Service Cloud canonical product page</t>
  </si>
  <si>
    <t>Service operations, contact center, case routing</t>
  </si>
  <si>
    <t>L3-SF-SALES</t>
  </si>
  <si>
    <t>Salesforce Sales Cloud</t>
  </si>
  <si>
    <t>Sales / CRM</t>
  </si>
  <si>
    <t>Sales workspace, pipeline, account management, two-way email, prospecting.</t>
  </si>
  <si>
    <t>• Sales Workspace (unified pipeline view)
• 24/7 Always-on Prospecting (Agentforce SDR)
• Two-Way Email integration (Outlook, Gmail)
• Account Management with hierarchies
• Pipeline Inspection + Forecasting
• Einstein Conversation Insights (call recording analysis)
• Sales Engagement (cadences, sequences)
• Sales Cloud Einstein (lead/opportunity scoring)</t>
  </si>
  <si>
    <t>Setup → Sales Cloud Setup → configure pipeline stages, products, opportunities</t>
  </si>
  <si>
    <t>Sales Cloud Edition (Pro+); Einstein for AI features</t>
  </si>
  <si>
    <t>Custom opportunity stages; Apex on Opportunity; custom cadence step types; LWC for sales experience</t>
  </si>
  <si>
    <t>Pairs with: FSC, Marketing Cloud, Agentforce SDR, Slack</t>
  </si>
  <si>
    <t>Sales Cloud Pro/Enterprise/Unlimited; Einstein add-on or bundled in Unlimited+</t>
  </si>
  <si>
    <t>• 24/7 Always-on Prospecting
• Account Management
• Sales Workspace
• Two-Way Email</t>
  </si>
  <si>
    <t>• P1C3.9.1 (Innovation Lab/Center): 1
• P1C3.9.2 (Innovation Team): 1
• P1C3.9.3 (Design Thinking Capabilities): 1
• P1C3.9.4 (Rapid Prototyping Capabilities): 1
• P1C4.2.1 (Executive Sponsorship Model): 1</t>
  </si>
  <si>
    <t>https://www.salesforce.com/sales/</t>
  </si>
  <si>
    <t>Salesforce Sales Cloud canonical product page</t>
  </si>
  <si>
    <t>Sales pipeline, account management, opportunity tracking</t>
  </si>
  <si>
    <t>L3-SF-CRMA</t>
  </si>
  <si>
    <t>Salesforce CRM Analytics</t>
  </si>
  <si>
    <t>Analytics</t>
  </si>
  <si>
    <t>Embedded analytics dashboards, Einstein Discovery, Story Builder.</t>
  </si>
  <si>
    <t>• CRM Analytics Dashboards embedded in Lightning
• Einstein Discovery (AutoML on CRM data)
• CRM Analytics Story Builder (predictive narratives)
• Lens-based exploratory analytics
• Pre-built FS Apps (Banking, Wealth, Insurance)
• Data prep recipes
• Embedded analytics on records (Account/Contact dashboards)</t>
  </si>
  <si>
    <t>Setup → CRM Analytics → Configure datasets, dashboards, recipes</t>
  </si>
  <si>
    <t>CRM Analytics license or Sales Cloud Einstein</t>
  </si>
  <si>
    <t>Custom datasets; SAQL queries; Einstein Discovery model deployment to records</t>
  </si>
  <si>
    <t>Pairs with: Sales Cloud, FSC, Tableau (advanced viz)</t>
  </si>
  <si>
    <t>CRM Analytics Plus or Growth editions; Einstein Discovery bundled</t>
  </si>
  <si>
    <t>• CRM Analytics Dashboards
• CRM Analytics Story Builder
• Einstein Discovery</t>
  </si>
  <si>
    <t>• P1C1.1.6 (ESG Strategy Document): 3
• P1C1.1.7 (Materiality Assessment): 3
• P1C1.1.8 (ESG Commitments): 3
• P1C1.2.6 (ESG Roadmap): 3
• P1C1.2.7 (Net Zero Pathway): 3</t>
  </si>
  <si>
    <t>https://www.salesforce.com/analytics/</t>
  </si>
  <si>
    <t>Salesforce Analytics canonical hub</t>
  </si>
  <si>
    <t>In-platform analytics, ML-powered insights, advisor productivity dashboards</t>
  </si>
  <si>
    <t>L3-SF-SHIELD</t>
  </si>
  <si>
    <t>Salesforce Shield</t>
  </si>
  <si>
    <t>Security &amp; Compliance</t>
  </si>
  <si>
    <t>Platform Encryption, Event Monitoring, Field Audit Trail, Real-Time Event Monitoring.</t>
  </si>
  <si>
    <t>• Platform Encryption (deterministic, probabilistic, BYOK)
• Event Monitoring (60+ event types: API calls, logins, etc.)
• Field Audit Trail (10-year retention; up to 60 fields per object)
• Real-Time Event Monitoring (real-time event streaming)
• Encryption key lifecycle management
• Transaction Security policies</t>
  </si>
  <si>
    <t>Setup → Security → Platform Encryption | Event Monitoring | Field Audit Trail</t>
  </si>
  <si>
    <t>Salesforce Shield SKU; appropriate edition (Enterprise+)</t>
  </si>
  <si>
    <t>Custom Transaction Security policies; encryption key BYOK via Cache-Only Key Service</t>
  </si>
  <si>
    <t>Pairs with: Audit/Compliance workflows, Real-Time Event Monitoring with SIEM</t>
  </si>
  <si>
    <t>Add-on bundle; per-org pricing varies by usage</t>
  </si>
  <si>
    <t>• Event Monitoring
• Field Audit Trail
• Platform Encryption
• Real-Time Event Monitoring</t>
  </si>
  <si>
    <t>• P1C2.2.1 (Digital Risk Appetite Statement): 4
• P1C2.2.2 (Risk Tolerance Metrics): 4
• P1C2.2.3 (Risk-Informed Decisions): 4
• P1C2.2.4 (Emerging Risk Identification): 4
• P1C2.2.5 (Risk Escalation Protocols): 4</t>
  </si>
  <si>
    <t>https://www.salesforce.com/products/platform/products/shield/</t>
  </si>
  <si>
    <t>Salesforce Shield canonical product page</t>
  </si>
  <si>
    <t>Compliance, audit trail, encryption requirements (Banking, Insurance)</t>
  </si>
  <si>
    <t>L3-SF-INDUSTRIES-COMMON</t>
  </si>
  <si>
    <t>Salesforce Industries Common Components</t>
  </si>
  <si>
    <t>Industry Tooling</t>
  </si>
  <si>
    <t>OmniStudio (OmniScript, Integration Procedures, Decision Tables, Action Plans Template).</t>
  </si>
  <si>
    <t>• OmniStudio Components (FlexCards, OmniScripts, DataRaptor, Integration Procedures)
• Decision Tables and Matrices
• Action Plans Template (Industries-version)
• Industries Common Resources (CRR, CIP, etc.)
• OmniStudio Tracking Service</t>
  </si>
  <si>
    <t>Setup → Industries Setup → enable OmniStudio</t>
  </si>
  <si>
    <t>Industry Cloud edition (FSC, Health Cloud, etc.)</t>
  </si>
  <si>
    <t>Custom OmniScripts; FlexCards; Integration Procedures; custom Action Plan templates</t>
  </si>
  <si>
    <t>Foundation for FSC; pairs with all industry clouds</t>
  </si>
  <si>
    <t>Bundled with Industry Cloud licenses</t>
  </si>
  <si>
    <t>• Action Plans Template
• Decision Tables and Matrices
• Integration Procedures
• OmniScript
• OmniStudio</t>
  </si>
  <si>
    <t>• P1C2.8.1 (Project Governance Framework): 5
• P1C2.8.2 (Portfolio Management): 5
• P1C2.8.3 (Benefits Realization): 5
• P1C2.8.4 (Agile Governance): 5
• P1C2.8.5 (Value Realization Dashboards &amp; Scorecards): 5</t>
  </si>
  <si>
    <t>OmniStudio is part of Industries Cloud per Salesforce docs</t>
  </si>
  <si>
    <t>Cross-industry guided flows, decision matrices, action plan templates</t>
  </si>
  <si>
    <t>L3-SF-SLACK</t>
  </si>
  <si>
    <t>Slack</t>
  </si>
  <si>
    <t>Collaboration</t>
  </si>
  <si>
    <t>Slack Lists, Canvas, AI, Workflow Builder, Agentforce in Slack.</t>
  </si>
  <si>
    <t>• Slack Lists (structured records in channels)
• Slack Canvas (collaborative documents)
• Slack AI (search, summarize, recap)
• Workflow Builder (no-code automation)
• Slack Connect (cross-org channels)
• Agentforce in Slack (conversational agents)
• Apps &amp; Integrations (1000+ partner apps)</t>
  </si>
  <si>
    <t>admin.slack.com → install Salesforce app → configure Slack-CRM links</t>
  </si>
  <si>
    <t>Slack workspace; Pro/Business+/Enterprise Grid for advanced features</t>
  </si>
  <si>
    <t>Slack Bolt SDK for custom apps; Workflow Builder steps; Block Kit UI</t>
  </si>
  <si>
    <t>Pairs with: Agentforce, Sales/Service Cloud, Quip</t>
  </si>
  <si>
    <t>Slack per-user pricing; Enterprise Grid required for compliance</t>
  </si>
  <si>
    <t>• Agentforce in Slack
• Slack AI
• Slack Canvas
• Slack Lists
• Slack Workflow Builder</t>
  </si>
  <si>
    <t>• P1C1.1.6 (ESG Strategy Document): 5
• P1C1.1.7 (Materiality Assessment): 5
• P1C1.1.8 (ESG Commitments): 5
• P1C1.2.6 (ESG Roadmap): 5
• P1C1.2.7 (Net Zero Pathway): 5</t>
  </si>
  <si>
    <t>Slack canonical features page</t>
  </si>
  <si>
    <t>Team collaboration, workflow automation in Slack channels</t>
  </si>
  <si>
    <t>L3-SF-AGENTIC-SEARCH</t>
  </si>
  <si>
    <t>Agentic Enterprise Search</t>
  </si>
  <si>
    <t>AI Search</t>
  </si>
  <si>
    <t>Natural-language search across Salesforce data, structured + unstructured.</t>
  </si>
  <si>
    <t>• Natural language search across Salesforce + connected sources
• Federated retrieval with relevance ranking
• Citations + provenance for grounded answers
• Permission-aware results (RBAC enforced)
• Agentforce integration as retrieval skill</t>
  </si>
  <si>
    <t>Setup → Search → Agentic Search → connect data sources</t>
  </si>
  <si>
    <t>Salesforce Platform; Data Cloud (recommended for federated search)</t>
  </si>
  <si>
    <t>Custom retrievers; ranking signal weights; index extensions</t>
  </si>
  <si>
    <t>Pairs with: Agentforce (as skill), Knowledge Articles, Data Cloud</t>
  </si>
  <si>
    <t>Spring 2026 release; included in Agentforce conversation pricing</t>
  </si>
  <si>
    <t>• Agentic Enterprise Search Engine
• Citations &amp; Provenance Engine
• Federated Retrieval (Connected Sources)
• Permission-Aware Result Filter
• Search Skill in Agentforce</t>
  </si>
  <si>
    <t>• P1C1.3.1 (Customer Segment Definition): 5
• P1C1.3.2 (Segment-Specific Journeys): 5
• P1C1.3.CL1 (Commercial Segment Strategy): 5
• P1C1.3.CU1 (Member Segment Strategy): 5
• P1C1.3.IC1 (Insurance Line Strategy): 5</t>
  </si>
  <si>
    <t>https://www.salesforce.com/news/stories/spring-2026-product-release-announcement/</t>
  </si>
  <si>
    <t>Spring 2026 announcement</t>
  </si>
  <si>
    <t>Enterprise search across knowledge, records, files</t>
  </si>
  <si>
    <t>L3-SF-PLATFORM-FOUNDATION</t>
  </si>
  <si>
    <t>Salesforce Platform Foundation</t>
  </si>
  <si>
    <t>Platform / Lightning</t>
  </si>
  <si>
    <t>Flow Builder, Apex, LWC, REST API, Bulk API, Pub/Sub API, Platform Events, CDC.</t>
  </si>
  <si>
    <t>• Flow Builder (record-triggered, scheduled, screen flows)
• Apex (server-side code, triggers, REST classes)
• Lightning Web Components (LWC) for custom UI
• REST API + Bulk API 2.0 for data integration
• Pub/Sub API for events (Platform Events, CDC, RTEM)
• Permission Sets, Profiles, Sharing Rules (security)
• Custom Objects, Fields, Validation Rules
• External Services + Apex Callouts</t>
  </si>
  <si>
    <t>Setup → Object Manager / Flows / Apex Classes / Permissions</t>
  </si>
  <si>
    <t>Any Salesforce org; Developer/Sandbox for development</t>
  </si>
  <si>
    <t>All extension surfaces - full developer + admin platform</t>
  </si>
  <si>
    <t>Foundation for ALL Salesforce-based work</t>
  </si>
  <si>
    <t>Included in all editions; Enterprise+ unlocks full developer capabilities</t>
  </si>
  <si>
    <t>• Apex
• Flow Builder
• Lightning Web Components
• Quip
• Salesforce Files
• Salesforce Identity</t>
  </si>
  <si>
    <t>https://www.salesforce.com/platform/</t>
  </si>
  <si>
    <t>Salesforce Platform canonical hub</t>
  </si>
  <si>
    <t>Custom development, integrations, automation foundation</t>
  </si>
  <si>
    <t>L3-SF-TRAILHEAD</t>
  </si>
  <si>
    <t>Trailhead</t>
  </si>
  <si>
    <t>Enablement</t>
  </si>
  <si>
    <t>Salesforce learning platform with modules, trails, certifications.</t>
  </si>
  <si>
    <t>• Trailhead Modules and Trails (free learning content)
• Trailhead Live (instructor-led)
• Trailmixes (custom learning paths)
• myTrailhead (custom branded learning)
• Enablement Sites (CRM-embedded learning)
• Certifications (Admin, Developer, Architect, etc.)</t>
  </si>
  <si>
    <t>trailhead.salesforce.com / Setup → Enablement Sites</t>
  </si>
  <si>
    <t>Free for individuals; myTrailhead requires license</t>
  </si>
  <si>
    <t>Custom modules in myTrailhead; Trailmixes; Enablement programs</t>
  </si>
  <si>
    <t>Pairs with: Change Management programs, Adoption initiatives</t>
  </si>
  <si>
    <t>Trailhead free; myTrailhead per-user/year</t>
  </si>
  <si>
    <t>• Enablement Sites
• Trailhead Modules
• myTrailhead</t>
  </si>
  <si>
    <t>• P1C4.5.1 (Role-Based Training): 3
• P1C4.5.2 (Digital Literacy Training): 3
• P1C4.5.3 (Just-In-Time Learning): 3
• P1C4.5.4 (Hands-On Practice): 3
• P1C4.5.5 (Training Effectiveness): 3</t>
  </si>
  <si>
    <t>https://trailhead.salesforce.com/</t>
  </si>
  <si>
    <t>Trailhead canonical home</t>
  </si>
  <si>
    <t>User training, change management, certification programs</t>
  </si>
  <si>
    <t>L3-SF-AGENTFORCE-RB-LIB</t>
  </si>
  <si>
    <t>Agentforce Retail Banking Library</t>
  </si>
  <si>
    <t>AI / Industry Templates (Retail Banking)</t>
  </si>
  <si>
    <t>102 named retail banking AI agents organized by LOB → Workflow (Sales/Risk/Operations/Servicing/G&amp;A).</t>
  </si>
  <si>
    <t>• 102 retail-banking-specific named agents (per Mar 2026 announcement)
• Organized by LOB → Workflow (Sales, Risk, Operations, Servicing, G&amp;A)
• Pre-built agent skills with industry context
• Action library for retail banking workflows
• Compliance/audit-ready guardrails</t>
  </si>
  <si>
    <t>Setup → Einstein → Agentforce → Pre-built Use Cases → Retail Banking</t>
  </si>
  <si>
    <t>Agentforce + FSC (Banking edition); Data Cloud</t>
  </si>
  <si>
    <t>Customize agent topics; add bank-specific actions; modify guardrails</t>
  </si>
  <si>
    <t>Pairs with: FSC, Data Cloud, nCino integration via Banking Advisor</t>
  </si>
  <si>
    <t>Included with Agentforce for FS; conversation pricing applies</t>
  </si>
  <si>
    <t>• Account Opening Assistant Agent
• Banking FAQ &amp; Knowledge Agent
• Banking Service Customer Assistance Agent
• Branch Appointment Scheduler Agent
• Card Activation &amp; Dispute Agent
• Customer Hardship Triage Agent
• Identity Verification Agent
• Loan Officer Assistant Agent</t>
  </si>
  <si>
    <t>• P1C1.3.CU1 (Member Segment Strategy): 1
• P1C2.1.1 (Digital Governance Charter): 1
• P1C2.1.2 (Steering Committee): 1
• P1C2.1.3 (Executive Sponsorship): 1
• P1C2.1.4 (Role Definitions): 1</t>
  </si>
  <si>
    <t>https://www.salesforce.com/agentforce/pre-built-use-cases/</t>
  </si>
  <si>
    <t>Salesforce-uploaded slide; pre-built use cases hub</t>
  </si>
  <si>
    <t>Retail banking sub-caps requiring named agent library</t>
  </si>
  <si>
    <t>L3-NCINO-COMM-LEND</t>
  </si>
  <si>
    <t>nCino</t>
  </si>
  <si>
    <t>nCino Commercial Lending</t>
  </si>
  <si>
    <t>Commercial Banking</t>
  </si>
  <si>
    <t>Commercial loan origination, underwriting, portfolio management. 54% faster origination per nCino.</t>
  </si>
  <si>
    <t>• Deal Management (relationship + multi-product deals)
• Loan Origination workflow (54% faster per nCino)
• Credit memo generation + Banking Advisor narrative
• Underwriting workflow with policy rules
• Portfolio management &amp; monitoring
• Participation tracking
• OFAC/AML compliance integration
• Real-time reporting + Banking Intelligence benchmarks</t>
  </si>
  <si>
    <t>nCino Platform Setup → Commercial Banking module → configure stages, policies</t>
  </si>
  <si>
    <t>Salesforce + nCino license; Banking Intelligence add-on for benchmarks</t>
  </si>
  <si>
    <t>Custom stages, policies, document templates; Apex on nCino objects; Banking Advisor topic customization</t>
  </si>
  <si>
    <t>Pairs with: nCino Workflow Engine, Document Manager, Integration Gateway, Banking Advisor</t>
  </si>
  <si>
    <t>Per-user + asset-based pricing; tier by institution AUM</t>
  </si>
  <si>
    <t>• Commercial Loan Origination
• Consumer &amp; SMB Loan Origination
• Deposit Account Opening
• Treasury Management Onboarding
• nCino Mortgage</t>
  </si>
  <si>
    <t>https://www.ncino.com/solutions/commercial-lending</t>
  </si>
  <si>
    <t>nCino Commercial Lending canonical product page</t>
  </si>
  <si>
    <t>Commercial lending sub-caps, deal management, credit memos</t>
  </si>
  <si>
    <t>L3-NCINO-CONSUMER</t>
  </si>
  <si>
    <t>nCino Consumer Lending</t>
  </si>
  <si>
    <t>Consumer Banking</t>
  </si>
  <si>
    <t>Consumer &amp; SMB loan origination: HELOC, auto, unsecured, term loans. Pre-qualified decisions.</t>
  </si>
  <si>
    <t>• Consumer &amp; SMB loan origination (HELOC, auto, unsecured, term)
• Pre-qualified decisioning
• Omnichannel application (online, in-branch)
• Identity + KYC integration
• Portfolio analytics for consumer book
• Auto-decisioning + manual review queue
• Product configuration (rate sheets, fees)</t>
  </si>
  <si>
    <t>nCino Platform Setup → Consumer Banking module</t>
  </si>
  <si>
    <t>Salesforce + nCino license; nIQ for AI decisioning</t>
  </si>
  <si>
    <t>Custom decisioning rules; product packages; integration to credit bureaus</t>
  </si>
  <si>
    <t>Pairs with: nCino Document Manager, Integration Gateway</t>
  </si>
  <si>
    <t>Per-loan or per-user pricing tiers</t>
  </si>
  <si>
    <t>• Auto-Decisioning Rules Engine
• Consumer Loan Origination Workflow
• Credit Bureau Integration
• Omnichannel Application Form
• Pre-Qualification Decisioning Engine</t>
  </si>
  <si>
    <t>• P1C1.3.1 (Customer Segment Definition): 2
• P1C1.3.2 (Segment-Specific Journeys): 2
• P1C1.3.BK1 (Sustainable Lending): 2
• P1C1.3.CU1 (Member Segment Strategy): 2
• P1C1.3.CU2 (Member/Customer Impact): 2</t>
  </si>
  <si>
    <t>https://www.ncino.com/solutions/consumer-lending</t>
  </si>
  <si>
    <t>nCino Consumer Lending canonical product page</t>
  </si>
  <si>
    <t>Consumer lending sub-caps, omnichannel origination</t>
  </si>
  <si>
    <t>L3-NCINO-MORTGAGE</t>
  </si>
  <si>
    <t>nCino Mortgage Suite</t>
  </si>
  <si>
    <t>Mortgage</t>
  </si>
  <si>
    <t>End-to-end mortgage origination, including SimpleNexus borrower app, eClosing, pipeline analytics.</t>
  </si>
  <si>
    <t>• End-to-end mortgage origination + closing
• SimpleNexus borrower mobile experience
• eClosing workflow with e-Sign + RON
• Mortgage Advisor (multilingual borrower-facing AI)
• Doc Validation (OCR + classification)
• Refi Opportunity Analyzer
• Mortgage pipeline performance dashboards
• HMDA/TRID compliance tracking</t>
  </si>
  <si>
    <t>nCino Mortgage → Configure loan products, workflows, channels</t>
  </si>
  <si>
    <t>Salesforce + nCino Mortgage Suite license</t>
  </si>
  <si>
    <t>Custom doc requirements; channel configs; borrower portal branding</t>
  </si>
  <si>
    <t>Pairs with: Mortgage Advisor, Integration Gateway</t>
  </si>
  <si>
    <t>Per-loan pricing model</t>
  </si>
  <si>
    <t>• Doc Validation OCR (nIQ Document Recognition)
• HMDA/TRID Compliance Tracking
• Mortgage Advisor Borrower-Facing AI
• Refi Opportunity Analyzer
• SimpleNexus Borrower Mobile App
• eClosing Workflow with RON</t>
  </si>
  <si>
    <t>• P1C2.7.BK1 (NCUA/FFIEC Governance): 1
• P1C2.9.BK1 (Fair Lending Governance): 1</t>
  </si>
  <si>
    <t>https://www.ncino.com/mortgage/us</t>
  </si>
  <si>
    <t>nCino Mortgage Suite canonical product page</t>
  </si>
  <si>
    <t>Mortgage origination, borrower experience, eClosing</t>
  </si>
  <si>
    <t>L3-NCINO-DEPOSIT</t>
  </si>
  <si>
    <t>nCino Deposit Account Opening</t>
  </si>
  <si>
    <t>Deposit Accounts</t>
  </si>
  <si>
    <t>Digital deposit account opening across consumer, commercial, small business.</t>
  </si>
  <si>
    <t>• Digital deposit account opening (consumer, commercial, SMB)
• Multi-account shopping cart
• KYC + AML + identity verification flow
• Document collection automation
• Real-time core booking (where supported)
• Auto-reconciliation with core
• Deposit portfolio analytics</t>
  </si>
  <si>
    <t>nCino DAO → Configure account products, KYC flows, integrations</t>
  </si>
  <si>
    <t>Salesforce + nCino DAO license</t>
  </si>
  <si>
    <t>Custom KYC integrations; account product configurations; verification policies</t>
  </si>
  <si>
    <t>Pairs with: Integration Gateway (for core), Document Manager</t>
  </si>
  <si>
    <t>Per-account-opening or volume-based pricing</t>
  </si>
  <si>
    <t>• Document Collection Automation
• Funding Source Configuration
• KYC + AML Verification Flow
• Multi-Account Shopping Cart
• Real-Time Core Booking</t>
  </si>
  <si>
    <t>• P1C2.7.BK1 (NCUA/FFIEC Governance): 1
• P1C2.9.BK1 (Fair Lending Governance): 1
• P1C3.6.CU1 (CUSO Collaboration): 1</t>
  </si>
  <si>
    <t>https://www.ncino.com/solutions/consumer-deposit-account-opening</t>
  </si>
  <si>
    <t>nCino Deposit Account Opening canonical page</t>
  </si>
  <si>
    <t>Account opening sub-caps, KYC integration</t>
  </si>
  <si>
    <t>L3-NCINO-TREASURY</t>
  </si>
  <si>
    <t>nCino Treasury Management</t>
  </si>
  <si>
    <t>Treasury Management</t>
  </si>
  <si>
    <t>Treasury management sales and onboarding for commercial clients.</t>
  </si>
  <si>
    <t>• Treasury Management sales workflow
• TM service onboarding (commercial)
• Service-based pricing
• Treasury portfolio management
• Service review + retention workflow
• Treasury fee billing integration</t>
  </si>
  <si>
    <t>nCino TM → Configure services, pricing, onboarding flows</t>
  </si>
  <si>
    <t>Salesforce + nCino Treasury Management license</t>
  </si>
  <si>
    <t>Custom service catalogs; pricing matrices; onboarding workflows</t>
  </si>
  <si>
    <t>Pairs with: Commercial Banking (cross-sell), Integration Gateway</t>
  </si>
  <si>
    <t>Per-user + volume-based</t>
  </si>
  <si>
    <t>• Service Pricing Engine
• Service Review &amp; Retention Workflow
• Treasury Fee Billing Integration
• Treasury Onboarding Workflow
• Treasury Service Catalog</t>
  </si>
  <si>
    <t>https://www.ncino.com/our-platform</t>
  </si>
  <si>
    <t>nCino Platform overview page (treasury included)</t>
  </si>
  <si>
    <t>Commercial treasury, cash management onboarding</t>
  </si>
  <si>
    <t>L3-NCINO-BA</t>
  </si>
  <si>
    <t>nCino Banking Advisor</t>
  </si>
  <si>
    <t>AI Conversational</t>
  </si>
  <si>
    <t>GenAI conversational interface: credit memos, narratives, query response, document processing.</t>
  </si>
  <si>
    <t>• Banking Advisor - credit memo narrative generation
• Mortgage Advisor - borrower 24/7 multilingual AI
• Query response (ask the system any banking question)
• Document interaction (read + summarize loan docs)
• Data-driven insights from portfolio
• Advanced processing (extract from unstructured)</t>
  </si>
  <si>
    <t>nCino Platform → Banking Advisor → Configure topics, knowledge sources</t>
  </si>
  <si>
    <t>nCino + Banking Advisor license; AI Trust framework</t>
  </si>
  <si>
    <t>Custom topics; knowledge source configuration; bank-specific terminology</t>
  </si>
  <si>
    <t>Pairs with: Digital Partners (sub-agents), Banking Intelligence</t>
  </si>
  <si>
    <t>Conversation-based or seat-based pricing tiers</t>
  </si>
  <si>
    <t>• Banking Advisor - Advanced Processing
• Banking Advisor - Data-Driven Insights
• Banking Advisor - Intelligent Automation (Narrative)
• Banking Advisor - Interactive Documents
• Banking Advisor - Query Response
• Mortgage Advisor (Borrower-Facing)
• Mortgage Advisor - Application Guidance</t>
  </si>
  <si>
    <t>nCino Banking Advisor canonical page</t>
  </si>
  <si>
    <t>AI-assisted credit work, narrative generation, document validation</t>
  </si>
  <si>
    <t>L3-NCINO-DP</t>
  </si>
  <si>
    <t>nCino Digital Partners</t>
  </si>
  <si>
    <t>AI Agentic</t>
  </si>
  <si>
    <t>5 role-based AI agents: Executive, Analyst, Service, Processor, Client.</t>
  </si>
  <si>
    <t>• Executive Digital Partner (C-suite intelligence)
• Analyst Digital Partner (underwriting acceleration)
• Service Digital Partner (relationship insights)
• Processor Digital Partner (operations automation)
• Client Digital Partner (customer-facing)
• Coordinated workflow orchestration
• Sub-agent + tool calls
• Industry-grounded knowledge (14+ years)</t>
  </si>
  <si>
    <t>nCino → Digital Partners → enable role-based agents</t>
  </si>
  <si>
    <t>nCino Platform + Digital Partners license (Nov 2025 launch)</t>
  </si>
  <si>
    <t>Custom agent role configurations; bank-specific tool integrations</t>
  </si>
  <si>
    <t>Pairs with: Banking Advisor (interface), Banking Intelligence (data)</t>
  </si>
  <si>
    <t>New offering; pricing in development by nCino</t>
  </si>
  <si>
    <t>• Analyst Digital Partner
• Executive Digital Partner
• Service Digital Partner</t>
  </si>
  <si>
    <t>https://investor.ncino.com/news-releases/news-release-details/ncino-introduces-digital-partners-role-based-agents-purpose</t>
  </si>
  <si>
    <t>Confirmed via Nov 2025 official announcement</t>
  </si>
  <si>
    <t>Role-specific AI augmentation across banking workflows</t>
  </si>
  <si>
    <t>L3-NCINO-NIQ</t>
  </si>
  <si>
    <t>nCino IQ (nIQ)</t>
  </si>
  <si>
    <t>AI/ML Models</t>
  </si>
  <si>
    <t>AI/ML layer: Document Recognition, Smart Spreader, Model Registry, Continuous Credit Monitoring, Concentration Insights, CECL Analytics, Early Warning Indicators.</t>
  </si>
  <si>
    <t>• Document Recognition (OCR + classification)
• Smart Spreader (financial statement extraction, 99% accuracy in US)
• Model Registry + monitoring
• Continuous Credit Monitoring
• Concentration Insights
• CECL Impact Analytics
• Early Warning Indicators
• Mortgage-specific KPIs</t>
  </si>
  <si>
    <t>nCino → nIQ → enable models per use case</t>
  </si>
  <si>
    <t>nCino Platform + nIQ license; data quality on nCino objects</t>
  </si>
  <si>
    <t>Custom model deployment; threshold tuning; integration with custom data sources</t>
  </si>
  <si>
    <t>Pairs with: Commercial Lending, Banking Advisor</t>
  </si>
  <si>
    <t>Per-model or bundled with nCino editions</t>
  </si>
  <si>
    <t>• CECL Impact Analytics
• Continuous Credit Monitoring
• Early Warning Indicators
• Mortgage Compliance Metrics
• Mortgage Pipeline Performance
• Mortgage-Specific KPIs
• Portfolio Concentration Insights
• Smart Spreader
• nIQ Document Recognition
• nIQ Model Registry</t>
  </si>
  <si>
    <t>https://www.ncino.com/en-US/solutions/ncino-iq</t>
  </si>
  <si>
    <t>nCino IQ canonical page</t>
  </si>
  <si>
    <t>AI/ML use cases for credit, portfolio, document processing</t>
  </si>
  <si>
    <t>L3-NCINO-IG</t>
  </si>
  <si>
    <t>nCino Integration Gateway</t>
  </si>
  <si>
    <t>iPaaS</t>
  </si>
  <si>
    <t>Banking-specific iPaaS (formerly Glyue). Pre-built connectors for 14+ cores + 50+ FS solutions.</t>
  </si>
  <si>
    <t>• Pre-built connectors for 14+ core banking platforms
• 50+ FS solution integrations (DocuSign, Equifax, Jack Henry, etc.)
• iPaaS-as-banking-specific (built on Sandbox Banking foundation)
• Real-time + batch data movement
• Audit trails, role-based permissions, SAML
• Low-code/no-code integration builder
• API governance + monitoring</t>
  </si>
  <si>
    <t>nCino IG → Configure connectors → map data flows</t>
  </si>
  <si>
    <t>nCino IG license (formerly Glyue by Sandbox Banking)</t>
  </si>
  <si>
    <t>Custom connectors; transformation logic; routing rules</t>
  </si>
  <si>
    <t>Pairs with: nCino Platform; alternative to MuleSoft for banking-specific</t>
  </si>
  <si>
    <t>Per-integration or volume-based; tier by institution size</t>
  </si>
  <si>
    <t>• Core Banking Integrations
• Credit Bureau Integrations
• nCino Public APIs</t>
  </si>
  <si>
    <t>https://www.ncino.com/solutions/integrations</t>
  </si>
  <si>
    <t>nCino Integration Gateway canonical page; Sept 2025 launch</t>
  </si>
  <si>
    <t>Core banking integration, FS partner connectivity</t>
  </si>
  <si>
    <t>L3-NCINO-BI</t>
  </si>
  <si>
    <t>nCino Banking Intelligence</t>
  </si>
  <si>
    <t>Benchmarks &amp; Analytics</t>
  </si>
  <si>
    <t>Proprietary peer benchmarks, monthly credit trend analysis, deposit intelligence.</t>
  </si>
  <si>
    <t>• Proprietary peer benchmarks (1,800+ institutions)
• Monthly credit trend analysis
• Deposit intelligence
• Industry insights research
• Custom benchmarking by asset class</t>
  </si>
  <si>
    <t>nCino → Banking Intelligence → enable benchmarks</t>
  </si>
  <si>
    <t>nCino Platform + Banking Intelligence license</t>
  </si>
  <si>
    <t>Custom benchmark cohorts; metric extensions</t>
  </si>
  <si>
    <t>Pairs with: nIQ (analytics), Commercial Lending (portfolio)</t>
  </si>
  <si>
    <t>Add-on subscription</t>
  </si>
  <si>
    <t>• Deposit Intelligence
• Monthly Credit Trend Analysis
• Proprietary Peer Benchmarks</t>
  </si>
  <si>
    <t>• P1C1.7.1 (Competitive Analysis): 3
• P1C1.7.2 (Industry Trend Monitoring): 3
• P1C1.7.3 (Fintech Landscape Tracking): 3
• P1C1.7.4 (Regulatory Trend Analysis): 3</t>
  </si>
  <si>
    <t>https://www.ncino.com/banking-intelligence</t>
  </si>
  <si>
    <t>nCino Banking Intelligence canonical page</t>
  </si>
  <si>
    <t>Industry benchmarking, peer analytics</t>
  </si>
  <si>
    <t>L3-NCINO-WF</t>
  </si>
  <si>
    <t>nCino Workflow Engine</t>
  </si>
  <si>
    <t>Workflow / Process</t>
  </si>
  <si>
    <t>Salesforce-native workflow engine: routing, SLA management, escalation, document automation.</t>
  </si>
  <si>
    <t>• Salesforce-native workflow engine
• Automated routing by rules + ML
• SLA management with escalation
• Approval queues with delegation
• Document workflow automation
• Process orchestration across modules</t>
  </si>
  <si>
    <t>nCino Platform → Workflow Engine → configure rules</t>
  </si>
  <si>
    <t>nCino Platform license (included)</t>
  </si>
  <si>
    <t>Custom routing rules; SLA definitions; escalation paths</t>
  </si>
  <si>
    <t>Foundation for nCino lending modules</t>
  </si>
  <si>
    <t>Included with nCino Platform</t>
  </si>
  <si>
    <t>• Automated Routing
• Escalation Logic
• SLA Management</t>
  </si>
  <si>
    <t>nCino Platform &gt; automation features</t>
  </si>
  <si>
    <t>Process automation in lending and account opening</t>
  </si>
  <si>
    <t>L3-NCINO-DOC</t>
  </si>
  <si>
    <t>nCino Document Manager</t>
  </si>
  <si>
    <t>Document upload, categorization, templates, e-signature integration.</t>
  </si>
  <si>
    <t>• Document upload + categorization
• Document templates + auto-population
• E-Signature integration (DocuSign, Adobe Sign)
• Version control
• Document workflow tracking
• Doc requirement matrices by product</t>
  </si>
  <si>
    <t>nCino → Document Manager → configure templates, e-sign</t>
  </si>
  <si>
    <t>nCino Platform license (included); DocuSign/Adobe Sign for e-sign</t>
  </si>
  <si>
    <t>Custom templates; doc requirement rules; categorization taxonomy</t>
  </si>
  <si>
    <t>Foundation for all nCino lending modules</t>
  </si>
  <si>
    <t>• Document Templates
• Document Upload &amp; Categorization
• E-Signature Integration</t>
  </si>
  <si>
    <t>nCino Platform &gt; document management features</t>
  </si>
  <si>
    <t>Document workflows in lending, KYC, account opening</t>
  </si>
  <si>
    <t>L3-DB-DIP</t>
  </si>
  <si>
    <t>Databricks</t>
  </si>
  <si>
    <t>Databricks Data Intelligence Platform</t>
  </si>
  <si>
    <t>Data Platform</t>
  </si>
  <si>
    <t>Lakehouse architecture (bronze/silver/gold), Unity Catalog, Delta Lake, AI/BI Genie.</t>
  </si>
  <si>
    <t>• Lakehouse architecture (combines lake + warehouse)
• Bronze/Silver/Gold medallion architecture
• Unity Catalog (governance + lineage)
• Delta Lake (ACID on object storage)
• Databricks SQL (warehouse-class SQL)
• AI/BI Genie (conversational analytics)
• Databricks Apps (AI app platform)
• AI Functions in SQL (LLM in SQL queries)</t>
  </si>
  <si>
    <t>Databricks workspace → enable Unity Catalog → create catalogs/schemas</t>
  </si>
  <si>
    <t>AWS/Azure/GCP cloud account; Databricks workspace</t>
  </si>
  <si>
    <t>Custom Spark jobs; Apache Spark SQL functions; custom Unity Catalog policies</t>
  </si>
  <si>
    <t>Pairs with: Salesforce Data Cloud (zero-copy), Tableau, Mosaic AI</t>
  </si>
  <si>
    <t>DBU consumption-based; Premium tier required for Unity Catalog</t>
  </si>
  <si>
    <t>• AI Functions in SQL
• Bronze (Raw Ingestion)
• Databricks Apps
• Databricks SQL
• Gold (Analytics-Ready)
• Silver (Cleansed)</t>
  </si>
  <si>
    <t>https://www.databricks.com/product/data-intelligence-platform</t>
  </si>
  <si>
    <t>Databricks Data Intelligence Platform canonical page</t>
  </si>
  <si>
    <t>Data lake/lakehouse, governed analytics, ML/AI foundation</t>
  </si>
  <si>
    <t>L3-DB-MOSAIC</t>
  </si>
  <si>
    <t>Databricks Mosaic AI / Agent Bricks</t>
  </si>
  <si>
    <t>Agent framework: Mosaic AI, Agent Bricks, Vector Search, Foundation Model APIs, Function-Calling, MCP.</t>
  </si>
  <si>
    <t>• Mosaic AI Agent Framework + Agent Bricks (custom agents)
• Vector Search (Delta-backed indexes for RAG)
• Foundation Model APIs (Llama, Mistral, OpenAI proxy)
• Custom Model Serving Endpoints
• AI Gateway (rate limit, audit, PII)
• Tool Catalog + Function-Calling
• Knowledge Assistant
• Agent Evaluation framework
• MCP support for external tools</t>
  </si>
  <si>
    <t>Databricks → Mosaic AI → create endpoints, agents, vector indexes</t>
  </si>
  <si>
    <t>Databricks workspace; Premium tier for Vector Search</t>
  </si>
  <si>
    <t>Custom models on serving endpoints; Vector Search index strategies; custom tools in catalog</t>
  </si>
  <si>
    <t>Pairs with: Unity Catalog (data), MLflow (model registry), Genie (analytics)</t>
  </si>
  <si>
    <t>Compute-based (DBU); Vector Search per-index/storage</t>
  </si>
  <si>
    <t>• AI Playground
• Agent Bricks
• Agent Evaluation
• Function-Calling
• Knowledge Assistant
• MCP (Model Context Protocol) Support
• Mosaic AI Agent Framework
• Supervisor Agent
• Tool Catalog
• Vector Index Sync with Delta
• Vector Search</t>
  </si>
  <si>
    <t>https://www.databricks.com/product/machine-learning/retrieval-augmented-generation</t>
  </si>
  <si>
    <t>Databricks Mosaic AI canonical product page</t>
  </si>
  <si>
    <t>RAG apps, custom AI agents, model serving</t>
  </si>
  <si>
    <t>L3-DB-GENIE</t>
  </si>
  <si>
    <t>Databricks Genie / AI/BI</t>
  </si>
  <si>
    <t>Conversational Analytics</t>
  </si>
  <si>
    <t>AI-driven Genie spaces, dashboards, AI-generated insights.</t>
  </si>
  <si>
    <t>• Genie Spaces (curated topic-specific Q&amp;A)
• AI/BI Dashboards (auto-generated viz)
• AI-Generated Insights (automated commentary)
• Dashboard Genie (chat-with-dashboard)
• Natural language to SQL
• Trust mode for governed answers</t>
  </si>
  <si>
    <t>Databricks → SQL → Genie → create space, define context</t>
  </si>
  <si>
    <t>Databricks SQL warehouse; Genie license/usage credits</t>
  </si>
  <si>
    <t>Custom Genie space context; example queries; certified examples</t>
  </si>
  <si>
    <t>Pairs with: Unity Catalog (governance), Databricks SQL</t>
  </si>
  <si>
    <t>Consumption based on Genie API calls + warehouse compute</t>
  </si>
  <si>
    <t>• AI-Generated Insights
• AI/BI Dashboards
• Dashboard Genie
• Genie
• Genie Spaces</t>
  </si>
  <si>
    <t>https://www.databricks.com/product/business-intelligence/genie</t>
  </si>
  <si>
    <t>Databricks Genie canonical product page</t>
  </si>
  <si>
    <t>Self-serve analytics, AI-augmented BI</t>
  </si>
  <si>
    <t>L3-DB-LAKEFLOW</t>
  </si>
  <si>
    <t>Databricks Lakeflow</t>
  </si>
  <si>
    <t>Data Pipelines</t>
  </si>
  <si>
    <t>Spark Declarative Pipelines, Lakeflow Connectors, Delta Lake, Delta Sharing.</t>
  </si>
  <si>
    <t>• Lakeflow Spark Declarative Pipelines (DLT replacement)
• Lakeflow Connectors (Salesforce, Workday, NetSuite)
• Delta Lake (ACID transactions, time travel)
• Delta Sharing (open data sharing)
• CDC support
• Streaming + batch in same pipeline</t>
  </si>
  <si>
    <t>Databricks → Workflows → create Lakeflow pipeline</t>
  </si>
  <si>
    <t>Databricks workspace; Premium for advanced connectors</t>
  </si>
  <si>
    <t>Custom transformations; UDFs; expectations (data quality rules)</t>
  </si>
  <si>
    <t>Foundation for all data ingestion in Databricks</t>
  </si>
  <si>
    <t>DBU per pipeline run</t>
  </si>
  <si>
    <t>• Delta Lake
• Delta Sharing
• Lakeflow Connectors
• Lakeflow Spark Declarative Pipelines</t>
  </si>
  <si>
    <t>https://www.databricks.com/product/data-engineering</t>
  </si>
  <si>
    <t>Databricks Data Engineering hub</t>
  </si>
  <si>
    <t>Real-time + batch data pipelines, ETL</t>
  </si>
  <si>
    <t>L3-DB-UC</t>
  </si>
  <si>
    <t>Databricks Unity Catalog</t>
  </si>
  <si>
    <t>Unified metadata, lineage, row/column-level security, HTTP connections.</t>
  </si>
  <si>
    <t>• Unified metadata across catalogs/schemas/tables/volumes
• Lineage tracking (table-level + column-level)
• Row-level security &amp; column masking
• Tag-based access policies
• Unity Catalog HTTP Connections (federation)
• Audit logs
• Workspace + account-level governance</t>
  </si>
  <si>
    <t>Databricks → Account console → enable Unity Catalog metastore</t>
  </si>
  <si>
    <t>Premium tier; appropriate IAM permissions</t>
  </si>
  <si>
    <t>Custom tags; row filters; column masks; HTTP connections to external sources</t>
  </si>
  <si>
    <t>Foundation for all Databricks workspaces</t>
  </si>
  <si>
    <t>Included in Premium tier</t>
  </si>
  <si>
    <t>• Rate Limits and Guardrails
• Row-Level Security &amp; Column Masking
• UC Lineage Tracking
• Unity Catalog
• Unity Catalog HTTP Connections</t>
  </si>
  <si>
    <t>https://docs.databricks.com/en/data-governance/unity-catalog/index.html</t>
  </si>
  <si>
    <t>Databricks Unity Catalog canonical docs</t>
  </si>
  <si>
    <t>Data governance, security, lineage tracking</t>
  </si>
  <si>
    <t>L3-DB-MLFLOW</t>
  </si>
  <si>
    <t>Databricks MLflow</t>
  </si>
  <si>
    <t>MLOps</t>
  </si>
  <si>
    <t>Experiment tracking, model registry, model serving, MLflow Tracing.</t>
  </si>
  <si>
    <t>• Experiment tracking (params, metrics, artifacts)
• Model Registry (versions, stages, lineage)
• Model Serving (real-time + batch)
• MLflow Tracing (LLM observability)
• Model evaluation framework
• Webhooks + signature support</t>
  </si>
  <si>
    <t>Databricks → ML → MLflow → log experiments + register models</t>
  </si>
  <si>
    <t>Databricks workspace; experiment + model registry permissions</t>
  </si>
  <si>
    <t>Custom flavors; signature schemas; webhooks for CI/CD</t>
  </si>
  <si>
    <t>Foundation for all ML in Databricks</t>
  </si>
  <si>
    <t>Included with Databricks workspace</t>
  </si>
  <si>
    <t>• Databricks Asset Bundles
• MLflow Model Registry
• MLflow Tracing</t>
  </si>
  <si>
    <t>https://docs.databricks.com/en/mlflow/index.html</t>
  </si>
  <si>
    <t>Databricks MLflow canonical docs</t>
  </si>
  <si>
    <t>ML experiment tracking, model lifecycle, observability</t>
  </si>
  <si>
    <t>L3-MS-ANYPOINT</t>
  </si>
  <si>
    <t>MuleSoft</t>
  </si>
  <si>
    <t>MuleSoft Anypoint Platform</t>
  </si>
  <si>
    <t>Enterprise integration platform: Anypoint Studio, API Manager, Runtime Manager, API Gateway, Topics, DataGraph.</t>
  </si>
  <si>
    <t>• API design (RAML, OpenAPI specs)
• Anypoint Studio (Mule app development)
• Runtime Manager (deploy, scale, monitor)
• API Manager (policies, throttling, security)
• API Gateway / Flex Gateway
• Anypoint Topics (event streaming, AsyncAPI)
• DataGraph (unified GraphQL)
• Anypoint Exchange (asset marketplace)
• API analytics + monetization</t>
  </si>
  <si>
    <t>anypoint.mulesoft.com → design APIs in Design Center → deploy via Runtime Manager</t>
  </si>
  <si>
    <t>MuleSoft Anypoint Platform subscription; vCores for runtime</t>
  </si>
  <si>
    <t>Custom Mule connectors; DataWeave transformations; custom policies</t>
  </si>
  <si>
    <t>Pairs with: Salesforce (deep), nCino, Databricks, all enterprise systems</t>
  </si>
  <si>
    <t>vCore-based + API count tiers; Titanium/Platinum/Gold</t>
  </si>
  <si>
    <t>• Anypoint API Gateway
• Anypoint API Manager
• Anypoint Exchange
• Anypoint Runtime Manager
• Anypoint Studio
• DataGraph (Unified GraphQL)</t>
  </si>
  <si>
    <t>MuleSoft Anypoint Platform canonical page</t>
  </si>
  <si>
    <t>API-led integration, event-driven architecture, system-to-system</t>
  </si>
  <si>
    <t>L3-MS-COMPOSER</t>
  </si>
  <si>
    <t>MuleSoft Composer</t>
  </si>
  <si>
    <t>Low-Code Integration</t>
  </si>
  <si>
    <t>Click-based integration builder for admins; pre-built connectors.</t>
  </si>
  <si>
    <t>• Click-based integration builder (admin-friendly)
• Pre-built connectors (Salesforce, NetSuite, Workday, etc.)
• Schedule-based and event-based flows
• Field mapping with validation
• Error handling + monitoring
• No-code transformations</t>
  </si>
  <si>
    <t>composer.mulesoft.com → build flows with connectors</t>
  </si>
  <si>
    <t>Composer subscription (separate from Anypoint)</t>
  </si>
  <si>
    <t>Limited to Composer constructs; for advanced needs use Anypoint</t>
  </si>
  <si>
    <t>Pairs with: Salesforce (Composer is Salesforce-included for some editions)</t>
  </si>
  <si>
    <t>Per-connection pricing; bundled with some Sales/Service Cloud editions</t>
  </si>
  <si>
    <t>• Composer Pre-built Connectors
• MuleSoft Composer</t>
  </si>
  <si>
    <t>https://www.mulesoft.com/platform/composer</t>
  </si>
  <si>
    <t>MuleSoft Composer canonical page</t>
  </si>
  <si>
    <t>No-code admin integrations, simple SaaS-to-SaaS</t>
  </si>
  <si>
    <t>L3-MS-IDP</t>
  </si>
  <si>
    <t>MuleSoft Intelligent Document Processing (IDP)</t>
  </si>
  <si>
    <t>AI / Document AI</t>
  </si>
  <si>
    <t>AI-driven document processing for unstructured data.</t>
  </si>
  <si>
    <t>• AI-driven document processing for unstructured data
• OCR + classification
• Field extraction (invoices, claims, KYC docs)
• Validation + human-in-the-loop
• Integration with Anypoint flows
• Used in Agentforce Insurance Claims (per blog)</t>
  </si>
  <si>
    <t>anypoint.mulesoft.com → IDP → upload schemas + train extractors</t>
  </si>
  <si>
    <t>MuleSoft IDP license</t>
  </si>
  <si>
    <t>Custom extraction schemas; validation rules; HITL workflows</t>
  </si>
  <si>
    <t>Pairs with: Agentforce (claims processing), Anypoint flows</t>
  </si>
  <si>
    <t>Per-document pricing tiers</t>
  </si>
  <si>
    <t>• IDP</t>
  </si>
  <si>
    <t>https://blogs.mulesoft.com/automation/how-agentforce-improves-insurance-claims-management/</t>
  </si>
  <si>
    <t>MuleSoft IDP referenced in Agentforce + Insurance Claims blog post</t>
  </si>
  <si>
    <t>Document automation in insurance, lending, KYC</t>
  </si>
  <si>
    <t>L3-TW-FLEX</t>
  </si>
  <si>
    <t>Twilio</t>
  </si>
  <si>
    <t>Twilio Flex</t>
  </si>
  <si>
    <t>Contact Center</t>
  </si>
  <si>
    <t>Programmable contact center: Flex SDK, Agent Copilot, Unified Profiles, Subaccounts.</t>
  </si>
  <si>
    <t>• Embeddable contact center UI (or full-app)
• Flex SDK (React-based) for full customization
• Flex Agent Copilot (AI agent assist)
• Flex Unified Profiles (Segment-powered)
• Flex Subaccounts (multi-tenant)
• Flex Handover (cross-channel transfers)
• Recording + transcription
• WFM integration</t>
  </si>
  <si>
    <t>Twilio Console → Flex → configure plugins, queues, routing</t>
  </si>
  <si>
    <t>Twilio account; Flex license</t>
  </si>
  <si>
    <t>Flex plugins (React); custom Studio flows; custom routing rules</t>
  </si>
  <si>
    <t>Pairs with: Twilio AI Assistants, Segment, Salesforce (BYOT)</t>
  </si>
  <si>
    <t>Per-named-user or per-active-user pricing</t>
  </si>
  <si>
    <t>• CustomerAI Agent Assist
• Flex Agent Copilot
• Flex SDK
• Flex Subaccounts
• Flex Unified Profiles
• Twilio for Salesforce Voice (BYOT)
• Voice Intelligence</t>
  </si>
  <si>
    <t>https://www.twilio.com/en-us/flex</t>
  </si>
  <si>
    <t>Twilio Flex canonical product page</t>
  </si>
  <si>
    <t>Custom contact center build, embedded service experiences</t>
  </si>
  <si>
    <t>L3-TW-AI</t>
  </si>
  <si>
    <t>Twilio AI Assistants</t>
  </si>
  <si>
    <t>Twilio AI Assistants with Memory, Tools, Knowledge, Guardrails. Voice Intelligence, CustomerAI.</t>
  </si>
  <si>
    <t>• Twilio AI Assistants (voice + chat)
• Customer Memory across conversations
• AI Assistant Tools (function calling)
• AI Assistant Knowledge (RAG)
• AI Assistant Guardrails
• Voice Intelligence (transcription + insights)
• CustomerAI Agent Assist (real-time)
• CustomerAI Generative Email/Journeys</t>
  </si>
  <si>
    <t>Twilio Console → AI Assistants → configure tools, knowledge, guardrails</t>
  </si>
  <si>
    <t>Twilio account; AI Assistants license</t>
  </si>
  <si>
    <t>Custom tools (any HTTP API); knowledge bases; guardrails</t>
  </si>
  <si>
    <t>Pairs with: Flex (handover), Programmable Voice, Segment</t>
  </si>
  <si>
    <t>Conversation-based + token-based</t>
  </si>
  <si>
    <t>• AI Assistant Guardrails
• AI Assistant Knowledge
• AI Assistant Tools
• Customer Memory
• Flex Handover
• Twilio AI Assistants</t>
  </si>
  <si>
    <t>https://www.twilio.com/en-us/blog/introducing-twilio-ai-assistants</t>
  </si>
  <si>
    <t>Twilio AI Assistants official announcement blog</t>
  </si>
  <si>
    <t>Voice/messaging AI agents, customer service automation</t>
  </si>
  <si>
    <t>L3-TW-PROG</t>
  </si>
  <si>
    <t>Twilio Programmable APIs</t>
  </si>
  <si>
    <t>Communications APIs</t>
  </si>
  <si>
    <t>Programmable Voice, SMS/Messaging, Conversations, RCS, Verify, Lookup, SendGrid Email.</t>
  </si>
  <si>
    <t>• Programmable Voice (TwiML, Voice Insights)
• Programmable SMS / Messaging (US + Global)
• RCS Business Messaging
• Conversations API (multi-party messaging)
• Verify API (2FA, multi-channel OTP)
• Lookup API (phone validation, caller ID)
• SendGrid Email (transactional + marketing)
• Studio (visual workflow builder)</t>
  </si>
  <si>
    <t>Twilio Console → buy phone number → configure webhooks → use APIs</t>
  </si>
  <si>
    <t>Twilio account; phone numbers; A2P 10DLC registration for SMS in US</t>
  </si>
  <si>
    <t>TwiML for call control; Studio flows; webhook handlers</t>
  </si>
  <si>
    <t>Foundation for all Twilio communications</t>
  </si>
  <si>
    <t>Pay-per-use (per minute, per message); volume discounts</t>
  </si>
  <si>
    <t>• Conversations API
• Lookup API
• Programmable SMS / Messaging
• Programmable Voice
• RCS Business Messaging
• SendGrid Email
• Verify API</t>
  </si>
  <si>
    <t>https://www.twilio.com/en-us</t>
  </si>
  <si>
    <t>Twilio canonical hub</t>
  </si>
  <si>
    <t>Communications, verification, transactional messaging</t>
  </si>
  <si>
    <t>L3-TW-SEGMENT</t>
  </si>
  <si>
    <t>Twilio Segment</t>
  </si>
  <si>
    <t>CDP</t>
  </si>
  <si>
    <t>Customer data platform: Connections, Unify, Predictions, Protocols.</t>
  </si>
  <si>
    <t>• Connections (450+ source/destination integrations)
• Unify (identity resolution + golden profile)
• Predictions (churn, LTV, propensity)
• Protocols (data quality + governance)
• Linked Audiences (relational segmentation)
• Real-time + batch streaming
• CDP Twins (dual-write to Salesforce Data Cloud)</t>
  </si>
  <si>
    <t>app.segment.com → set up sources + destinations → configure tracking</t>
  </si>
  <si>
    <t>Segment account (Twilio Segment); Twilio account</t>
  </si>
  <si>
    <t>Custom destinations (Cloud Mode); custom predictions; protocols rules</t>
  </si>
  <si>
    <t>Pairs with: Engage (marketing), Flex (unified profile), AI Assistants</t>
  </si>
  <si>
    <t>MTU-based (monthly tracked users); Business/Premier tiers</t>
  </si>
  <si>
    <t>• Segment Connections
• Segment Predictions
• Segment Protocols
• Segment Unify</t>
  </si>
  <si>
    <t>https://segment.com/</t>
  </si>
  <si>
    <t>Segment canonical home page</t>
  </si>
  <si>
    <t>Customer data unification, identity resolution, prediction models</t>
  </si>
  <si>
    <t>L3-TW-ENGAGE</t>
  </si>
  <si>
    <t>Twilio Engage</t>
  </si>
  <si>
    <t>Multi-channel marketing automation built on Segment.</t>
  </si>
  <si>
    <t>• Multi-channel marketing automation (SMS, email, push)
• Built on Segment (real-time customer data)
• Journey Builder
• Behavioral triggers
• A/B testing
• Linked Audiences
• CustomerAI Generative Journeys</t>
  </si>
  <si>
    <t>app.segment.com → Engage → build journeys</t>
  </si>
  <si>
    <t>Segment account; Engage license</t>
  </si>
  <si>
    <t>Custom journey actions; custom audiences; Linked Audiences</t>
  </si>
  <si>
    <t>Pairs with: Segment (foundation), Programmable APIs (delivery)</t>
  </si>
  <si>
    <t>Engagement-based + MTU</t>
  </si>
  <si>
    <t>• CustomerAI Generative Email
• CustomerAI Generative Journeys
• Event-Triggered Journeys
• Linked Audiences
• Smart Headlines / Images / Buttons
• Twilio Engage</t>
  </si>
  <si>
    <t>https://segment.com/customers/engage/</t>
  </si>
  <si>
    <t>Twilio Engage powered by Segment</t>
  </si>
  <si>
    <t>Personalization at scale on top of unified customer data</t>
  </si>
  <si>
    <t>L3-TBL-CLOUD</t>
  </si>
  <si>
    <t>Tableau</t>
  </si>
  <si>
    <t>Tableau Cloud</t>
  </si>
  <si>
    <t>Analytics Platform</t>
  </si>
  <si>
    <t>Cloud-hosted analytics: Tableau Cloud, Server, Desktop, Prep Builder, Prep Conductor.</t>
  </si>
  <si>
    <t>• Tableau Cloud (SaaS analytics)
• Tableau Server (self-hosted)
• Tableau Desktop (authoring)
• Tableau Prep Builder (data prep)
• Tableau Prep Conductor (scheduled prep)
• Permissions, sites, projects
• Subscriptions, alerts
• Mobile experience</t>
  </si>
  <si>
    <t>tableau.com → Tableau Cloud → set up site → publish from Desktop/Prep</t>
  </si>
  <si>
    <t>Tableau Cloud subscription; Desktop/Prep for authoring</t>
  </si>
  <si>
    <t>Extensions API (dashboard extensions); JS API; Web Data Connectors</t>
  </si>
  <si>
    <t>Pairs with: Pulse (alerts), Embedded Analytics, Salesforce CRM Analytics</t>
  </si>
  <si>
    <t>Creator/Explorer/Viewer per-user/year tiers</t>
  </si>
  <si>
    <t>• Tableau Cloud
• Tableau Desktop
• Tableau Server</t>
  </si>
  <si>
    <t>https://www.tableau.com/products/cloud-bi</t>
  </si>
  <si>
    <t>Tableau Cloud canonical product page</t>
  </si>
  <si>
    <t>Self-serve BI, executive dashboards, data prep</t>
  </si>
  <si>
    <t>L3-TBL-PULSE</t>
  </si>
  <si>
    <t>Tableau Pulse</t>
  </si>
  <si>
    <t>Insights / Notifications</t>
  </si>
  <si>
    <t>AI-driven personalized insights delivered to Slack, email, mobile.</t>
  </si>
  <si>
    <t>• AI-driven personalized insights
• Slack + email + mobile push delivery
• Metrics framework (KPI definitions)
• Auto-detected changes + anomalies
• Drill-into-dashboard from insight
• Enterprise rollout</t>
  </si>
  <si>
    <t>Tableau Cloud → Pulse → define metrics + assign followers</t>
  </si>
  <si>
    <t>Tableau Cloud (Pulse included)</t>
  </si>
  <si>
    <t>Custom metric definitions; threshold settings; follower groups</t>
  </si>
  <si>
    <t>Pairs with: Slack (delivery), Cloud (data)</t>
  </si>
  <si>
    <t>Included with Tableau Cloud</t>
  </si>
  <si>
    <t>• Pulse for Slack
• Tableau Pulse</t>
  </si>
  <si>
    <t>https://www.tableau.com/products/pulse</t>
  </si>
  <si>
    <t>Tableau Pulse canonical product page</t>
  </si>
  <si>
    <t>KPI monitoring, push insights to executives</t>
  </si>
  <si>
    <t>L3-TBL-NEXT</t>
  </si>
  <si>
    <t>Tableau Next</t>
  </si>
  <si>
    <t>Salesforce-integrated conversational analytics layer.</t>
  </si>
  <si>
    <t>• Conversational analytics (Salesforce-integrated)
• Natural language queries
• Agentforce-powered insights
• Integration with Salesforce records
• Voice + text interface</t>
  </si>
  <si>
    <t>Salesforce Setup → Tableau Next → enable + configure</t>
  </si>
  <si>
    <t>Salesforce + Tableau Next license</t>
  </si>
  <si>
    <t>Custom prompts; data source configurations</t>
  </si>
  <si>
    <t>Pairs with: Agentforce, Salesforce CRM Analytics</t>
  </si>
  <si>
    <t>New offering; Agentforce conversation pricing</t>
  </si>
  <si>
    <t>• Conversational Analytics
• Tableau Next</t>
  </si>
  <si>
    <t>Pre-built use cases page references Tableau Next</t>
  </si>
  <si>
    <t>Conversational analytics in Agentforce contexts</t>
  </si>
  <si>
    <t>L3-TBL-EMBED</t>
  </si>
  <si>
    <t>Tableau Embedded Analytics</t>
  </si>
  <si>
    <t>Embedded BI</t>
  </si>
  <si>
    <t>Embedded Analytics + VizQL Data Service for headless data access.</t>
  </si>
  <si>
    <t>• Embedded Analytics (iframe + JS API)
• VizQL Data Service (REST API for headless data)
• White-label branding
• JWT-based auth
• Connected app + REST API
• Custom UX with full Tableau data engine</t>
  </si>
  <si>
    <t>Tableau Cloud → Settings → Connected Apps → enable embedding</t>
  </si>
  <si>
    <t>Tableau Cloud Embedded license; viewer entitlements</t>
  </si>
  <si>
    <t>Full custom UX via VDS + JS API + REST</t>
  </si>
  <si>
    <t>Pairs with: customer-facing apps, partner portals</t>
  </si>
  <si>
    <t>Embedded Analytics tiered by views/users</t>
  </si>
  <si>
    <t>• Connected Apps with JWT Authentication
• Domain Allowlist for Embedding
• External Authorization Servers (EAS)
• Tableau Embedding API v3
• Unified Access Tokens (UATs)
• VizQL Data Service (Headless Data API)</t>
  </si>
  <si>
    <t>• P1C1.2.1 (Multi-Year Roadmap): 6
• P1C1.2.2 (Initiative Prioritization): 6
• P1C1.2.3 (Resource Planning): 6
• P1C1.2.4 (Dependency Management): 6
• P1C1.2.5 (Budget Alignment): 6</t>
  </si>
  <si>
    <t>https://www.tableau.com/products/embedded-analytics</t>
  </si>
  <si>
    <t>Tableau Embedded Analytics canonical page</t>
  </si>
  <si>
    <t>White-labeled analytics, customer-facing data products</t>
  </si>
  <si>
    <t>L3_Platform_ID</t>
  </si>
  <si>
    <t>L3_Platform_Name</t>
  </si>
  <si>
    <t>Feature_Name</t>
  </si>
  <si>
    <t>Feature_Type</t>
  </si>
  <si>
    <t>Customization_Level</t>
  </si>
  <si>
    <t>Detailed_Description</t>
  </si>
  <si>
    <t>Configuration_Path</t>
  </si>
  <si>
    <t>Validated_Customization_Patterns</t>
  </si>
  <si>
    <t>Use_Case_IDs_Using_Feature</t>
  </si>
  <si>
    <t>Story_Refs_Using_Feature</t>
  </si>
  <si>
    <t>Is_Supplemental</t>
  </si>
  <si>
    <t>Agentforce 360 Platform</t>
  </si>
  <si>
    <t>Agentforce Builder</t>
  </si>
  <si>
    <t>Feature</t>
  </si>
  <si>
    <t>Low-Code</t>
  </si>
  <si>
    <t>Spring 2026 - single conversational workspace to build, test, and refine agents. Document-style editor with autocomplete, low-code canvas, or pro-code script view.</t>
  </si>
  <si>
    <t>Setup → Flow Builder / OmniStudio Designer</t>
  </si>
  <si>
    <t>[VALIDATED] Declarative automation triggered by record changes
  Instance: Notify_On_Digital_Strategy_Document_Created
  Convention: Setup → Flows; Trigger: Created/Updated; Optimize for: Actions and Related Records
  Docs: https://help.salesforce.com/s/articleView?id=sf.flow_concepts_designtime.htm&amp;type=5
[VALIDATED] User-facing wizard/intake flow with screens
  Instance: Digital_Strategy_Document_Intake_Flow
  Convention: Setup → Flows → New Flow → Screen Flow
  Docs: https://help.salesforce.com/s/articleView?id=sf.flow_concepts_designtime.htm&amp;type=5
[VALIDATED] FSC Action Plan template for repeatable processes
  Instance: Digital_Strategy_Document_Action_Plan
  Convention: Setup → Action Plan Templates → New; assign Tasks per persona/timeline
  Docs: https://help.salesforce.com/s/articleView?id=sf.action_plans_overview.htm&amp;type=5</t>
  </si>
  <si>
    <t>P1C1.1.1.UC1, P1C1.1.1.UC2, P1C1.1.1.UC5</t>
  </si>
  <si>
    <t>(no story directly references)</t>
  </si>
  <si>
    <t>No</t>
  </si>
  <si>
    <t>Agentforce Topics &amp; Actions</t>
  </si>
  <si>
    <t>Configuration</t>
  </si>
  <si>
    <t>Pre-built templates with Topics (guide agent behavior) and Actions (specific job tasks). Customizable in declarative no-code environment.</t>
  </si>
  <si>
    <t>Setup → relevant feature setup; assign permission sets to users</t>
  </si>
  <si>
    <t>[VALIDATED] Custom data object for sub-cap-specific records
  Instance: Digital_Strategy_Document__c
  Convention: API name ends with __c (e.g., Risk_Appetite__c); Setup → Object Manager → Create
  Docs: https://help.salesforce.com/s/articleView?id=sf.dev_objectcreate_task_parent.htm&amp;type=5
[VALIDATED] Grants object/field permissions to specific user role
  Instance: Digital_Strategy_Document_Pset
  Convention: Named with role suffix (e.g., Risk_Officer_Pset); Setup → Permission Sets
  Docs: https://help.salesforce.com/s/articleView?id=sf.perm_sets_overview.htm&amp;type=5
[VALIDATED] Server-side rule preventing invalid record state
  Instance: Digital_Strategy_Document_Required_Fields
  Convention: Object Manager → Validation Rules → AND/OR logic on fields
  Docs: https://help.salesforce.com/s/articleView?id=sf.fields_about_field_validation_rules.htm&amp;type=5</t>
  </si>
  <si>
    <t>https://www.salesforce.com/news/stories/agentforce-for-financial-services-announcement/</t>
  </si>
  <si>
    <t>[VALIDATED] Declarative automation triggered by record changes
  Instance: Notify_On_Business_Alignment_Created
  Convention: Setup → Flows; Trigger: Created/Updated; Optimize for: Actions and Related Records
  Docs: https://help.salesforce.com/s/articleView?id=sf.flow_concepts_designtime.htm&amp;type=5
[VALIDATED] User-facing wizard/intake flow with screens
  Instance: Business_Alignment_Intake_Flow
  Convention: Setup → Flows → New Flow → Screen Flow
  Docs: https://help.salesforce.com/s/articleView?id=sf.flow_concepts_designtime.htm&amp;type=5
[VALIDATED] FSC Action Plan template for repeatable processes
  Instance: Business_Alignment_Action_Plan
  Convention: Setup → Action Plan Templates → New; assign Tasks per persona/timeline
  Docs: https://help.salesforce.com/s/articleView?id=sf.action_plans_overview.htm&amp;type=5</t>
  </si>
  <si>
    <t>P1C1.1.2.UC1, P1C1.1.2.UC2, P1C1.1.2.UC5</t>
  </si>
  <si>
    <t>[VALIDATED] Custom data object for sub-cap-specific records
  Instance: Business_Alignment__c
  Convention: API name ends with __c (e.g., Risk_Appetite__c); Setup → Object Manager → Create
  Docs: https://help.salesforce.com/s/articleView?id=sf.dev_objectcreate_task_parent.htm&amp;type=5
[VALIDATED] Grants object/field permissions to specific user role
  Instance: Business_Alignment_Pset
  Convention: Named with role suffix (e.g., Risk_Officer_Pset); Setup → Permission Sets
  Docs: https://help.salesforce.com/s/articleView?id=sf.perm_sets_overview.htm&amp;type=5
[VALIDATED] Server-side rule preventing invalid record state
  Instance: Business_Alignment_Required_Fields
  Convention: Object Manager → Validation Rules → AND/OR logic on fields
  Docs: https://help.salesforce.com/s/articleView?id=sf.fields_about_field_validation_rules.htm&amp;type=5</t>
  </si>
  <si>
    <t>[VALIDATED] Declarative automation triggered by record changes
  Instance: Notify_On_Strategy_Refresh_Cadence_Created
  Convention: Setup → Flows; Trigger: Created/Updated; Optimize for: Actions and Related Records
  Docs: https://help.salesforce.com/s/articleView?id=sf.flow_concepts_designtime.htm&amp;type=5
[VALIDATED] User-facing wizard/intake flow with screens
  Instance: Strategy_Refresh_Cadence_Intake_Flow
  Convention: Setup → Flows → New Flow → Screen Flow
  Docs: https://help.salesforce.com/s/articleView?id=sf.flow_concepts_designtime.htm&amp;type=5
[VALIDATED] FSC Action Plan template for repeatable processes
  Instance: Strategy_Refresh_Cadence_Action_Plan
  Convention: Setup → Action Plan Templates → New; assign Tasks per persona/timeline
  Docs: https://help.salesforce.com/s/articleView?id=sf.action_plans_overview.htm&amp;type=5</t>
  </si>
  <si>
    <t>P1C1.1.3.UC1, P1C1.1.3.UC2, P1C1.1.3.UC5</t>
  </si>
  <si>
    <t>[VALIDATED] Custom data object for sub-cap-specific records
  Instance: Strategy_Refresh_Cadence__c
  Convention: API name ends with __c (e.g., Risk_Appetite__c); Setup → Object Manager → Create
  Docs: https://help.salesforce.com/s/articleView?id=sf.dev_objectcreate_task_parent.htm&amp;type=5
[VALIDATED] Grants object/field permissions to specific user role
  Instance: Strategy_Refresh_Cadence_Pset
  Convention: Named with role suffix (e.g., Risk_Officer_Pset); Setup → Permission Sets
  Docs: https://help.salesforce.com/s/articleView?id=sf.perm_sets_overview.htm&amp;type=5
[VALIDATED] Server-side rule preventing invalid record state
  Instance: Strategy_Refresh_Cadence_Required_Fields
  Convention: Object Manager → Validation Rules → AND/OR logic on fields
  Docs: https://help.salesforce.com/s/articleView?id=sf.fields_about_field_validation_rules.htm&amp;type=5</t>
  </si>
  <si>
    <t>[VALIDATED] Declarative automation triggered by record changes
  Instance: Notify_On_Vision_Communication_Created
  Convention: Setup → Flows; Trigger: Created/Updated; Optimize for: Actions and Related Records
  Docs: https://help.salesforce.com/s/articleView?id=sf.flow_concepts_designtime.htm&amp;type=5
[VALIDATED] User-facing wizard/intake flow with screens
  Instance: Vision_Communication_Intake_Flow
  Convention: Setup → Flows → New Flow → Screen Flow
  Docs: https://help.salesforce.com/s/articleView?id=sf.flow_concepts_designtime.htm&amp;type=5
[VALIDATED] FSC Action Plan template for repeatable processes
  Instance: Vision_Communication_Action_Plan
  Convention: Setup → Action Plan Templates → New; assign Tasks per persona/timeline
  Docs: https://help.salesforce.com/s/articleView?id=sf.action_plans_overview.htm&amp;type=5</t>
  </si>
  <si>
    <t>P1C1.1.4.UC1, P1C1.1.4.UC2, P1C1.1.4.UC5</t>
  </si>
  <si>
    <t>[VALIDATED] Custom data object for sub-cap-specific records
  Instance: Vision_Communication__c
  Convention: API name ends with __c (e.g., Risk_Appetite__c); Setup → Object Manager → Create
  Docs: https://help.salesforce.com/s/articleView?id=sf.dev_objectcreate_task_parent.htm&amp;type=5
[VALIDATED] Grants object/field permissions to specific user role
  Instance: Vision_Communication_Pset
  Convention: Named with role suffix (e.g., Risk_Officer_Pset); Setup → Permission Sets
  Docs: https://help.salesforce.com/s/articleView?id=sf.perm_sets_overview.htm&amp;type=5
[VALIDATED] Server-side rule preventing invalid record state
  Instance: Vision_Communication_Required_Fields
  Convention: Object Manager → Validation Rules → AND/OR logic on fields
  Docs: https://help.salesforce.com/s/articleView?id=sf.fields_about_field_validation_rules.htm&amp;type=5</t>
  </si>
  <si>
    <t>[VALIDATED] Declarative automation triggered by record changes
  Instance: Notify_On_Board_Engagement_Created
  Convention: Setup → Flows; Trigger: Created/Updated; Optimize for: Actions and Related Records
  Docs: https://help.salesforce.com/s/articleView?id=sf.flow_concepts_designtime.htm&amp;type=5
[VALIDATED] User-facing wizard/intake flow with screens
  Instance: Board_Engagement_Intake_Flow
  Convention: Setup → Flows → New Flow → Screen Flow
  Docs: https://help.salesforce.com/s/articleView?id=sf.flow_concepts_designtime.htm&amp;type=5
[VALIDATED] FSC Action Plan template for repeatable processes
  Instance: Board_Engagement_Action_Plan
  Convention: Setup → Action Plan Templates → New; assign Tasks per persona/timeline
  Docs: https://help.salesforce.com/s/articleView?id=sf.action_plans_overview.htm&amp;type=5</t>
  </si>
  <si>
    <t>P1C1.1.5.UC1, P1C1.1.5.UC2, P1C1.1.5.UC5</t>
  </si>
  <si>
    <t>[VALIDATED] Custom data object for sub-cap-specific records
  Instance: Board_Engagement__c
  Convention: API name ends with __c (e.g., Risk_Appetite__c); Setup → Object Manager → Create
  Docs: https://help.salesforce.com/s/articleView?id=sf.dev_objectcreate_task_parent.htm&amp;type=5
[VALIDATED] Grants object/field permissions to specific user role
  Instance: Board_Engagement_Pset
  Convention: Named with role suffix (e.g., Risk_Officer_Pset); Setup → Permission Sets
  Docs: https://help.salesforce.com/s/articleView?id=sf.perm_sets_overview.htm&amp;type=5
[VALIDATED] Server-side rule preventing invalid record state
  Instance: Board_Engagement_Required_Fields
  Convention: Object Manager → Validation Rules → AND/OR logic on fields
  Docs: https://help.salesforce.com/s/articleView?id=sf.fields_about_field_validation_rules.htm&amp;type=5</t>
  </si>
  <si>
    <t>[VALIDATED] Declarative automation triggered by record changes
  Instance: Notify_On_ESG_Strategy_Document_Created
  Convention: Setup → Flows; Trigger: Created/Updated; Optimize for: Actions and Related Records
  Docs: https://help.salesforce.com/s/articleView?id=sf.flow_concepts_designtime.htm&amp;type=5
[VALIDATED] User-facing wizard/intake flow with screens
  Instance: ESG_Strategy_Document_Intake_Flow
  Convention: Setup → Flows → New Flow → Screen Flow
  Docs: https://help.salesforce.com/s/articleView?id=sf.flow_concepts_designtime.htm&amp;type=5
[VALIDATED] FSC Action Plan template for repeatable processes
  Instance: ESG_Strategy_Document_Action_Plan
  Convention: Setup → Action Plan Templates → New; assign Tasks per persona/timeline
  Docs: https://help.salesforce.com/s/articleView?id=sf.action_plans_overview.htm&amp;type=5</t>
  </si>
  <si>
    <t>P1C1.1.6.UC1, P1C1.1.6.UC2, P1C1.1.6.UC5</t>
  </si>
  <si>
    <t>PUB-P1C1.1.6.UC1, PUB-P1C1.1.6.UC2</t>
  </si>
  <si>
    <t>[VALIDATED] Custom data object for sub-cap-specific records
  Instance: ESG_Strategy_Document__c
  Convention: API name ends with __c (e.g., Risk_Appetite__c); Setup → Object Manager → Create
  Docs: https://help.salesforce.com/s/articleView?id=sf.dev_objectcreate_task_parent.htm&amp;type=5
[VALIDATED] Grants object/field permissions to specific user role
  Instance: ESG_Strategy_Document_Pset
  Convention: Named with role suffix (e.g., Risk_Officer_Pset); Setup → Permission Sets
  Docs: https://help.salesforce.com/s/articleView?id=sf.perm_sets_overview.htm&amp;type=5
[VALIDATED] Server-side rule preventing invalid record state
  Instance: ESG_Strategy_Document_Required_Fields
  Convention: Object Manager → Validation Rules → AND/OR logic on fields
  Docs: https://help.salesforce.com/s/articleView?id=sf.fields_about_field_validation_rules.htm&amp;type=5</t>
  </si>
  <si>
    <t>[VALIDATED] Declarative automation triggered by record changes
  Instance: Notify_On_Materiality_Assessment_Created
  Convention: Setup → Flows; Trigger: Created/Updated; Optimize for: Actions and Related Records
  Docs: https://help.salesforce.com/s/articleView?id=sf.flow_concepts_designtime.htm&amp;type=5
[VALIDATED] User-facing wizard/intake flow with screens
  Instance: Materiality_Assessment_Intake_Flow
  Convention: Setup → Flows → New Flow → Screen Flow
  Docs: https://help.salesforce.com/s/articleView?id=sf.flow_concepts_designtime.htm&amp;type=5
[VALIDATED] FSC Action Plan template for repeatable processes
  Instance: Materiality_Assessment_Action_Plan
  Convention: Setup → Action Plan Templates → New; assign Tasks per persona/timeline
  Docs: https://help.salesforce.com/s/articleView?id=sf.action_plans_overview.htm&amp;type=5</t>
  </si>
  <si>
    <t>P1C1.1.7.UC1, P1C1.1.7.UC2, P1C1.1.7.UC5</t>
  </si>
  <si>
    <t>PUB-P1C1.1.7.UC2, PUB-P1C1.1.7.UC1</t>
  </si>
  <si>
    <t>[VALIDATED] Custom data object for sub-cap-specific records
  Instance: Materiality_Assessment__c
  Convention: API name ends with __c (e.g., Risk_Appetite__c); Setup → Object Manager → Create
  Docs: https://help.salesforce.com/s/articleView?id=sf.dev_objectcreate_task_parent.htm&amp;type=5
[VALIDATED] Grants object/field permissions to specific user role
  Instance: Materiality_Assessment_Pset
  Convention: Named with role suffix (e.g., Risk_Officer_Pset); Setup → Permission Sets
  Docs: https://help.salesforce.com/s/articleView?id=sf.perm_sets_overview.htm&amp;type=5
[VALIDATED] Server-side rule preventing invalid record state
  Instance: Materiality_Assessment_Required_Fields
  Convention: Object Manager → Validation Rules → AND/OR logic on fields
  Docs: https://help.salesforce.com/s/articleView?id=sf.fields_about_field_validation_rules.htm&amp;type=5</t>
  </si>
  <si>
    <t>[VALIDATED] Declarative automation triggered by record changes
  Instance: Notify_On_ESG_Commitments_Created
  Convention: Setup → Flows; Trigger: Created/Updated; Optimize for: Actions and Related Records
  Docs: https://help.salesforce.com/s/articleView?id=sf.flow_concepts_designtime.htm&amp;type=5
[VALIDATED] User-facing wizard/intake flow with screens
  Instance: ESG_Commitments_Intake_Flow
  Convention: Setup → Flows → New Flow → Screen Flow
  Docs: https://help.salesforce.com/s/articleView?id=sf.flow_concepts_designtime.htm&amp;type=5
[VALIDATED] FSC Action Plan template for repeatable processes
  Instance: ESG_Commitments_Action_Plan
  Convention: Setup → Action Plan Templates → New; assign Tasks per persona/timeline
  Docs: https://help.salesforce.com/s/articleView?id=sf.action_plans_overview.htm&amp;type=5</t>
  </si>
  <si>
    <t>P1C1.1.8.UC1, P1C1.1.8.UC2, P1C1.1.8.UC5</t>
  </si>
  <si>
    <t>PUB-P1C1.1.8.UC1, PUB-P1C1.1.8.UC2</t>
  </si>
  <si>
    <t>[VALIDATED] Custom data object for sub-cap-specific records
  Instance: ESG_Commitments__c
  Convention: API name ends with __c (e.g., Risk_Appetite__c); Setup → Object Manager → Create
  Docs: https://help.salesforce.com/s/articleView?id=sf.dev_objectcreate_task_parent.htm&amp;type=5
[VALIDATED] Grants object/field permissions to specific user role
  Instance: ESG_Commitments_Pset
  Convention: Named with role suffix (e.g., Risk_Officer_Pset); Setup → Permission Sets
  Docs: https://help.salesforce.com/s/articleView?id=sf.perm_sets_overview.htm&amp;type=5
[VALIDATED] Server-side rule preventing invalid record state
  Instance: ESG_Commitments_Required_Fields
  Convention: Object Manager → Validation Rules → AND/OR logic on fields
  Docs: https://help.salesforce.com/s/articleView?id=sf.fields_about_field_validation_rules.htm&amp;type=5</t>
  </si>
  <si>
    <t>[VALIDATED] Declarative automation triggered by record changes
  Instance: Notify_On_Multi_Year_Roadmap_Created
  Convention: Setup → Flows; Trigger: Created/Updated; Optimize for: Actions and Related Records
  Docs: https://help.salesforce.com/s/articleView?id=sf.flow_concepts_designtime.htm&amp;type=5
[VALIDATED] User-facing wizard/intake flow with screens
  Instance: Multi_Year_Roadmap_Intake_Flow
  Convention: Setup → Flows → New Flow → Screen Flow
  Docs: https://help.salesforce.com/s/articleView?id=sf.flow_concepts_designtime.htm&amp;type=5
[VALIDATED] FSC Action Plan template for repeatable processes
  Instance: Multi_Year_Roadmap_Action_Plan
  Convention: Setup → Action Plan Templates → New; assign Tasks per persona/timeline
  Docs: https://help.salesforce.com/s/articleView?id=sf.action_plans_overview.htm&amp;type=5</t>
  </si>
  <si>
    <t>P1C1.2.1.UC1, P1C1.2.1.UC4</t>
  </si>
  <si>
    <t>[VALIDATED] Custom data object for sub-cap-specific records
  Instance: Multi_Year_Roadmap__c
  Convention: API name ends with __c (e.g., Risk_Appetite__c); Setup → Object Manager → Create
  Docs: https://help.salesforce.com/s/articleView?id=sf.dev_objectcreate_task_parent.htm&amp;type=5
[VALIDATED] Grants object/field permissions to specific user role
  Instance: Multi_Year_Roadmap_Pset
  Convention: Named with role suffix (e.g., Risk_Officer_Pset); Setup → Permission Sets
  Docs: https://help.salesforce.com/s/articleView?id=sf.perm_sets_overview.htm&amp;type=5
[VALIDATED] Server-side rule preventing invalid record state
  Instance: Multi_Year_Roadmap_Required_Fields
  Convention: Object Manager → Validation Rules → AND/OR logic on fields
  Docs: https://help.salesforce.com/s/articleView?id=sf.fields_about_field_validation_rules.htm&amp;type=5</t>
  </si>
  <si>
    <t>[VALIDATED] Declarative automation triggered by record changes
  Instance: Notify_On_Initiative_Prioritization_Created
  Convention: Setup → Flows; Trigger: Created/Updated; Optimize for: Actions and Related Records
  Docs: https://help.salesforce.com/s/articleView?id=sf.flow_concepts_designtime.htm&amp;type=5
[VALIDATED] User-facing wizard/intake flow with screens
  Instance: Initiative_Prioritization_Intake_Flow
  Convention: Setup → Flows → New Flow → Screen Flow
  Docs: https://help.salesforce.com/s/articleView?id=sf.flow_concepts_designtime.htm&amp;type=5
[VALIDATED] FSC Action Plan template for repeatable processes
  Instance: Initiative_Prioritization_Action_Plan
  Convention: Setup → Action Plan Templates → New; assign Tasks per persona/timeline
  Docs: https://help.salesforce.com/s/articleView?id=sf.action_plans_overview.htm&amp;type=5</t>
  </si>
  <si>
    <t>P1C1.2.2.UC1, P1C1.2.2.UC4</t>
  </si>
  <si>
    <t>[VALIDATED] Custom data object for sub-cap-specific records
  Instance: Initiative_Prioritization__c
  Convention: API name ends with __c (e.g., Risk_Appetite__c); Setup → Object Manager → Create
  Docs: https://help.salesforce.com/s/articleView?id=sf.dev_objectcreate_task_parent.htm&amp;type=5
[VALIDATED] Grants object/field permissions to specific user role
  Instance: Initiative_Prioritization_Pset
  Convention: Named with role suffix (e.g., Risk_Officer_Pset); Setup → Permission Sets
  Docs: https://help.salesforce.com/s/articleView?id=sf.perm_sets_overview.htm&amp;type=5
[VALIDATED] Server-side rule preventing invalid record state
  Instance: Initiative_Prioritization_Required_Fields
  Convention: Object Manager → Validation Rules → AND/OR logic on fields
  Docs: https://help.salesforce.com/s/articleView?id=sf.fields_about_field_validation_rules.htm&amp;type=5</t>
  </si>
  <si>
    <t>[VALIDATED] Declarative automation triggered by record changes
  Instance: Notify_On_Resource_Planning_Created
  Convention: Setup → Flows; Trigger: Created/Updated; Optimize for: Actions and Related Records
  Docs: https://help.salesforce.com/s/articleView?id=sf.flow_concepts_designtime.htm&amp;type=5
[VALIDATED] User-facing wizard/intake flow with screens
  Instance: Resource_Planning_Intake_Flow
  Convention: Setup → Flows → New Flow → Screen Flow
  Docs: https://help.salesforce.com/s/articleView?id=sf.flow_concepts_designtime.htm&amp;type=5
[VALIDATED] FSC Action Plan template for repeatable processes
  Instance: Resource_Planning_Action_Plan
  Convention: Setup → Action Plan Templates → New; assign Tasks per persona/timeline
  Docs: https://help.salesforce.com/s/articleView?id=sf.action_plans_overview.htm&amp;type=5</t>
  </si>
  <si>
    <t>P1C1.2.3.UC1, P1C1.2.3.UC4</t>
  </si>
  <si>
    <t>PUB-P1C1.2.3.UC1, PUB-P1C1.2.3.UC4</t>
  </si>
  <si>
    <t>[VALIDATED] Custom data object for sub-cap-specific records
  Instance: Resource_Planning__c
  Convention: API name ends with __c (e.g., Risk_Appetite__c); Setup → Object Manager → Create
  Docs: https://help.salesforce.com/s/articleView?id=sf.dev_objectcreate_task_parent.htm&amp;type=5
[VALIDATED] Grants object/field permissions to specific user role
  Instance: Resource_Planning_Pset
  Convention: Named with role suffix (e.g., Risk_Officer_Pset); Setup → Permission Sets
  Docs: https://help.salesforce.com/s/articleView?id=sf.perm_sets_overview.htm&amp;type=5
[VALIDATED] Server-side rule preventing invalid record state
  Instance: Resource_Planning_Required_Fields
  Convention: Object Manager → Validation Rules → AND/OR logic on fields
  Docs: https://help.salesforce.com/s/articleView?id=sf.fields_about_field_validation_rules.htm&amp;type=5</t>
  </si>
  <si>
    <t>[VALIDATED] Declarative automation triggered by record changes
  Instance: Notify_On_Dependency_Management_Created
  Convention: Setup → Flows; Trigger: Created/Updated; Optimize for: Actions and Related Records
  Docs: https://help.salesforce.com/s/articleView?id=sf.flow_concepts_designtime.htm&amp;type=5
[VALIDATED] User-facing wizard/intake flow with screens
  Instance: Dependency_Management_Intake_Flow
  Convention: Setup → Flows → New Flow → Screen Flow
  Docs: https://help.salesforce.com/s/articleView?id=sf.flow_concepts_designtime.htm&amp;type=5
[VALIDATED] FSC Action Plan template for repeatable processes
  Instance: Dependency_Management_Action_Plan
  Convention: Setup → Action Plan Templates → New; assign Tasks per persona/timeline
  Docs: https://help.salesforce.com/s/articleView?id=sf.action_plans_overview.htm&amp;type=5</t>
  </si>
  <si>
    <t>P1C1.2.4.UC1, P1C1.2.4.UC4</t>
  </si>
  <si>
    <t>PUB-P1C1.2.4.UC1, PUB-P1C1.2.4.UC4</t>
  </si>
  <si>
    <t>[VALIDATED] Custom data object for sub-cap-specific records
  Instance: Dependency_Management__c
  Convention: API name ends with __c (e.g., Risk_Appetite__c); Setup → Object Manager → Create
  Docs: https://help.salesforce.com/s/articleView?id=sf.dev_objectcreate_task_parent.htm&amp;type=5
[VALIDATED] Grants object/field permissions to specific user role
  Instance: Dependency_Management_Pset
  Convention: Named with role suffix (e.g., Risk_Officer_Pset); Setup → Permission Sets
  Docs: https://help.salesforce.com/s/articleView?id=sf.perm_sets_overview.htm&amp;type=5
[VALIDATED] Server-side rule preventing invalid record state
  Instance: Dependency_Management_Required_Fields
  Convention: Object Manager → Validation Rules → AND/OR logic on fields
  Docs: https://help.salesforce.com/s/articleView?id=sf.fields_about_field_validation_rules.htm&amp;type=5</t>
  </si>
  <si>
    <t>[VALIDATED] Declarative automation triggered by record changes
  Instance: Notify_On_Budget_Alignment_Created
  Convention: Setup → Flows; Trigger: Created/Updated; Optimize for: Actions and Related Records
  Docs: https://help.salesforce.com/s/articleView?id=sf.flow_concepts_designtime.htm&amp;type=5
[VALIDATED] User-facing wizard/intake flow with screens
  Instance: Budget_Alignment_Intake_Flow
  Convention: Setup → Flows → New Flow → Screen Flow
  Docs: https://help.salesforce.com/s/articleView?id=sf.flow_concepts_designtime.htm&amp;type=5
[VALIDATED] FSC Action Plan template for repeatable processes
  Instance: Budget_Alignment_Action_Plan
  Convention: Setup → Action Plan Templates → New; assign Tasks per persona/timeline
  Docs: https://help.salesforce.com/s/articleView?id=sf.action_plans_overview.htm&amp;type=5</t>
  </si>
  <si>
    <t>P1C1.2.5.UC1, P1C1.2.5.UC4</t>
  </si>
  <si>
    <t>PUB-P1C1.2.5.UC4, PUB-P1C1.2.5.UC1</t>
  </si>
  <si>
    <t>[VALIDATED] Custom data object for sub-cap-specific records
  Instance: Budget_Alignment__c
  Convention: API name ends with __c (e.g., Risk_Appetite__c); Setup → Object Manager → Create
  Docs: https://help.salesforce.com/s/articleView?id=sf.dev_objectcreate_task_parent.htm&amp;type=5
[VALIDATED] Grants object/field permissions to specific user role
  Instance: Budget_Alignment_Pset
  Convention: Named with role suffix (e.g., Risk_Officer_Pset); Setup → Permission Sets
  Docs: https://help.salesforce.com/s/articleView?id=sf.perm_sets_overview.htm&amp;type=5
[VALIDATED] Server-side rule preventing invalid record state
  Instance: Budget_Alignment_Required_Fields
  Convention: Object Manager → Validation Rules → AND/OR logic on fields
  Docs: https://help.salesforce.com/s/articleView?id=sf.fields_about_field_validation_rules.htm&amp;type=5</t>
  </si>
  <si>
    <t>[VALIDATED] Declarative automation triggered by record changes
  Instance: Notify_On_ESG_Roadmap_Created
  Convention: Setup → Flows; Trigger: Created/Updated; Optimize for: Actions and Related Records
  Docs: https://help.salesforce.com/s/articleView?id=sf.flow_concepts_designtime.htm&amp;type=5
[VALIDATED] User-facing wizard/intake flow with screens
  Instance: ESG_Roadmap_Intake_Flow
  Convention: Setup → Flows → New Flow → Screen Flow
  Docs: https://help.salesforce.com/s/articleView?id=sf.flow_concepts_designtime.htm&amp;type=5
[VALIDATED] FSC Action Plan template for repeatable processes
  Instance: ESG_Roadmap_Action_Plan
  Convention: Setup → Action Plan Templates → New; assign Tasks per persona/timeline
  Docs: https://help.salesforce.com/s/articleView?id=sf.action_plans_overview.htm&amp;type=5</t>
  </si>
  <si>
    <t>P1C1.2.6.UC1, P1C1.2.6.UC4</t>
  </si>
  <si>
    <t>PUB-P1C1.2.6.UC1, PUB-P1C1.2.6.UC4</t>
  </si>
  <si>
    <t>[VALIDATED] Custom data object for sub-cap-specific records
  Instance: ESG_Roadmap__c
  Convention: API name ends with __c (e.g., Risk_Appetite__c); Setup → Object Manager → Create
  Docs: https://help.salesforce.com/s/articleView?id=sf.dev_objectcreate_task_parent.htm&amp;type=5
[VALIDATED] Grants object/field permissions to specific user role
  Instance: ESG_Roadmap_Pset
  Convention: Named with role suffix (e.g., Risk_Officer_Pset); Setup → Permission Sets
  Docs: https://help.salesforce.com/s/articleView?id=sf.perm_sets_overview.htm&amp;type=5
[VALIDATED] Server-side rule preventing invalid record state
  Instance: ESG_Roadmap_Required_Fields
  Convention: Object Manager → Validation Rules → AND/OR logic on fields
  Docs: https://help.salesforce.com/s/articleView?id=sf.fields_about_field_validation_rules.htm&amp;type=5</t>
  </si>
  <si>
    <t>[VALIDATED] Declarative automation triggered by record changes
  Instance: Notify_On_Net_Zero_Pathway_Created
  Convention: Setup → Flows; Trigger: Created/Updated; Optimize for: Actions and Related Records
  Docs: https://help.salesforce.com/s/articleView?id=sf.flow_concepts_designtime.htm&amp;type=5
[VALIDATED] User-facing wizard/intake flow with screens
  Instance: Net_Zero_Pathway_Intake_Flow
  Convention: Setup → Flows → New Flow → Screen Flow
  Docs: https://help.salesforce.com/s/articleView?id=sf.flow_concepts_designtime.htm&amp;type=5
[VALIDATED] FSC Action Plan template for repeatable processes
  Instance: Net_Zero_Pathway_Action_Plan
  Convention: Setup → Action Plan Templates → New; assign Tasks per persona/timeline
  Docs: https://help.salesforce.com/s/articleView?id=sf.action_plans_overview.htm&amp;type=5</t>
  </si>
  <si>
    <t>P1C1.2.7.UC1, P1C1.2.7.UC4</t>
  </si>
  <si>
    <t>PUB-P1C1.2.7.UC1, PUB-P1C1.2.7.UC4</t>
  </si>
  <si>
    <t>[VALIDATED] Custom data object for sub-cap-specific records
  Instance: Net_Zero_Pathway__c
  Convention: API name ends with __c (e.g., Risk_Appetite__c); Setup → Object Manager → Create
  Docs: https://help.salesforce.com/s/articleView?id=sf.dev_objectcreate_task_parent.htm&amp;type=5
[VALIDATED] Grants object/field permissions to specific user role
  Instance: Net_Zero_Pathway_Pset
  Convention: Named with role suffix (e.g., Risk_Officer_Pset); Setup → Permission Sets
  Docs: https://help.salesforce.com/s/articleView?id=sf.perm_sets_overview.htm&amp;type=5
[VALIDATED] Server-side rule preventing invalid record state
  Instance: Net_Zero_Pathway_Required_Fields
  Convention: Object Manager → Validation Rules → AND/OR logic on fields
  Docs: https://help.salesforce.com/s/articleView?id=sf.fields_about_field_validation_rules.htm&amp;type=5</t>
  </si>
  <si>
    <t>CRM Analytics</t>
  </si>
  <si>
    <t>Pre-built and custom dashboards over CRM + external data; mobile-ready.</t>
  </si>
  <si>
    <t>[VALIDATED] Custom data object for sub-cap-specific records
  Instance: Customer_Segment_Definition__c
  Convention: API name ends with __c (e.g., Risk_Appetite__c); Setup → Object Manager → Create
  Docs: https://help.salesforce.com/s/articleView?id=sf.dev_objectcreate_task_parent.htm&amp;type=5
[VALIDATED] Grants object/field permissions to specific user role
  Instance: Customer_Segment_Definition_Pset
  Convention: Named with role suffix (e.g., Risk_Officer_Pset); Setup → Permission Sets
  Docs: https://help.salesforce.com/s/articleView?id=sf.perm_sets_overview.htm&amp;type=5
[VALIDATED] Server-side rule preventing invalid record state
  Instance: Customer_Segment_Definition_Required_Fields
  Convention: Object Manager → Validation Rules → AND/OR logic on fields
  Docs: https://help.salesforce.com/s/articleView?id=sf.fields_about_field_validation_rules.htm&amp;type=5</t>
  </si>
  <si>
    <t>AutoML predictions and explanations embedded in dashboards and records.</t>
  </si>
  <si>
    <t>P1C1.3.1.UC1, P1C1.3.1.UC2</t>
  </si>
  <si>
    <t>CRM Analytics Story Builder</t>
  </si>
  <si>
    <t>Guided narrative analysis with AI-generated insights.</t>
  </si>
  <si>
    <t>Data 360</t>
  </si>
  <si>
    <t>Zero-Copy Architecture</t>
  </si>
  <si>
    <t>Headless Surface</t>
  </si>
  <si>
    <t>Access data where it lives without costly replication. No ETL pipelines.</t>
  </si>
  <si>
    <t>Agentic Setup and Data Management</t>
  </si>
  <si>
    <t>Agent Persona</t>
  </si>
  <si>
    <t>Spring 2026 - natural language pipeline orchestration with smart suggestions; connection to activation in one workflow.</t>
  </si>
  <si>
    <t>Intelligent Segmentation</t>
  </si>
  <si>
    <t>Automatically discover and build high-value audience segments.</t>
  </si>
  <si>
    <t>https://vantagepoint.io/blog/sf/the-complete-guide-to-salesforces-agentforce-ecosystem-understanding-the-full-product-portfolio-in-2026</t>
  </si>
  <si>
    <t>AI-Calculated Insights</t>
  </si>
  <si>
    <t>Generate metrics, propensity scores, customer health indicators with AI.</t>
  </si>
  <si>
    <t>Data 360 Activation APIs</t>
  </si>
  <si>
    <t>API</t>
  </si>
  <si>
    <t>Push unified data to any Agentforce product or external platform instantly via APIs.</t>
  </si>
  <si>
    <t>Connected App + OAuth + REST/Bulk/Pub/Sub API</t>
  </si>
  <si>
    <t>[VALIDATED] Custom event published/subscribed via Pub/Sub API
  Instance: Customer_Segment_Definition_Event__e
  Convention: Object API name ends with __e (e.g., Risk_Event__e); Setup → Platform Events
  Docs: https://developer.salesforce.com/docs/platform/pub-sub-api/overview
[VALIDATED] Subscribes to record-change events via Pub/Sub
  Instance: /data/Customer_Segment_Definition__ChangeEvent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@RestResource(urlMapping='/customer_segment_definition')
  Convention: @RestResource(urlMapping='/path') on Apex class with @HttpGet/@HttpPost methods
  Docs: https://developer.salesforce.com/docs/atlas.en-us.apexcode.meta/apexcode/apex_rest_intro.htm</t>
  </si>
  <si>
    <t>Slack Lists</t>
  </si>
  <si>
    <t>Structured task and project lists native to Slack; agent-actionable.</t>
  </si>
  <si>
    <t>https://www.salesforce.com/news/stories/pricing-update-2025/</t>
  </si>
  <si>
    <t>Slack Canvas</t>
  </si>
  <si>
    <t>Living document inside Slack; collaborative authoring with embedded data.</t>
  </si>
  <si>
    <t>Slack AI</t>
  </si>
  <si>
    <t>AI Skill</t>
  </si>
  <si>
    <t>OOB</t>
  </si>
  <si>
    <t>Channel summaries, thread recaps, native semantic search.</t>
  </si>
  <si>
    <t>[VALIDATED] Conversation topic with bound actions for Agentforce
  Instance: Customer Segment Definition Topic
  Convention: Setup → Einstein → Agentforce → Topics; bind Apex Actions/Flow Actions
  Docs: https://developer.salesforce.com/docs/ai/agentforce/guide/topics-overview.html
[VALIDATED] Invocable action callable by Agentforce
  Instance: Customer_Segment_Definition_Action (Apex @InvocableMethod)
  Convention: Apex @InvocableMethod or Flow Invocable Action; bound to Topic
  Docs: https://developer.salesforce.com/docs/ai/agentforce/guide/actions-overview.html</t>
  </si>
  <si>
    <t>P1C1.3.1.UC2</t>
  </si>
  <si>
    <t>[VALIDATED] Custom data object for sub-cap-specific records
  Instance: Segment_Specific_Journeys__c
  Convention: API name ends with __c (e.g., Risk_Appetite__c); Setup → Object Manager → Create
  Docs: https://help.salesforce.com/s/articleView?id=sf.dev_objectcreate_task_parent.htm&amp;type=5
[VALIDATED] Grants object/field permissions to specific user role
  Instance: Segment_Specific_Journeys_Pset
  Convention: Named with role suffix (e.g., Risk_Officer_Pset); Setup → Permission Sets
  Docs: https://help.salesforce.com/s/articleView?id=sf.perm_sets_overview.htm&amp;type=5
[VALIDATED] Server-side rule preventing invalid record state
  Instance: Segment_Specific_Journeys_Required_Fields
  Convention: Object Manager → Validation Rules → AND/OR logic on fields
  Docs: https://help.salesforce.com/s/articleView?id=sf.fields_about_field_validation_rules.htm&amp;type=5</t>
  </si>
  <si>
    <t>P1C1.3.2.UC1, P1C1.3.2.UC2</t>
  </si>
  <si>
    <t>P1C1.3.2.UC4</t>
  </si>
  <si>
    <t>[VALIDATED] Custom event published/subscribed via Pub/Sub API
  Instance: Segment_Specific_Journeys_Event__e
  Convention: Object API name ends with __e (e.g., Risk_Event__e); Setup → Platform Events
  Docs: https://developer.salesforce.com/docs/platform/pub-sub-api/overview
[VALIDATED] Subscribes to record-change events via Pub/Sub
  Instance: /data/Segment_Specific_Journeys__ChangeEvent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@RestResource(urlMapping='/segment_specific_journeys')
  Convention: @RestResource(urlMapping='/path') on Apex class with @HttpGet/@HttpPost methods
  Docs: https://developer.salesforce.com/docs/atlas.en-us.apexcode.meta/apexcode/apex_rest_intro.htm</t>
  </si>
  <si>
    <t>[VALIDATED] Conversation topic with bound actions for Agentforce
  Instance: Segment-Specific Journeys Topic
  Convention: Setup → Einstein → Agentforce → Topics; bind Apex Actions/Flow Actions
  Docs: https://developer.salesforce.com/docs/ai/agentforce/guide/topics-overview.html
[VALIDATED] Invocable action callable by Agentforce
  Instance: Segment_Specific_Journeys_Action (Apex @InvocableMethod)
  Convention: Apex @InvocableMethod or Flow Invocable Action; bound to Topic
  Docs: https://developer.salesforce.com/docs/ai/agentforce/guide/actions-overview.html</t>
  </si>
  <si>
    <t>P1C1.3.2.UC2</t>
  </si>
  <si>
    <t>[VALIDATED] Custom data object for sub-cap-specific records
  Instance: Green_Products_Strategy__c
  Convention: API name ends with __c (e.g., Risk_Appetite__c); Setup → Object Manager → Create
  Docs: https://help.salesforce.com/s/articleView?id=sf.dev_objectcreate_task_parent.htm&amp;type=5
[VALIDATED] Grants object/field permissions to specific user role
  Instance: Green_Products_Strategy_Pset
  Convention: Named with role suffix (e.g., Risk_Officer_Pset); Setup → Permission Sets
  Docs: https://help.salesforce.com/s/articleView?id=sf.perm_sets_overview.htm&amp;type=5
[VALIDATED] Server-side rule preventing invalid record state
  Instance: Green_Products_Strategy_Required_Fields
  Convention: Object Manager → Validation Rules → AND/OR logic on fields
  Docs: https://help.salesforce.com/s/articleView?id=sf.fields_about_field_validation_rules.htm&amp;type=5</t>
  </si>
  <si>
    <t>P1C1.3.3.UC1, P1C1.3.3.UC2</t>
  </si>
  <si>
    <t>[VALIDATED] Custom event published/subscribed via Pub/Sub API
  Instance: Green_Products_Strategy_Event__e
  Convention: Object API name ends with __e (e.g., Risk_Event__e); Setup → Platform Events
  Docs: https://developer.salesforce.com/docs/platform/pub-sub-api/overview
[VALIDATED] Subscribes to record-change events via Pub/Sub
  Instance: /data/Green_Products_Strategy__ChangeEvent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@RestResource(urlMapping='/green_products_strategy')
  Convention: @RestResource(urlMapping='/path') on Apex class with @HttpGet/@HttpPost methods
  Docs: https://developer.salesforce.com/docs/atlas.en-us.apexcode.meta/apexcode/apex_rest_intro.htm</t>
  </si>
  <si>
    <t>[VALIDATED] Conversation topic with bound actions for Agentforce
  Instance: Green Products Strategy Topic
  Convention: Setup → Einstein → Agentforce → Topics; bind Apex Actions/Flow Actions
  Docs: https://developer.salesforce.com/docs/ai/agentforce/guide/topics-overview.html
[VALIDATED] Invocable action callable by Agentforce
  Instance: Green_Products_Strategy_Action (Apex @InvocableMethod)
  Convention: Apex @InvocableMethod or Flow Invocable Action; bound to Topic
  Docs: https://developer.salesforce.com/docs/ai/agentforce/guide/actions-overview.html</t>
  </si>
  <si>
    <t>[VALIDATED] Custom data object for sub-cap-specific records
  Instance: ESG_Integrated_Products__c
  Convention: API name ends with __c (e.g., Risk_Appetite__c); Setup → Object Manager → Create
  Docs: https://help.salesforce.com/s/articleView?id=sf.dev_objectcreate_task_parent.htm&amp;type=5
[VALIDATED] Grants object/field permissions to specific user role
  Instance: ESG_Integrated_Products_Pset
  Convention: Named with role suffix (e.g., Risk_Officer_Pset); Setup → Permission Sets
  Docs: https://help.salesforce.com/s/articleView?id=sf.perm_sets_overview.htm&amp;type=5
[VALIDATED] Server-side rule preventing invalid record state
  Instance: ESG_Integrated_Products_Required_Fields
  Convention: Object Manager → Validation Rules → AND/OR logic on fields
  Docs: https://help.salesforce.com/s/articleView?id=sf.fields_about_field_validation_rules.htm&amp;type=5</t>
  </si>
  <si>
    <t>P1C1.3.4.UC1, P1C1.3.4.UC2</t>
  </si>
  <si>
    <t>[VALIDATED] Custom event published/subscribed via Pub/Sub API
  Instance: ESG_Integrated_Products_Event__e
  Convention: Object API name ends with __e (e.g., Risk_Event__e); Setup → Platform Events
  Docs: https://developer.salesforce.com/docs/platform/pub-sub-api/overview
[VALIDATED] Subscribes to record-change events via Pub/Sub
  Instance: /data/ESG_Integrated_Products__ChangeEvent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@RestResource(urlMapping='/esg_integrated_products')
  Convention: @RestResource(urlMapping='/path') on Apex class with @HttpGet/@HttpPost methods
  Docs: https://developer.salesforce.com/docs/atlas.en-us.apexcode.meta/apexcode/apex_rest_intro.htm</t>
  </si>
  <si>
    <t>[VALIDATED] Conversation topic with bound actions for Agentforce
  Instance: ESG-Integrated Products Topic
  Convention: Setup → Einstein → Agentforce → Topics; bind Apex Actions/Flow Actions
  Docs: https://developer.salesforce.com/docs/ai/agentforce/guide/topics-overview.html
[VALIDATED] Invocable action callable by Agentforce
  Instance: ESG_Integrated_Products_Action (Apex @InvocableMethod)
  Convention: Apex @InvocableMethod or Flow Invocable Action; bound to Topic
  Docs: https://developer.salesforce.com/docs/ai/agentforce/guide/actions-overview.html</t>
  </si>
  <si>
    <t>[VALIDATED] Custom data object for sub-cap-specific records
  Instance: Financial_Inclusion_Strategy__c
  Convention: API name ends with __c (e.g., Risk_Appetite__c); Setup → Object Manager → Create
  Docs: https://help.salesforce.com/s/articleView?id=sf.dev_objectcreate_task_parent.htm&amp;type=5
[VALIDATED] Grants object/field permissions to specific user role
  Instance: Financial_Inclusion_Strategy_Pset
  Convention: Named with role suffix (e.g., Risk_Officer_Pset); Setup → Permission Sets
  Docs: https://help.salesforce.com/s/articleView?id=sf.perm_sets_overview.htm&amp;type=5
[VALIDATED] Server-side rule preventing invalid record state
  Instance: Financial_Inclusion_Strategy_Required_Fields
  Convention: Object Manager → Validation Rules → AND/OR logic on fields
  Docs: https://help.salesforce.com/s/articleView?id=sf.fields_about_field_validation_rules.htm&amp;type=5</t>
  </si>
  <si>
    <t>P1C1.3.5.UC1, P1C1.3.5.UC2</t>
  </si>
  <si>
    <t>[VALIDATED] Custom event published/subscribed via Pub/Sub API
  Instance: Financial_Inclusion_Strategy_Event__e
  Convention: Object API name ends with __e (e.g., Risk_Event__e); Setup → Platform Events
  Docs: https://developer.salesforce.com/docs/platform/pub-sub-api/overview
[VALIDATED] Subscribes to record-change events via Pub/Sub
  Instance: /data/Financial_Inclusion_Strategy__ChangeEvent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@RestResource(urlMapping='/financial_inclusion_strategy')
  Convention: @RestResource(urlMapping='/path') on Apex class with @HttpGet/@HttpPost methods
  Docs: https://developer.salesforce.com/docs/atlas.en-us.apexcode.meta/apexcode/apex_rest_intro.htm</t>
  </si>
  <si>
    <t>[VALIDATED] Conversation topic with bound actions for Agentforce
  Instance: Financial Inclusion Strategy Topic
  Convention: Setup → Einstein → Agentforce → Topics; bind Apex Actions/Flow Actions
  Docs: https://developer.salesforce.com/docs/ai/agentforce/guide/topics-overview.html
[VALIDATED] Invocable action callable by Agentforce
  Instance: Financial_Inclusion_Strategy_Action (Apex @InvocableMethod)
  Convention: Apex @InvocableMethod or Flow Invocable Action; bound to Topic
  Docs: https://developer.salesforce.com/docs/ai/agentforce/guide/actions-overview.html</t>
  </si>
  <si>
    <t>[VALIDATED] Custom data object for sub-cap-specific records
  Instance: Community_Development__c
  Convention: API name ends with __c (e.g., Risk_Appetite__c); Setup → Object Manager → Create
  Docs: https://help.salesforce.com/s/articleView?id=sf.dev_objectcreate_task_parent.htm&amp;type=5
[VALIDATED] Grants object/field permissions to specific user role
  Instance: Community_Development_Pset
  Convention: Named with role suffix (e.g., Risk_Officer_Pset); Setup → Permission Sets
  Docs: https://help.salesforce.com/s/articleView?id=sf.perm_sets_overview.htm&amp;type=5
[VALIDATED] Server-side rule preventing invalid record state
  Instance: Community_Development_Required_Fields
  Convention: Object Manager → Validation Rules → AND/OR logic on fields
  Docs: https://help.salesforce.com/s/articleView?id=sf.fields_about_field_validation_rules.htm&amp;type=5</t>
  </si>
  <si>
    <t>P1C1.3.6.UC1</t>
  </si>
  <si>
    <t>P1C1.3.6.UC1, P1C1.3.6.UC2</t>
  </si>
  <si>
    <t>[VALIDATED] Custom event published/subscribed via Pub/Sub API
  Instance: Community_Development_Event__e
  Convention: Object API name ends with __e (e.g., Risk_Event__e); Setup → Platform Events
  Docs: https://developer.salesforce.com/docs/platform/pub-sub-api/overview
[VALIDATED] Subscribes to record-change events via Pub/Sub
  Instance: /data/Community_Development__ChangeEvent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@RestResource(urlMapping='/community_development')
  Convention: @RestResource(urlMapping='/path') on Apex class with @HttpGet/@HttpPost methods
  Docs: https://developer.salesforce.com/docs/atlas.en-us.apexcode.meta/apexcode/apex_rest_intro.htm</t>
  </si>
  <si>
    <t>P1C1.3.6.UC5</t>
  </si>
  <si>
    <t>[VALIDATED] Conversation topic with bound actions for Agentforce
  Instance: Community Development Topic
  Convention: Setup → Einstein → Agentforce → Topics; bind Apex Actions/Flow Actions
  Docs: https://developer.salesforce.com/docs/ai/agentforce/guide/topics-overview.html
[VALIDATED] Invocable action callable by Agentforce
  Instance: Community_Development_Action (Apex @InvocableMethod)
  Convention: Apex @InvocableMethod or Flow Invocable Action; bound to Topic
  Docs: https://developer.salesforce.com/docs/ai/agentforce/guide/actions-overview.html</t>
  </si>
  <si>
    <t>[VALIDATED] Custom data object for sub-cap-specific records
  Instance: Sustainable_Lending__c
  Convention: API name ends with __c (e.g., Risk_Appetite__c); Setup → Object Manager → Create
  Docs: https://help.salesforce.com/s/articleView?id=sf.dev_objectcreate_task_parent.htm&amp;type=5
[VALIDATED] Grants object/field permissions to specific user role
  Instance: Sustainable_Lending_Pset
  Convention: Named with role suffix (e.g., Risk_Officer_Pset); Setup → Permission Sets
  Docs: https://help.salesforce.com/s/articleView?id=sf.perm_sets_overview.htm&amp;type=5
[VALIDATED] Server-side rule preventing invalid record state
  Instance: Sustainable_Lending_Required_Fields
  Convention: Object Manager → Validation Rules → AND/OR logic on fields
  Docs: https://help.salesforce.com/s/articleView?id=sf.fields_about_field_validation_rules.htm&amp;type=5</t>
  </si>
  <si>
    <t>P1C1.3.BK1.UC1, P1C1.3.BK1.UC2</t>
  </si>
  <si>
    <t>[VALIDATED] Custom event published/subscribed via Pub/Sub API
  Instance: Sustainable_Lending_Event__e
  Convention: Object API name ends with __e (e.g., Risk_Event__e); Setup → Platform Events
  Docs: https://developer.salesforce.com/docs/platform/pub-sub-api/overview
[VALIDATED] Subscribes to record-change events via Pub/Sub
  Instance: /data/Sustainable_Lending__ChangeEvent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@RestResource(urlMapping='/sustainable_lending')
  Convention: @RestResource(urlMapping='/path') on Apex class with @HttpGet/@HttpPost methods
  Docs: https://developer.salesforce.com/docs/atlas.en-us.apexcode.meta/apexcode/apex_rest_intro.htm</t>
  </si>
  <si>
    <t>[VALIDATED] Conversation topic with bound actions for Agentforce
  Instance: Sustainable Lending Topic
  Convention: Setup → Einstein → Agentforce → Topics; bind Apex Actions/Flow Actions
  Docs: https://developer.salesforce.com/docs/ai/agentforce/guide/topics-overview.html
[VALIDATED] Invocable action callable by Agentforce
  Instance: Sustainable_Lending_Action (Apex @InvocableMethod)
  Convention: Apex @InvocableMethod or Flow Invocable Action; bound to Topic
  Docs: https://developer.salesforce.com/docs/ai/agentforce/guide/actions-overview.html</t>
  </si>
  <si>
    <t>[VALIDATED] Custom data object for sub-cap-specific records
  Instance: Commercial_Segment_Strategy__c
  Convention: API name ends with __c (e.g., Risk_Appetite__c); Setup → Object Manager → Create
  Docs: https://help.salesforce.com/s/articleView?id=sf.dev_objectcreate_task_parent.htm&amp;type=5
[VALIDATED] Grants object/field permissions to specific user role
  Instance: Commercial_Segment_Strategy_Pset
  Convention: Named with role suffix (e.g., Risk_Officer_Pset); Setup → Permission Sets
  Docs: https://help.salesforce.com/s/articleView?id=sf.perm_sets_overview.htm&amp;type=5
[VALIDATED] Server-side rule preventing invalid record state
  Instance: Commercial_Segment_Strategy_Required_Fields
  Convention: Object Manager → Validation Rules → AND/OR logic on fields
  Docs: https://help.salesforce.com/s/articleView?id=sf.fields_about_field_validation_rules.htm&amp;type=5</t>
  </si>
  <si>
    <t>[VALIDATED] Custom event published/subscribed via Pub/Sub API
  Instance: Commercial_Segment_Strategy_Event__e
  Convention: Object API name ends with __e (e.g., Risk_Event__e); Setup → Platform Events
  Docs: https://developer.salesforce.com/docs/platform/pub-sub-api/overview
[VALIDATED] Subscribes to record-change events via Pub/Sub
  Instance: /data/Commercial_Segment_Strategy__ChangeEvent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@RestResource(urlMapping='/commercial_segment_strategy')
  Convention: @RestResource(urlMapping='/path') on Apex class with @HttpGet/@HttpPost methods
  Docs: https://developer.salesforce.com/docs/atlas.en-us.apexcode.meta/apexcode/apex_rest_intro.htm</t>
  </si>
  <si>
    <t>[VALIDATED] Conversation topic with bound actions for Agentforce
  Instance: Commercial Segment Strategy Topic
  Convention: Setup → Einstein → Agentforce → Topics; bind Apex Actions/Flow Actions
  Docs: https://developer.salesforce.com/docs/ai/agentforce/guide/topics-overview.html
[VALIDATED] Invocable action callable by Agentforce
  Instance: Commercial_Segment_Strategy_Action (Apex @InvocableMethod)
  Convention: Apex @InvocableMethod or Flow Invocable Action; bound to Topic
  Docs: https://developer.salesforce.com/docs/ai/agentforce/guide/actions-overview.html</t>
  </si>
  <si>
    <t>[VALIDATED] Custom data object for sub-cap-specific records
  Instance: Member_Segment_Strategy__c
  Convention: API name ends with __c (e.g., Risk_Appetite__c); Setup → Object Manager → Create
  Docs: https://help.salesforce.com/s/articleView?id=sf.dev_objectcreate_task_parent.htm&amp;type=5
[VALIDATED] Grants object/field permissions to specific user role
  Instance: Member_Segment_Strategy_Pset
  Convention: Named with role suffix (e.g., Risk_Officer_Pset); Setup → Permission Sets
  Docs: https://help.salesforce.com/s/articleView?id=sf.perm_sets_overview.htm&amp;type=5
[VALIDATED] Server-side rule preventing invalid record state
  Instance: Member_Segment_Strategy_Required_Fields
  Convention: Object Manager → Validation Rules → AND/OR logic on fields
  Docs: https://help.salesforce.com/s/articleView?id=sf.fields_about_field_validation_rules.htm&amp;type=5</t>
  </si>
  <si>
    <t>P1C1.3.CU1.UC1</t>
  </si>
  <si>
    <t>P1C1.3.CU1.UC1, P1C1.3.CU1.UC2</t>
  </si>
  <si>
    <t>[VALIDATED] Custom event published/subscribed via Pub/Sub API
  Instance: Member_Segment_Strategy_Event__e
  Convention: Object API name ends with __e (e.g., Risk_Event__e); Setup → Platform Events
  Docs: https://developer.salesforce.com/docs/platform/pub-sub-api/overview
[VALIDATED] Subscribes to record-change events via Pub/Sub
  Instance: /data/Member_Segment_Strategy__ChangeEvent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@RestResource(urlMapping='/member_segment_strategy')
  Convention: @RestResource(urlMapping='/path') on Apex class with @HttpGet/@HttpPost methods
  Docs: https://developer.salesforce.com/docs/atlas.en-us.apexcode.meta/apexcode/apex_rest_intro.htm</t>
  </si>
  <si>
    <t>[VALIDATED] Conversation topic with bound actions for Agentforce
  Instance: Member Segment Strategy Topic
  Convention: Setup → Einstein → Agentforce → Topics; bind Apex Actions/Flow Actions
  Docs: https://developer.salesforce.com/docs/ai/agentforce/guide/topics-overview.html
[VALIDATED] Invocable action callable by Agentforce
  Instance: Member_Segment_Strategy_Action (Apex @InvocableMethod)
  Convention: Apex @InvocableMethod or Flow Invocable Action; bound to Topic
  Docs: https://developer.salesforce.com/docs/ai/agentforce/guide/actions-overview.html</t>
  </si>
  <si>
    <t>P1C1.3.CU1.UC2</t>
  </si>
  <si>
    <t>[VALIDATED] Custom data object for sub-cap-specific records
  Instance: Member_Customer_Impact__c
  Convention: API name ends with __c (e.g., Risk_Appetite__c); Setup → Object Manager → Create
  Docs: https://help.salesforce.com/s/articleView?id=sf.dev_objectcreate_task_parent.htm&amp;type=5
[VALIDATED] Grants object/field permissions to specific user role
  Instance: Member_Customer_Impact_Pset
  Convention: Named with role suffix (e.g., Risk_Officer_Pset); Setup → Permission Sets
  Docs: https://help.salesforce.com/s/articleView?id=sf.perm_sets_overview.htm&amp;type=5
[VALIDATED] Server-side rule preventing invalid record state
  Instance: Member_Customer_Impact_Required_Fields
  Convention: Object Manager → Validation Rules → AND/OR logic on fields
  Docs: https://help.salesforce.com/s/articleView?id=sf.fields_about_field_validation_rules.htm&amp;type=5</t>
  </si>
  <si>
    <t>P1C1.3.CU2.UC1, P1C1.3.CU2.UC2</t>
  </si>
  <si>
    <t>[VALIDATED] Custom event published/subscribed via Pub/Sub API
  Instance: Member_Customer_Impact_Event__e
  Convention: Object API name ends with __e (e.g., Risk_Event__e); Setup → Platform Events
  Docs: https://developer.salesforce.com/docs/platform/pub-sub-api/overview
[VALIDATED] Subscribes to record-change events via Pub/Sub
  Instance: /data/Member_Customer_Impact__ChangeEvent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@RestResource(urlMapping='/member_customer_impact')
  Convention: @RestResource(urlMapping='/path') on Apex class with @HttpGet/@HttpPost methods
  Docs: https://developer.salesforce.com/docs/atlas.en-us.apexcode.meta/apexcode/apex_rest_intro.htm</t>
  </si>
  <si>
    <t>[VALIDATED] Conversation topic with bound actions for Agentforce
  Instance: Member/Customer Impact Topic
  Convention: Setup → Einstein → Agentforce → Topics; bind Apex Actions/Flow Actions
  Docs: https://developer.salesforce.com/docs/ai/agentforce/guide/topics-overview.html
[VALIDATED] Invocable action callable by Agentforce
  Instance: Member_Customer_Impact_Action (Apex @InvocableMethod)
  Convention: Apex @InvocableMethod or Flow Invocable Action; bound to Topic
  Docs: https://developer.salesforce.com/docs/ai/agentforce/guide/actions-overview.html</t>
  </si>
  <si>
    <t>[VALIDATED] Custom data object for sub-cap-specific records
  Instance: Insurance_Line_Strategy__c
  Convention: API name ends with __c (e.g., Risk_Appetite__c); Setup → Object Manager → Create
  Docs: https://help.salesforce.com/s/articleView?id=sf.dev_objectcreate_task_parent.htm&amp;type=5
[VALIDATED] Grants object/field permissions to specific user role
  Instance: Insurance_Line_Strategy_Pset
  Convention: Named with role suffix (e.g., Risk_Officer_Pset); Setup → Permission Sets
  Docs: https://help.salesforce.com/s/articleView?id=sf.perm_sets_overview.htm&amp;type=5
[VALIDATED] Server-side rule preventing invalid record state
  Instance: Insurance_Line_Strategy_Required_Fields
  Convention: Object Manager → Validation Rules → AND/OR logic on fields
  Docs: https://help.salesforce.com/s/articleView?id=sf.fields_about_field_validation_rules.htm&amp;type=5</t>
  </si>
  <si>
    <t>P1C1.3.IC1.UC1, P1C1.3.IC1.UC2</t>
  </si>
  <si>
    <t>[VALIDATED] Custom event published/subscribed via Pub/Sub API
  Instance: Insurance_Line_Strategy_Event__e
  Convention: Object API name ends with __e (e.g., Risk_Event__e); Setup → Platform Events
  Docs: https://developer.salesforce.com/docs/platform/pub-sub-api/overview
[VALIDATED] Subscribes to record-change events via Pub/Sub
  Instance: /data/Insurance_Line_Strategy__ChangeEvent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@RestResource(urlMapping='/insurance_line_strategy')
  Convention: @RestResource(urlMapping='/path') on Apex class with @HttpGet/@HttpPost methods
  Docs: https://developer.salesforce.com/docs/atlas.en-us.apexcode.meta/apexcode/apex_rest_intro.htm</t>
  </si>
  <si>
    <t>[VALIDATED] Conversation topic with bound actions for Agentforce
  Instance: Insurance Line Strategy Topic
  Convention: Setup → Einstein → Agentforce → Topics; bind Apex Actions/Flow Actions
  Docs: https://developer.salesforce.com/docs/ai/agentforce/guide/topics-overview.html
[VALIDATED] Invocable action callable by Agentforce
  Instance: Insurance_Line_Strategy_Action (Apex @InvocableMethod)
  Convention: Apex @InvocableMethod or Flow Invocable Action; bound to Topic
  Docs: https://developer.salesforce.com/docs/ai/agentforce/guide/actions-overview.html</t>
  </si>
  <si>
    <t>[VALIDATED] Custom data object for sub-cap-specific records
  Instance: Sustainable_Insurance__c
  Convention: API name ends with __c (e.g., Risk_Appetite__c); Setup → Object Manager → Create
  Docs: https://help.salesforce.com/s/articleView?id=sf.dev_objectcreate_task_parent.htm&amp;type=5
[VALIDATED] Grants object/field permissions to specific user role
  Instance: Sustainable_Insurance_Pset
  Convention: Named with role suffix (e.g., Risk_Officer_Pset); Setup → Permission Sets
  Docs: https://help.salesforce.com/s/articleView?id=sf.perm_sets_overview.htm&amp;type=5
[VALIDATED] Server-side rule preventing invalid record state
  Instance: Sustainable_Insurance_Required_Fields
  Convention: Object Manager → Validation Rules → AND/OR logic on fields
  Docs: https://help.salesforce.com/s/articleView?id=sf.fields_about_field_validation_rules.htm&amp;type=5</t>
  </si>
  <si>
    <t>P1C1.3.IC2.UC1, P1C1.3.IC2.UC2</t>
  </si>
  <si>
    <t>[VALIDATED] Custom event published/subscribed via Pub/Sub API
  Instance: Sustainable_Insurance_Event__e
  Convention: Object API name ends with __e (e.g., Risk_Event__e); Setup → Platform Events
  Docs: https://developer.salesforce.com/docs/platform/pub-sub-api/overview
[VALIDATED] Subscribes to record-change events via Pub/Sub
  Instance: /data/Sustainable_Insurance__ChangeEvent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@RestResource(urlMapping='/sustainable_insurance')
  Convention: @RestResource(urlMapping='/path') on Apex class with @HttpGet/@HttpPost methods
  Docs: https://developer.salesforce.com/docs/atlas.en-us.apexcode.meta/apexcode/apex_rest_intro.htm</t>
  </si>
  <si>
    <t>[VALIDATED] Conversation topic with bound actions for Agentforce
  Instance: Sustainable Insurance Topic
  Convention: Setup → Einstein → Agentforce → Topics; bind Apex Actions/Flow Actions
  Docs: https://developer.salesforce.com/docs/ai/agentforce/guide/topics-overview.html
[VALIDATED] Invocable action callable by Agentforce
  Instance: Sustainable_Insurance_Action (Apex @InvocableMethod)
  Convention: Apex @InvocableMethod or Flow Invocable Action; bound to Topic
  Docs: https://developer.salesforce.com/docs/ai/agentforce/guide/actions-overview.html</t>
  </si>
  <si>
    <t>[VALIDATED] Custom data object for sub-cap-specific records
  Instance: Wealth_Segment_Strategy__c
  Convention: API name ends with __c (e.g., Risk_Appetite__c); Setup → Object Manager → Create
  Docs: https://help.salesforce.com/s/articleView?id=sf.dev_objectcreate_task_parent.htm&amp;type=5
[VALIDATED] Grants object/field permissions to specific user role
  Instance: Wealth_Segment_Strategy_Pset
  Convention: Named with role suffix (e.g., Risk_Officer_Pset); Setup → Permission Sets
  Docs: https://help.salesforce.com/s/articleView?id=sf.perm_sets_overview.htm&amp;type=5
[VALIDATED] Server-side rule preventing invalid record state
  Instance: Wealth_Segment_Strategy_Required_Fields
  Convention: Object Manager → Validation Rules → AND/OR logic on fields
  Docs: https://help.salesforce.com/s/articleView?id=sf.fields_about_field_validation_rules.htm&amp;type=5</t>
  </si>
  <si>
    <t>P1C1.3.WM1.UC1, P1C1.3.WM1.UC2</t>
  </si>
  <si>
    <t>[VALIDATED] Custom event published/subscribed via Pub/Sub API
  Instance: Wealth_Segment_Strategy_Event__e
  Convention: Object API name ends with __e (e.g., Risk_Event__e); Setup → Platform Events
  Docs: https://developer.salesforce.com/docs/platform/pub-sub-api/overview
[VALIDATED] Subscribes to record-change events via Pub/Sub
  Instance: /data/Wealth_Segment_Strategy__ChangeEvent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@RestResource(urlMapping='/wealth_segment_strategy')
  Convention: @RestResource(urlMapping='/path') on Apex class with @HttpGet/@HttpPost methods
  Docs: https://developer.salesforce.com/docs/atlas.en-us.apexcode.meta/apexcode/apex_rest_intro.htm</t>
  </si>
  <si>
    <t>P1C1.3.WM1.UC5</t>
  </si>
  <si>
    <t>[VALIDATED] Conversation topic with bound actions for Agentforce
  Instance: Wealth Segment Strategy Topic
  Convention: Setup → Einstein → Agentforce → Topics; bind Apex Actions/Flow Actions
  Docs: https://developer.salesforce.com/docs/ai/agentforce/guide/topics-overview.html
[VALIDATED] Invocable action callable by Agentforce
  Instance: Wealth_Segment_Strategy_Action (Apex @InvocableMethod)
  Convention: Apex @InvocableMethod or Flow Invocable Action; bound to Topic
  Docs: https://developer.salesforce.com/docs/ai/agentforce/guide/actions-overview.html</t>
  </si>
  <si>
    <t>[VALIDATED] Custom data object for sub-cap-specific records
  Instance: ESG_Investing__c
  Convention: API name ends with __c (e.g., Risk_Appetite__c); Setup → Object Manager → Create
  Docs: https://help.salesforce.com/s/articleView?id=sf.dev_objectcreate_task_parent.htm&amp;type=5
[VALIDATED] Grants object/field permissions to specific user role
  Instance: ESG_Investing_Pset
  Convention: Named with role suffix (e.g., Risk_Officer_Pset); Setup → Permission Sets
  Docs: https://help.salesforce.com/s/articleView?id=sf.perm_sets_overview.htm&amp;type=5
[VALIDATED] Server-side rule preventing invalid record state
  Instance: ESG_Investing_Required_Fields
  Convention: Object Manager → Validation Rules → AND/OR logic on fields
  Docs: https://help.salesforce.com/s/articleView?id=sf.fields_about_field_validation_rules.htm&amp;type=5</t>
  </si>
  <si>
    <t>P1C1.3.WM2.UC1, P1C1.3.WM2.UC2</t>
  </si>
  <si>
    <t>[VALIDATED] Custom event published/subscribed via Pub/Sub API
  Instance: ESG_Investing_Event__e
  Convention: Object API name ends with __e (e.g., Risk_Event__e); Setup → Platform Events
  Docs: https://developer.salesforce.com/docs/platform/pub-sub-api/overview
[VALIDATED] Subscribes to record-change events via Pub/Sub
  Instance: /data/ESG_Investing__ChangeEvent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@RestResource(urlMapping='/esg_investing')
  Convention: @RestResource(urlMapping='/path') on Apex class with @HttpGet/@HttpPost methods
  Docs: https://developer.salesforce.com/docs/atlas.en-us.apexcode.meta/apexcode/apex_rest_intro.htm</t>
  </si>
  <si>
    <t>[VALIDATED] Conversation topic with bound actions for Agentforce
  Instance: ESG Investing Topic
  Convention: Setup → Einstein → Agentforce → Topics; bind Apex Actions/Flow Actions
  Docs: https://developer.salesforce.com/docs/ai/agentforce/guide/topics-overview.html
[VALIDATED] Invocable action callable by Agentforce
  Instance: ESG_Investing_Action (Apex @InvocableMethod)
  Convention: Apex @InvocableMethod or Flow Invocable Action; bound to Topic
  Docs: https://developer.salesforce.com/docs/ai/agentforce/guide/actions-overview.html</t>
  </si>
  <si>
    <t>[VALIDATED] Custom data object for sub-cap-specific records
  Instance: Omnichannel_Vision__c
  Convention: API name ends with __c (e.g., Risk_Appetite__c); Setup → Object Manager → Create
  Docs: https://help.salesforce.com/s/articleView?id=sf.dev_objectcreate_task_parent.htm&amp;type=5
[VALIDATED] Grants object/field permissions to specific user role
  Instance: Omnichannel_Vision_Pset
  Convention: Named with role suffix (e.g., Risk_Officer_Pset); Setup → Permission Sets
  Docs: https://help.salesforce.com/s/articleView?id=sf.perm_sets_overview.htm&amp;type=5
[VALIDATED] Server-side rule preventing invalid record state
  Instance: Omnichannel_Vision_Required_Fields
  Convention: Object Manager → Validation Rules → AND/OR logic on fields
  Docs: https://help.salesforce.com/s/articleView?id=sf.fields_about_field_validation_rules.htm&amp;type=5</t>
  </si>
  <si>
    <t>P1C1.4.1.UC1, P1C1.4.1.UC3</t>
  </si>
  <si>
    <t>P1C1.4.1.UC1, P1C1.4.1.UC4</t>
  </si>
  <si>
    <t>[VALIDATED] Conversation topic with bound actions for Agentforce
  Instance: Omnichannel Vision Topic
  Convention: Setup → Einstein → Agentforce → Topics; bind Apex Actions/Flow Actions
  Docs: https://developer.salesforce.com/docs/ai/agentforce/guide/topics-overview.html
[VALIDATED] Invocable action callable by Agentforce
  Instance: Omnichannel_Vision_Action (Apex @InvocableMethod)
  Convention: Apex @InvocableMethod or Flow Invocable Action; bound to Topic
  Docs: https://developer.salesforce.com/docs/ai/agentforce/guide/actions-overview.html</t>
  </si>
  <si>
    <t>[VALIDATED] Custom data object for sub-cap-specific records
  Instance: Digital_Channel_Priorities__c
  Convention: API name ends with __c (e.g., Risk_Appetite__c); Setup → Object Manager → Create
  Docs: https://help.salesforce.com/s/articleView?id=sf.dev_objectcreate_task_parent.htm&amp;type=5
[VALIDATED] Grants object/field permissions to specific user role
  Instance: Digital_Channel_Priorities_Pset
  Convention: Named with role suffix (e.g., Risk_Officer_Pset); Setup → Permission Sets
  Docs: https://help.salesforce.com/s/articleView?id=sf.perm_sets_overview.htm&amp;type=5
[VALIDATED] Server-side rule preventing invalid record state
  Instance: Digital_Channel_Priorities_Required_Fields
  Convention: Object Manager → Validation Rules → AND/OR logic on fields
  Docs: https://help.salesforce.com/s/articleView?id=sf.fields_about_field_validation_rules.htm&amp;type=5</t>
  </si>
  <si>
    <t>P1C1.4.2.UC1, P1C1.4.2.UC3</t>
  </si>
  <si>
    <t>P1C1.4.2.UC1, P1C1.4.2.UC4</t>
  </si>
  <si>
    <t>[VALIDATED] Conversation topic with bound actions for Agentforce
  Instance: Digital Channel Priorities Topic
  Convention: Setup → Einstein → Agentforce → Topics; bind Apex Actions/Flow Actions
  Docs: https://developer.salesforce.com/docs/ai/agentforce/guide/topics-overview.html
[VALIDATED] Invocable action callable by Agentforce
  Instance: Digital_Channel_Priorities_Action (Apex @InvocableMethod)
  Convention: Apex @InvocableMethod or Flow Invocable Action; bound to Topic
  Docs: https://developer.salesforce.com/docs/ai/agentforce/guide/actions-overview.html</t>
  </si>
  <si>
    <t>[VALIDATED] Custom data object for sub-cap-specific records
  Instance: Branch_Digital_Balance__c
  Convention: API name ends with __c (e.g., Risk_Appetite__c); Setup → Object Manager → Create
  Docs: https://help.salesforce.com/s/articleView?id=sf.dev_objectcreate_task_parent.htm&amp;type=5
[VALIDATED] Grants object/field permissions to specific user role
  Instance: Branch_Digital_Balance_Pset
  Convention: Named with role suffix (e.g., Risk_Officer_Pset); Setup → Permission Sets
  Docs: https://help.salesforce.com/s/articleView?id=sf.perm_sets_overview.htm&amp;type=5
[VALIDATED] Server-side rule preventing invalid record state
  Instance: Branch_Digital_Balance_Required_Fields
  Convention: Object Manager → Validation Rules → AND/OR logic on fields
  Docs: https://help.salesforce.com/s/articleView?id=sf.fields_about_field_validation_rules.htm&amp;type=5</t>
  </si>
  <si>
    <t>P1C1.4.3.UC1, P1C1.4.3.UC3</t>
  </si>
  <si>
    <t>P1C1.4.3.UC1, P1C1.4.3.UC4</t>
  </si>
  <si>
    <t>[VALIDATED] Conversation topic with bound actions for Agentforce
  Instance: Branch/Digital Balance Topic
  Convention: Setup → Einstein → Agentforce → Topics; bind Apex Actions/Flow Actions
  Docs: https://developer.salesforce.com/docs/ai/agentforce/guide/topics-overview.html
[VALIDATED] Invocable action callable by Agentforce
  Instance: Branch_Digital_Balance_Action (Apex @InvocableMethod)
  Convention: Apex @InvocableMethod or Flow Invocable Action; bound to Topic
  Docs: https://developer.salesforce.com/docs/ai/agentforce/guide/actions-overview.html</t>
  </si>
  <si>
    <t>[VALIDATED] Custom data object for sub-cap-specific records
  Instance: Producer_Advisor_Channel_Strategy__c
  Convention: API name ends with __c (e.g., Risk_Appetite__c); Setup → Object Manager → Create
  Docs: https://help.salesforce.com/s/articleView?id=sf.dev_objectcreate_task_parent.htm&amp;type=5
[VALIDATED] Grants object/field permissions to specific user role
  Instance: Producer_Advisor_Channel_Strategy_Pset
  Convention: Named with role suffix (e.g., Risk_Officer_Pset); Setup → Permission Sets
  Docs: https://help.salesforce.com/s/articleView?id=sf.perm_sets_overview.htm&amp;type=5
[VALIDATED] Server-side rule preventing invalid record state
  Instance: Producer_Advisor_Channel_Strategy_Required_Fields
  Convention: Object Manager → Validation Rules → AND/OR logic on fields
  Docs: https://help.salesforce.com/s/articleView?id=sf.fields_about_field_validation_rules.htm&amp;type=5</t>
  </si>
  <si>
    <t>P1C1.4.IB1.UC1, P1C1.4.IB1.UC3</t>
  </si>
  <si>
    <t>P1C1.4.IB1.UC1, P1C1.4.IB1.UC4</t>
  </si>
  <si>
    <t>[VALIDATED] Conversation topic with bound actions for Agentforce
  Instance: Producer/Advisor Channel Strategy Topic
  Convention: Setup → Einstein → Agentforce → Topics; bind Apex Actions/Flow Actions
  Docs: https://developer.salesforce.com/docs/ai/agentforce/guide/topics-overview.html
[VALIDATED] Invocable action callable by Agentforce
  Instance: Producer_Advisor_Channel_Strategy_Action (Apex @InvocableMethod)
  Convention: Apex @InvocableMethod or Flow Invocable Action; bound to Topic
  Docs: https://developer.salesforce.com/docs/ai/agentforce/guide/actions-overview.html</t>
  </si>
  <si>
    <t>[VALIDATED] Declarative automation triggered by record changes
  Instance: Notify_On_Target_Architecture_Vision_Created
  Convention: Setup → Flows; Trigger: Created/Updated; Optimize for: Actions and Related Records
  Docs: https://help.salesforce.com/s/articleView?id=sf.flow_concepts_designtime.htm&amp;type=5
[VALIDATED] User-facing wizard/intake flow with screens
  Instance: Target_Architecture_Vision_Intake_Flow
  Convention: Setup → Flows → New Flow → Screen Flow
  Docs: https://help.salesforce.com/s/articleView?id=sf.flow_concepts_designtime.htm&amp;type=5
[VALIDATED] FSC Action Plan template for repeatable processes
  Instance: Target_Architecture_Vision_Action_Plan
  Convention: Setup → Action Plan Templates → New; assign Tasks per persona/timeline
  Docs: https://help.salesforce.com/s/articleView?id=sf.action_plans_overview.htm&amp;type=5</t>
  </si>
  <si>
    <t>[VALIDATED] Custom data object for sub-cap-specific records
  Instance: Target_Architecture_Vision__c
  Convention: API name ends with __c (e.g., Risk_Appetite__c); Setup → Object Manager → Create
  Docs: https://help.salesforce.com/s/articleView?id=sf.dev_objectcreate_task_parent.htm&amp;type=5
[VALIDATED] Grants object/field permissions to specific user role
  Instance: Target_Architecture_Vision_Pset
  Convention: Named with role suffix (e.g., Risk_Officer_Pset); Setup → Permission Sets
  Docs: https://help.salesforce.com/s/articleView?id=sf.perm_sets_overview.htm&amp;type=5
[VALIDATED] Server-side rule preventing invalid record state
  Instance: Target_Architecture_Vision_Required_Fields
  Convention: Object Manager → Validation Rules → AND/OR logic on fields
  Docs: https://help.salesforce.com/s/articleView?id=sf.fields_about_field_validation_rules.htm&amp;type=5</t>
  </si>
  <si>
    <t>Embedded Compliance Controls</t>
  </si>
  <si>
    <t>Ensures digital workers follow same regulatory guardrails as human teams. Grounded in firm data, workflows, policies.</t>
  </si>
  <si>
    <t>[VALIDATED] Declarative automation triggered by record changes
  Instance: Notify_On_Platform_Strategy_Created
  Convention: Setup → Flows; Trigger: Created/Updated; Optimize for: Actions and Related Records
  Docs: https://help.salesforce.com/s/articleView?id=sf.flow_concepts_designtime.htm&amp;type=5
[VALIDATED] User-facing wizard/intake flow with screens
  Instance: Platform_Strategy_Intake_Flow
  Convention: Setup → Flows → New Flow → Screen Flow
  Docs: https://help.salesforce.com/s/articleView?id=sf.flow_concepts_designtime.htm&amp;type=5
[VALIDATED] FSC Action Plan template for repeatable processes
  Instance: Platform_Strategy_Action_Plan
  Convention: Setup → Action Plan Templates → New; assign Tasks per persona/timeline
  Docs: https://help.salesforce.com/s/articleView?id=sf.action_plans_overview.htm&amp;type=5</t>
  </si>
  <si>
    <t>[VALIDATED] Custom data object for sub-cap-specific records
  Instance: Platform_Strategy__c
  Convention: API name ends with __c (e.g., Risk_Appetite__c); Setup → Object Manager → Create
  Docs: https://help.salesforce.com/s/articleView?id=sf.dev_objectcreate_task_parent.htm&amp;type=5
[VALIDATED] Grants object/field permissions to specific user role
  Instance: Platform_Strategy_Pset
  Convention: Named with role suffix (e.g., Risk_Officer_Pset); Setup → Permission Sets
  Docs: https://help.salesforce.com/s/articleView?id=sf.perm_sets_overview.htm&amp;type=5
[VALIDATED] Server-side rule preventing invalid record state
  Instance: Platform_Strategy_Required_Fields
  Convention: Object Manager → Validation Rules → AND/OR logic on fields
  Docs: https://help.salesforce.com/s/articleView?id=sf.fields_about_field_validation_rules.htm&amp;type=5</t>
  </si>
  <si>
    <t>[VALIDATED] Declarative automation triggered by record changes
  Instance: Notify_On_Data_Strategy_Alignment_Created
  Convention: Setup → Flows; Trigger: Created/Updated; Optimize for: Actions and Related Records
  Docs: https://help.salesforce.com/s/articleView?id=sf.flow_concepts_designtime.htm&amp;type=5
[VALIDATED] User-facing wizard/intake flow with screens
  Instance: Data_Strategy_Alignment_Intake_Flow
  Convention: Setup → Flows → New Flow → Screen Flow
  Docs: https://help.salesforce.com/s/articleView?id=sf.flow_concepts_designtime.htm&amp;type=5
[VALIDATED] FSC Action Plan template for repeatable processes
  Instance: Data_Strategy_Alignment_Action_Plan
  Convention: Setup → Action Plan Templates → New; assign Tasks per persona/timeline
  Docs: https://help.salesforce.com/s/articleView?id=sf.action_plans_overview.htm&amp;type=5</t>
  </si>
  <si>
    <t>[VALIDATED] Custom data object for sub-cap-specific records
  Instance: Data_Strategy_Alignment__c
  Convention: API name ends with __c (e.g., Risk_Appetite__c); Setup → Object Manager → Create
  Docs: https://help.salesforce.com/s/articleView?id=sf.dev_objectcreate_task_parent.htm&amp;type=5
[VALIDATED] Grants object/field permissions to specific user role
  Instance: Data_Strategy_Alignment_Pset
  Convention: Named with role suffix (e.g., Risk_Officer_Pset); Setup → Permission Sets
  Docs: https://help.salesforce.com/s/articleView?id=sf.perm_sets_overview.htm&amp;type=5
[VALIDATED] Server-side rule preventing invalid record state
  Instance: Data_Strategy_Alignment_Required_Fields
  Convention: Object Manager → Validation Rules → AND/OR logic on fields
  Docs: https://help.salesforce.com/s/articleView?id=sf.fields_about_field_validation_rules.htm&amp;type=5</t>
  </si>
  <si>
    <t>[VALIDATED] Declarative automation triggered by record changes
  Instance: Notify_On_AI_ML_Strategy_Created
  Convention: Setup → Flows; Trigger: Created/Updated; Optimize for: Actions and Related Records
  Docs: https://help.salesforce.com/s/articleView?id=sf.flow_concepts_designtime.htm&amp;type=5
[VALIDATED] User-facing wizard/intake flow with screens
  Instance: AI_ML_Strategy_Intake_Flow
  Convention: Setup → Flows → New Flow → Screen Flow
  Docs: https://help.salesforce.com/s/articleView?id=sf.flow_concepts_designtime.htm&amp;type=5
[VALIDATED] FSC Action Plan template for repeatable processes
  Instance: AI_ML_Strategy_Action_Plan
  Convention: Setup → Action Plan Templates → New; assign Tasks per persona/timeline
  Docs: https://help.salesforce.com/s/articleView?id=sf.action_plans_overview.htm&amp;type=5</t>
  </si>
  <si>
    <t>[VALIDATED] Custom data object for sub-cap-specific records
  Instance: AI_ML_Strategy__c
  Convention: API name ends with __c (e.g., Risk_Appetite__c); Setup → Object Manager → Create
  Docs: https://help.salesforce.com/s/articleView?id=sf.dev_objectcreate_task_parent.htm&amp;type=5
[VALIDATED] Grants object/field permissions to specific user role
  Instance: AI_ML_Strategy_Pset
  Convention: Named with role suffix (e.g., Risk_Officer_Pset); Setup → Permission Sets
  Docs: https://help.salesforce.com/s/articleView?id=sf.perm_sets_overview.htm&amp;type=5
[VALIDATED] Server-side rule preventing invalid record state
  Instance: AI_ML_Strategy_Required_Fields
  Convention: Object Manager → Validation Rules → AND/OR logic on fields
  Docs: https://help.salesforce.com/s/articleView?id=sf.fields_about_field_validation_rules.htm&amp;type=5</t>
  </si>
  <si>
    <t>[VALIDATED] Declarative automation triggered by record changes
  Instance: Notify_On_Cloud_Strategy_Created
  Convention: Setup → Flows; Trigger: Created/Updated; Optimize for: Actions and Related Records
  Docs: https://help.salesforce.com/s/articleView?id=sf.flow_concepts_designtime.htm&amp;type=5
[VALIDATED] User-facing wizard/intake flow with screens
  Instance: Cloud_Strategy_Intake_Flow
  Convention: Setup → Flows → New Flow → Screen Flow
  Docs: https://help.salesforce.com/s/articleView?id=sf.flow_concepts_designtime.htm&amp;type=5
[VALIDATED] FSC Action Plan template for repeatable processes
  Instance: Cloud_Strategy_Action_Plan
  Convention: Setup → Action Plan Templates → New; assign Tasks per persona/timeline
  Docs: https://help.salesforce.com/s/articleView?id=sf.action_plans_overview.htm&amp;type=5</t>
  </si>
  <si>
    <t>[VALIDATED] Custom data object for sub-cap-specific records
  Instance: Cloud_Strategy__c
  Convention: API name ends with __c (e.g., Risk_Appetite__c); Setup → Object Manager → Create
  Docs: https://help.salesforce.com/s/articleView?id=sf.dev_objectcreate_task_parent.htm&amp;type=5
[VALIDATED] Grants object/field permissions to specific user role
  Instance: Cloud_Strategy_Pset
  Convention: Named with role suffix (e.g., Risk_Officer_Pset); Setup → Permission Sets
  Docs: https://help.salesforce.com/s/articleView?id=sf.perm_sets_overview.htm&amp;type=5
[VALIDATED] Server-side rule preventing invalid record state
  Instance: Cloud_Strategy_Required_Fields
  Convention: Object Manager → Validation Rules → AND/OR logic on fields
  Docs: https://help.salesforce.com/s/articleView?id=sf.fields_about_field_validation_rules.htm&amp;type=5</t>
  </si>
  <si>
    <t>[VALIDATED] Declarative automation triggered by record changes
  Instance: Notify_On_Digital_Operations_Footprint_Created
  Convention: Setup → Flows; Trigger: Created/Updated; Optimize for: Actions and Related Records
  Docs: https://help.salesforce.com/s/articleView?id=sf.flow_concepts_designtime.htm&amp;type=5
[VALIDATED] User-facing wizard/intake flow with screens
  Instance: Digital_Operations_Footprint_Intake_Flow
  Convention: Setup → Flows → New Flow → Screen Flow
  Docs: https://help.salesforce.com/s/articleView?id=sf.flow_concepts_designtime.htm&amp;type=5
[VALIDATED] FSC Action Plan template for repeatable processes
  Instance: Digital_Operations_Footprint_Action_Plan
  Convention: Setup → Action Plan Templates → New; assign Tasks per persona/timeline
  Docs: https://help.salesforce.com/s/articleView?id=sf.action_plans_overview.htm&amp;type=5</t>
  </si>
  <si>
    <t>[VALIDATED] Custom data object for sub-cap-specific records
  Instance: Digital_Operations_Footprint__c
  Convention: API name ends with __c (e.g., Risk_Appetite__c); Setup → Object Manager → Create
  Docs: https://help.salesforce.com/s/articleView?id=sf.dev_objectcreate_task_parent.htm&amp;type=5
[VALIDATED] Grants object/field permissions to specific user role
  Instance: Digital_Operations_Footprint_Pset
  Convention: Named with role suffix (e.g., Risk_Officer_Pset); Setup → Permission Sets
  Docs: https://help.salesforce.com/s/articleView?id=sf.perm_sets_overview.htm&amp;type=5
[VALIDATED] Server-side rule preventing invalid record state
  Instance: Digital_Operations_Footprint_Required_Fields
  Convention: Object Manager → Validation Rules → AND/OR logic on fields
  Docs: https://help.salesforce.com/s/articleView?id=sf.fields_about_field_validation_rules.htm&amp;type=5</t>
  </si>
  <si>
    <t>[VALIDATED] Declarative automation triggered by record changes
  Instance: Notify_On_Green_IT_Strategy_Created
  Convention: Setup → Flows; Trigger: Created/Updated; Optimize for: Actions and Related Records
  Docs: https://help.salesforce.com/s/articleView?id=sf.flow_concepts_designtime.htm&amp;type=5
[VALIDATED] User-facing wizard/intake flow with screens
  Instance: Green_IT_Strategy_Intake_Flow
  Convention: Setup → Flows → New Flow → Screen Flow
  Docs: https://help.salesforce.com/s/articleView?id=sf.flow_concepts_designtime.htm&amp;type=5
[VALIDATED] FSC Action Plan template for repeatable processes
  Instance: Green_IT_Strategy_Action_Plan
  Convention: Setup → Action Plan Templates → New; assign Tasks per persona/timeline
  Docs: https://help.salesforce.com/s/articleView?id=sf.action_plans_overview.htm&amp;type=5</t>
  </si>
  <si>
    <t>[VALIDATED] Custom data object for sub-cap-specific records
  Instance: Green_IT_Strategy__c
  Convention: API name ends with __c (e.g., Risk_Appetite__c); Setup → Object Manager → Create
  Docs: https://help.salesforce.com/s/articleView?id=sf.dev_objectcreate_task_parent.htm&amp;type=5
[VALIDATED] Grants object/field permissions to specific user role
  Instance: Green_IT_Strategy_Pset
  Convention: Named with role suffix (e.g., Risk_Officer_Pset); Setup → Permission Sets
  Docs: https://help.salesforce.com/s/articleView?id=sf.perm_sets_overview.htm&amp;type=5
[VALIDATED] Server-side rule preventing invalid record state
  Instance: Green_IT_Strategy_Required_Fields
  Convention: Object Manager → Validation Rules → AND/OR logic on fields
  Docs: https://help.salesforce.com/s/articleView?id=sf.fields_about_field_validation_rules.htm&amp;type=5</t>
  </si>
  <si>
    <t>[VALIDATED] Declarative automation triggered by record changes
  Instance: Notify_On_Sustainable_Cloud_Created
  Convention: Setup → Flows; Trigger: Created/Updated; Optimize for: Actions and Related Records
  Docs: https://help.salesforce.com/s/articleView?id=sf.flow_concepts_designtime.htm&amp;type=5
[VALIDATED] User-facing wizard/intake flow with screens
  Instance: Sustainable_Cloud_Intake_Flow
  Convention: Setup → Flows → New Flow → Screen Flow
  Docs: https://help.salesforce.com/s/articleView?id=sf.flow_concepts_designtime.htm&amp;type=5
[VALIDATED] FSC Action Plan template for repeatable processes
  Instance: Sustainable_Cloud_Action_Plan
  Convention: Setup → Action Plan Templates → New; assign Tasks per persona/timeline
  Docs: https://help.salesforce.com/s/articleView?id=sf.action_plans_overview.htm&amp;type=5</t>
  </si>
  <si>
    <t>[VALIDATED] Custom data object for sub-cap-specific records
  Instance: Sustainable_Cloud__c
  Convention: API name ends with __c (e.g., Risk_Appetite__c); Setup → Object Manager → Create
  Docs: https://help.salesforce.com/s/articleView?id=sf.dev_objectcreate_task_parent.htm&amp;type=5
[VALIDATED] Grants object/field permissions to specific user role
  Instance: Sustainable_Cloud_Pset
  Convention: Named with role suffix (e.g., Risk_Officer_Pset); Setup → Permission Sets
  Docs: https://help.salesforce.com/s/articleView?id=sf.perm_sets_overview.htm&amp;type=5
[VALIDATED] Server-side rule preventing invalid record state
  Instance: Sustainable_Cloud_Required_Fields
  Convention: Object Manager → Validation Rules → AND/OR logic on fields
  Docs: https://help.salesforce.com/s/articleView?id=sf.fields_about_field_validation_rules.htm&amp;type=5</t>
  </si>
  <si>
    <t>[VALIDATED] Custom data object for sub-cap-specific records
  Instance: Digital_KPI_Framework__c
  Convention: API name ends with __c (e.g., Risk_Appetite__c); Setup → Object Manager → Create
  Docs: https://help.salesforce.com/s/articleView?id=sf.dev_objectcreate_task_parent.htm&amp;type=5
[VALIDATED] Grants object/field permissions to specific user role
  Instance: Digital_KPI_Framework_Pset
  Convention: Named with role suffix (e.g., Risk_Officer_Pset); Setup → Permission Sets
  Docs: https://help.salesforce.com/s/articleView?id=sf.perm_sets_overview.htm&amp;type=5
[VALIDATED] Server-side rule preventing invalid record state
  Instance: Digital_KPI_Framework_Required_Fields
  Convention: Object Manager → Validation Rules → AND/OR logic on fields
  Docs: https://help.salesforce.com/s/articleView?id=sf.fields_about_field_validation_rules.htm&amp;type=5</t>
  </si>
  <si>
    <t>[VALIDATED] Custom event published/subscribed via Pub/Sub API
  Instance: Digital_KPI_Framework_Event__e
  Convention: Object API name ends with __e (e.g., Risk_Event__e); Setup → Platform Events
  Docs: https://developer.salesforce.com/docs/platform/pub-sub-api/overview
[VALIDATED] Subscribes to record-change events via Pub/Sub
  Instance: /data/Digital_KPI_Framework__ChangeEvent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@RestResource(urlMapping='/digital_kpi_framework')
  Convention: @RestResource(urlMapping='/path') on Apex class with @HttpGet/@HttpPost methods
  Docs: https://developer.salesforce.com/docs/atlas.en-us.apexcode.meta/apexcode/apex_rest_intro.htm</t>
  </si>
  <si>
    <t>[VALIDATED] Conversation topic with bound actions for Agentforce
  Instance: Digital KPI Framework Topic
  Convention: Setup → Einstein → Agentforce → Topics; bind Apex Actions/Flow Actions
  Docs: https://developer.salesforce.com/docs/ai/agentforce/guide/topics-overview.html
[VALIDATED] Invocable action callable by Agentforce
  Instance: Digital_KPI_Framework_Action (Apex @InvocableMethod)
  Convention: Apex @InvocableMethod or Flow Invocable Action; bound to Topic
  Docs: https://developer.salesforce.com/docs/ai/agentforce/guide/actions-overview.html</t>
  </si>
  <si>
    <t>[VALIDATED] Custom data object for sub-cap-specific records
  Instance: Business_Outcome_Linkage__c
  Convention: API name ends with __c (e.g., Risk_Appetite__c); Setup → Object Manager → Create
  Docs: https://help.salesforce.com/s/articleView?id=sf.dev_objectcreate_task_parent.htm&amp;type=5
[VALIDATED] Grants object/field permissions to specific user role
  Instance: Business_Outcome_Linkage_Pset
  Convention: Named with role suffix (e.g., Risk_Officer_Pset); Setup → Permission Sets
  Docs: https://help.salesforce.com/s/articleView?id=sf.perm_sets_overview.htm&amp;type=5
[VALIDATED] Server-side rule preventing invalid record state
  Instance: Business_Outcome_Linkage_Required_Fields
  Convention: Object Manager → Validation Rules → AND/OR logic on fields
  Docs: https://help.salesforce.com/s/articleView?id=sf.fields_about_field_validation_rules.htm&amp;type=5</t>
  </si>
  <si>
    <t>P1C1.6.2.UC1, P1C1.6.2.UC3</t>
  </si>
  <si>
    <t>P1C1.6.2.UC1, P1C1.6.2.UC4</t>
  </si>
  <si>
    <t>PUB-P1C1.6.2.UC4, PUB-P1C1.6.2.UC1</t>
  </si>
  <si>
    <t>[VALIDATED] Custom event published/subscribed via Pub/Sub API
  Instance: Business_Outcome_Linkage_Event__e
  Convention: Object API name ends with __e (e.g., Risk_Event__e); Setup → Platform Events
  Docs: https://developer.salesforce.com/docs/platform/pub-sub-api/overview
[VALIDATED] Subscribes to record-change events via Pub/Sub
  Instance: /data/Business_Outcome_Linkage__ChangeEvent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@RestResource(urlMapping='/business_outcome_linkage')
  Convention: @RestResource(urlMapping='/path') on Apex class with @HttpGet/@HttpPost methods
  Docs: https://developer.salesforce.com/docs/atlas.en-us.apexcode.meta/apexcode/apex_rest_intro.htm</t>
  </si>
  <si>
    <t>[VALIDATED] Conversation topic with bound actions for Agentforce
  Instance: Business Outcome Linkage Topic
  Convention: Setup → Einstein → Agentforce → Topics; bind Apex Actions/Flow Actions
  Docs: https://developer.salesforce.com/docs/ai/agentforce/guide/topics-overview.html
[VALIDATED] Invocable action callable by Agentforce
  Instance: Business_Outcome_Linkage_Action (Apex @InvocableMethod)
  Convention: Apex @InvocableMethod or Flow Invocable Action; bound to Topic
  Docs: https://developer.salesforce.com/docs/ai/agentforce/guide/actions-overview.html</t>
  </si>
  <si>
    <t>[VALIDATED] Custom data object for sub-cap-specific records
  Instance: Customer_Experience_Metrics__c
  Convention: API name ends with __c (e.g., Risk_Appetite__c); Setup → Object Manager → Create
  Docs: https://help.salesforce.com/s/articleView?id=sf.dev_objectcreate_task_parent.htm&amp;type=5
[VALIDATED] Grants object/field permissions to specific user role
  Instance: Customer_Experience_Metrics_Pset
  Convention: Named with role suffix (e.g., Risk_Officer_Pset); Setup → Permission Sets
  Docs: https://help.salesforce.com/s/articleView?id=sf.perm_sets_overview.htm&amp;type=5
[VALIDATED] Server-side rule preventing invalid record state
  Instance: Customer_Experience_Metrics_Required_Fields
  Convention: Object Manager → Validation Rules → AND/OR logic on fields
  Docs: https://help.salesforce.com/s/articleView?id=sf.fields_about_field_validation_rules.htm&amp;type=5</t>
  </si>
  <si>
    <t>P1C1.6.3.UC1, P1C1.6.3.UC3</t>
  </si>
  <si>
    <t>P1C1.6.3.UC1, P1C1.6.3.UC4</t>
  </si>
  <si>
    <t>PUB-P1C1.6.3.UC4, PUB-P1C1.6.3.UC1</t>
  </si>
  <si>
    <t>[VALIDATED] Custom event published/subscribed via Pub/Sub API
  Instance: Customer_Experience_Metrics_Event__e
  Convention: Object API name ends with __e (e.g., Risk_Event__e); Setup → Platform Events
  Docs: https://developer.salesforce.com/docs/platform/pub-sub-api/overview
[VALIDATED] Subscribes to record-change events via Pub/Sub
  Instance: /data/Customer_Experience_Metrics__ChangeEvent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@RestResource(urlMapping='/customer_experience_metrics')
  Convention: @RestResource(urlMapping='/path') on Apex class with @HttpGet/@HttpPost methods
  Docs: https://developer.salesforce.com/docs/atlas.en-us.apexcode.meta/apexcode/apex_rest_intro.htm</t>
  </si>
  <si>
    <t>[VALIDATED] Conversation topic with bound actions for Agentforce
  Instance: Customer Experience Metrics Topic
  Convention: Setup → Einstein → Agentforce → Topics; bind Apex Actions/Flow Actions
  Docs: https://developer.salesforce.com/docs/ai/agentforce/guide/topics-overview.html
[VALIDATED] Invocable action callable by Agentforce
  Instance: Customer_Experience_Metrics_Action (Apex @InvocableMethod)
  Convention: Apex @InvocableMethod or Flow Invocable Action; bound to Topic
  Docs: https://developer.salesforce.com/docs/ai/agentforce/guide/actions-overview.html</t>
  </si>
  <si>
    <t>[VALIDATED] Custom data object for sub-cap-specific records
  Instance: Adoption_Metrics__c
  Convention: API name ends with __c (e.g., Risk_Appetite__c); Setup → Object Manager → Create
  Docs: https://help.salesforce.com/s/articleView?id=sf.dev_objectcreate_task_parent.htm&amp;type=5
[VALIDATED] Grants object/field permissions to specific user role
  Instance: Adoption_Metrics_Pset
  Convention: Named with role suffix (e.g., Risk_Officer_Pset); Setup → Permission Sets
  Docs: https://help.salesforce.com/s/articleView?id=sf.perm_sets_overview.htm&amp;type=5
[VALIDATED] Server-side rule preventing invalid record state
  Instance: Adoption_Metrics_Required_Fields
  Convention: Object Manager → Validation Rules → AND/OR logic on fields
  Docs: https://help.salesforce.com/s/articleView?id=sf.fields_about_field_validation_rules.htm&amp;type=5</t>
  </si>
  <si>
    <t>P1C1.6.4.UC1, P1C1.6.4.UC3</t>
  </si>
  <si>
    <t>P1C1.6.4.UC1, P1C1.6.4.UC4</t>
  </si>
  <si>
    <t>PUB-P1C1.6.4.UC4, PUB-P1C1.6.4.UC1</t>
  </si>
  <si>
    <t>[VALIDATED] Custom event published/subscribed via Pub/Sub API
  Instance: Adoption_Metrics_Event__e
  Convention: Object API name ends with __e (e.g., Risk_Event__e); Setup → Platform Events
  Docs: https://developer.salesforce.com/docs/platform/pub-sub-api/overview
[VALIDATED] Subscribes to record-change events via Pub/Sub
  Instance: /data/Adoption_Metrics__ChangeEvent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@RestResource(urlMapping='/adoption_metrics')
  Convention: @RestResource(urlMapping='/path') on Apex class with @HttpGet/@HttpPost methods
  Docs: https://developer.salesforce.com/docs/atlas.en-us.apexcode.meta/apexcode/apex_rest_intro.htm</t>
  </si>
  <si>
    <t>[VALIDATED] Conversation topic with bound actions for Agentforce
  Instance: Adoption Metrics Topic
  Convention: Setup → Einstein → Agentforce → Topics; bind Apex Actions/Flow Actions
  Docs: https://developer.salesforce.com/docs/ai/agentforce/guide/topics-overview.html
[VALIDATED] Invocable action callable by Agentforce
  Instance: Adoption_Metrics_Action (Apex @InvocableMethod)
  Convention: Apex @InvocableMethod or Flow Invocable Action; bound to Topic
  Docs: https://developer.salesforce.com/docs/ai/agentforce/guide/actions-overview.html</t>
  </si>
  <si>
    <t>[VALIDATED] Custom data object for sub-cap-specific records
  Instance: Efficiency_Metrics__c
  Convention: API name ends with __c (e.g., Risk_Appetite__c); Setup → Object Manager → Create
  Docs: https://help.salesforce.com/s/articleView?id=sf.dev_objectcreate_task_parent.htm&amp;type=5
[VALIDATED] Grants object/field permissions to specific user role
  Instance: Efficiency_Metrics_Pset
  Convention: Named with role suffix (e.g., Risk_Officer_Pset); Setup → Permission Sets
  Docs: https://help.salesforce.com/s/articleView?id=sf.perm_sets_overview.htm&amp;type=5
[VALIDATED] Server-side rule preventing invalid record state
  Instance: Efficiency_Metrics_Required_Fields
  Convention: Object Manager → Validation Rules → AND/OR logic on fields
  Docs: https://help.salesforce.com/s/articleView?id=sf.fields_about_field_validation_rules.htm&amp;type=5</t>
  </si>
  <si>
    <t>P1C1.6.5.UC1, P1C1.6.5.UC3</t>
  </si>
  <si>
    <t>P1C1.6.5.UC1, P1C1.6.5.UC4</t>
  </si>
  <si>
    <t>PUB-P1C1.6.5.UC1, PUB-P1C1.6.5.UC4</t>
  </si>
  <si>
    <t>[VALIDATED] Custom event published/subscribed via Pub/Sub API
  Instance: Efficiency_Metrics_Event__e
  Convention: Object API name ends with __e (e.g., Risk_Event__e); Setup → Platform Events
  Docs: https://developer.salesforce.com/docs/platform/pub-sub-api/overview
[VALIDATED] Subscribes to record-change events via Pub/Sub
  Instance: /data/Efficiency_Metrics__ChangeEvent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@RestResource(urlMapping='/efficiency_metrics')
  Convention: @RestResource(urlMapping='/path') on Apex class with @HttpGet/@HttpPost methods
  Docs: https://developer.salesforce.com/docs/atlas.en-us.apexcode.meta/apexcode/apex_rest_intro.htm</t>
  </si>
  <si>
    <t>[VALIDATED] Conversation topic with bound actions for Agentforce
  Instance: Efficiency Metrics Topic
  Convention: Setup → Einstein → Agentforce → Topics; bind Apex Actions/Flow Actions
  Docs: https://developer.salesforce.com/docs/ai/agentforce/guide/topics-overview.html
[VALIDATED] Invocable action callable by Agentforce
  Instance: Efficiency_Metrics_Action (Apex @InvocableMethod)
  Convention: Apex @InvocableMethod or Flow Invocable Action; bound to Topic
  Docs: https://developer.salesforce.com/docs/ai/agentforce/guide/actions-overview.html</t>
  </si>
  <si>
    <t>[VALIDATED] Custom data object for sub-cap-specific records
  Instance: ESG_Metrics_Framework__c
  Convention: API name ends with __c (e.g., Risk_Appetite__c); Setup → Object Manager → Create
  Docs: https://help.salesforce.com/s/articleView?id=sf.dev_objectcreate_task_parent.htm&amp;type=5
[VALIDATED] Grants object/field permissions to specific user role
  Instance: ESG_Metrics_Framework_Pset
  Convention: Named with role suffix (e.g., Risk_Officer_Pset); Setup → Permission Sets
  Docs: https://help.salesforce.com/s/articleView?id=sf.perm_sets_overview.htm&amp;type=5
[VALIDATED] Server-side rule preventing invalid record state
  Instance: ESG_Metrics_Framework_Required_Fields
  Convention: Object Manager → Validation Rules → AND/OR logic on fields
  Docs: https://help.salesforce.com/s/articleView?id=sf.fields_about_field_validation_rules.htm&amp;type=5</t>
  </si>
  <si>
    <t>P1C1.6.6.UC1, P1C1.6.6.UC3</t>
  </si>
  <si>
    <t>P1C1.6.6.UC1, P1C1.6.6.UC4</t>
  </si>
  <si>
    <t>PUB-P1C1.6.6.UC4, PUB-P1C1.6.6.UC1</t>
  </si>
  <si>
    <t>[VALIDATED] Custom event published/subscribed via Pub/Sub API
  Instance: ESG_Metrics_Framework_Event__e
  Convention: Object API name ends with __e (e.g., Risk_Event__e); Setup → Platform Events
  Docs: https://developer.salesforce.com/docs/platform/pub-sub-api/overview
[VALIDATED] Subscribes to record-change events via Pub/Sub
  Instance: /data/ESG_Metrics_Framework__ChangeEvent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@RestResource(urlMapping='/esg_metrics_framework')
  Convention: @RestResource(urlMapping='/path') on Apex class with @HttpGet/@HttpPost methods
  Docs: https://developer.salesforce.com/docs/atlas.en-us.apexcode.meta/apexcode/apex_rest_intro.htm</t>
  </si>
  <si>
    <t>[VALIDATED] Conversation topic with bound actions for Agentforce
  Instance: ESG Metrics Framework Topic
  Convention: Setup → Einstein → Agentforce → Topics; bind Apex Actions/Flow Actions
  Docs: https://developer.salesforce.com/docs/ai/agentforce/guide/topics-overview.html
[VALIDATED] Invocable action callable by Agentforce
  Instance: ESG_Metrics_Framework_Action (Apex @InvocableMethod)
  Convention: Apex @InvocableMethod or Flow Invocable Action; bound to Topic
  Docs: https://developer.salesforce.com/docs/ai/agentforce/guide/actions-overview.html</t>
  </si>
  <si>
    <t>[VALIDATED] Custom data object for sub-cap-specific records
  Instance: Competitive_Analysis__c
  Convention: API name ends with __c (e.g., Risk_Appetite__c); Setup → Object Manager → Create
  Docs: https://help.salesforce.com/s/articleView?id=sf.dev_objectcreate_task_parent.htm&amp;type=5
[VALIDATED] Grants object/field permissions to specific user role
  Instance: Competitive_Analysis_Pset
  Convention: Named with role suffix (e.g., Risk_Officer_Pset); Setup → Permission Sets
  Docs: https://help.salesforce.com/s/articleView?id=sf.perm_sets_overview.htm&amp;type=5
[VALIDATED] Server-side rule preventing invalid record state
  Instance: Competitive_Analysis_Required_Fields
  Convention: Object Manager → Validation Rules → AND/OR logic on fields
  Docs: https://help.salesforce.com/s/articleView?id=sf.fields_about_field_validation_rules.htm&amp;type=5</t>
  </si>
  <si>
    <t>P1C1.7.1.UC2, P1C1.7.1.UC4</t>
  </si>
  <si>
    <t>P1C1.7.1.UC2, P1C1.7.1.UC3, P1C1.7.1.UC4</t>
  </si>
  <si>
    <t>PUB-P1C1.7.1.UC2, PUB-P1C1.7.1.UC4</t>
  </si>
  <si>
    <t>[VALIDATED] Custom event published/subscribed via Pub/Sub API
  Instance: Competitive_Analysis_Event__e
  Convention: Object API name ends with __e (e.g., Risk_Event__e); Setup → Platform Events
  Docs: https://developer.salesforce.com/docs/platform/pub-sub-api/overview
[VALIDATED] Subscribes to record-change events via Pub/Sub
  Instance: /data/Competitive_Analysis__ChangeEvent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@RestResource(urlMapping='/competitive_analysis')
  Convention: @RestResource(urlMapping='/path') on Apex class with @HttpGet/@HttpPost methods
  Docs: https://developer.salesforce.com/docs/atlas.en-us.apexcode.meta/apexcode/apex_rest_intro.htm</t>
  </si>
  <si>
    <t>nCino Research Institute</t>
  </si>
  <si>
    <t>Proprietary Peer Benchmarks</t>
  </si>
  <si>
    <t>Performance benchmarks against peer institutions across asset sizes and geographies.</t>
  </si>
  <si>
    <t>nCino Platform Setup → respective module configuration</t>
  </si>
  <si>
    <t>[VALIDATED] Custom field on nCino Loan object
  Instance: LLC_BI__Loan__c.Competitive_Analysis__c
  Convention: Setup → Object Manager → LLC_BI__Loan__c → New Field (since nCino is on SF)
  Docs: https://www.ncino.com/our-platform
[VALIDATED] Lending workflow stage configuration
  Instance: Competitive Analysis Workflow Stage
  Convention: nCino Workflow Engine → New Stage → configure approvers + SLAs
  Docs: https://www.ncino.com/our-platform
[VALIDATED] Document template with merge fields
  Instance: Competitive_Analysis Template
  Convention: nCino Document Manager → Template → bind merge fields from Loan/Account
  Docs: https://www.ncino.com/our-platform</t>
  </si>
  <si>
    <t>P1C1.7.1.UC1, P1C1.7.1.UC2, P1C1.7.1.UC3, P1C1.7.1.UC4</t>
  </si>
  <si>
    <t>PUB-P1C1.7.1.UC1, PUB-P1C1.7.1.UC2, PUB-P1C1.7.1.UC3, PUB-P1C1.7.1.UC4</t>
  </si>
  <si>
    <t>Monthly Credit Trend Analysis</t>
  </si>
  <si>
    <t>Credit trend reports across all 50 US states based on real institution performance.</t>
  </si>
  <si>
    <t>Deposit Intelligence</t>
  </si>
  <si>
    <t>Deposit gathering, retention, and pricing intelligence from anonymized institution data.</t>
  </si>
  <si>
    <t>[VALIDATED] Custom data object for sub-cap-specific records
  Instance: Industry_Trend_Monitoring__c
  Convention: API name ends with __c (e.g., Risk_Appetite__c); Setup → Object Manager → Create
  Docs: https://help.salesforce.com/s/articleView?id=sf.dev_objectcreate_task_parent.htm&amp;type=5
[VALIDATED] Grants object/field permissions to specific user role
  Instance: Industry_Trend_Monitoring_Pset
  Convention: Named with role suffix (e.g., Risk_Officer_Pset); Setup → Permission Sets
  Docs: https://help.salesforce.com/s/articleView?id=sf.perm_sets_overview.htm&amp;type=5
[VALIDATED] Server-side rule preventing invalid record state
  Instance: Industry_Trend_Monitoring_Required_Fields
  Convention: Object Manager → Validation Rules → AND/OR logic on fields
  Docs: https://help.salesforce.com/s/articleView?id=sf.fields_about_field_validation_rules.htm&amp;type=5</t>
  </si>
  <si>
    <t>P1C1.7.2.UC2, P1C1.7.2.UC4</t>
  </si>
  <si>
    <t>P1C1.7.2.UC2, P1C1.7.2.UC3, P1C1.7.2.UC4</t>
  </si>
  <si>
    <t>PUB-P1C1.7.2.UC2, PUB-P1C1.7.2.UC4</t>
  </si>
  <si>
    <t>[VALIDATED] Custom event published/subscribed via Pub/Sub API
  Instance: Industry_Trend_Monitoring_Event__e
  Convention: Object API name ends with __e (e.g., Risk_Event__e); Setup → Platform Events
  Docs: https://developer.salesforce.com/docs/platform/pub-sub-api/overview
[VALIDATED] Subscribes to record-change events via Pub/Sub
  Instance: /data/Industry_Trend_Monitoring__ChangeEvent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@RestResource(urlMapping='/industry_trend_monitoring')
  Convention: @RestResource(urlMapping='/path') on Apex class with @HttpGet/@HttpPost methods
  Docs: https://developer.salesforce.com/docs/atlas.en-us.apexcode.meta/apexcode/apex_rest_intro.htm</t>
  </si>
  <si>
    <t>[VALIDATED] Custom field on nCino Loan object
  Instance: LLC_BI__Loan__c.Industry_Trend_Monitoring__c
  Convention: Setup → Object Manager → LLC_BI__Loan__c → New Field (since nCino is on SF)
  Docs: https://www.ncino.com/our-platform
[VALIDATED] Lending workflow stage configuration
  Instance: Industry Trend Monitoring Workflow Stage
  Convention: nCino Workflow Engine → New Stage → configure approvers + SLAs
  Docs: https://www.ncino.com/our-platform
[VALIDATED] Document template with merge fields
  Instance: Industry_Trend_Monitoring Template
  Convention: nCino Document Manager → Template → bind merge fields from Loan/Account
  Docs: https://www.ncino.com/our-platform</t>
  </si>
  <si>
    <t>P1C1.7.2.UC1, P1C1.7.2.UC2, P1C1.7.2.UC3, P1C1.7.2.UC4</t>
  </si>
  <si>
    <t>PUB-P1C1.7.2.UC1, PUB-P1C1.7.2.UC2, PUB-P1C1.7.2.UC3, PUB-P1C1.7.2.UC4</t>
  </si>
  <si>
    <t>[VALIDATED] Custom data object for sub-cap-specific records
  Instance: Fintech_Landscape_Tracking__c
  Convention: API name ends with __c (e.g., Risk_Appetite__c); Setup → Object Manager → Create
  Docs: https://help.salesforce.com/s/articleView?id=sf.dev_objectcreate_task_parent.htm&amp;type=5
[VALIDATED] Grants object/field permissions to specific user role
  Instance: Fintech_Landscape_Tracking_Pset
  Convention: Named with role suffix (e.g., Risk_Officer_Pset); Setup → Permission Sets
  Docs: https://help.salesforce.com/s/articleView?id=sf.perm_sets_overview.htm&amp;type=5
[VALIDATED] Server-side rule preventing invalid record state
  Instance: Fintech_Landscape_Tracking_Required_Fields
  Convention: Object Manager → Validation Rules → AND/OR logic on fields
  Docs: https://help.salesforce.com/s/articleView?id=sf.fields_about_field_validation_rules.htm&amp;type=5</t>
  </si>
  <si>
    <t>P1C1.7.3.UC2, P1C1.7.3.UC4</t>
  </si>
  <si>
    <t>P1C1.7.3.UC2, P1C1.7.3.UC3, P1C1.7.3.UC4</t>
  </si>
  <si>
    <t>PUB-P1C1.7.3.UC2, PUB-P1C1.7.3.UC4</t>
  </si>
  <si>
    <t>[VALIDATED] Custom event published/subscribed via Pub/Sub API
  Instance: Fintech_Landscape_Tracking_Event__e
  Convention: Object API name ends with __e (e.g., Risk_Event__e); Setup → Platform Events
  Docs: https://developer.salesforce.com/docs/platform/pub-sub-api/overview
[VALIDATED] Subscribes to record-change events via Pub/Sub
  Instance: /data/Fintech_Landscape_Tracking__ChangeEvent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@RestResource(urlMapping='/fintech_landscape_tracking')
  Convention: @RestResource(urlMapping='/path') on Apex class with @HttpGet/@HttpPost methods
  Docs: https://developer.salesforce.com/docs/atlas.en-us.apexcode.meta/apexcode/apex_rest_intro.htm</t>
  </si>
  <si>
    <t>[VALIDATED] Custom field on nCino Loan object
  Instance: LLC_BI__Loan__c.Fintech_Landscape_Tracking__c
  Convention: Setup → Object Manager → LLC_BI__Loan__c → New Field (since nCino is on SF)
  Docs: https://www.ncino.com/our-platform
[VALIDATED] Lending workflow stage configuration
  Instance: Fintech Landscape Tracking Workflow Stage
  Convention: nCino Workflow Engine → New Stage → configure approvers + SLAs
  Docs: https://www.ncino.com/our-platform
[VALIDATED] Document template with merge fields
  Instance: Fintech_Landscape_Tracking Template
  Convention: nCino Document Manager → Template → bind merge fields from Loan/Account
  Docs: https://www.ncino.com/our-platform</t>
  </si>
  <si>
    <t>P1C1.7.3.UC1, P1C1.7.3.UC2, P1C1.7.3.UC3, P1C1.7.3.UC4</t>
  </si>
  <si>
    <t>PUB-P1C1.7.3.UC1, PUB-P1C1.7.3.UC2, PUB-P1C1.7.3.UC3, PUB-P1C1.7.3.UC4</t>
  </si>
  <si>
    <t>[VALIDATED] Custom data object for sub-cap-specific records
  Instance: Regulatory_Trend_Analysis__c
  Convention: API name ends with __c (e.g., Risk_Appetite__c); Setup → Object Manager → Create
  Docs: https://help.salesforce.com/s/articleView?id=sf.dev_objectcreate_task_parent.htm&amp;type=5
[VALIDATED] Grants object/field permissions to specific user role
  Instance: Regulatory_Trend_Analysis_Pset
  Convention: Named with role suffix (e.g., Risk_Officer_Pset); Setup → Permission Sets
  Docs: https://help.salesforce.com/s/articleView?id=sf.perm_sets_overview.htm&amp;type=5
[VALIDATED] Server-side rule preventing invalid record state
  Instance: Regulatory_Trend_Analysis_Required_Fields
  Convention: Object Manager → Validation Rules → AND/OR logic on fields
  Docs: https://help.salesforce.com/s/articleView?id=sf.fields_about_field_validation_rules.htm&amp;type=5</t>
  </si>
  <si>
    <t>P1C1.7.4.UC2, P1C1.7.4.UC4</t>
  </si>
  <si>
    <t>P1C1.7.4.UC2, P1C1.7.4.UC3, P1C1.7.4.UC4</t>
  </si>
  <si>
    <t>P1C1.7.4.UC4</t>
  </si>
  <si>
    <t>[VALIDATED] Custom event published/subscribed via Pub/Sub API
  Instance: Regulatory_Trend_Analysis_Event__e
  Convention: Object API name ends with __e (e.g., Risk_Event__e); Setup → Platform Events
  Docs: https://developer.salesforce.com/docs/platform/pub-sub-api/overview
[VALIDATED] Subscribes to record-change events via Pub/Sub
  Instance: /data/Regulatory_Trend_Analysis__ChangeEvent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@RestResource(urlMapping='/regulatory_trend_analysis')
  Convention: @RestResource(urlMapping='/path') on Apex class with @HttpGet/@HttpPost methods
  Docs: https://developer.salesforce.com/docs/atlas.en-us.apexcode.meta/apexcode/apex_rest_intro.htm</t>
  </si>
  <si>
    <t>[VALIDATED] Custom field on nCino Loan object
  Instance: LLC_BI__Loan__c.Regulatory_Trend_Analysis__c
  Convention: Setup → Object Manager → LLC_BI__Loan__c → New Field (since nCino is on SF)
  Docs: https://www.ncino.com/our-platform
[VALIDATED] Lending workflow stage configuration
  Instance: Regulatory Trend Analysis Workflow Stage
  Convention: nCino Workflow Engine → New Stage → configure approvers + SLAs
  Docs: https://www.ncino.com/our-platform
[VALIDATED] Document template with merge fields
  Instance: Regulatory_Trend_Analysis Template
  Convention: nCino Document Manager → Template → bind merge fields from Loan/Account
  Docs: https://www.ncino.com/our-platform</t>
  </si>
  <si>
    <t>P1C1.7.4.UC1, P1C1.7.4.UC2, P1C1.7.4.UC3, P1C1.7.4.UC4</t>
  </si>
  <si>
    <t>Financial Services Cloud (FSC)</t>
  </si>
  <si>
    <t>FSC Compliance Workflows</t>
  </si>
  <si>
    <t>KYC, AML, suitability checks, regulatory reporting embedded in onboarding and servicing flows.</t>
  </si>
  <si>
    <t>[VALIDATED] Custom data object for sub-cap-specific records
  Instance: Digital_Due_Diligence__c
  Convention: API name ends with __c (e.g., Risk_Appetite__c); Setup → Object Manager → Create
  Docs: https://help.salesforce.com/s/articleView?id=sf.dev_objectcreate_task_parent.htm&amp;type=5
[VALIDATED] Grants object/field permissions to specific user role
  Instance: Digital_Due_Diligence_Pset
  Convention: Named with role suffix (e.g., Risk_Officer_Pset); Setup → Permission Sets
  Docs: https://help.salesforce.com/s/articleView?id=sf.perm_sets_overview.htm&amp;type=5
[VALIDATED] Server-side rule preventing invalid record state
  Instance: Digital_Due_Diligence_Required_Fields
  Convention: Object Manager → Validation Rules → AND/OR logic on fields
  Docs: https://help.salesforce.com/s/articleView?id=sf.fields_about_field_validation_rules.htm&amp;type=5</t>
  </si>
  <si>
    <t>Templated multi-step workflows for onboarding, life events, compliance milestones.</t>
  </si>
  <si>
    <t>P1C1.8.1.UC1, P1C1.8.1.UC2, P1C1.8.1.UC4</t>
  </si>
  <si>
    <t>PUB-P1C1.8.1.UC1, PUB-P1C1.8.1.UC4</t>
  </si>
  <si>
    <t>https://trailhead.salesforce.com/content/learn/modules/action-plans-for-financial-advisors-in-financial-services-cloud</t>
  </si>
  <si>
    <t>P1C1.8.1.UC1, P1C1.8.1.UC3, P1C1.8.1.UC4</t>
  </si>
  <si>
    <t>P1C1.8.1.UC3, P1C1.8.1.UC4</t>
  </si>
  <si>
    <t>[VALIDATED] Conversation topic with bound actions for Agentforce
  Instance: Digital Due Diligence Topic
  Convention: Setup → Einstein → Agentforce → Topics; bind Apex Actions/Flow Actions
  Docs: https://developer.salesforce.com/docs/ai/agentforce/guide/topics-overview.html
[VALIDATED] Invocable action callable by Agentforce
  Instance: Digital_Due_Diligence_Action (Apex @InvocableMethod)
  Convention: Apex @InvocableMethod or Flow Invocable Action; bound to Topic
  Docs: https://developer.salesforce.com/docs/ai/agentforce/guide/actions-overview.html</t>
  </si>
  <si>
    <t>Slack Workflow Builder</t>
  </si>
  <si>
    <t>No-code workflows with form fields, approvals, multi-step automation.</t>
  </si>
  <si>
    <t>[VALIDATED] Declarative automation triggered by record changes
  Instance: Notify_On_Digital_Due_Diligence_Created
  Convention: Setup → Flows; Trigger: Created/Updated; Optimize for: Actions and Related Records
  Docs: https://help.salesforce.com/s/articleView?id=sf.flow_concepts_designtime.htm&amp;type=5
[VALIDATED] User-facing wizard/intake flow with screens
  Instance: Digital_Due_Diligence_Intake_Flow
  Convention: Setup → Flows → New Flow → Screen Flow
  Docs: https://help.salesforce.com/s/articleView?id=sf.flow_concepts_designtime.htm&amp;type=5
[VALIDATED] FSC Action Plan template for repeatable processes
  Instance: Digital_Due_Diligence_Action_Plan
  Convention: Setup → Action Plan Templates → New; assign Tasks per persona/timeline
  Docs: https://help.salesforce.com/s/articleView?id=sf.action_plans_overview.htm&amp;type=5</t>
  </si>
  <si>
    <t>P1C1.8.1.UC2, P1C1.8.1.UC3, P1C1.8.1.UC4</t>
  </si>
  <si>
    <t>Agentforce in Slack</t>
  </si>
  <si>
    <t>Surface Agentforce agents directly in Slack channels and DMs as primary interaction layer.</t>
  </si>
  <si>
    <t>https://atrium.ai/resources/slack-crm-agentforce-and-the-future-of-the-banker-desktop/</t>
  </si>
  <si>
    <t>[VALIDATED] Custom data object for sub-cap-specific records
  Instance: Strategic_Integration_Planning__c
  Convention: API name ends with __c (e.g., Risk_Appetite__c); Setup → Object Manager → Create
  Docs: https://help.salesforce.com/s/articleView?id=sf.dev_objectcreate_task_parent.htm&amp;type=5
[VALIDATED] Grants object/field permissions to specific user role
  Instance: Strategic_Integration_Planning_Pset
  Convention: Named with role suffix (e.g., Risk_Officer_Pset); Setup → Permission Sets
  Docs: https://help.salesforce.com/s/articleView?id=sf.perm_sets_overview.htm&amp;type=5
[VALIDATED] Server-side rule preventing invalid record state
  Instance: Strategic_Integration_Planning_Required_Fields
  Convention: Object Manager → Validation Rules → AND/OR logic on fields
  Docs: https://help.salesforce.com/s/articleView?id=sf.fields_about_field_validation_rules.htm&amp;type=5</t>
  </si>
  <si>
    <t>P1C1.8.2.UC1, P1C1.8.2.UC2, P1C1.8.2.UC4</t>
  </si>
  <si>
    <t>P1C1.8.2.UC1, P1C1.8.2.UC3, P1C1.8.2.UC4</t>
  </si>
  <si>
    <t>P1C1.8.2.UC3, P1C1.8.2.UC4</t>
  </si>
  <si>
    <t>[VALIDATED] Conversation topic with bound actions for Agentforce
  Instance: Strategic Integration Planning Topic
  Convention: Setup → Einstein → Agentforce → Topics; bind Apex Actions/Flow Actions
  Docs: https://developer.salesforce.com/docs/ai/agentforce/guide/topics-overview.html
[VALIDATED] Invocable action callable by Agentforce
  Instance: Strategic_Integration_Planning_Action (Apex @InvocableMethod)
  Convention: Apex @InvocableMethod or Flow Invocable Action; bound to Topic
  Docs: https://developer.salesforce.com/docs/ai/agentforce/guide/actions-overview.html</t>
  </si>
  <si>
    <t>[VALIDATED] Declarative automation triggered by record changes
  Instance: Notify_On_Strategic_Integration_Planning_Created
  Convention: Setup → Flows; Trigger: Created/Updated; Optimize for: Actions and Related Records
  Docs: https://help.salesforce.com/s/articleView?id=sf.flow_concepts_designtime.htm&amp;type=5
[VALIDATED] User-facing wizard/intake flow with screens
  Instance: Strategic_Integration_Planning_Intake_Flow
  Convention: Setup → Flows → New Flow → Screen Flow
  Docs: https://help.salesforce.com/s/articleView?id=sf.flow_concepts_designtime.htm&amp;type=5
[VALIDATED] FSC Action Plan template for repeatable processes
  Instance: Strategic_Integration_Planning_Action_Plan
  Convention: Setup → Action Plan Templates → New; assign Tasks per persona/timeline
  Docs: https://help.salesforce.com/s/articleView?id=sf.action_plans_overview.htm&amp;type=5</t>
  </si>
  <si>
    <t>P1C1.8.2.UC2, P1C1.8.2.UC3, P1C1.8.2.UC4</t>
  </si>
  <si>
    <t>[VALIDATED] Custom data object for sub-cap-specific records
  Instance: Synergy_Identification__c
  Convention: API name ends with __c (e.g., Risk_Appetite__c); Setup → Object Manager → Create
  Docs: https://help.salesforce.com/s/articleView?id=sf.dev_objectcreate_task_parent.htm&amp;type=5
[VALIDATED] Grants object/field permissions to specific user role
  Instance: Synergy_Identification_Pset
  Convention: Named with role suffix (e.g., Risk_Officer_Pset); Setup → Permission Sets
  Docs: https://help.salesforce.com/s/articleView?id=sf.perm_sets_overview.htm&amp;type=5
[VALIDATED] Server-side rule preventing invalid record state
  Instance: Synergy_Identification_Required_Fields
  Convention: Object Manager → Validation Rules → AND/OR logic on fields
  Docs: https://help.salesforce.com/s/articleView?id=sf.fields_about_field_validation_rules.htm&amp;type=5</t>
  </si>
  <si>
    <t>P1C1.8.3.UC1, P1C1.8.3.UC2, P1C1.8.3.UC4</t>
  </si>
  <si>
    <t>PUB-P1C1.8.3.UC4, PUB-P1C1.8.3.UC1</t>
  </si>
  <si>
    <t>P1C1.8.3.UC1, P1C1.8.3.UC3, P1C1.8.3.UC4</t>
  </si>
  <si>
    <t>P1C1.8.3.UC3, P1C1.8.3.UC4</t>
  </si>
  <si>
    <t>[VALIDATED] Conversation topic with bound actions for Agentforce
  Instance: Synergy Identification Topic
  Convention: Setup → Einstein → Agentforce → Topics; bind Apex Actions/Flow Actions
  Docs: https://developer.salesforce.com/docs/ai/agentforce/guide/topics-overview.html
[VALIDATED] Invocable action callable by Agentforce
  Instance: Synergy_Identification_Action (Apex @InvocableMethod)
  Convention: Apex @InvocableMethod or Flow Invocable Action; bound to Topic
  Docs: https://developer.salesforce.com/docs/ai/agentforce/guide/actions-overview.html</t>
  </si>
  <si>
    <t>[VALIDATED] Declarative automation triggered by record changes
  Instance: Notify_On_Synergy_Identification_Created
  Convention: Setup → Flows; Trigger: Created/Updated; Optimize for: Actions and Related Records
  Docs: https://help.salesforce.com/s/articleView?id=sf.flow_concepts_designtime.htm&amp;type=5
[VALIDATED] User-facing wizard/intake flow with screens
  Instance: Synergy_Identification_Intake_Flow
  Convention: Setup → Flows → New Flow → Screen Flow
  Docs: https://help.salesforce.com/s/articleView?id=sf.flow_concepts_designtime.htm&amp;type=5
[VALIDATED] FSC Action Plan template for repeatable processes
  Instance: Synergy_Identification_Action_Plan
  Convention: Setup → Action Plan Templates → New; assign Tasks per persona/timeline
  Docs: https://help.salesforce.com/s/articleView?id=sf.action_plans_overview.htm&amp;type=5</t>
  </si>
  <si>
    <t>P1C1.8.3.UC2, P1C1.8.3.UC3, P1C1.8.3.UC4</t>
  </si>
  <si>
    <t>[VALIDATED] Custom data object for sub-cap-specific records
  Instance: Cultural_Integration_Planning__c
  Convention: API name ends with __c (e.g., Risk_Appetite__c); Setup → Object Manager → Create
  Docs: https://help.salesforce.com/s/articleView?id=sf.dev_objectcreate_task_parent.htm&amp;type=5
[VALIDATED] Grants object/field permissions to specific user role
  Instance: Cultural_Integration_Planning_Pset
  Convention: Named with role suffix (e.g., Risk_Officer_Pset); Setup → Permission Sets
  Docs: https://help.salesforce.com/s/articleView?id=sf.perm_sets_overview.htm&amp;type=5
[VALIDATED] Server-side rule preventing invalid record state
  Instance: Cultural_Integration_Planning_Required_Fields
  Convention: Object Manager → Validation Rules → AND/OR logic on fields
  Docs: https://help.salesforce.com/s/articleView?id=sf.fields_about_field_validation_rules.htm&amp;type=5</t>
  </si>
  <si>
    <t>P1C1.8.4.UC1, P1C1.8.4.UC2, P1C1.8.4.UC4</t>
  </si>
  <si>
    <t>PUB-P1C1.8.4.UC4, PUB-P1C1.8.4.UC1</t>
  </si>
  <si>
    <t>P1C1.8.4.UC1, P1C1.8.4.UC3, P1C1.8.4.UC4</t>
  </si>
  <si>
    <t>P1C1.8.4.UC3, P1C1.8.4.UC4</t>
  </si>
  <si>
    <t>[VALIDATED] Conversation topic with bound actions for Agentforce
  Instance: Cultural Integration Planning Topic
  Convention: Setup → Einstein → Agentforce → Topics; bind Apex Actions/Flow Actions
  Docs: https://developer.salesforce.com/docs/ai/agentforce/guide/topics-overview.html
[VALIDATED] Invocable action callable by Agentforce
  Instance: Cultural_Integration_Planning_Action (Apex @InvocableMethod)
  Convention: Apex @InvocableMethod or Flow Invocable Action; bound to Topic
  Docs: https://developer.salesforce.com/docs/ai/agentforce/guide/actions-overview.html</t>
  </si>
  <si>
    <t>[VALIDATED] Declarative automation triggered by record changes
  Instance: Notify_On_Cultural_Integration_Planning_Created
  Convention: Setup → Flows; Trigger: Created/Updated; Optimize for: Actions and Related Records
  Docs: https://help.salesforce.com/s/articleView?id=sf.flow_concepts_designtime.htm&amp;type=5
[VALIDATED] User-facing wizard/intake flow with screens
  Instance: Cultural_Integration_Planning_Intake_Flow
  Convention: Setup → Flows → New Flow → Screen Flow
  Docs: https://help.salesforce.com/s/articleView?id=sf.flow_concepts_designtime.htm&amp;type=5
[VALIDATED] FSC Action Plan template for repeatable processes
  Instance: Cultural_Integration_Planning_Action_Plan
  Convention: Setup → Action Plan Templates → New; assign Tasks per persona/timeline
  Docs: https://help.salesforce.com/s/articleView?id=sf.action_plans_overview.htm&amp;type=5</t>
  </si>
  <si>
    <t>P1C1.8.4.UC2, P1C1.8.4.UC3, P1C1.8.4.UC4</t>
  </si>
  <si>
    <t>[VALIDATED] Declarative automation triggered by record changes
  Instance: Notify_On_Digital_Governance_Charter_Created
  Convention: Setup → Flows; Trigger: Created/Updated; Optimize for: Actions and Related Records
  Docs: https://help.salesforce.com/s/articleView?id=sf.flow_concepts_designtime.htm&amp;type=5
[VALIDATED] User-facing wizard/intake flow with screens
  Instance: Digital_Governance_Charter_Intake_Flow
  Convention: Setup → Flows → New Flow → Screen Flow
  Docs: https://help.salesforce.com/s/articleView?id=sf.flow_concepts_designtime.htm&amp;type=5
[VALIDATED] FSC Action Plan template for repeatable processes
  Instance: Digital_Governance_Charter_Action_Plan
  Convention: Setup → Action Plan Templates → New; assign Tasks per persona/timeline
  Docs: https://help.salesforce.com/s/articleView?id=sf.action_plans_overview.htm&amp;type=5</t>
  </si>
  <si>
    <t>P1C2.1.1.UC1, P1C2.1.1.UC2, P1C2.1.1.UC3</t>
  </si>
  <si>
    <t>PUB-P1C2.1.1.UC2, PUB-P1C2.1.1.UC1</t>
  </si>
  <si>
    <t>[VALIDATED] Custom data object for sub-cap-specific records
  Instance: Digital_Governance_Charter__c
  Convention: API name ends with __c (e.g., Risk_Appetite__c); Setup → Object Manager → Create
  Docs: https://help.salesforce.com/s/articleView?id=sf.dev_objectcreate_task_parent.htm&amp;type=5
[VALIDATED] Grants object/field permissions to specific user role
  Instance: Digital_Governance_Charter_Pset
  Convention: Named with role suffix (e.g., Risk_Officer_Pset); Setup → Permission Sets
  Docs: https://help.salesforce.com/s/articleView?id=sf.perm_sets_overview.htm&amp;type=5
[VALIDATED] Server-side rule preventing invalid record state
  Instance: Digital_Governance_Charter_Required_Fields
  Convention: Object Manager → Validation Rules → AND/OR logic on fields
  Docs: https://help.salesforce.com/s/articleView?id=sf.fields_about_field_validation_rules.htm&amp;type=5</t>
  </si>
  <si>
    <t>P1C2.1.1.UC1, P1C2.1.1.UC2, P1C2.1.1.UC4</t>
  </si>
  <si>
    <t>[VALIDATED] Declarative automation triggered by record changes
  Instance: Notify_On_Steering_Committee_Created
  Convention: Setup → Flows; Trigger: Created/Updated; Optimize for: Actions and Related Records
  Docs: https://help.salesforce.com/s/articleView?id=sf.flow_concepts_designtime.htm&amp;type=5
[VALIDATED] User-facing wizard/intake flow with screens
  Instance: Steering_Committee_Intake_Flow
  Convention: Setup → Flows → New Flow → Screen Flow
  Docs: https://help.salesforce.com/s/articleView?id=sf.flow_concepts_designtime.htm&amp;type=5
[VALIDATED] FSC Action Plan template for repeatable processes
  Instance: Steering_Committee_Action_Plan
  Convention: Setup → Action Plan Templates → New; assign Tasks per persona/timeline
  Docs: https://help.salesforce.com/s/articleView?id=sf.action_plans_overview.htm&amp;type=5</t>
  </si>
  <si>
    <t>P1C2.1.2.UC1, P1C2.1.2.UC2, P1C2.1.2.UC3</t>
  </si>
  <si>
    <t>[VALIDATED] Custom data object for sub-cap-specific records
  Instance: Steering_Committee__c
  Convention: API name ends with __c (e.g., Risk_Appetite__c); Setup → Object Manager → Create
  Docs: https://help.salesforce.com/s/articleView?id=sf.dev_objectcreate_task_parent.htm&amp;type=5
[VALIDATED] Grants object/field permissions to specific user role
  Instance: Steering_Committee_Pset
  Convention: Named with role suffix (e.g., Risk_Officer_Pset); Setup → Permission Sets
  Docs: https://help.salesforce.com/s/articleView?id=sf.perm_sets_overview.htm&amp;type=5
[VALIDATED] Server-side rule preventing invalid record state
  Instance: Steering_Committee_Required_Fields
  Convention: Object Manager → Validation Rules → AND/OR logic on fields
  Docs: https://help.salesforce.com/s/articleView?id=sf.fields_about_field_validation_rules.htm&amp;type=5</t>
  </si>
  <si>
    <t>P1C2.1.2.UC1, P1C2.1.2.UC2, P1C2.1.2.UC4</t>
  </si>
  <si>
    <t>[VALIDATED] Declarative automation triggered by record changes
  Instance: Notify_On_Executive_Sponsorship_Created
  Convention: Setup → Flows; Trigger: Created/Updated; Optimize for: Actions and Related Records
  Docs: https://help.salesforce.com/s/articleView?id=sf.flow_concepts_designtime.htm&amp;type=5
[VALIDATED] User-facing wizard/intake flow with screens
  Instance: Executive_Sponsorship_Intake_Flow
  Convention: Setup → Flows → New Flow → Screen Flow
  Docs: https://help.salesforce.com/s/articleView?id=sf.flow_concepts_designtime.htm&amp;type=5
[VALIDATED] FSC Action Plan template for repeatable processes
  Instance: Executive_Sponsorship_Action_Plan
  Convention: Setup → Action Plan Templates → New; assign Tasks per persona/timeline
  Docs: https://help.salesforce.com/s/articleView?id=sf.action_plans_overview.htm&amp;type=5</t>
  </si>
  <si>
    <t>P1C2.1.3.UC1, P1C2.1.3.UC2, P1C2.1.3.UC3</t>
  </si>
  <si>
    <t>PUB-P1C2.1.3.UC2, PUB-P1C2.1.3.UC1</t>
  </si>
  <si>
    <t>[VALIDATED] Custom data object for sub-cap-specific records
  Instance: Executive_Sponsorship__c
  Convention: API name ends with __c (e.g., Risk_Appetite__c); Setup → Object Manager → Create
  Docs: https://help.salesforce.com/s/articleView?id=sf.dev_objectcreate_task_parent.htm&amp;type=5
[VALIDATED] Grants object/field permissions to specific user role
  Instance: Executive_Sponsorship_Pset
  Convention: Named with role suffix (e.g., Risk_Officer_Pset); Setup → Permission Sets
  Docs: https://help.salesforce.com/s/articleView?id=sf.perm_sets_overview.htm&amp;type=5
[VALIDATED] Server-side rule preventing invalid record state
  Instance: Executive_Sponsorship_Required_Fields
  Convention: Object Manager → Validation Rules → AND/OR logic on fields
  Docs: https://help.salesforce.com/s/articleView?id=sf.fields_about_field_validation_rules.htm&amp;type=5</t>
  </si>
  <si>
    <t>P1C2.1.3.UC1, P1C2.1.3.UC2, P1C2.1.3.UC4</t>
  </si>
  <si>
    <t>[VALIDATED] Declarative automation triggered by record changes
  Instance: Notify_On_Role_Definitions_Created
  Convention: Setup → Flows; Trigger: Created/Updated; Optimize for: Actions and Related Records
  Docs: https://help.salesforce.com/s/articleView?id=sf.flow_concepts_designtime.htm&amp;type=5
[VALIDATED] User-facing wizard/intake flow with screens
  Instance: Role_Definitions_Intake_Flow
  Convention: Setup → Flows → New Flow → Screen Flow
  Docs: https://help.salesforce.com/s/articleView?id=sf.flow_concepts_designtime.htm&amp;type=5
[VALIDATED] FSC Action Plan template for repeatable processes
  Instance: Role_Definitions_Action_Plan
  Convention: Setup → Action Plan Templates → New; assign Tasks per persona/timeline
  Docs: https://help.salesforce.com/s/articleView?id=sf.action_plans_overview.htm&amp;type=5</t>
  </si>
  <si>
    <t>P1C2.1.4.UC1, P1C2.1.4.UC2, P1C2.1.4.UC3</t>
  </si>
  <si>
    <t>PUB-P1C2.1.4.UC1, PUB-P1C2.1.4.UC2</t>
  </si>
  <si>
    <t>[VALIDATED] Custom data object for sub-cap-specific records
  Instance: Role_Definitions__c
  Convention: API name ends with __c (e.g., Risk_Appetite__c); Setup → Object Manager → Create
  Docs: https://help.salesforce.com/s/articleView?id=sf.dev_objectcreate_task_parent.htm&amp;type=5
[VALIDATED] Grants object/field permissions to specific user role
  Instance: Role_Definitions_Pset
  Convention: Named with role suffix (e.g., Risk_Officer_Pset); Setup → Permission Sets
  Docs: https://help.salesforce.com/s/articleView?id=sf.perm_sets_overview.htm&amp;type=5
[VALIDATED] Server-side rule preventing invalid record state
  Instance: Role_Definitions_Required_Fields
  Convention: Object Manager → Validation Rules → AND/OR logic on fields
  Docs: https://help.salesforce.com/s/articleView?id=sf.fields_about_field_validation_rules.htm&amp;type=5</t>
  </si>
  <si>
    <t>P1C2.1.4.UC1, P1C2.1.4.UC2, P1C2.1.4.UC4</t>
  </si>
  <si>
    <t>[VALIDATED] Declarative automation triggered by record changes
  Instance: Notify_On_Decision_Rights_Framework_Created
  Convention: Setup → Flows; Trigger: Created/Updated; Optimize for: Actions and Related Records
  Docs: https://help.salesforce.com/s/articleView?id=sf.flow_concepts_designtime.htm&amp;type=5
[VALIDATED] User-facing wizard/intake flow with screens
  Instance: Decision_Rights_Framework_Intake_Flow
  Convention: Setup → Flows → New Flow → Screen Flow
  Docs: https://help.salesforce.com/s/articleView?id=sf.flow_concepts_designtime.htm&amp;type=5
[VALIDATED] FSC Action Plan template for repeatable processes
  Instance: Decision_Rights_Framework_Action_Plan
  Convention: Setup → Action Plan Templates → New; assign Tasks per persona/timeline
  Docs: https://help.salesforce.com/s/articleView?id=sf.action_plans_overview.htm&amp;type=5</t>
  </si>
  <si>
    <t>P1C2.1.5.UC1, P1C2.1.5.UC2, P1C2.1.5.UC3</t>
  </si>
  <si>
    <t>PUB-P1C2.1.5.UC1, PUB-P1C2.1.5.UC2</t>
  </si>
  <si>
    <t>[VALIDATED] Custom data object for sub-cap-specific records
  Instance: Decision_Rights_Framework__c
  Convention: API name ends with __c (e.g., Risk_Appetite__c); Setup → Object Manager → Create
  Docs: https://help.salesforce.com/s/articleView?id=sf.dev_objectcreate_task_parent.htm&amp;type=5
[VALIDATED] Grants object/field permissions to specific user role
  Instance: Decision_Rights_Framework_Pset
  Convention: Named with role suffix (e.g., Risk_Officer_Pset); Setup → Permission Sets
  Docs: https://help.salesforce.com/s/articleView?id=sf.perm_sets_overview.htm&amp;type=5
[VALIDATED] Server-side rule preventing invalid record state
  Instance: Decision_Rights_Framework_Required_Fields
  Convention: Object Manager → Validation Rules → AND/OR logic on fields
  Docs: https://help.salesforce.com/s/articleView?id=sf.fields_about_field_validation_rules.htm&amp;type=5</t>
  </si>
  <si>
    <t>P1C2.1.5.UC1, P1C2.1.5.UC2, P1C2.1.5.UC4</t>
  </si>
  <si>
    <t>[VALIDATED] Declarative automation triggered by record changes
  Instance: Notify_On_Board_Digital_Oversight_Created
  Convention: Setup → Flows; Trigger: Created/Updated; Optimize for: Actions and Related Records
  Docs: https://help.salesforce.com/s/articleView?id=sf.flow_concepts_designtime.htm&amp;type=5
[VALIDATED] User-facing wizard/intake flow with screens
  Instance: Board_Digital_Oversight_Intake_Flow
  Convention: Setup → Flows → New Flow → Screen Flow
  Docs: https://help.salesforce.com/s/articleView?id=sf.flow_concepts_designtime.htm&amp;type=5
[VALIDATED] FSC Action Plan template for repeatable processes
  Instance: Board_Digital_Oversight_Action_Plan
  Convention: Setup → Action Plan Templates → New; assign Tasks per persona/timeline
  Docs: https://help.salesforce.com/s/articleView?id=sf.action_plans_overview.htm&amp;type=5</t>
  </si>
  <si>
    <t>P1C2.1.6.UC1, P1C2.1.6.UC2, P1C2.1.6.UC3</t>
  </si>
  <si>
    <t>[VALIDATED] Custom data object for sub-cap-specific records
  Instance: Board_Digital_Oversight__c
  Convention: API name ends with __c (e.g., Risk_Appetite__c); Setup → Object Manager → Create
  Docs: https://help.salesforce.com/s/articleView?id=sf.dev_objectcreate_task_parent.htm&amp;type=5
[VALIDATED] Grants object/field permissions to specific user role
  Instance: Board_Digital_Oversight_Pset
  Convention: Named with role suffix (e.g., Risk_Officer_Pset); Setup → Permission Sets
  Docs: https://help.salesforce.com/s/articleView?id=sf.perm_sets_overview.htm&amp;type=5
[VALIDATED] Server-side rule preventing invalid record state
  Instance: Board_Digital_Oversight_Required_Fields
  Convention: Object Manager → Validation Rules → AND/OR logic on fields
  Docs: https://help.salesforce.com/s/articleView?id=sf.fields_about_field_validation_rules.htm&amp;type=5</t>
  </si>
  <si>
    <t>P1C2.1.6.UC1, P1C2.1.6.UC2, P1C2.1.6.UC4</t>
  </si>
  <si>
    <t>[VALIDATED] Declarative automation triggered by record changes
  Instance: Notify_On_Salesforce_Platform_Center_of_Excellence_Created
  Convention: Setup → Flows; Trigger: Created/Updated; Optimize for: Actions and Related Records
  Docs: https://help.salesforce.com/s/articleView?id=sf.flow_concepts_designtime.htm&amp;type=5
[VALIDATED] User-facing wizard/intake flow with screens
  Instance: Salesforce_Platform_Center_of_Excellence_Intake_Flow
  Convention: Setup → Flows → New Flow → Screen Flow
  Docs: https://help.salesforce.com/s/articleView?id=sf.flow_concepts_designtime.htm&amp;type=5
[VALIDATED] FSC Action Plan template for repeatable processes
  Instance: Salesforce_Platform_Center_of_Excellence_Action_Plan
  Convention: Setup → Action Plan Templates → New; assign Tasks per persona/timeline
  Docs: https://help.salesforce.com/s/articleView?id=sf.action_plans_overview.htm&amp;type=5</t>
  </si>
  <si>
    <t>P1C2.1.7.UC1, P1C2.1.7.UC2, P1C2.1.7.UC3</t>
  </si>
  <si>
    <t>[VALIDATED] Custom data object for sub-cap-specific records
  Instance: Salesforce_Platform_Center_of_Excellence__c
  Convention: API name ends with __c (e.g., Risk_Appetite__c); Setup → Object Manager → Create
  Docs: https://help.salesforce.com/s/articleView?id=sf.dev_objectcreate_task_parent.htm&amp;type=5
[VALIDATED] Grants object/field permissions to specific user role
  Instance: Salesforce_Platform_Center_of_Excellence_Pset
  Convention: Named with role suffix (e.g., Risk_Officer_Pset); Setup → Permission Sets
  Docs: https://help.salesforce.com/s/articleView?id=sf.perm_sets_overview.htm&amp;type=5
[VALIDATED] Server-side rule preventing invalid record state
  Instance: Salesforce_Platform_Center_of_Excellence_Required_Fields
  Convention: Object Manager → Validation Rules → AND/OR logic on fields
  Docs: https://help.salesforce.com/s/articleView?id=sf.fields_about_field_validation_rules.htm&amp;type=5</t>
  </si>
  <si>
    <t>P1C2.1.7.UC1, P1C2.1.7.UC2, P1C2.1.7.UC4</t>
  </si>
  <si>
    <t>[VALIDATED] Declarative automation triggered by record changes
  Instance: Notify_On_AI___Agent_Governance_Council_Created
  Convention: Setup → Flows; Trigger: Created/Updated; Optimize for: Actions and Related Records
  Docs: https://help.salesforce.com/s/articleView?id=sf.flow_concepts_designtime.htm&amp;type=5
[VALIDATED] User-facing wizard/intake flow with screens
  Instance: AI___Agent_Governance_Council_Intake_Flow
  Convention: Setup → Flows → New Flow → Screen Flow
  Docs: https://help.salesforce.com/s/articleView?id=sf.flow_concepts_designtime.htm&amp;type=5
[VALIDATED] FSC Action Plan template for repeatable processes
  Instance: AI___Agent_Governance_Council_Action_Plan
  Convention: Setup → Action Plan Templates → New; assign Tasks per persona/timeline
  Docs: https://help.salesforce.com/s/articleView?id=sf.action_plans_overview.htm&amp;type=5</t>
  </si>
  <si>
    <t>P1C2.1.8.UC1, P1C2.1.8.UC2, P1C2.1.8.UC3</t>
  </si>
  <si>
    <t>[VALIDATED] Custom data object for sub-cap-specific records
  Instance: AI___Agent_Governance_Council__c
  Convention: API name ends with __c (e.g., Risk_Appetite__c); Setup → Object Manager → Create
  Docs: https://help.salesforce.com/s/articleView?id=sf.dev_objectcreate_task_parent.htm&amp;type=5
[VALIDATED] Grants object/field permissions to specific user role
  Instance: AI___Agent_Governance_Council_Pset
  Convention: Named with role suffix (e.g., Risk_Officer_Pset); Setup → Permission Sets
  Docs: https://help.salesforce.com/s/articleView?id=sf.perm_sets_overview.htm&amp;type=5
[VALIDATED] Server-side rule preventing invalid record state
  Instance: AI___Agent_Governance_Council_Required_Fields
  Convention: Object Manager → Validation Rules → AND/OR logic on fields
  Docs: https://help.salesforce.com/s/articleView?id=sf.fields_about_field_validation_rules.htm&amp;type=5</t>
  </si>
  <si>
    <t>P1C2.1.8.UC1, P1C2.1.8.UC2, P1C2.1.8.UC4</t>
  </si>
  <si>
    <t>[VALIDATED] Declarative automation triggered by record changes
  Instance: Notify_On_ESG_Governance_Structure_Created
  Convention: Setup → Flows; Trigger: Created/Updated; Optimize for: Actions and Related Records
  Docs: https://help.salesforce.com/s/articleView?id=sf.flow_concepts_designtime.htm&amp;type=5
[VALIDATED] User-facing wizard/intake flow with screens
  Instance: ESG_Governance_Structure_Intake_Flow
  Convention: Setup → Flows → New Flow → Screen Flow
  Docs: https://help.salesforce.com/s/articleView?id=sf.flow_concepts_designtime.htm&amp;type=5
[VALIDATED] FSC Action Plan template for repeatable processes
  Instance: ESG_Governance_Structure_Action_Plan
  Convention: Setup → Action Plan Templates → New; assign Tasks per persona/timeline
  Docs: https://help.salesforce.com/s/articleView?id=sf.action_plans_overview.htm&amp;type=5</t>
  </si>
  <si>
    <t>P1C2.1.9.UC1, P1C2.1.9.UC2, P1C2.1.9.UC3</t>
  </si>
  <si>
    <t>PUB-P1C2.1.9.UC2, PUB-P1C2.1.9.UC1</t>
  </si>
  <si>
    <t>[VALIDATED] Custom data object for sub-cap-specific records
  Instance: ESG_Governance_Structure__c
  Convention: API name ends with __c (e.g., Risk_Appetite__c); Setup → Object Manager → Create
  Docs: https://help.salesforce.com/s/articleView?id=sf.dev_objectcreate_task_parent.htm&amp;type=5
[VALIDATED] Grants object/field permissions to specific user role
  Instance: ESG_Governance_Structure_Pset
  Convention: Named with role suffix (e.g., Risk_Officer_Pset); Setup → Permission Sets
  Docs: https://help.salesforce.com/s/articleView?id=sf.perm_sets_overview.htm&amp;type=5
[VALIDATED] Server-side rule preventing invalid record state
  Instance: ESG_Governance_Structure_Required_Fields
  Convention: Object Manager → Validation Rules → AND/OR logic on fields
  Docs: https://help.salesforce.com/s/articleView?id=sf.fields_about_field_validation_rules.htm&amp;type=5</t>
  </si>
  <si>
    <t>P1C2.1.9.UC1, P1C2.1.9.UC2, P1C2.1.9.UC4</t>
  </si>
  <si>
    <t>[VALIDATED] Declarative automation triggered by record changes
  Instance: Notify_On_Board_ESG_Oversight_Created
  Convention: Setup → Flows; Trigger: Created/Updated; Optimize for: Actions and Related Records
  Docs: https://help.salesforce.com/s/articleView?id=sf.flow_concepts_designtime.htm&amp;type=5
[VALIDATED] User-facing wizard/intake flow with screens
  Instance: Board_ESG_Oversight_Intake_Flow
  Convention: Setup → Flows → New Flow → Screen Flow
  Docs: https://help.salesforce.com/s/articleView?id=sf.flow_concepts_designtime.htm&amp;type=5
[VALIDATED] FSC Action Plan template for repeatable processes
  Instance: Board_ESG_Oversight_Action_Plan
  Convention: Setup → Action Plan Templates → New; assign Tasks per persona/timeline
  Docs: https://help.salesforce.com/s/articleView?id=sf.action_plans_overview.htm&amp;type=5</t>
  </si>
  <si>
    <t>P1C2.1.10.UC1, P1C2.1.10.UC2, P1C2.1.10.UC3</t>
  </si>
  <si>
    <t>PUB-P1C2.1.10.UC1, PUB-P1C2.1.10.UC2</t>
  </si>
  <si>
    <t>[VALIDATED] Custom data object for sub-cap-specific records
  Instance: Board_ESG_Oversight__c
  Convention: API name ends with __c (e.g., Risk_Appetite__c); Setup → Object Manager → Create
  Docs: https://help.salesforce.com/s/articleView?id=sf.dev_objectcreate_task_parent.htm&amp;type=5
[VALIDATED] Grants object/field permissions to specific user role
  Instance: Board_ESG_Oversight_Pset
  Convention: Named with role suffix (e.g., Risk_Officer_Pset); Setup → Permission Sets
  Docs: https://help.salesforce.com/s/articleView?id=sf.perm_sets_overview.htm&amp;type=5
[VALIDATED] Server-side rule preventing invalid record state
  Instance: Board_ESG_Oversight_Required_Fields
  Convention: Object Manager → Validation Rules → AND/OR logic on fields
  Docs: https://help.salesforce.com/s/articleView?id=sf.fields_about_field_validation_rules.htm&amp;type=5</t>
  </si>
  <si>
    <t>P1C2.1.10.UC1, P1C2.1.10.UC2, P1C2.1.10.UC4</t>
  </si>
  <si>
    <t>[VALIDATED] Declarative automation triggered by record changes
  Instance: Notify_On_ESG_Policy_Framework_Created
  Convention: Setup → Flows; Trigger: Created/Updated; Optimize for: Actions and Related Records
  Docs: https://help.salesforce.com/s/articleView?id=sf.flow_concepts_designtime.htm&amp;type=5
[VALIDATED] User-facing wizard/intake flow with screens
  Instance: ESG_Policy_Framework_Intake_Flow
  Convention: Setup → Flows → New Flow → Screen Flow
  Docs: https://help.salesforce.com/s/articleView?id=sf.flow_concepts_designtime.htm&amp;type=5
[VALIDATED] FSC Action Plan template for repeatable processes
  Instance: ESG_Policy_Framework_Action_Plan
  Convention: Setup → Action Plan Templates → New; assign Tasks per persona/timeline
  Docs: https://help.salesforce.com/s/articleView?id=sf.action_plans_overview.htm&amp;type=5</t>
  </si>
  <si>
    <t>P1C2.1.11.UC1, P1C2.1.11.UC2, P1C2.1.11.UC3</t>
  </si>
  <si>
    <t>PUB-P1C2.1.11.UC1, PUB-P1C2.1.11.UC2</t>
  </si>
  <si>
    <t>[VALIDATED] Custom data object for sub-cap-specific records
  Instance: ESG_Policy_Framework__c
  Convention: API name ends with __c (e.g., Risk_Appetite__c); Setup → Object Manager → Create
  Docs: https://help.salesforce.com/s/articleView?id=sf.dev_objectcreate_task_parent.htm&amp;type=5
[VALIDATED] Grants object/field permissions to specific user role
  Instance: ESG_Policy_Framework_Pset
  Convention: Named with role suffix (e.g., Risk_Officer_Pset); Setup → Permission Sets
  Docs: https://help.salesforce.com/s/articleView?id=sf.perm_sets_overview.htm&amp;type=5
[VALIDATED] Server-side rule preventing invalid record state
  Instance: ESG_Policy_Framework_Required_Fields
  Convention: Object Manager → Validation Rules → AND/OR logic on fields
  Docs: https://help.salesforce.com/s/articleView?id=sf.fields_about_field_validation_rules.htm&amp;type=5</t>
  </si>
  <si>
    <t>P1C2.1.11.UC1, P1C2.1.11.UC2, P1C2.1.11.UC4</t>
  </si>
  <si>
    <t>[VALIDATED] Custom data object for sub-cap-specific records
  Instance: Digital_Risk_Appetite_Statement__c
  Convention: API name ends with __c (e.g., Risk_Appetite__c); Setup → Object Manager → Create
  Docs: https://help.salesforce.com/s/articleView?id=sf.dev_objectcreate_task_parent.htm&amp;type=5
[VALIDATED] Grants object/field permissions to specific user role
  Instance: Digital_Risk_Appetite_Statement_Pset
  Convention: Named with role suffix (e.g., Risk_Officer_Pset); Setup → Permission Sets
  Docs: https://help.salesforce.com/s/articleView?id=sf.perm_sets_overview.htm&amp;type=5
[VALIDATED] Server-side rule preventing invalid record state
  Instance: Digital_Risk_Appetite_Statement_Required_Fields
  Convention: Object Manager → Validation Rules → AND/OR logic on fields
  Docs: https://help.salesforce.com/s/articleView?id=sf.fields_about_field_validation_rules.htm&amp;type=5</t>
  </si>
  <si>
    <t>P1C2.2.1.UC2, P1C2.2.1.UC4</t>
  </si>
  <si>
    <t>P1C2.2.1.UC1, P1C2.2.1.UC2, P1C2.2.1.UC4</t>
  </si>
  <si>
    <t>Platform Encryption</t>
  </si>
  <si>
    <t>Customer-managed encryption keys for data at rest; deterministic and probabilistic options.</t>
  </si>
  <si>
    <t>P1C2.2.1.UC2, P1C2.2.1.UC5</t>
  </si>
  <si>
    <t>https://www.salesforce.com/customer-stories/rbc-wealth-management/</t>
  </si>
  <si>
    <t>API access to login, report, page view events; threat detection.</t>
  </si>
  <si>
    <t>Field Audit Trail</t>
  </si>
  <si>
    <t>Forensic-grade tracking of field-level changes for up to 10 years.</t>
  </si>
  <si>
    <t>Real-Time Event Monitoring</t>
  </si>
  <si>
    <t>Streaming security events for SIEM integration; transaction security policies.</t>
  </si>
  <si>
    <t>P1C2.2.1.UC1, P1C2.2.1.UC2, P1C2.2.1.UC5</t>
  </si>
  <si>
    <t>P1C2.2.1.UC2, P1C2.2.1.UC3</t>
  </si>
  <si>
    <t>P1C2.2.1.UC2, P1C2.2.1.UC3, P1C2.2.1.UC4</t>
  </si>
  <si>
    <t>[VALIDATED] Conversation topic with bound actions for Agentforce
  Instance: Digital Risk Appetite Statement Topic
  Convention: Setup → Einstein → Agentforce → Topics; bind Apex Actions/Flow Actions
  Docs: https://developer.salesforce.com/docs/ai/agentforce/guide/topics-overview.html
[VALIDATED] Invocable action callable by Agentforce
  Instance: Digital_Risk_Appetite_Statement_Action (Apex @InvocableMethod)
  Convention: Apex @InvocableMethod or Flow Invocable Action; bound to Topic
  Docs: https://developer.salesforce.com/docs/ai/agentforce/guide/actions-overview.html</t>
  </si>
  <si>
    <t>P1C2.2.1.UC1, P1C2.2.1.UC2, P1C2.2.1.UC3</t>
  </si>
  <si>
    <t>[VALIDATED] Declarative automation triggered by record changes
  Instance: Notify_On_Digital_Risk_Appetite_Statement_Created
  Convention: Setup → Flows; Trigger: Created/Updated; Optimize for: Actions and Related Records
  Docs: https://help.salesforce.com/s/articleView?id=sf.flow_concepts_designtime.htm&amp;type=5
[VALIDATED] User-facing wizard/intake flow with screens
  Instance: Digital_Risk_Appetite_Statement_Intake_Flow
  Convention: Setup → Flows → New Flow → Screen Flow
  Docs: https://help.salesforce.com/s/articleView?id=sf.flow_concepts_designtime.htm&amp;type=5
[VALIDATED] FSC Action Plan template for repeatable processes
  Instance: Digital_Risk_Appetite_Statement_Action_Plan
  Convention: Setup → Action Plan Templates → New; assign Tasks per persona/timeline
  Docs: https://help.salesforce.com/s/articleView?id=sf.action_plans_overview.htm&amp;type=5</t>
  </si>
  <si>
    <t>[VALIDATED] Custom data object for sub-cap-specific records
  Instance: Risk_Tolerance_Metrics__c
  Convention: API name ends with __c (e.g., Risk_Appetite__c); Setup → Object Manager → Create
  Docs: https://help.salesforce.com/s/articleView?id=sf.dev_objectcreate_task_parent.htm&amp;type=5
[VALIDATED] Grants object/field permissions to specific user role
  Instance: Risk_Tolerance_Metrics_Pset
  Convention: Named with role suffix (e.g., Risk_Officer_Pset); Setup → Permission Sets
  Docs: https://help.salesforce.com/s/articleView?id=sf.perm_sets_overview.htm&amp;type=5
[VALIDATED] Server-side rule preventing invalid record state
  Instance: Risk_Tolerance_Metrics_Required_Fields
  Convention: Object Manager → Validation Rules → AND/OR logic on fields
  Docs: https://help.salesforce.com/s/articleView?id=sf.fields_about_field_validation_rules.htm&amp;type=5</t>
  </si>
  <si>
    <t>P1C2.2.2.UC2, P1C2.2.2.UC4</t>
  </si>
  <si>
    <t>P1C2.2.2.UC1, P1C2.2.2.UC2, P1C2.2.2.UC4</t>
  </si>
  <si>
    <t>PUB-P1C2.2.2.UC1, PUB-P1C2.2.2.UC2, PUB-P1C2.2.2.UC4</t>
  </si>
  <si>
    <t>P1C2.2.2.UC2, P1C2.2.2.UC5</t>
  </si>
  <si>
    <t>P1C2.2.2.UC1, P1C2.2.2.UC2, P1C2.2.2.UC5</t>
  </si>
  <si>
    <t>P1C2.2.2.UC2, P1C2.2.2.UC3</t>
  </si>
  <si>
    <t>P1C2.2.2.UC2, P1C2.2.2.UC3, P1C2.2.2.UC4</t>
  </si>
  <si>
    <t>[VALIDATED] Conversation topic with bound actions for Agentforce
  Instance: Risk Tolerance Metrics Topic
  Convention: Setup → Einstein → Agentforce → Topics; bind Apex Actions/Flow Actions
  Docs: https://developer.salesforce.com/docs/ai/agentforce/guide/topics-overview.html
[VALIDATED] Invocable action callable by Agentforce
  Instance: Risk_Tolerance_Metrics_Action (Apex @InvocableMethod)
  Convention: Apex @InvocableMethod or Flow Invocable Action; bound to Topic
  Docs: https://developer.salesforce.com/docs/ai/agentforce/guide/actions-overview.html</t>
  </si>
  <si>
    <t>P1C2.2.2.UC1, P1C2.2.2.UC2, P1C2.2.2.UC3</t>
  </si>
  <si>
    <t>[VALIDATED] Declarative automation triggered by record changes
  Instance: Notify_On_Risk_Tolerance_Metrics_Created
  Convention: Setup → Flows; Trigger: Created/Updated; Optimize for: Actions and Related Records
  Docs: https://help.salesforce.com/s/articleView?id=sf.flow_concepts_designtime.htm&amp;type=5
[VALIDATED] User-facing wizard/intake flow with screens
  Instance: Risk_Tolerance_Metrics_Intake_Flow
  Convention: Setup → Flows → New Flow → Screen Flow
  Docs: https://help.salesforce.com/s/articleView?id=sf.flow_concepts_designtime.htm&amp;type=5
[VALIDATED] FSC Action Plan template for repeatable processes
  Instance: Risk_Tolerance_Metrics_Action_Plan
  Convention: Setup → Action Plan Templates → New; assign Tasks per persona/timeline
  Docs: https://help.salesforce.com/s/articleView?id=sf.action_plans_overview.htm&amp;type=5</t>
  </si>
  <si>
    <t>[VALIDATED] Custom data object for sub-cap-specific records
  Instance: Risk_Informed_Decisions__c
  Convention: API name ends with __c (e.g., Risk_Appetite__c); Setup → Object Manager → Create
  Docs: https://help.salesforce.com/s/articleView?id=sf.dev_objectcreate_task_parent.htm&amp;type=5
[VALIDATED] Grants object/field permissions to specific user role
  Instance: Risk_Informed_Decisions_Pset
  Convention: Named with role suffix (e.g., Risk_Officer_Pset); Setup → Permission Sets
  Docs: https://help.salesforce.com/s/articleView?id=sf.perm_sets_overview.htm&amp;type=5
[VALIDATED] Server-side rule preventing invalid record state
  Instance: Risk_Informed_Decisions_Required_Fields
  Convention: Object Manager → Validation Rules → AND/OR logic on fields
  Docs: https://help.salesforce.com/s/articleView?id=sf.fields_about_field_validation_rules.htm&amp;type=5</t>
  </si>
  <si>
    <t>P1C2.2.3.UC2, P1C2.2.3.UC4</t>
  </si>
  <si>
    <t>P1C2.2.3.UC1, P1C2.2.3.UC2, P1C2.2.3.UC4</t>
  </si>
  <si>
    <t>PUB-P1C2.2.3.UC4, PUB-P1C2.2.3.UC2, PUB-P1C2.2.3.UC1</t>
  </si>
  <si>
    <t>P1C2.2.3.UC2, P1C2.2.3.UC5</t>
  </si>
  <si>
    <t>P1C2.2.3.UC1, P1C2.2.3.UC2, P1C2.2.3.UC5</t>
  </si>
  <si>
    <t>P1C2.2.3.UC2, P1C2.2.3.UC3</t>
  </si>
  <si>
    <t>P1C2.2.3.UC2, P1C2.2.3.UC3, P1C2.2.3.UC4</t>
  </si>
  <si>
    <t>[VALIDATED] Conversation topic with bound actions for Agentforce
  Instance: Risk-Informed Decisions Topic
  Convention: Setup → Einstein → Agentforce → Topics; bind Apex Actions/Flow Actions
  Docs: https://developer.salesforce.com/docs/ai/agentforce/guide/topics-overview.html
[VALIDATED] Invocable action callable by Agentforce
  Instance: Risk_Informed_Decisions_Action (Apex @InvocableMethod)
  Convention: Apex @InvocableMethod or Flow Invocable Action; bound to Topic
  Docs: https://developer.salesforce.com/docs/ai/agentforce/guide/actions-overview.html</t>
  </si>
  <si>
    <t>P1C2.2.3.UC1, P1C2.2.3.UC2, P1C2.2.3.UC3</t>
  </si>
  <si>
    <t>[VALIDATED] Declarative automation triggered by record changes
  Instance: Notify_On_Risk_Informed_Decisions_Created
  Convention: Setup → Flows; Trigger: Created/Updated; Optimize for: Actions and Related Records
  Docs: https://help.salesforce.com/s/articleView?id=sf.flow_concepts_designtime.htm&amp;type=5
[VALIDATED] User-facing wizard/intake flow with screens
  Instance: Risk_Informed_Decisions_Intake_Flow
  Convention: Setup → Flows → New Flow → Screen Flow
  Docs: https://help.salesforce.com/s/articleView?id=sf.flow_concepts_designtime.htm&amp;type=5
[VALIDATED] FSC Action Plan template for repeatable processes
  Instance: Risk_Informed_Decisions_Action_Plan
  Convention: Setup → Action Plan Templates → New; assign Tasks per persona/timeline
  Docs: https://help.salesforce.com/s/articleView?id=sf.action_plans_overview.htm&amp;type=5</t>
  </si>
  <si>
    <t>[VALIDATED] Custom data object for sub-cap-specific records
  Instance: Emerging_Risk_Identification__c
  Convention: API name ends with __c (e.g., Risk_Appetite__c); Setup → Object Manager → Create
  Docs: https://help.salesforce.com/s/articleView?id=sf.dev_objectcreate_task_parent.htm&amp;type=5
[VALIDATED] Grants object/field permissions to specific user role
  Instance: Emerging_Risk_Identification_Pset
  Convention: Named with role suffix (e.g., Risk_Officer_Pset); Setup → Permission Sets
  Docs: https://help.salesforce.com/s/articleView?id=sf.perm_sets_overview.htm&amp;type=5
[VALIDATED] Server-side rule preventing invalid record state
  Instance: Emerging_Risk_Identification_Required_Fields
  Convention: Object Manager → Validation Rules → AND/OR logic on fields
  Docs: https://help.salesforce.com/s/articleView?id=sf.fields_about_field_validation_rules.htm&amp;type=5</t>
  </si>
  <si>
    <t>P1C2.2.4.UC2, P1C2.2.4.UC4</t>
  </si>
  <si>
    <t>P1C2.2.4.UC1, P1C2.2.4.UC2, P1C2.2.4.UC4</t>
  </si>
  <si>
    <t>P1C2.2.4.UC2, P1C2.2.4.UC5</t>
  </si>
  <si>
    <t>P1C2.2.4.UC1, P1C2.2.4.UC2, P1C2.2.4.UC5</t>
  </si>
  <si>
    <t>P1C2.2.4.UC2, P1C2.2.4.UC3, P1C2.2.4.UC4</t>
  </si>
  <si>
    <t>[VALIDATED] Conversation topic with bound actions for Agentforce
  Instance: Emerging Risk Identification Topic
  Convention: Setup → Einstein → Agentforce → Topics; bind Apex Actions/Flow Actions
  Docs: https://developer.salesforce.com/docs/ai/agentforce/guide/topics-overview.html
[VALIDATED] Invocable action callable by Agentforce
  Instance: Emerging_Risk_Identification_Action (Apex @InvocableMethod)
  Convention: Apex @InvocableMethod or Flow Invocable Action; bound to Topic
  Docs: https://developer.salesforce.com/docs/ai/agentforce/guide/actions-overview.html</t>
  </si>
  <si>
    <t>P1C2.2.4.UC1, P1C2.2.4.UC2, P1C2.2.4.UC3</t>
  </si>
  <si>
    <t>[VALIDATED] Declarative automation triggered by record changes
  Instance: Notify_On_Emerging_Risk_Identification_Created
  Convention: Setup → Flows; Trigger: Created/Updated; Optimize for: Actions and Related Records
  Docs: https://help.salesforce.com/s/articleView?id=sf.flow_concepts_designtime.htm&amp;type=5
[VALIDATED] User-facing wizard/intake flow with screens
  Instance: Emerging_Risk_Identification_Intake_Flow
  Convention: Setup → Flows → New Flow → Screen Flow
  Docs: https://help.salesforce.com/s/articleView?id=sf.flow_concepts_designtime.htm&amp;type=5
[VALIDATED] FSC Action Plan template for repeatable processes
  Instance: Emerging_Risk_Identification_Action_Plan
  Convention: Setup → Action Plan Templates → New; assign Tasks per persona/timeline
  Docs: https://help.salesforce.com/s/articleView?id=sf.action_plans_overview.htm&amp;type=5</t>
  </si>
  <si>
    <t>[VALIDATED] Custom data object for sub-cap-specific records
  Instance: Risk_Escalation_Protocols__c
  Convention: API name ends with __c (e.g., Risk_Appetite__c); Setup → Object Manager → Create
  Docs: https://help.salesforce.com/s/articleView?id=sf.dev_objectcreate_task_parent.htm&amp;type=5
[VALIDATED] Grants object/field permissions to specific user role
  Instance: Risk_Escalation_Protocols_Pset
  Convention: Named with role suffix (e.g., Risk_Officer_Pset); Setup → Permission Sets
  Docs: https://help.salesforce.com/s/articleView?id=sf.perm_sets_overview.htm&amp;type=5
[VALIDATED] Server-side rule preventing invalid record state
  Instance: Risk_Escalation_Protocols_Required_Fields
  Convention: Object Manager → Validation Rules → AND/OR logic on fields
  Docs: https://help.salesforce.com/s/articleView?id=sf.fields_about_field_validation_rules.htm&amp;type=5</t>
  </si>
  <si>
    <t>P1C2.2.5.UC2, P1C2.2.5.UC4</t>
  </si>
  <si>
    <t>P1C2.2.5.UC1, P1C2.2.5.UC2, P1C2.2.5.UC4</t>
  </si>
  <si>
    <t>PUB-P1C2.2.5.UC2, PUB-P1C2.2.5.UC1, PUB-P1C2.2.5.UC4</t>
  </si>
  <si>
    <t>P1C2.2.5.UC2, P1C2.2.5.UC5</t>
  </si>
  <si>
    <t>P1C2.2.5.UC1, P1C2.2.5.UC2, P1C2.2.5.UC5</t>
  </si>
  <si>
    <t>P1C2.2.5.UC2, P1C2.2.5.UC3</t>
  </si>
  <si>
    <t>P1C2.2.5.UC2, P1C2.2.5.UC3, P1C2.2.5.UC4</t>
  </si>
  <si>
    <t>[VALIDATED] Conversation topic with bound actions for Agentforce
  Instance: Risk Escalation Protocols Topic
  Convention: Setup → Einstein → Agentforce → Topics; bind Apex Actions/Flow Actions
  Docs: https://developer.salesforce.com/docs/ai/agentforce/guide/topics-overview.html
[VALIDATED] Invocable action callable by Agentforce
  Instance: Risk_Escalation_Protocols_Action (Apex @InvocableMethod)
  Convention: Apex @InvocableMethod or Flow Invocable Action; bound to Topic
  Docs: https://developer.salesforce.com/docs/ai/agentforce/guide/actions-overview.html</t>
  </si>
  <si>
    <t>P1C2.2.5.UC1, P1C2.2.5.UC2, P1C2.2.5.UC3</t>
  </si>
  <si>
    <t>[VALIDATED] Declarative automation triggered by record changes
  Instance: Notify_On_Risk_Escalation_Protocols_Created
  Convention: Setup → Flows; Trigger: Created/Updated; Optimize for: Actions and Related Records
  Docs: https://help.salesforce.com/s/articleView?id=sf.flow_concepts_designtime.htm&amp;type=5
[VALIDATED] User-facing wizard/intake flow with screens
  Instance: Risk_Escalation_Protocols_Intake_Flow
  Convention: Setup → Flows → New Flow → Screen Flow
  Docs: https://help.salesforce.com/s/articleView?id=sf.flow_concepts_designtime.htm&amp;type=5
[VALIDATED] FSC Action Plan template for repeatable processes
  Instance: Risk_Escalation_Protocols_Action_Plan
  Convention: Setup → Action Plan Templates → New; assign Tasks per persona/timeline
  Docs: https://help.salesforce.com/s/articleView?id=sf.action_plans_overview.htm&amp;type=5</t>
  </si>
  <si>
    <t>[VALIDATED] Custom data object for sub-cap-specific records
  Instance: ESG_Risk_Appetite__c
  Convention: API name ends with __c (e.g., Risk_Appetite__c); Setup → Object Manager → Create
  Docs: https://help.salesforce.com/s/articleView?id=sf.dev_objectcreate_task_parent.htm&amp;type=5
[VALIDATED] Grants object/field permissions to specific user role
  Instance: ESG_Risk_Appetite_Pset
  Convention: Named with role suffix (e.g., Risk_Officer_Pset); Setup → Permission Sets
  Docs: https://help.salesforce.com/s/articleView?id=sf.perm_sets_overview.htm&amp;type=5
[VALIDATED] Server-side rule preventing invalid record state
  Instance: ESG_Risk_Appetite_Required_Fields
  Convention: Object Manager → Validation Rules → AND/OR logic on fields
  Docs: https://help.salesforce.com/s/articleView?id=sf.fields_about_field_validation_rules.htm&amp;type=5</t>
  </si>
  <si>
    <t>P1C2.2.6.UC2, P1C2.2.6.UC4</t>
  </si>
  <si>
    <t>P1C2.2.6.UC1, P1C2.2.6.UC2, P1C2.2.6.UC4</t>
  </si>
  <si>
    <t>PUB-P1C2.2.6.UC4, PUB-P1C2.2.6.UC2, PUB-P1C2.2.6.UC1</t>
  </si>
  <si>
    <t>P1C2.2.6.UC2, P1C2.2.6.UC5</t>
  </si>
  <si>
    <t>P1C2.2.6.UC1, P1C2.2.6.UC2, P1C2.2.6.UC5</t>
  </si>
  <si>
    <t>P1C2.2.6.UC2, P1C2.2.6.UC3</t>
  </si>
  <si>
    <t>P1C2.2.6.UC2, P1C2.2.6.UC3, P1C2.2.6.UC4</t>
  </si>
  <si>
    <t>[VALIDATED] Conversation topic with bound actions for Agentforce
  Instance: ESG Risk Appetite Topic
  Convention: Setup → Einstein → Agentforce → Topics; bind Apex Actions/Flow Actions
  Docs: https://developer.salesforce.com/docs/ai/agentforce/guide/topics-overview.html
[VALIDATED] Invocable action callable by Agentforce
  Instance: ESG_Risk_Appetite_Action (Apex @InvocableMethod)
  Convention: Apex @InvocableMethod or Flow Invocable Action; bound to Topic
  Docs: https://developer.salesforce.com/docs/ai/agentforce/guide/actions-overview.html</t>
  </si>
  <si>
    <t>P1C2.2.6.UC1, P1C2.2.6.UC2, P1C2.2.6.UC3</t>
  </si>
  <si>
    <t>[VALIDATED] Declarative automation triggered by record changes
  Instance: Notify_On_ESG_Risk_Appetite_Created
  Convention: Setup → Flows; Trigger: Created/Updated; Optimize for: Actions and Related Records
  Docs: https://help.salesforce.com/s/articleView?id=sf.flow_concepts_designtime.htm&amp;type=5
[VALIDATED] User-facing wizard/intake flow with screens
  Instance: ESG_Risk_Appetite_Intake_Flow
  Convention: Setup → Flows → New Flow → Screen Flow
  Docs: https://help.salesforce.com/s/articleView?id=sf.flow_concepts_designtime.htm&amp;type=5
[VALIDATED] FSC Action Plan template for repeatable processes
  Instance: ESG_Risk_Appetite_Action_Plan
  Convention: Setup → Action Plan Templates → New; assign Tasks per persona/timeline
  Docs: https://help.salesforce.com/s/articleView?id=sf.action_plans_overview.htm&amp;type=5</t>
  </si>
  <si>
    <t>[VALIDATED] Custom data object for sub-cap-specific records
  Instance: Climate_Risk_Assessment__c
  Convention: API name ends with __c (e.g., Risk_Appetite__c); Setup → Object Manager → Create
  Docs: https://help.salesforce.com/s/articleView?id=sf.dev_objectcreate_task_parent.htm&amp;type=5
[VALIDATED] Grants object/field permissions to specific user role
  Instance: Climate_Risk_Assessment_Pset
  Convention: Named with role suffix (e.g., Risk_Officer_Pset); Setup → Permission Sets
  Docs: https://help.salesforce.com/s/articleView?id=sf.perm_sets_overview.htm&amp;type=5
[VALIDATED] Server-side rule preventing invalid record state
  Instance: Climate_Risk_Assessment_Required_Fields
  Convention: Object Manager → Validation Rules → AND/OR logic on fields
  Docs: https://help.salesforce.com/s/articleView?id=sf.fields_about_field_validation_rules.htm&amp;type=5</t>
  </si>
  <si>
    <t>P1C2.2.7.UC2, P1C2.2.7.UC4</t>
  </si>
  <si>
    <t>P1C2.2.7.UC1, P1C2.2.7.UC2, P1C2.2.7.UC4</t>
  </si>
  <si>
    <t>PUB-P1C2.2.7.UC1, PUB-P1C2.2.7.UC4, PUB-P1C2.2.7.UC2</t>
  </si>
  <si>
    <t>P1C2.2.7.UC2, P1C2.2.7.UC5</t>
  </si>
  <si>
    <t>P1C2.2.7.UC1, P1C2.2.7.UC2, P1C2.2.7.UC5</t>
  </si>
  <si>
    <t>P1C2.2.7.UC2, P1C2.2.7.UC3</t>
  </si>
  <si>
    <t>P1C2.2.7.UC2, P1C2.2.7.UC3, P1C2.2.7.UC4</t>
  </si>
  <si>
    <t>[VALIDATED] Conversation topic with bound actions for Agentforce
  Instance: Climate Risk Assessment Topic
  Convention: Setup → Einstein → Agentforce → Topics; bind Apex Actions/Flow Actions
  Docs: https://developer.salesforce.com/docs/ai/agentforce/guide/topics-overview.html
[VALIDATED] Invocable action callable by Agentforce
  Instance: Climate_Risk_Assessment_Action (Apex @InvocableMethod)
  Convention: Apex @InvocableMethod or Flow Invocable Action; bound to Topic
  Docs: https://developer.salesforce.com/docs/ai/agentforce/guide/actions-overview.html</t>
  </si>
  <si>
    <t>P1C2.2.7.UC1, P1C2.2.7.UC2, P1C2.2.7.UC3</t>
  </si>
  <si>
    <t>[VALIDATED] Declarative automation triggered by record changes
  Instance: Notify_On_Climate_Risk_Assessment_Created
  Convention: Setup → Flows; Trigger: Created/Updated; Optimize for: Actions and Related Records
  Docs: https://help.salesforce.com/s/articleView?id=sf.flow_concepts_designtime.htm&amp;type=5
[VALIDATED] User-facing wizard/intake flow with screens
  Instance: Climate_Risk_Assessment_Intake_Flow
  Convention: Setup → Flows → New Flow → Screen Flow
  Docs: https://help.salesforce.com/s/articleView?id=sf.flow_concepts_designtime.htm&amp;type=5
[VALIDATED] FSC Action Plan template for repeatable processes
  Instance: Climate_Risk_Assessment_Action_Plan
  Convention: Setup → Action Plan Templates → New; assign Tasks per persona/timeline
  Docs: https://help.salesforce.com/s/articleView?id=sf.action_plans_overview.htm&amp;type=5</t>
  </si>
  <si>
    <t>[VALIDATED] Custom data object for sub-cap-specific records
  Instance: Climate_Scenario_Analysis__c
  Convention: API name ends with __c (e.g., Risk_Appetite__c); Setup → Object Manager → Create
  Docs: https://help.salesforce.com/s/articleView?id=sf.dev_objectcreate_task_parent.htm&amp;type=5
[VALIDATED] Grants object/field permissions to specific user role
  Instance: Climate_Scenario_Analysis_Pset
  Convention: Named with role suffix (e.g., Risk_Officer_Pset); Setup → Permission Sets
  Docs: https://help.salesforce.com/s/articleView?id=sf.perm_sets_overview.htm&amp;type=5
[VALIDATED] Server-side rule preventing invalid record state
  Instance: Climate_Scenario_Analysis_Required_Fields
  Convention: Object Manager → Validation Rules → AND/OR logic on fields
  Docs: https://help.salesforce.com/s/articleView?id=sf.fields_about_field_validation_rules.htm&amp;type=5</t>
  </si>
  <si>
    <t>P1C2.2.8.UC2, P1C2.2.8.UC4</t>
  </si>
  <si>
    <t>P1C2.2.8.UC1, P1C2.2.8.UC2, P1C2.2.8.UC4</t>
  </si>
  <si>
    <t>PUB-P1C2.2.8.UC4, PUB-P1C2.2.8.UC2, PUB-P1C2.2.8.UC1</t>
  </si>
  <si>
    <t>P1C2.2.8.UC2, P1C2.2.8.UC5</t>
  </si>
  <si>
    <t>P1C2.2.8.UC1, P1C2.2.8.UC2, P1C2.2.8.UC5</t>
  </si>
  <si>
    <t>P1C2.2.8.UC2, P1C2.2.8.UC3</t>
  </si>
  <si>
    <t>P1C2.2.8.UC2, P1C2.2.8.UC3, P1C2.2.8.UC4</t>
  </si>
  <si>
    <t>[VALIDATED] Conversation topic with bound actions for Agentforce
  Instance: Climate Scenario Analysis Topic
  Convention: Setup → Einstein → Agentforce → Topics; bind Apex Actions/Flow Actions
  Docs: https://developer.salesforce.com/docs/ai/agentforce/guide/topics-overview.html
[VALIDATED] Invocable action callable by Agentforce
  Instance: Climate_Scenario_Analysis_Action (Apex @InvocableMethod)
  Convention: Apex @InvocableMethod or Flow Invocable Action; bound to Topic
  Docs: https://developer.salesforce.com/docs/ai/agentforce/guide/actions-overview.html</t>
  </si>
  <si>
    <t>P1C2.2.8.UC1, P1C2.2.8.UC2, P1C2.2.8.UC3</t>
  </si>
  <si>
    <t>[VALIDATED] Declarative automation triggered by record changes
  Instance: Notify_On_Climate_Scenario_Analysis_Created
  Convention: Setup → Flows; Trigger: Created/Updated; Optimize for: Actions and Related Records
  Docs: https://help.salesforce.com/s/articleView?id=sf.flow_concepts_designtime.htm&amp;type=5
[VALIDATED] User-facing wizard/intake flow with screens
  Instance: Climate_Scenario_Analysis_Intake_Flow
  Convention: Setup → Flows → New Flow → Screen Flow
  Docs: https://help.salesforce.com/s/articleView?id=sf.flow_concepts_designtime.htm&amp;type=5
[VALIDATED] FSC Action Plan template for repeatable processes
  Instance: Climate_Scenario_Analysis_Action_Plan
  Convention: Setup → Action Plan Templates → New; assign Tasks per persona/timeline
  Docs: https://help.salesforce.com/s/articleView?id=sf.action_plans_overview.htm&amp;type=5</t>
  </si>
  <si>
    <t>Flow Builder</t>
  </si>
  <si>
    <t>Low-code automation engine for record-triggered, screen, schedule-triggered, autolaunched flows.</t>
  </si>
  <si>
    <t>[VALIDATED] Declarative automation triggered by record changes
  Instance: Notify_On_TPRM_Framework_Created
  Convention: Setup → Flows; Trigger: Created/Updated; Optimize for: Actions and Related Records
  Docs: https://help.salesforce.com/s/articleView?id=sf.flow_concepts_designtime.htm&amp;type=5
[VALIDATED] User-facing wizard/intake flow with screens
  Instance: TPRM_Framework_Intake_Flow
  Convention: Setup → Flows → New Flow → Screen Flow
  Docs: https://help.salesforce.com/s/articleView?id=sf.flow_concepts_designtime.htm&amp;type=5
[VALIDATED] FSC Action Plan template for repeatable processes
  Instance: TPRM_Framework_Action_Plan
  Convention: Setup → Action Plan Templates → New; assign Tasks per persona/timeline
  Docs: https://help.salesforce.com/s/articleView?id=sf.action_plans_overview.htm&amp;type=5</t>
  </si>
  <si>
    <t>Salesforce Identity</t>
  </si>
  <si>
    <t>SSO, SAML, OAuth, MFA, identity provider integration.</t>
  </si>
  <si>
    <t>[VALIDATED] Custom data object for sub-cap-specific records
  Instance: TPRM_Framework__c
  Convention: API name ends with __c (e.g., Risk_Appetite__c); Setup → Object Manager → Create
  Docs: https://help.salesforce.com/s/articleView?id=sf.dev_objectcreate_task_parent.htm&amp;type=5
[VALIDATED] Grants object/field permissions to specific user role
  Instance: TPRM_Framework_Pset
  Convention: Named with role suffix (e.g., Risk_Officer_Pset); Setup → Permission Sets
  Docs: https://help.salesforce.com/s/articleView?id=sf.perm_sets_overview.htm&amp;type=5
[VALIDATED] Server-side rule preventing invalid record state
  Instance: TPRM_Framework_Required_Fields
  Convention: Object Manager → Validation Rules → AND/OR logic on fields
  Docs: https://help.salesforce.com/s/articleView?id=sf.fields_about_field_validation_rules.htm&amp;type=5</t>
  </si>
  <si>
    <t>[VALIDATED] Declarative automation triggered by record changes
  Instance: Notify_On_Vendor_Due_Diligence_Created
  Convention: Setup → Flows; Trigger: Created/Updated; Optimize for: Actions and Related Records
  Docs: https://help.salesforce.com/s/articleView?id=sf.flow_concepts_designtime.htm&amp;type=5
[VALIDATED] User-facing wizard/intake flow with screens
  Instance: Vendor_Due_Diligence_Intake_Flow
  Convention: Setup → Flows → New Flow → Screen Flow
  Docs: https://help.salesforce.com/s/articleView?id=sf.flow_concepts_designtime.htm&amp;type=5
[VALIDATED] FSC Action Plan template for repeatable processes
  Instance: Vendor_Due_Diligence_Action_Plan
  Convention: Setup → Action Plan Templates → New; assign Tasks per persona/timeline
  Docs: https://help.salesforce.com/s/articleView?id=sf.action_plans_overview.htm&amp;type=5</t>
  </si>
  <si>
    <t>[VALIDATED] Custom data object for sub-cap-specific records
  Instance: Vendor_Due_Diligence__c
  Convention: API name ends with __c (e.g., Risk_Appetite__c); Setup → Object Manager → Create
  Docs: https://help.salesforce.com/s/articleView?id=sf.dev_objectcreate_task_parent.htm&amp;type=5
[VALIDATED] Grants object/field permissions to specific user role
  Instance: Vendor_Due_Diligence_Pset
  Convention: Named with role suffix (e.g., Risk_Officer_Pset); Setup → Permission Sets
  Docs: https://help.salesforce.com/s/articleView?id=sf.perm_sets_overview.htm&amp;type=5
[VALIDATED] Server-side rule preventing invalid record state
  Instance: Vendor_Due_Diligence_Required_Fields
  Convention: Object Manager → Validation Rules → AND/OR logic on fields
  Docs: https://help.salesforce.com/s/articleView?id=sf.fields_about_field_validation_rules.htm&amp;type=5</t>
  </si>
  <si>
    <t>P1C2.3.2.UC4</t>
  </si>
  <si>
    <t>P1C2.3.2.UC5</t>
  </si>
  <si>
    <t>[VALIDATED] Declarative automation triggered by record changes
  Instance: Notify_On_Ongoing_Monitoring_Created
  Convention: Setup → Flows; Trigger: Created/Updated; Optimize for: Actions and Related Records
  Docs: https://help.salesforce.com/s/articleView?id=sf.flow_concepts_designtime.htm&amp;type=5
[VALIDATED] User-facing wizard/intake flow with screens
  Instance: Ongoing_Monitoring_Intake_Flow
  Convention: Setup → Flows → New Flow → Screen Flow
  Docs: https://help.salesforce.com/s/articleView?id=sf.flow_concepts_designtime.htm&amp;type=5
[VALIDATED] FSC Action Plan template for repeatable processes
  Instance: Ongoing_Monitoring_Action_Plan
  Convention: Setup → Action Plan Templates → New; assign Tasks per persona/timeline
  Docs: https://help.salesforce.com/s/articleView?id=sf.action_plans_overview.htm&amp;type=5</t>
  </si>
  <si>
    <t>[VALIDATED] Custom data object for sub-cap-specific records
  Instance: Ongoing_Monitoring__c
  Convention: API name ends with __c (e.g., Risk_Appetite__c); Setup → Object Manager → Create
  Docs: https://help.salesforce.com/s/articleView?id=sf.dev_objectcreate_task_parent.htm&amp;type=5
[VALIDATED] Grants object/field permissions to specific user role
  Instance: Ongoing_Monitoring_Pset
  Convention: Named with role suffix (e.g., Risk_Officer_Pset); Setup → Permission Sets
  Docs: https://help.salesforce.com/s/articleView?id=sf.perm_sets_overview.htm&amp;type=5
[VALIDATED] Server-side rule preventing invalid record state
  Instance: Ongoing_Monitoring_Required_Fields
  Convention: Object Manager → Validation Rules → AND/OR logic on fields
  Docs: https://help.salesforce.com/s/articleView?id=sf.fields_about_field_validation_rules.htm&amp;type=5</t>
  </si>
  <si>
    <t>[VALIDATED] Declarative automation triggered by record changes
  Instance: Notify_On_Concentration_Risk_Management_Created
  Convention: Setup → Flows; Trigger: Created/Updated; Optimize for: Actions and Related Records
  Docs: https://help.salesforce.com/s/articleView?id=sf.flow_concepts_designtime.htm&amp;type=5
[VALIDATED] User-facing wizard/intake flow with screens
  Instance: Concentration_Risk_Management_Intake_Flow
  Convention: Setup → Flows → New Flow → Screen Flow
  Docs: https://help.salesforce.com/s/articleView?id=sf.flow_concepts_designtime.htm&amp;type=5
[VALIDATED] FSC Action Plan template for repeatable processes
  Instance: Concentration_Risk_Management_Action_Plan
  Convention: Setup → Action Plan Templates → New; assign Tasks per persona/timeline
  Docs: https://help.salesforce.com/s/articleView?id=sf.action_plans_overview.htm&amp;type=5</t>
  </si>
  <si>
    <t>[VALIDATED] Custom data object for sub-cap-specific records
  Instance: Concentration_Risk_Management__c
  Convention: API name ends with __c (e.g., Risk_Appetite__c); Setup → Object Manager → Create
  Docs: https://help.salesforce.com/s/articleView?id=sf.dev_objectcreate_task_parent.htm&amp;type=5
[VALIDATED] Grants object/field permissions to specific user role
  Instance: Concentration_Risk_Management_Pset
  Convention: Named with role suffix (e.g., Risk_Officer_Pset); Setup → Permission Sets
  Docs: https://help.salesforce.com/s/articleView?id=sf.perm_sets_overview.htm&amp;type=5
[VALIDATED] Server-side rule preventing invalid record state
  Instance: Concentration_Risk_Management_Required_Fields
  Convention: Object Manager → Validation Rules → AND/OR logic on fields
  Docs: https://help.salesforce.com/s/articleView?id=sf.fields_about_field_validation_rules.htm&amp;type=5</t>
  </si>
  <si>
    <t>[VALIDATED] Declarative automation triggered by record changes
  Instance: Notify_On_Exit_Planning_Created
  Convention: Setup → Flows; Trigger: Created/Updated; Optimize for: Actions and Related Records
  Docs: https://help.salesforce.com/s/articleView?id=sf.flow_concepts_designtime.htm&amp;type=5
[VALIDATED] User-facing wizard/intake flow with screens
  Instance: Exit_Planning_Intake_Flow
  Convention: Setup → Flows → New Flow → Screen Flow
  Docs: https://help.salesforce.com/s/articleView?id=sf.flow_concepts_designtime.htm&amp;type=5
[VALIDATED] FSC Action Plan template for repeatable processes
  Instance: Exit_Planning_Action_Plan
  Convention: Setup → Action Plan Templates → New; assign Tasks per persona/timeline
  Docs: https://help.salesforce.com/s/articleView?id=sf.action_plans_overview.htm&amp;type=5</t>
  </si>
  <si>
    <t>[VALIDATED] Custom data object for sub-cap-specific records
  Instance: Exit_Planning__c
  Convention: API name ends with __c (e.g., Risk_Appetite__c); Setup → Object Manager → Create
  Docs: https://help.salesforce.com/s/articleView?id=sf.dev_objectcreate_task_parent.htm&amp;type=5
[VALIDATED] Grants object/field permissions to specific user role
  Instance: Exit_Planning_Pset
  Convention: Named with role suffix (e.g., Risk_Officer_Pset); Setup → Permission Sets
  Docs: https://help.salesforce.com/s/articleView?id=sf.perm_sets_overview.htm&amp;type=5
[VALIDATED] Server-side rule preventing invalid record state
  Instance: Exit_Planning_Required_Fields
  Convention: Object Manager → Validation Rules → AND/OR logic on fields
  Docs: https://help.salesforce.com/s/articleView?id=sf.fields_about_field_validation_rules.htm&amp;type=5</t>
  </si>
  <si>
    <t>[VALIDATED] Declarative automation triggered by record changes
  Instance: Notify_On_Fourth_Party_Risk_Created
  Convention: Setup → Flows; Trigger: Created/Updated; Optimize for: Actions and Related Records
  Docs: https://help.salesforce.com/s/articleView?id=sf.flow_concepts_designtime.htm&amp;type=5
[VALIDATED] User-facing wizard/intake flow with screens
  Instance: Fourth_Party_Risk_Intake_Flow
  Convention: Setup → Flows → New Flow → Screen Flow
  Docs: https://help.salesforce.com/s/articleView?id=sf.flow_concepts_designtime.htm&amp;type=5
[VALIDATED] FSC Action Plan template for repeatable processes
  Instance: Fourth_Party_Risk_Action_Plan
  Convention: Setup → Action Plan Templates → New; assign Tasks per persona/timeline
  Docs: https://help.salesforce.com/s/articleView?id=sf.action_plans_overview.htm&amp;type=5</t>
  </si>
  <si>
    <t>[VALIDATED] Custom data object for sub-cap-specific records
  Instance: Fourth_Party_Risk__c
  Convention: API name ends with __c (e.g., Risk_Appetite__c); Setup → Object Manager → Create
  Docs: https://help.salesforce.com/s/articleView?id=sf.dev_objectcreate_task_parent.htm&amp;type=5
[VALIDATED] Grants object/field permissions to specific user role
  Instance: Fourth_Party_Risk_Pset
  Convention: Named with role suffix (e.g., Risk_Officer_Pset); Setup → Permission Sets
  Docs: https://help.salesforce.com/s/articleView?id=sf.perm_sets_overview.htm&amp;type=5
[VALIDATED] Server-side rule preventing invalid record state
  Instance: Fourth_Party_Risk_Required_Fields
  Convention: Object Manager → Validation Rules → AND/OR logic on fields
  Docs: https://help.salesforce.com/s/articleView?id=sf.fields_about_field_validation_rules.htm&amp;type=5</t>
  </si>
  <si>
    <t>[VALIDATED] Declarative automation triggered by record changes
  Instance: Notify_On_Vendor_ESG_Assessment_Created
  Convention: Setup → Flows; Trigger: Created/Updated; Optimize for: Actions and Related Records
  Docs: https://help.salesforce.com/s/articleView?id=sf.flow_concepts_designtime.htm&amp;type=5
[VALIDATED] User-facing wizard/intake flow with screens
  Instance: Vendor_ESG_Assessment_Intake_Flow
  Convention: Setup → Flows → New Flow → Screen Flow
  Docs: https://help.salesforce.com/s/articleView?id=sf.flow_concepts_designtime.htm&amp;type=5
[VALIDATED] FSC Action Plan template for repeatable processes
  Instance: Vendor_ESG_Assessment_Action_Plan
  Convention: Setup → Action Plan Templates → New; assign Tasks per persona/timeline
  Docs: https://help.salesforce.com/s/articleView?id=sf.action_plans_overview.htm&amp;type=5</t>
  </si>
  <si>
    <t>[VALIDATED] Custom data object for sub-cap-specific records
  Instance: Vendor_ESG_Assessment__c
  Convention: API name ends with __c (e.g., Risk_Appetite__c); Setup → Object Manager → Create
  Docs: https://help.salesforce.com/s/articleView?id=sf.dev_objectcreate_task_parent.htm&amp;type=5
[VALIDATED] Grants object/field permissions to specific user role
  Instance: Vendor_ESG_Assessment_Pset
  Convention: Named with role suffix (e.g., Risk_Officer_Pset); Setup → Permission Sets
  Docs: https://help.salesforce.com/s/articleView?id=sf.perm_sets_overview.htm&amp;type=5
[VALIDATED] Server-side rule preventing invalid record state
  Instance: Vendor_ESG_Assessment_Required_Fields
  Convention: Object Manager → Validation Rules → AND/OR logic on fields
  Docs: https://help.salesforce.com/s/articleView?id=sf.fields_about_field_validation_rules.htm&amp;type=5</t>
  </si>
  <si>
    <t>[VALIDATED] Declarative automation triggered by record changes
  Instance: Notify_On_Supply_Chain_ESG_Created
  Convention: Setup → Flows; Trigger: Created/Updated; Optimize for: Actions and Related Records
  Docs: https://help.salesforce.com/s/articleView?id=sf.flow_concepts_designtime.htm&amp;type=5
[VALIDATED] User-facing wizard/intake flow with screens
  Instance: Supply_Chain_ESG_Intake_Flow
  Convention: Setup → Flows → New Flow → Screen Flow
  Docs: https://help.salesforce.com/s/articleView?id=sf.flow_concepts_designtime.htm&amp;type=5
[VALIDATED] FSC Action Plan template for repeatable processes
  Instance: Supply_Chain_ESG_Action_Plan
  Convention: Setup → Action Plan Templates → New; assign Tasks per persona/timeline
  Docs: https://help.salesforce.com/s/articleView?id=sf.action_plans_overview.htm&amp;type=5</t>
  </si>
  <si>
    <t>[VALIDATED] Custom data object for sub-cap-specific records
  Instance: Supply_Chain_ESG__c
  Convention: API name ends with __c (e.g., Risk_Appetite__c); Setup → Object Manager → Create
  Docs: https://help.salesforce.com/s/articleView?id=sf.dev_objectcreate_task_parent.htm&amp;type=5
[VALIDATED] Grants object/field permissions to specific user role
  Instance: Supply_Chain_ESG_Pset
  Convention: Named with role suffix (e.g., Risk_Officer_Pset); Setup → Permission Sets
  Docs: https://help.salesforce.com/s/articleView?id=sf.perm_sets_overview.htm&amp;type=5
[VALIDATED] Server-side rule preventing invalid record state
  Instance: Supply_Chain_ESG_Required_Fields
  Convention: Object Manager → Validation Rules → AND/OR logic on fields
  Docs: https://help.salesforce.com/s/articleView?id=sf.fields_about_field_validation_rules.htm&amp;type=5</t>
  </si>
  <si>
    <t>[VALIDATED] Declarative automation triggered by record changes
  Instance: Notify_On_Fintech_Partner_ESG_Created
  Convention: Setup → Flows; Trigger: Created/Updated; Optimize for: Actions and Related Records
  Docs: https://help.salesforce.com/s/articleView?id=sf.flow_concepts_designtime.htm&amp;type=5
[VALIDATED] User-facing wizard/intake flow with screens
  Instance: Fintech_Partner_ESG_Intake_Flow
  Convention: Setup → Flows → New Flow → Screen Flow
  Docs: https://help.salesforce.com/s/articleView?id=sf.flow_concepts_designtime.htm&amp;type=5
[VALIDATED] FSC Action Plan template for repeatable processes
  Instance: Fintech_Partner_ESG_Action_Plan
  Convention: Setup → Action Plan Templates → New; assign Tasks per persona/timeline
  Docs: https://help.salesforce.com/s/articleView?id=sf.action_plans_overview.htm&amp;type=5</t>
  </si>
  <si>
    <t>[VALIDATED] Custom data object for sub-cap-specific records
  Instance: Fintech_Partner_ESG__c
  Convention: API name ends with __c (e.g., Risk_Appetite__c); Setup → Object Manager → Create
  Docs: https://help.salesforce.com/s/articleView?id=sf.dev_objectcreate_task_parent.htm&amp;type=5
[VALIDATED] Grants object/field permissions to specific user role
  Instance: Fintech_Partner_ESG_Pset
  Convention: Named with role suffix (e.g., Risk_Officer_Pset); Setup → Permission Sets
  Docs: https://help.salesforce.com/s/articleView?id=sf.perm_sets_overview.htm&amp;type=5
[VALIDATED] Server-side rule preventing invalid record state
  Instance: Fintech_Partner_ESG_Required_Fields
  Convention: Object Manager → Validation Rules → AND/OR logic on fields
  Docs: https://help.salesforce.com/s/articleView?id=sf.fields_about_field_validation_rules.htm&amp;type=5</t>
  </si>
  <si>
    <t>[VALIDATED] Declarative automation triggered by record changes
  Instance: Notify_On_Model_Governance_Framework_Created
  Convention: Setup → Flows; Trigger: Created/Updated; Optimize for: Actions and Related Records
  Docs: https://help.salesforce.com/s/articleView?id=sf.flow_concepts_designtime.htm&amp;type=5
[VALIDATED] User-facing wizard/intake flow with screens
  Instance: Model_Governance_Framework_Intake_Flow
  Convention: Setup → Flows → New Flow → Screen Flow
  Docs: https://help.salesforce.com/s/articleView?id=sf.flow_concepts_designtime.htm&amp;type=5
[VALIDATED] FSC Action Plan template for repeatable processes
  Instance: Model_Governance_Framework_Action_Plan
  Convention: Setup → Action Plan Templates → New; assign Tasks per persona/timeline
  Docs: https://help.salesforce.com/s/articleView?id=sf.action_plans_overview.htm&amp;type=5</t>
  </si>
  <si>
    <t>P1C2.4.1.UC1, P1C2.4.1.UC2</t>
  </si>
  <si>
    <t>[VALIDATED] Custom data object for sub-cap-specific records
  Instance: Model_Governance_Framework__c
  Convention: API name ends with __c (e.g., Risk_Appetite__c); Setup → Object Manager → Create
  Docs: https://help.salesforce.com/s/articleView?id=sf.dev_objectcreate_task_parent.htm&amp;type=5
[VALIDATED] Grants object/field permissions to specific user role
  Instance: Model_Governance_Framework_Pset
  Convention: Named with role suffix (e.g., Risk_Officer_Pset); Setup → Permission Sets
  Docs: https://help.salesforce.com/s/articleView?id=sf.perm_sets_overview.htm&amp;type=5
[VALIDATED] Server-side rule preventing invalid record state
  Instance: Model_Governance_Framework_Required_Fields
  Convention: Object Manager → Validation Rules → AND/OR logic on fields
  Docs: https://help.salesforce.com/s/articleView?id=sf.fields_about_field_validation_rules.htm&amp;type=5</t>
  </si>
  <si>
    <t>P1C2.4.1.UC2, P1C2.4.1.UC3</t>
  </si>
  <si>
    <t>[VALIDATED] Declarative automation triggered by record changes
  Instance: Notify_On_Model_Inventory_Created
  Convention: Setup → Flows; Trigger: Created/Updated; Optimize for: Actions and Related Records
  Docs: https://help.salesforce.com/s/articleView?id=sf.flow_concepts_designtime.htm&amp;type=5
[VALIDATED] User-facing wizard/intake flow with screens
  Instance: Model_Inventory_Intake_Flow
  Convention: Setup → Flows → New Flow → Screen Flow
  Docs: https://help.salesforce.com/s/articleView?id=sf.flow_concepts_designtime.htm&amp;type=5
[VALIDATED] FSC Action Plan template for repeatable processes
  Instance: Model_Inventory_Action_Plan
  Convention: Setup → Action Plan Templates → New; assign Tasks per persona/timeline
  Docs: https://help.salesforce.com/s/articleView?id=sf.action_plans_overview.htm&amp;type=5</t>
  </si>
  <si>
    <t>P1C2.4.2.UC1, P1C2.4.2.UC2</t>
  </si>
  <si>
    <t>[VALIDATED] Custom data object for sub-cap-specific records
  Instance: Model_Inventory__c
  Convention: API name ends with __c (e.g., Risk_Appetite__c); Setup → Object Manager → Create
  Docs: https://help.salesforce.com/s/articleView?id=sf.dev_objectcreate_task_parent.htm&amp;type=5
[VALIDATED] Grants object/field permissions to specific user role
  Instance: Model_Inventory_Pset
  Convention: Named with role suffix (e.g., Risk_Officer_Pset); Setup → Permission Sets
  Docs: https://help.salesforce.com/s/articleView?id=sf.perm_sets_overview.htm&amp;type=5
[VALIDATED] Server-side rule preventing invalid record state
  Instance: Model_Inventory_Required_Fields
  Convention: Object Manager → Validation Rules → AND/OR logic on fields
  Docs: https://help.salesforce.com/s/articleView?id=sf.fields_about_field_validation_rules.htm&amp;type=5</t>
  </si>
  <si>
    <t>P1C2.4.2.UC2, P1C2.4.2.UC3</t>
  </si>
  <si>
    <t>[VALIDATED] Declarative automation triggered by record changes
  Instance: Notify_On_Model_Validation_Created
  Convention: Setup → Flows; Trigger: Created/Updated; Optimize for: Actions and Related Records
  Docs: https://help.salesforce.com/s/articleView?id=sf.flow_concepts_designtime.htm&amp;type=5
[VALIDATED] User-facing wizard/intake flow with screens
  Instance: Model_Validation_Intake_Flow
  Convention: Setup → Flows → New Flow → Screen Flow
  Docs: https://help.salesforce.com/s/articleView?id=sf.flow_concepts_designtime.htm&amp;type=5
[VALIDATED] FSC Action Plan template for repeatable processes
  Instance: Model_Validation_Action_Plan
  Convention: Setup → Action Plan Templates → New; assign Tasks per persona/timeline
  Docs: https://help.salesforce.com/s/articleView?id=sf.action_plans_overview.htm&amp;type=5</t>
  </si>
  <si>
    <t>P1C2.4.3.UC1, P1C2.4.3.UC2</t>
  </si>
  <si>
    <t>[VALIDATED] Custom data object for sub-cap-specific records
  Instance: Model_Validation__c
  Convention: API name ends with __c (e.g., Risk_Appetite__c); Setup → Object Manager → Create
  Docs: https://help.salesforce.com/s/articleView?id=sf.dev_objectcreate_task_parent.htm&amp;type=5
[VALIDATED] Grants object/field permissions to specific user role
  Instance: Model_Validation_Pset
  Convention: Named with role suffix (e.g., Risk_Officer_Pset); Setup → Permission Sets
  Docs: https://help.salesforce.com/s/articleView?id=sf.perm_sets_overview.htm&amp;type=5
[VALIDATED] Server-side rule preventing invalid record state
  Instance: Model_Validation_Required_Fields
  Convention: Object Manager → Validation Rules → AND/OR logic on fields
  Docs: https://help.salesforce.com/s/articleView?id=sf.fields_about_field_validation_rules.htm&amp;type=5</t>
  </si>
  <si>
    <t>P1C2.4.3.UC2, P1C2.4.3.UC3</t>
  </si>
  <si>
    <t>[VALIDATED] Declarative automation triggered by record changes
  Instance: Notify_On_Model_Monitoring_Created
  Convention: Setup → Flows; Trigger: Created/Updated; Optimize for: Actions and Related Records
  Docs: https://help.salesforce.com/s/articleView?id=sf.flow_concepts_designtime.htm&amp;type=5
[VALIDATED] User-facing wizard/intake flow with screens
  Instance: Model_Monitoring_Intake_Flow
  Convention: Setup → Flows → New Flow → Screen Flow
  Docs: https://help.salesforce.com/s/articleView?id=sf.flow_concepts_designtime.htm&amp;type=5
[VALIDATED] FSC Action Plan template for repeatable processes
  Instance: Model_Monitoring_Action_Plan
  Convention: Setup → Action Plan Templates → New; assign Tasks per persona/timeline
  Docs: https://help.salesforce.com/s/articleView?id=sf.action_plans_overview.htm&amp;type=5</t>
  </si>
  <si>
    <t>P1C2.4.4.UC1, P1C2.4.4.UC2</t>
  </si>
  <si>
    <t>[VALIDATED] Custom data object for sub-cap-specific records
  Instance: Model_Monitoring__c
  Convention: API name ends with __c (e.g., Risk_Appetite__c); Setup → Object Manager → Create
  Docs: https://help.salesforce.com/s/articleView?id=sf.dev_objectcreate_task_parent.htm&amp;type=5
[VALIDATED] Grants object/field permissions to specific user role
  Instance: Model_Monitoring_Pset
  Convention: Named with role suffix (e.g., Risk_Officer_Pset); Setup → Permission Sets
  Docs: https://help.salesforce.com/s/articleView?id=sf.perm_sets_overview.htm&amp;type=5
[VALIDATED] Server-side rule preventing invalid record state
  Instance: Model_Monitoring_Required_Fields
  Convention: Object Manager → Validation Rules → AND/OR logic on fields
  Docs: https://help.salesforce.com/s/articleView?id=sf.fields_about_field_validation_rules.htm&amp;type=5</t>
  </si>
  <si>
    <t>P1C2.4.4.UC2, P1C2.4.4.UC3</t>
  </si>
  <si>
    <t>[VALIDATED] Declarative automation triggered by record changes
  Instance: Notify_On_AI_Ethics___Fairness_Created
  Convention: Setup → Flows; Trigger: Created/Updated; Optimize for: Actions and Related Records
  Docs: https://help.salesforce.com/s/articleView?id=sf.flow_concepts_designtime.htm&amp;type=5
[VALIDATED] User-facing wizard/intake flow with screens
  Instance: AI_Ethics___Fairness_Intake_Flow
  Convention: Setup → Flows → New Flow → Screen Flow
  Docs: https://help.salesforce.com/s/articleView?id=sf.flow_concepts_designtime.htm&amp;type=5
[VALIDATED] FSC Action Plan template for repeatable processes
  Instance: AI_Ethics___Fairness_Action_Plan
  Convention: Setup → Action Plan Templates → New; assign Tasks per persona/timeline
  Docs: https://help.salesforce.com/s/articleView?id=sf.action_plans_overview.htm&amp;type=5</t>
  </si>
  <si>
    <t>P1C2.4.5.UC1, P1C2.4.5.UC2</t>
  </si>
  <si>
    <t>[VALIDATED] Custom data object for sub-cap-specific records
  Instance: AI_Ethics___Fairness__c
  Convention: API name ends with __c (e.g., Risk_Appetite__c); Setup → Object Manager → Create
  Docs: https://help.salesforce.com/s/articleView?id=sf.dev_objectcreate_task_parent.htm&amp;type=5
[VALIDATED] Grants object/field permissions to specific user role
  Instance: AI_Ethics___Fairness_Pset
  Convention: Named with role suffix (e.g., Risk_Officer_Pset); Setup → Permission Sets
  Docs: https://help.salesforce.com/s/articleView?id=sf.perm_sets_overview.htm&amp;type=5
[VALIDATED] Server-side rule preventing invalid record state
  Instance: AI_Ethics___Fairness_Required_Fields
  Convention: Object Manager → Validation Rules → AND/OR logic on fields
  Docs: https://help.salesforce.com/s/articleView?id=sf.fields_about_field_validation_rules.htm&amp;type=5</t>
  </si>
  <si>
    <t>P1C2.4.5.UC2, P1C2.4.5.UC3</t>
  </si>
  <si>
    <t>[VALIDATED] Custom data object for sub-cap-specific records
  Instance: Data_Governance_Framework__c
  Convention: API name ends with __c (e.g., Risk_Appetite__c); Setup → Object Manager → Create
  Docs: https://help.salesforce.com/s/articleView?id=sf.dev_objectcreate_task_parent.htm&amp;type=5
[VALIDATED] Grants object/field permissions to specific user role
  Instance: Data_Governance_Framework_Pset
  Convention: Named with role suffix (e.g., Risk_Officer_Pset); Setup → Permission Sets
  Docs: https://help.salesforce.com/s/articleView?id=sf.perm_sets_overview.htm&amp;type=5
[VALIDATED] Server-side rule preventing invalid record state
  Instance: Data_Governance_Framework_Required_Fields
  Convention: Object Manager → Validation Rules → AND/OR logic on fields
  Docs: https://help.salesforce.com/s/articleView?id=sf.fields_about_field_validation_rules.htm&amp;type=5</t>
  </si>
  <si>
    <t>Automatically match and merge records using advanced ML. Single source of truth across all systems.</t>
  </si>
  <si>
    <t>[VALIDATED] Custom event published/subscribed via Pub/Sub API
  Instance: Data_Governance_Framework_Event__e
  Convention: Object API name ends with __e (e.g., Risk_Event__e); Setup → Platform Events
  Docs: https://developer.salesforce.com/docs/platform/pub-sub-api/overview
[VALIDATED] Subscribes to record-change events via Pub/Sub
  Instance: /data/Data_Governance_Framework__ChangeEvent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@RestResource(urlMapping='/data_governance_framework')
  Convention: @RestResource(urlMapping='/path') on Apex class with @HttpGet/@HttpPost methods
  Docs: https://developer.salesforce.com/docs/atlas.en-us.apexcode.meta/apexcode/apex_rest_intro.htm</t>
  </si>
  <si>
    <t>[VALIDATED] Declarative automation triggered by record changes
  Instance: Notify_On_Data_Governance_Framework_Created
  Convention: Setup → Flows; Trigger: Created/Updated; Optimize for: Actions and Related Records
  Docs: https://help.salesforce.com/s/articleView?id=sf.flow_concepts_designtime.htm&amp;type=5
[VALIDATED] User-facing wizard/intake flow with screens
  Instance: Data_Governance_Framework_Intake_Flow
  Convention: Setup → Flows → New Flow → Screen Flow
  Docs: https://help.salesforce.com/s/articleView?id=sf.flow_concepts_designtime.htm&amp;type=5
[VALIDATED] FSC Action Plan template for repeatable processes
  Instance: Data_Governance_Framework_Action_Plan
  Convention: Setup → Action Plan Templates → New; assign Tasks per persona/timeline
  Docs: https://help.salesforce.com/s/articleView?id=sf.action_plans_overview.htm&amp;type=5</t>
  </si>
  <si>
    <t>[VALIDATED] Custom data object for sub-cap-specific records
  Instance: Data_Ownership_Model__c
  Convention: API name ends with __c (e.g., Risk_Appetite__c); Setup → Object Manager → Create
  Docs: https://help.salesforce.com/s/articleView?id=sf.dev_objectcreate_task_parent.htm&amp;type=5
[VALIDATED] Grants object/field permissions to specific user role
  Instance: Data_Ownership_Model_Pset
  Convention: Named with role suffix (e.g., Risk_Officer_Pset); Setup → Permission Sets
  Docs: https://help.salesforce.com/s/articleView?id=sf.perm_sets_overview.htm&amp;type=5
[VALIDATED] Server-side rule preventing invalid record state
  Instance: Data_Ownership_Model_Required_Fields
  Convention: Object Manager → Validation Rules → AND/OR logic on fields
  Docs: https://help.salesforce.com/s/articleView?id=sf.fields_about_field_validation_rules.htm&amp;type=5</t>
  </si>
  <si>
    <t>[VALIDATED] Custom event published/subscribed via Pub/Sub API
  Instance: Data_Ownership_Model_Event__e
  Convention: Object API name ends with __e (e.g., Risk_Event__e); Setup → Platform Events
  Docs: https://developer.salesforce.com/docs/platform/pub-sub-api/overview
[VALIDATED] Subscribes to record-change events via Pub/Sub
  Instance: /data/Data_Ownership_Model__ChangeEvent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@RestResource(urlMapping='/data_ownership_model')
  Convention: @RestResource(urlMapping='/path') on Apex class with @HttpGet/@HttpPost methods
  Docs: https://developer.salesforce.com/docs/atlas.en-us.apexcode.meta/apexcode/apex_rest_intro.htm</t>
  </si>
  <si>
    <t>[VALIDATED] Declarative automation triggered by record changes
  Instance: Notify_On_Data_Ownership_Model_Created
  Convention: Setup → Flows; Trigger: Created/Updated; Optimize for: Actions and Related Records
  Docs: https://help.salesforce.com/s/articleView?id=sf.flow_concepts_designtime.htm&amp;type=5
[VALIDATED] User-facing wizard/intake flow with screens
  Instance: Data_Ownership_Model_Intake_Flow
  Convention: Setup → Flows → New Flow → Screen Flow
  Docs: https://help.salesforce.com/s/articleView?id=sf.flow_concepts_designtime.htm&amp;type=5
[VALIDATED] FSC Action Plan template for repeatable processes
  Instance: Data_Ownership_Model_Action_Plan
  Convention: Setup → Action Plan Templates → New; assign Tasks per persona/timeline
  Docs: https://help.salesforce.com/s/articleView?id=sf.action_plans_overview.htm&amp;type=5</t>
  </si>
  <si>
    <t>[VALIDATED] Custom data object for sub-cap-specific records
  Instance: Data_Quality_Governance__c
  Convention: API name ends with __c (e.g., Risk_Appetite__c); Setup → Object Manager → Create
  Docs: https://help.salesforce.com/s/articleView?id=sf.dev_objectcreate_task_parent.htm&amp;type=5
[VALIDATED] Grants object/field permissions to specific user role
  Instance: Data_Quality_Governance_Pset
  Convention: Named with role suffix (e.g., Risk_Officer_Pset); Setup → Permission Sets
  Docs: https://help.salesforce.com/s/articleView?id=sf.perm_sets_overview.htm&amp;type=5
[VALIDATED] Server-side rule preventing invalid record state
  Instance: Data_Quality_Governance_Required_Fields
  Convention: Object Manager → Validation Rules → AND/OR logic on fields
  Docs: https://help.salesforce.com/s/articleView?id=sf.fields_about_field_validation_rules.htm&amp;type=5</t>
  </si>
  <si>
    <t>[VALIDATED] Custom event published/subscribed via Pub/Sub API
  Instance: Data_Quality_Governance_Event__e
  Convention: Object API name ends with __e (e.g., Risk_Event__e); Setup → Platform Events
  Docs: https://developer.salesforce.com/docs/platform/pub-sub-api/overview
[VALIDATED] Subscribes to record-change events via Pub/Sub
  Instance: /data/Data_Quality_Governance__ChangeEvent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@RestResource(urlMapping='/data_quality_governance')
  Convention: @RestResource(urlMapping='/path') on Apex class with @HttpGet/@HttpPost methods
  Docs: https://developer.salesforce.com/docs/atlas.en-us.apexcode.meta/apexcode/apex_rest_intro.htm</t>
  </si>
  <si>
    <t>[VALIDATED] Declarative automation triggered by record changes
  Instance: Notify_On_Data_Quality_Governance_Created
  Convention: Setup → Flows; Trigger: Created/Updated; Optimize for: Actions and Related Records
  Docs: https://help.salesforce.com/s/articleView?id=sf.flow_concepts_designtime.htm&amp;type=5
[VALIDATED] User-facing wizard/intake flow with screens
  Instance: Data_Quality_Governance_Intake_Flow
  Convention: Setup → Flows → New Flow → Screen Flow
  Docs: https://help.salesforce.com/s/articleView?id=sf.flow_concepts_designtime.htm&amp;type=5
[VALIDATED] FSC Action Plan template for repeatable processes
  Instance: Data_Quality_Governance_Action_Plan
  Convention: Setup → Action Plan Templates → New; assign Tasks per persona/timeline
  Docs: https://help.salesforce.com/s/articleView?id=sf.action_plans_overview.htm&amp;type=5</t>
  </si>
  <si>
    <t>[VALIDATED] Custom data object for sub-cap-specific records
  Instance: Data_Privacy_Governance__c
  Convention: API name ends with __c (e.g., Risk_Appetite__c); Setup → Object Manager → Create
  Docs: https://help.salesforce.com/s/articleView?id=sf.dev_objectcreate_task_parent.htm&amp;type=5
[VALIDATED] Grants object/field permissions to specific user role
  Instance: Data_Privacy_Governance_Pset
  Convention: Named with role suffix (e.g., Risk_Officer_Pset); Setup → Permission Sets
  Docs: https://help.salesforce.com/s/articleView?id=sf.perm_sets_overview.htm&amp;type=5
[VALIDATED] Server-side rule preventing invalid record state
  Instance: Data_Privacy_Governance_Required_Fields
  Convention: Object Manager → Validation Rules → AND/OR logic on fields
  Docs: https://help.salesforce.com/s/articleView?id=sf.fields_about_field_validation_rules.htm&amp;type=5</t>
  </si>
  <si>
    <t>[VALIDATED] Custom event published/subscribed via Pub/Sub API
  Instance: Data_Privacy_Governance_Event__e
  Convention: Object API name ends with __e (e.g., Risk_Event__e); Setup → Platform Events
  Docs: https://developer.salesforce.com/docs/platform/pub-sub-api/overview
[VALIDATED] Subscribes to record-change events via Pub/Sub
  Instance: /data/Data_Privacy_Governance__ChangeEvent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@RestResource(urlMapping='/data_privacy_governance')
  Convention: @RestResource(urlMapping='/path') on Apex class with @HttpGet/@HttpPost methods
  Docs: https://developer.salesforce.com/docs/atlas.en-us.apexcode.meta/apexcode/apex_rest_intro.htm</t>
  </si>
  <si>
    <t>[VALIDATED] Declarative automation triggered by record changes
  Instance: Notify_On_Data_Privacy_Governance_Created
  Convention: Setup → Flows; Trigger: Created/Updated; Optimize for: Actions and Related Records
  Docs: https://help.salesforce.com/s/articleView?id=sf.flow_concepts_designtime.htm&amp;type=5
[VALIDATED] User-facing wizard/intake flow with screens
  Instance: Data_Privacy_Governance_Intake_Flow
  Convention: Setup → Flows → New Flow → Screen Flow
  Docs: https://help.salesforce.com/s/articleView?id=sf.flow_concepts_designtime.htm&amp;type=5
[VALIDATED] FSC Action Plan template for repeatable processes
  Instance: Data_Privacy_Governance_Action_Plan
  Convention: Setup → Action Plan Templates → New; assign Tasks per persona/timeline
  Docs: https://help.salesforce.com/s/articleView?id=sf.action_plans_overview.htm&amp;type=5</t>
  </si>
  <si>
    <t>[VALIDATED] Custom data object for sub-cap-specific records
  Instance: Data_Classification__c
  Convention: API name ends with __c (e.g., Risk_Appetite__c); Setup → Object Manager → Create
  Docs: https://help.salesforce.com/s/articleView?id=sf.dev_objectcreate_task_parent.htm&amp;type=5
[VALIDATED] Grants object/field permissions to specific user role
  Instance: Data_Classification_Pset
  Convention: Named with role suffix (e.g., Risk_Officer_Pset); Setup → Permission Sets
  Docs: https://help.salesforce.com/s/articleView?id=sf.perm_sets_overview.htm&amp;type=5
[VALIDATED] Server-side rule preventing invalid record state
  Instance: Data_Classification_Required_Fields
  Convention: Object Manager → Validation Rules → AND/OR logic on fields
  Docs: https://help.salesforce.com/s/articleView?id=sf.fields_about_field_validation_rules.htm&amp;type=5</t>
  </si>
  <si>
    <t>P1C2.5.5.UC2</t>
  </si>
  <si>
    <t>[VALIDATED] Custom event published/subscribed via Pub/Sub API
  Instance: Data_Classification_Event__e
  Convention: Object API name ends with __e (e.g., Risk_Event__e); Setup → Platform Events
  Docs: https://developer.salesforce.com/docs/platform/pub-sub-api/overview
[VALIDATED] Subscribes to record-change events via Pub/Sub
  Instance: /data/Data_Classification__ChangeEvent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@RestResource(urlMapping='/data_classification')
  Convention: @RestResource(urlMapping='/path') on Apex class with @HttpGet/@HttpPost methods
  Docs: https://developer.salesforce.com/docs/atlas.en-us.apexcode.meta/apexcode/apex_rest_intro.htm</t>
  </si>
  <si>
    <t>[VALIDATED] Declarative automation triggered by record changes
  Instance: Notify_On_Data_Classification_Created
  Convention: Setup → Flows; Trigger: Created/Updated; Optimize for: Actions and Related Records
  Docs: https://help.salesforce.com/s/articleView?id=sf.flow_concepts_designtime.htm&amp;type=5
[VALIDATED] User-facing wizard/intake flow with screens
  Instance: Data_Classification_Intake_Flow
  Convention: Setup → Flows → New Flow → Screen Flow
  Docs: https://help.salesforce.com/s/articleView?id=sf.flow_concepts_designtime.htm&amp;type=5
[VALIDATED] FSC Action Plan template for repeatable processes
  Instance: Data_Classification_Action_Plan
  Convention: Setup → Action Plan Templates → New; assign Tasks per persona/timeline
  Docs: https://help.salesforce.com/s/articleView?id=sf.action_plans_overview.htm&amp;type=5</t>
  </si>
  <si>
    <t>[VALIDATED] Custom data object for sub-cap-specific records
  Instance: ESG_Data_Management__c
  Convention: API name ends with __c (e.g., Risk_Appetite__c); Setup → Object Manager → Create
  Docs: https://help.salesforce.com/s/articleView?id=sf.dev_objectcreate_task_parent.htm&amp;type=5
[VALIDATED] Grants object/field permissions to specific user role
  Instance: ESG_Data_Management_Pset
  Convention: Named with role suffix (e.g., Risk_Officer_Pset); Setup → Permission Sets
  Docs: https://help.salesforce.com/s/articleView?id=sf.perm_sets_overview.htm&amp;type=5
[VALIDATED] Server-side rule preventing invalid record state
  Instance: ESG_Data_Management_Required_Fields
  Convention: Object Manager → Validation Rules → AND/OR logic on fields
  Docs: https://help.salesforce.com/s/articleView?id=sf.fields_about_field_validation_rules.htm&amp;type=5</t>
  </si>
  <si>
    <t>[VALIDATED] Custom event published/subscribed via Pub/Sub API
  Instance: ESG_Data_Management_Event__e
  Convention: Object API name ends with __e (e.g., Risk_Event__e); Setup → Platform Events
  Docs: https://developer.salesforce.com/docs/platform/pub-sub-api/overview
[VALIDATED] Subscribes to record-change events via Pub/Sub
  Instance: /data/ESG_Data_Management__ChangeEvent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@RestResource(urlMapping='/esg_data_management')
  Convention: @RestResource(urlMapping='/path') on Apex class with @HttpGet/@HttpPost methods
  Docs: https://developer.salesforce.com/docs/atlas.en-us.apexcode.meta/apexcode/apex_rest_intro.htm</t>
  </si>
  <si>
    <t>[VALIDATED] Declarative automation triggered by record changes
  Instance: Notify_On_ESG_Data_Management_Created
  Convention: Setup → Flows; Trigger: Created/Updated; Optimize for: Actions and Related Records
  Docs: https://help.salesforce.com/s/articleView?id=sf.flow_concepts_designtime.htm&amp;type=5
[VALIDATED] User-facing wizard/intake flow with screens
  Instance: ESG_Data_Management_Intake_Flow
  Convention: Setup → Flows → New Flow → Screen Flow
  Docs: https://help.salesforce.com/s/articleView?id=sf.flow_concepts_designtime.htm&amp;type=5
[VALIDATED] FSC Action Plan template for repeatable processes
  Instance: ESG_Data_Management_Action_Plan
  Convention: Setup → Action Plan Templates → New; assign Tasks per persona/timeline
  Docs: https://help.salesforce.com/s/articleView?id=sf.action_plans_overview.htm&amp;type=5</t>
  </si>
  <si>
    <t>[VALIDATED] Custom data object for sub-cap-specific records
  Instance: Cyber_Governance_Framework__c
  Convention: API name ends with __c (e.g., Risk_Appetite__c); Setup → Object Manager → Create
  Docs: https://help.salesforce.com/s/articleView?id=sf.dev_objectcreate_task_parent.htm&amp;type=5
[VALIDATED] Grants object/field permissions to specific user role
  Instance: Cyber_Governance_Framework_Pset
  Convention: Named with role suffix (e.g., Risk_Officer_Pset); Setup → Permission Sets
  Docs: https://help.salesforce.com/s/articleView?id=sf.perm_sets_overview.htm&amp;type=5
[VALIDATED] Server-side rule preventing invalid record state
  Instance: Cyber_Governance_Framework_Required_Fields
  Convention: Object Manager → Validation Rules → AND/OR logic on fields
  Docs: https://help.salesforce.com/s/articleView?id=sf.fields_about_field_validation_rules.htm&amp;type=5</t>
  </si>
  <si>
    <t>P1C2.6.1.UC1, P1C2.6.1.UC3</t>
  </si>
  <si>
    <t>[VALIDATED] Conversation topic with bound actions for Agentforce
  Instance: Cyber Governance Framework Topic
  Convention: Setup → Einstein → Agentforce → Topics; bind Apex Actions/Flow Actions
  Docs: https://developer.salesforce.com/docs/ai/agentforce/guide/topics-overview.html
[VALIDATED] Invocable action callable by Agentforce
  Instance: Cyber_Governance_Framework_Action (Apex @InvocableMethod)
  Convention: Apex @InvocableMethod or Flow Invocable Action; bound to Topic
  Docs: https://developer.salesforce.com/docs/ai/agentforce/guide/actions-overview.html</t>
  </si>
  <si>
    <t>P1C2.6.1.UC1, P1C2.6.1.UC2, P1C2.6.1.UC3</t>
  </si>
  <si>
    <t>[VALIDATED] Declarative automation triggered by record changes
  Instance: Notify_On_Cyber_Governance_Framework_Created
  Convention: Setup → Flows; Trigger: Created/Updated; Optimize for: Actions and Related Records
  Docs: https://help.salesforce.com/s/articleView?id=sf.flow_concepts_designtime.htm&amp;type=5
[VALIDATED] User-facing wizard/intake flow with screens
  Instance: Cyber_Governance_Framework_Intake_Flow
  Convention: Setup → Flows → New Flow → Screen Flow
  Docs: https://help.salesforce.com/s/articleView?id=sf.flow_concepts_designtime.htm&amp;type=5
[VALIDATED] FSC Action Plan template for repeatable processes
  Instance: Cyber_Governance_Framework_Action_Plan
  Convention: Setup → Action Plan Templates → New; assign Tasks per persona/timeline
  Docs: https://help.salesforce.com/s/articleView?id=sf.action_plans_overview.htm&amp;type=5</t>
  </si>
  <si>
    <t>P1C2.6.1.UC3, P1C2.6.1.UC4</t>
  </si>
  <si>
    <t>P1C2.6.1.UC2, P1C2.6.1.UC3, P1C2.6.1.UC4</t>
  </si>
  <si>
    <t>[VALIDATED] Custom data object for sub-cap-specific records
  Instance: CISO_Function__c
  Convention: API name ends with __c (e.g., Risk_Appetite__c); Setup → Object Manager → Create
  Docs: https://help.salesforce.com/s/articleView?id=sf.dev_objectcreate_task_parent.htm&amp;type=5
[VALIDATED] Grants object/field permissions to specific user role
  Instance: CISO_Function_Pset
  Convention: Named with role suffix (e.g., Risk_Officer_Pset); Setup → Permission Sets
  Docs: https://help.salesforce.com/s/articleView?id=sf.perm_sets_overview.htm&amp;type=5
[VALIDATED] Server-side rule preventing invalid record state
  Instance: CISO_Function_Required_Fields
  Convention: Object Manager → Validation Rules → AND/OR logic on fields
  Docs: https://help.salesforce.com/s/articleView?id=sf.fields_about_field_validation_rules.htm&amp;type=5</t>
  </si>
  <si>
    <t>P1C2.6.2.UC1, P1C2.6.2.UC3</t>
  </si>
  <si>
    <t>[VALIDATED] Conversation topic with bound actions for Agentforce
  Instance: CISO Function Topic
  Convention: Setup → Einstein → Agentforce → Topics; bind Apex Actions/Flow Actions
  Docs: https://developer.salesforce.com/docs/ai/agentforce/guide/topics-overview.html
[VALIDATED] Invocable action callable by Agentforce
  Instance: CISO_Function_Action (Apex @InvocableMethod)
  Convention: Apex @InvocableMethod or Flow Invocable Action; bound to Topic
  Docs: https://developer.salesforce.com/docs/ai/agentforce/guide/actions-overview.html</t>
  </si>
  <si>
    <t>P1C2.6.2.UC1, P1C2.6.2.UC2, P1C2.6.2.UC3</t>
  </si>
  <si>
    <t>[VALIDATED] Declarative automation triggered by record changes
  Instance: Notify_On_CISO_Function_Created
  Convention: Setup → Flows; Trigger: Created/Updated; Optimize for: Actions and Related Records
  Docs: https://help.salesforce.com/s/articleView?id=sf.flow_concepts_designtime.htm&amp;type=5
[VALIDATED] User-facing wizard/intake flow with screens
  Instance: CISO_Function_Intake_Flow
  Convention: Setup → Flows → New Flow → Screen Flow
  Docs: https://help.salesforce.com/s/articleView?id=sf.flow_concepts_designtime.htm&amp;type=5
[VALIDATED] FSC Action Plan template for repeatable processes
  Instance: CISO_Function_Action_Plan
  Convention: Setup → Action Plan Templates → New; assign Tasks per persona/timeline
  Docs: https://help.salesforce.com/s/articleView?id=sf.action_plans_overview.htm&amp;type=5</t>
  </si>
  <si>
    <t>P1C2.6.2.UC3, P1C2.6.2.UC4</t>
  </si>
  <si>
    <t>P1C2.6.2.UC2, P1C2.6.2.UC3, P1C2.6.2.UC4</t>
  </si>
  <si>
    <t>[VALIDATED] Custom data object for sub-cap-specific records
  Instance: Cyber_Risk_Appetite__c
  Convention: API name ends with __c (e.g., Risk_Appetite__c); Setup → Object Manager → Create
  Docs: https://help.salesforce.com/s/articleView?id=sf.dev_objectcreate_task_parent.htm&amp;type=5
[VALIDATED] Grants object/field permissions to specific user role
  Instance: Cyber_Risk_Appetite_Pset
  Convention: Named with role suffix (e.g., Risk_Officer_Pset); Setup → Permission Sets
  Docs: https://help.salesforce.com/s/articleView?id=sf.perm_sets_overview.htm&amp;type=5
[VALIDATED] Server-side rule preventing invalid record state
  Instance: Cyber_Risk_Appetite_Required_Fields
  Convention: Object Manager → Validation Rules → AND/OR logic on fields
  Docs: https://help.salesforce.com/s/articleView?id=sf.fields_about_field_validation_rules.htm&amp;type=5</t>
  </si>
  <si>
    <t>P1C2.6.3.UC1, P1C2.6.3.UC3</t>
  </si>
  <si>
    <t>[VALIDATED] Conversation topic with bound actions for Agentforce
  Instance: Cyber Risk Appetite Topic
  Convention: Setup → Einstein → Agentforce → Topics; bind Apex Actions/Flow Actions
  Docs: https://developer.salesforce.com/docs/ai/agentforce/guide/topics-overview.html
[VALIDATED] Invocable action callable by Agentforce
  Instance: Cyber_Risk_Appetite_Action (Apex @InvocableMethod)
  Convention: Apex @InvocableMethod or Flow Invocable Action; bound to Topic
  Docs: https://developer.salesforce.com/docs/ai/agentforce/guide/actions-overview.html</t>
  </si>
  <si>
    <t>P1C2.6.3.UC1, P1C2.6.3.UC2, P1C2.6.3.UC3</t>
  </si>
  <si>
    <t>[VALIDATED] Declarative automation triggered by record changes
  Instance: Notify_On_Cyber_Risk_Appetite_Created
  Convention: Setup → Flows; Trigger: Created/Updated; Optimize for: Actions and Related Records
  Docs: https://help.salesforce.com/s/articleView?id=sf.flow_concepts_designtime.htm&amp;type=5
[VALIDATED] User-facing wizard/intake flow with screens
  Instance: Cyber_Risk_Appetite_Intake_Flow
  Convention: Setup → Flows → New Flow → Screen Flow
  Docs: https://help.salesforce.com/s/articleView?id=sf.flow_concepts_designtime.htm&amp;type=5
[VALIDATED] FSC Action Plan template for repeatable processes
  Instance: Cyber_Risk_Appetite_Action_Plan
  Convention: Setup → Action Plan Templates → New; assign Tasks per persona/timeline
  Docs: https://help.salesforce.com/s/articleView?id=sf.action_plans_overview.htm&amp;type=5</t>
  </si>
  <si>
    <t>P1C2.6.3.UC3, P1C2.6.3.UC4</t>
  </si>
  <si>
    <t>P1C2.6.3.UC2, P1C2.6.3.UC3, P1C2.6.3.UC4</t>
  </si>
  <si>
    <t>[VALIDATED] Custom data object for sub-cap-specific records
  Instance: Board_Cyber_Oversight__c
  Convention: API name ends with __c (e.g., Risk_Appetite__c); Setup → Object Manager → Create
  Docs: https://help.salesforce.com/s/articleView?id=sf.dev_objectcreate_task_parent.htm&amp;type=5
[VALIDATED] Grants object/field permissions to specific user role
  Instance: Board_Cyber_Oversight_Pset
  Convention: Named with role suffix (e.g., Risk_Officer_Pset); Setup → Permission Sets
  Docs: https://help.salesforce.com/s/articleView?id=sf.perm_sets_overview.htm&amp;type=5
[VALIDATED] Server-side rule preventing invalid record state
  Instance: Board_Cyber_Oversight_Required_Fields
  Convention: Object Manager → Validation Rules → AND/OR logic on fields
  Docs: https://help.salesforce.com/s/articleView?id=sf.fields_about_field_validation_rules.htm&amp;type=5</t>
  </si>
  <si>
    <t>P1C2.6.4.UC1, P1C2.6.4.UC3</t>
  </si>
  <si>
    <t>[VALIDATED] Conversation topic with bound actions for Agentforce
  Instance: Board Cyber Oversight Topic
  Convention: Setup → Einstein → Agentforce → Topics; bind Apex Actions/Flow Actions
  Docs: https://developer.salesforce.com/docs/ai/agentforce/guide/topics-overview.html
[VALIDATED] Invocable action callable by Agentforce
  Instance: Board_Cyber_Oversight_Action (Apex @InvocableMethod)
  Convention: Apex @InvocableMethod or Flow Invocable Action; bound to Topic
  Docs: https://developer.salesforce.com/docs/ai/agentforce/guide/actions-overview.html</t>
  </si>
  <si>
    <t>P1C2.6.4.UC1, P1C2.6.4.UC2, P1C2.6.4.UC3</t>
  </si>
  <si>
    <t>[VALIDATED] Declarative automation triggered by record changes
  Instance: Notify_On_Board_Cyber_Oversight_Created
  Convention: Setup → Flows; Trigger: Created/Updated; Optimize for: Actions and Related Records
  Docs: https://help.salesforce.com/s/articleView?id=sf.flow_concepts_designtime.htm&amp;type=5
[VALIDATED] User-facing wizard/intake flow with screens
  Instance: Board_Cyber_Oversight_Intake_Flow
  Convention: Setup → Flows → New Flow → Screen Flow
  Docs: https://help.salesforce.com/s/articleView?id=sf.flow_concepts_designtime.htm&amp;type=5
[VALIDATED] FSC Action Plan template for repeatable processes
  Instance: Board_Cyber_Oversight_Action_Plan
  Convention: Setup → Action Plan Templates → New; assign Tasks per persona/timeline
  Docs: https://help.salesforce.com/s/articleView?id=sf.action_plans_overview.htm&amp;type=5</t>
  </si>
  <si>
    <t>P1C2.6.4.UC3, P1C2.6.4.UC4</t>
  </si>
  <si>
    <t>P1C2.6.4.UC2, P1C2.6.4.UC3, P1C2.6.4.UC4</t>
  </si>
  <si>
    <t>[MINED from GEN-P1C2.7.1-M1M2-01] [Custom Objects] REGULATORY_CHANGE_OBJECT
[MINED from GEN-P1C2.7.1-M1M2-01] [Custom Objects] REGULATORY_CHANGES_BY_EFFECTIVE_DATE
[MINED from GEN-P1C2.7.1-M1M2-01] [Custom Objects] REGULATORY_CHANGES_BY_STATUS
[VALIDATED] Custom data object for sub-cap-specific records
  Instance: Regulatory_Change_Management__c
  Convention: API name ends with __c (e.g., Risk_Appetite__c); Setup → Object Manager → Create
  Docs: https://help.salesforce.com/s/articleView?id=sf.dev_objectcreate_task_parent.htm&amp;type=5
[VALIDATED] Grants object/field permissions to specific user role
  Instance: Regulatory_Change_Management_Pset
  Convention: Named with role suffix (e.g., Risk_Officer_Pset); Setup → Permission Sets
  Docs: https://help.salesforce.com/s/articleView?id=sf.perm_sets_overview.htm&amp;type=5
[VALIDATED] Server-side rule preventing invalid record state
  Instance: Regulatory_Change_Management_Required_Fields
  Convention: Object Manager → Validation Rules → AND/OR logic on fields
  Docs: https://help.salesforce.com/s/articleView?id=sf.fields_about_field_validation_rules.htm&amp;type=5</t>
  </si>
  <si>
    <t>P1C2.7.1.UC1, P1C2.7.1.UC2, P1C2.7.1.UC3, P1C2.7.1.UC4</t>
  </si>
  <si>
    <t>[MINED from GEN-P1C2.7.2-M1M2-01] [Custom Objects] GOVERNANCE_COMMITTEE_OBJECT
[MINED from GEN-P1C2.7.2-M1M2-01] [Custom Objects] COMMITTEE_MEMBER_OBJECT
[MINED from GEN-P1C2.7.2-M1M2-01] [Custom Objects] DECISION_RACI_OBJECT
[VALIDATED] Custom data object for sub-cap-specific records
  Instance: Compliance_Governance__c
  Convention: API name ends with __c (e.g., Risk_Appetite__c); Setup → Object Manager → Create
  Docs: https://help.salesforce.com/s/articleView?id=sf.dev_objectcreate_task_parent.htm&amp;type=5
[VALIDATED] Grants object/field permissions to specific user role
  Instance: Compliance_Governance_Pset
  Convention: Named with role suffix (e.g., Risk_Officer_Pset); Setup → Permission Sets
  Docs: https://help.salesforce.com/s/articleView?id=sf.perm_sets_overview.htm&amp;type=5
[VALIDATED] Server-side rule preventing invalid record state
  Instance: Compliance_Governance_Required_Fields
  Convention: Object Manager → Validation Rules → AND/OR logic on fields
  Docs: https://help.salesforce.com/s/articleView?id=sf.fields_about_field_validation_rules.htm&amp;type=5</t>
  </si>
  <si>
    <t>P1C2.7.2.UC1, P1C2.7.2.UC2, P1C2.7.2.UC3, P1C2.7.2.UC4</t>
  </si>
  <si>
    <t>[MINED from GEN-P1C2.7.3-M1M2-01] [Custom Objects] OBJECT_NAME
[MINED from GEN-P1C2.7.3-M1M2-01] [Custom Objects] EXAM_TASK_OBJECT
[MINED from GEN-P1C2.7.3-M1M2-01] [Custom Objects] EXAM_FINDING_OBJECT
[VALIDATED] Custom data object for sub-cap-specific records
  Instance: Exam_Readiness__c
  Convention: API name ends with __c (e.g., Risk_Appetite__c); Setup → Object Manager → Create
  Docs: https://help.salesforce.com/s/articleView?id=sf.dev_objectcreate_task_parent.htm&amp;type=5
[VALIDATED] Grants object/field permissions to specific user role
  Instance: Exam_Readiness_Pset
  Convention: Named with role suffix (e.g., Risk_Officer_Pset); Setup → Permission Sets
  Docs: https://help.salesforce.com/s/articleView?id=sf.perm_sets_overview.htm&amp;type=5
[VALIDATED] Server-side rule preventing invalid record state
  Instance: Exam_Readiness_Required_Fields
  Convention: Object Manager → Validation Rules → AND/OR logic on fields
  Docs: https://help.salesforce.com/s/articleView?id=sf.fields_about_field_validation_rules.htm&amp;type=5</t>
  </si>
  <si>
    <t>P1C2.7.3.UC1, P1C2.7.3.UC2, P1C2.7.3.UC3, P1C2.7.3.UC4</t>
  </si>
  <si>
    <t>[VALIDATED] Custom data object for sub-cap-specific records
  Instance: TCFD_Alignment__c
  Convention: API name ends with __c (e.g., Risk_Appetite__c); Setup → Object Manager → Create
  Docs: https://help.salesforce.com/s/articleView?id=sf.dev_objectcreate_task_parent.htm&amp;type=5
[VALIDATED] Grants object/field permissions to specific user role
  Instance: TCFD_Alignment_Pset
  Convention: Named with role suffix (e.g., Risk_Officer_Pset); Setup → Permission Sets
  Docs: https://help.salesforce.com/s/articleView?id=sf.perm_sets_overview.htm&amp;type=5
[VALIDATED] Server-side rule preventing invalid record state
  Instance: TCFD_Alignment_Required_Fields
  Convention: Object Manager → Validation Rules → AND/OR logic on fields
  Docs: https://help.salesforce.com/s/articleView?id=sf.fields_about_field_validation_rules.htm&amp;type=5</t>
  </si>
  <si>
    <t>P1C2.7.4.UC1, P1C2.7.4.UC2, P1C2.7.4.UC3, P1C2.7.4.UC4</t>
  </si>
  <si>
    <t>PUB-P1C2.7.4.UC4, PUB-P1C2.7.4.UC2</t>
  </si>
  <si>
    <t>[VALIDATED] Custom data object for sub-cap-specific records
  Instance: ESG_Reporting__c
  Convention: API name ends with __c (e.g., Risk_Appetite__c); Setup → Object Manager → Create
  Docs: https://help.salesforce.com/s/articleView?id=sf.dev_objectcreate_task_parent.htm&amp;type=5
[VALIDATED] Grants object/field permissions to specific user role
  Instance: ESG_Reporting_Pset
  Convention: Named with role suffix (e.g., Risk_Officer_Pset); Setup → Permission Sets
  Docs: https://help.salesforce.com/s/articleView?id=sf.perm_sets_overview.htm&amp;type=5
[VALIDATED] Server-side rule preventing invalid record state
  Instance: ESG_Reporting_Required_Fields
  Convention: Object Manager → Validation Rules → AND/OR logic on fields
  Docs: https://help.salesforce.com/s/articleView?id=sf.fields_about_field_validation_rules.htm&amp;type=5</t>
  </si>
  <si>
    <t>P1C2.7.5.UC1, P1C2.7.5.UC2, P1C2.7.5.UC3, P1C2.7.5.UC4</t>
  </si>
  <si>
    <t>PUB-P1C2.7.5.UC2, PUB-P1C2.7.5.UC4</t>
  </si>
  <si>
    <t>[VALIDATED] Custom data object for sub-cap-specific records
  Instance: ESG_Ratings_Management__c
  Convention: API name ends with __c (e.g., Risk_Appetite__c); Setup → Object Manager → Create
  Docs: https://help.salesforce.com/s/articleView?id=sf.dev_objectcreate_task_parent.htm&amp;type=5
[VALIDATED] Grants object/field permissions to specific user role
  Instance: ESG_Ratings_Management_Pset
  Convention: Named with role suffix (e.g., Risk_Officer_Pset); Setup → Permission Sets
  Docs: https://help.salesforce.com/s/articleView?id=sf.perm_sets_overview.htm&amp;type=5
[VALIDATED] Server-side rule preventing invalid record state
  Instance: ESG_Ratings_Management_Required_Fields
  Convention: Object Manager → Validation Rules → AND/OR logic on fields
  Docs: https://help.salesforce.com/s/articleView?id=sf.fields_about_field_validation_rules.htm&amp;type=5</t>
  </si>
  <si>
    <t>P1C2.7.6.UC1, P1C2.7.6.UC2, P1C2.7.6.UC3, P1C2.7.6.UC4</t>
  </si>
  <si>
    <t>PUB-P1C2.7.6.UC4, PUB-P1C2.7.6.UC2</t>
  </si>
  <si>
    <t>[MINED from GEN-P1C2.7.BK1-M1M2-01] [Custom Objects] REGULATORY_REQUIREMENT_OBJECT
[MINED from GEN-P1C2.7.BK1-M1M2-01] [Custom Objects] SOURCE_FIELD
[MINED from GEN-P1C2.7.BK1-M1M2-01] [Custom Objects] REQUIREMENT_TYPE_FIELD
[VALIDATED] Custom data object for sub-cap-specific records
  Instance: NCUA_FFIEC_Governance__c
  Convention: API name ends with __c (e.g., Risk_Appetite__c); Setup → Object Manager → Create
  Docs: https://help.salesforce.com/s/articleView?id=sf.dev_objectcreate_task_parent.htm&amp;type=5
[VALIDATED] Grants object/field permissions to specific user role
  Instance: NCUA_FFIEC_Governance_Pset
  Convention: Named with role suffix (e.g., Risk_Officer_Pset); Setup → Permission Sets
  Docs: https://help.salesforce.com/s/articleView?id=sf.perm_sets_overview.htm&amp;type=5
[VALIDATED] Server-side rule preventing invalid record state
  Instance: NCUA_FFIEC_Governance_Required_Fields
  Convention: Object Manager → Validation Rules → AND/OR logic on fields
  Docs: https://help.salesforce.com/s/articleView?id=sf.fields_about_field_validation_rules.htm&amp;type=5</t>
  </si>
  <si>
    <t>P1C2.7.BK1.UC1, P1C2.7.BK1.UC2, P1C2.7.BK1.UC3, P1C2.7.BK1.UC4</t>
  </si>
  <si>
    <t>[MINED from GEN-P1C2.7.IC1-M1M2-01] [Custom Objects] CLIENT_ORG
[MINED from GEN-P1C2.7.IC1-M1M2-01] [Custom Objects] POLICY_OWNER_QUEUE
[MINED from GEN-P1C2.7.IC1-M3-03] [Custom Objects] STATE
[VALIDATED] Custom data object for sub-cap-specific records
  Instance: NAIC_State_DOI_Governance__c
  Convention: API name ends with __c (e.g., Risk_Appetite__c); Setup → Object Manager → Create
  Docs: https://help.salesforce.com/s/articleView?id=sf.dev_objectcreate_task_parent.htm&amp;type=5
[VALIDATED] Grants object/field permissions to specific user role
  Instance: NAIC_State_DOI_Governance_Pset
  Convention: Named with role suffix (e.g., Risk_Officer_Pset); Setup → Permission Sets
  Docs: https://help.salesforce.com/s/articleView?id=sf.perm_sets_overview.htm&amp;type=5
[VALIDATED] Server-side rule preventing invalid record state
  Instance: NAIC_State_DOI_Governance_Required_Fields
  Convention: Object Manager → Validation Rules → AND/OR logic on fields
  Docs: https://help.salesforce.com/s/articleView?id=sf.fields_about_field_validation_rules.htm&amp;type=5</t>
  </si>
  <si>
    <t>P1C2.7.IC1.UC1, P1C2.7.IC1.UC2, P1C2.7.IC1.UC3, P1C2.7.IC1.UC4</t>
  </si>
  <si>
    <t>[MINED from GEN-P1C2.7.WM1-M1M2-01] [Custom Objects] GOVERNANCE_COMMITTEE_OBJECT
[MINED from GEN-P1C2.7.WM1-M1M2-01] [Custom Objects] COMMITTEE_MEMBER_OBJECT
[MINED from GEN-P1C2.7.WM1-M1M2-01] [Custom Objects] RACI_MATRIX_OBJECT
[VALIDATED] Custom data object for sub-cap-specific records
  Instance: SEC_FINRA_Governance__c
  Convention: API name ends with __c (e.g., Risk_Appetite__c); Setup → Object Manager → Create
  Docs: https://help.salesforce.com/s/articleView?id=sf.dev_objectcreate_task_parent.htm&amp;type=5
[VALIDATED] Grants object/field permissions to specific user role
  Instance: SEC_FINRA_Governance_Pset
  Convention: Named with role suffix (e.g., Risk_Officer_Pset); Setup → Permission Sets
  Docs: https://help.salesforce.com/s/articleView?id=sf.perm_sets_overview.htm&amp;type=5
[VALIDATED] Server-side rule preventing invalid record state
  Instance: SEC_FINRA_Governance_Required_Fields
  Convention: Object Manager → Validation Rules → AND/OR logic on fields
  Docs: https://help.salesforce.com/s/articleView?id=sf.fields_about_field_validation_rules.htm&amp;type=5</t>
  </si>
  <si>
    <t>P1C2.7.WM1.UC1, P1C2.7.WM1.UC2, P1C2.7.WM1.UC3, P1C2.7.WM1.UC4</t>
  </si>
  <si>
    <t>[VALIDATED] Declarative automation triggered by record changes
  Instance: Notify_On_Project_Governance_Framework_Created
  Convention: Setup → Flows; Trigger: Created/Updated; Optimize for: Actions and Related Records
  Docs: https://help.salesforce.com/s/articleView?id=sf.flow_concepts_designtime.htm&amp;type=5
[VALIDATED] User-facing wizard/intake flow with screens
  Instance: Project_Governance_Framework_Intake_Flow
  Convention: Setup → Flows → New Flow → Screen Flow
  Docs: https://help.salesforce.com/s/articleView?id=sf.flow_concepts_designtime.htm&amp;type=5
[VALIDATED] FSC Action Plan template for repeatable processes
  Instance: Project_Governance_Framework_Action_Plan
  Convention: Setup → Action Plan Templates → New; assign Tasks per persona/timeline
  Docs: https://help.salesforce.com/s/articleView?id=sf.action_plans_overview.htm&amp;type=5</t>
  </si>
  <si>
    <t>Code</t>
  </si>
  <si>
    <t>Server-side proprietary language for custom business logic, triggers, batch jobs.</t>
  </si>
  <si>
    <t>Developer Console / VS Code with Salesforce Extensions</t>
  </si>
  <si>
    <t>[VALIDATED] Server-side Apex code class
  Instance: Project_Governance_FrameworkHandler
  Convention: public class XxxHandler { ... } in classes/ folder; deployed via SFDX
  Docs: https://developer.salesforce.com/docs/atlas.en-us.apexcode.meta/apexcode/apex_classes.htm
[VALIDATED] Server-side code triggered by DML on a specific object
  Instance: Project_Governance_FrameworkTrigger on Project_Governance_Framework__c
  Convention: trigger XxxTrigger on Object__c (before insert, after update) { ... }
  Docs: https://developer.salesforce.com/docs/atlas.en-us.apexcode.meta/apexcode/apex_triggers.htm
[VALIDATED] Lightning Web Component for custom UI
  Instance: project_Governance_FrameworkComponent
  Convention: lwc/xxxComponent/xxxComponent.js + .html + .js-meta.xml
  Docs: https://developer.salesforce.com/docs/component-library/documentation/en/lwc</t>
  </si>
  <si>
    <t>Secure file storage with version control, sharing, integration to Slack and Quip.</t>
  </si>
  <si>
    <t>[VALIDATED] Conversation topic with bound actions for Agentforce
  Instance: Project Governance Framework Topic
  Convention: Setup → Einstein → Agentforce → Topics; bind Apex Actions/Flow Actions
  Docs: https://developer.salesforce.com/docs/ai/agentforce/guide/topics-overview.html
[VALIDATED] Invocable action callable by Agentforce
  Instance: Project_Governance_Framework_Action (Apex @InvocableMethod)
  Convention: Apex @InvocableMethod or Flow Invocable Action; bound to Topic
  Docs: https://developer.salesforce.com/docs/ai/agentforce/guide/actions-overview.html</t>
  </si>
  <si>
    <t>Quip</t>
  </si>
  <si>
    <t>Living documents and spreadsheets embedded in Salesforce; real-time collaboration.</t>
  </si>
  <si>
    <t>[VALIDATED] Custom data object for sub-cap-specific records
  Instance: Project_Governance_Framework__c
  Convention: API name ends with __c (e.g., Risk_Appetite__c); Setup → Object Manager → Create
  Docs: https://help.salesforce.com/s/articleView?id=sf.dev_objectcreate_task_parent.htm&amp;type=5
[VALIDATED] Grants object/field permissions to specific user role
  Instance: Project_Governance_Framework_Pset
  Convention: Named with role suffix (e.g., Risk_Officer_Pset); Setup → Permission Sets
  Docs: https://help.salesforce.com/s/articleView?id=sf.perm_sets_overview.htm&amp;type=5
[VALIDATED] Server-side rule preventing invalid record state
  Instance: Project_Governance_Framework_Required_Fields
  Convention: Object Manager → Validation Rules → AND/OR logic on fields
  Docs: https://help.salesforce.com/s/articleView?id=sf.fields_about_field_validation_rules.htm&amp;type=5</t>
  </si>
  <si>
    <t>Industries Common Components</t>
  </si>
  <si>
    <t>OmniStudio</t>
  </si>
  <si>
    <t>Declarative low-code engine for industry workflows: OmniScript, FlexCards, Integration Procedures, DataRaptor.</t>
  </si>
  <si>
    <t>Guided declarative scripts for multi-step user interactions.</t>
  </si>
  <si>
    <t>Integration Procedures</t>
  </si>
  <si>
    <t>Server-side declarative service orchestration; aggregates and transforms data without code.</t>
  </si>
  <si>
    <t>Decision Tables and Matrices</t>
  </si>
  <si>
    <t>Lookup tables for declarative business rule decisioning (e.g., underwriting, eligibility).</t>
  </si>
  <si>
    <t>Action Plans Template</t>
  </si>
  <si>
    <t>Reusable multi-step task templates applied to records (KYC, onboarding, audits).</t>
  </si>
  <si>
    <t>P1C2.8.1.UC1, P1C2.8.1.UC2, P1C2.8.1.UC4</t>
  </si>
  <si>
    <t>[VALIDATED] Declarative automation triggered by record changes
  Instance: Notify_On_Portfolio_Management_Created
  Convention: Setup → Flows; Trigger: Created/Updated; Optimize for: Actions and Related Records
  Docs: https://help.salesforce.com/s/articleView?id=sf.flow_concepts_designtime.htm&amp;type=5
[VALIDATED] User-facing wizard/intake flow with screens
  Instance: Portfolio_Management_Intake_Flow
  Convention: Setup → Flows → New Flow → Screen Flow
  Docs: https://help.salesforce.com/s/articleView?id=sf.flow_concepts_designtime.htm&amp;type=5
[VALIDATED] FSC Action Plan template for repeatable processes
  Instance: Portfolio_Management_Action_Plan
  Convention: Setup → Action Plan Templates → New; assign Tasks per persona/timeline
  Docs: https://help.salesforce.com/s/articleView?id=sf.action_plans_overview.htm&amp;type=5</t>
  </si>
  <si>
    <t>[VALIDATED] Server-side Apex code class
  Instance: Portfolio_ManagementHandler
  Convention: public class XxxHandler { ... } in classes/ folder; deployed via SFDX
  Docs: https://developer.salesforce.com/docs/atlas.en-us.apexcode.meta/apexcode/apex_classes.htm
[VALIDATED] Server-side code triggered by DML on a specific object
  Instance: Portfolio_ManagementTrigger on Portfolio_Management__c
  Convention: trigger XxxTrigger on Object__c (before insert, after update) { ... }
  Docs: https://developer.salesforce.com/docs/atlas.en-us.apexcode.meta/apexcode/apex_triggers.htm
[VALIDATED] Lightning Web Component for custom UI
  Instance: portfolio_ManagementComponent
  Convention: lwc/xxxComponent/xxxComponent.js + .html + .js-meta.xml
  Docs: https://developer.salesforce.com/docs/component-library/documentation/en/lwc</t>
  </si>
  <si>
    <t>[VALIDATED] Conversation topic with bound actions for Agentforce
  Instance: Portfolio Management Topic
  Convention: Setup → Einstein → Agentforce → Topics; bind Apex Actions/Flow Actions
  Docs: https://developer.salesforce.com/docs/ai/agentforce/guide/topics-overview.html
[VALIDATED] Invocable action callable by Agentforce
  Instance: Portfolio_Management_Action (Apex @InvocableMethod)
  Convention: Apex @InvocableMethod or Flow Invocable Action; bound to Topic
  Docs: https://developer.salesforce.com/docs/ai/agentforce/guide/actions-overview.html</t>
  </si>
  <si>
    <t>P1C2.8.2.UC1, P1C2.8.2.UC2</t>
  </si>
  <si>
    <t>[VALIDATED] Custom data object for sub-cap-specific records
  Instance: Portfolio_Management__c
  Convention: API name ends with __c (e.g., Risk_Appetite__c); Setup → Object Manager → Create
  Docs: https://help.salesforce.com/s/articleView?id=sf.dev_objectcreate_task_parent.htm&amp;type=5
[VALIDATED] Grants object/field permissions to specific user role
  Instance: Portfolio_Management_Pset
  Convention: Named with role suffix (e.g., Risk_Officer_Pset); Setup → Permission Sets
  Docs: https://help.salesforce.com/s/articleView?id=sf.perm_sets_overview.htm&amp;type=5
[VALIDATED] Server-side rule preventing invalid record state
  Instance: Portfolio_Management_Required_Fields
  Convention: Object Manager → Validation Rules → AND/OR logic on fields
  Docs: https://help.salesforce.com/s/articleView?id=sf.fields_about_field_validation_rules.htm&amp;type=5</t>
  </si>
  <si>
    <t>P1C2.8.2.UC1, P1C2.8.2.UC2, P1C2.8.2.UC4</t>
  </si>
  <si>
    <t>[VALIDATED] Declarative automation triggered by record changes
  Instance: Notify_On_Benefits_Realization_Created
  Convention: Setup → Flows; Trigger: Created/Updated; Optimize for: Actions and Related Records
  Docs: https://help.salesforce.com/s/articleView?id=sf.flow_concepts_designtime.htm&amp;type=5
[VALIDATED] User-facing wizard/intake flow with screens
  Instance: Benefits_Realization_Intake_Flow
  Convention: Setup → Flows → New Flow → Screen Flow
  Docs: https://help.salesforce.com/s/articleView?id=sf.flow_concepts_designtime.htm&amp;type=5
[VALIDATED] FSC Action Plan template for repeatable processes
  Instance: Benefits_Realization_Action_Plan
  Convention: Setup → Action Plan Templates → New; assign Tasks per persona/timeline
  Docs: https://help.salesforce.com/s/articleView?id=sf.action_plans_overview.htm&amp;type=5</t>
  </si>
  <si>
    <t>[VALIDATED] Server-side Apex code class
  Instance: Benefits_RealizationHandler
  Convention: public class XxxHandler { ... } in classes/ folder; deployed via SFDX
  Docs: https://developer.salesforce.com/docs/atlas.en-us.apexcode.meta/apexcode/apex_classes.htm
[VALIDATED] Server-side code triggered by DML on a specific object
  Instance: Benefits_RealizationTrigger on Benefits_Realization__c
  Convention: trigger XxxTrigger on Object__c (before insert, after update) { ... }
  Docs: https://developer.salesforce.com/docs/atlas.en-us.apexcode.meta/apexcode/apex_triggers.htm
[VALIDATED] Lightning Web Component for custom UI
  Instance: benefits_RealizationComponent
  Convention: lwc/xxxComponent/xxxComponent.js + .html + .js-meta.xml
  Docs: https://developer.salesforce.com/docs/component-library/documentation/en/lwc</t>
  </si>
  <si>
    <t>[VALIDATED] Conversation topic with bound actions for Agentforce
  Instance: Benefits Realization Topic
  Convention: Setup → Einstein → Agentforce → Topics; bind Apex Actions/Flow Actions
  Docs: https://developer.salesforce.com/docs/ai/agentforce/guide/topics-overview.html
[VALIDATED] Invocable action callable by Agentforce
  Instance: Benefits_Realization_Action (Apex @InvocableMethod)
  Convention: Apex @InvocableMethod or Flow Invocable Action; bound to Topic
  Docs: https://developer.salesforce.com/docs/ai/agentforce/guide/actions-overview.html</t>
  </si>
  <si>
    <t>[VALIDATED] Custom data object for sub-cap-specific records
  Instance: Benefits_Realization__c
  Convention: API name ends with __c (e.g., Risk_Appetite__c); Setup → Object Manager → Create
  Docs: https://help.salesforce.com/s/articleView?id=sf.dev_objectcreate_task_parent.htm&amp;type=5
[VALIDATED] Grants object/field permissions to specific user role
  Instance: Benefits_Realization_Pset
  Convention: Named with role suffix (e.g., Risk_Officer_Pset); Setup → Permission Sets
  Docs: https://help.salesforce.com/s/articleView?id=sf.perm_sets_overview.htm&amp;type=5
[VALIDATED] Server-side rule preventing invalid record state
  Instance: Benefits_Realization_Required_Fields
  Convention: Object Manager → Validation Rules → AND/OR logic on fields
  Docs: https://help.salesforce.com/s/articleView?id=sf.fields_about_field_validation_rules.htm&amp;type=5</t>
  </si>
  <si>
    <t>P1C2.8.3.UC1, P1C2.8.3.UC2, P1C2.8.3.UC4</t>
  </si>
  <si>
    <t>[VALIDATED] Declarative automation triggered by record changes
  Instance: Notify_On_Agile_Governance_Created
  Convention: Setup → Flows; Trigger: Created/Updated; Optimize for: Actions and Related Records
  Docs: https://help.salesforce.com/s/articleView?id=sf.flow_concepts_designtime.htm&amp;type=5
[VALIDATED] User-facing wizard/intake flow with screens
  Instance: Agile_Governance_Intake_Flow
  Convention: Setup → Flows → New Flow → Screen Flow
  Docs: https://help.salesforce.com/s/articleView?id=sf.flow_concepts_designtime.htm&amp;type=5
[VALIDATED] FSC Action Plan template for repeatable processes
  Instance: Agile_Governance_Action_Plan
  Convention: Setup → Action Plan Templates → New; assign Tasks per persona/timeline
  Docs: https://help.salesforce.com/s/articleView?id=sf.action_plans_overview.htm&amp;type=5</t>
  </si>
  <si>
    <t>P1C2.8.4.UC1</t>
  </si>
  <si>
    <t>[VALIDATED] Server-side Apex code class
  Instance: Agile_GovernanceHandler
  Convention: public class XxxHandler { ... } in classes/ folder; deployed via SFDX
  Docs: https://developer.salesforce.com/docs/atlas.en-us.apexcode.meta/apexcode/apex_classes.htm
[VALIDATED] Server-side code triggered by DML on a specific object
  Instance: Agile_GovernanceTrigger on Agile_Governance__c
  Convention: trigger XxxTrigger on Object__c (before insert, after update) { ... }
  Docs: https://developer.salesforce.com/docs/atlas.en-us.apexcode.meta/apexcode/apex_triggers.htm
[VALIDATED] Lightning Web Component for custom UI
  Instance: agile_GovernanceComponent
  Convention: lwc/xxxComponent/xxxComponent.js + .html + .js-meta.xml
  Docs: https://developer.salesforce.com/docs/component-library/documentation/en/lwc</t>
  </si>
  <si>
    <t>[VALIDATED] Conversation topic with bound actions for Agentforce
  Instance: Agile Governance Topic
  Convention: Setup → Einstein → Agentforce → Topics; bind Apex Actions/Flow Actions
  Docs: https://developer.salesforce.com/docs/ai/agentforce/guide/topics-overview.html
[VALIDATED] Invocable action callable by Agentforce
  Instance: Agile_Governance_Action (Apex @InvocableMethod)
  Convention: Apex @InvocableMethod or Flow Invocable Action; bound to Topic
  Docs: https://developer.salesforce.com/docs/ai/agentforce/guide/actions-overview.html</t>
  </si>
  <si>
    <t>P1C2.8.4.UC1, P1C2.8.4.UC2</t>
  </si>
  <si>
    <t>[VALIDATED] Custom data object for sub-cap-specific records
  Instance: Agile_Governance__c
  Convention: API name ends with __c (e.g., Risk_Appetite__c); Setup → Object Manager → Create
  Docs: https://help.salesforce.com/s/articleView?id=sf.dev_objectcreate_task_parent.htm&amp;type=5
[VALIDATED] Grants object/field permissions to specific user role
  Instance: Agile_Governance_Pset
  Convention: Named with role suffix (e.g., Risk_Officer_Pset); Setup → Permission Sets
  Docs: https://help.salesforce.com/s/articleView?id=sf.perm_sets_overview.htm&amp;type=5
[VALIDATED] Server-side rule preventing invalid record state
  Instance: Agile_Governance_Required_Fields
  Convention: Object Manager → Validation Rules → AND/OR logic on fields
  Docs: https://help.salesforce.com/s/articleView?id=sf.fields_about_field_validation_rules.htm&amp;type=5</t>
  </si>
  <si>
    <t>P1C2.8.4.UC1, P1C2.8.4.UC2, P1C2.8.4.UC4</t>
  </si>
  <si>
    <t>[VALIDATED] Declarative automation triggered by record changes
  Instance: Notify_On_Value_Realization_Dashboards___Scorecard_Created
  Convention: Setup → Flows; Trigger: Created/Updated; Optimize for: Actions and Related Records
  Docs: https://help.salesforce.com/s/articleView?id=sf.flow_concepts_designtime.htm&amp;type=5
[VALIDATED] User-facing wizard/intake flow with screens
  Instance: Value_Realization_Dashboards___Scorecard_Intake_Flow
  Convention: Setup → Flows → New Flow → Screen Flow
  Docs: https://help.salesforce.com/s/articleView?id=sf.flow_concepts_designtime.htm&amp;type=5
[VALIDATED] FSC Action Plan template for repeatable processes
  Instance: Value_Realization_Dashboards___Scorecard_Action_Plan
  Convention: Setup → Action Plan Templates → New; assign Tasks per persona/timeline
  Docs: https://help.salesforce.com/s/articleView?id=sf.action_plans_overview.htm&amp;type=5</t>
  </si>
  <si>
    <t>[VALIDATED] Server-side Apex code class
  Instance: Value_Realization_Dashboards___ScorecardHandler
  Convention: public class XxxHandler { ... } in classes/ folder; deployed via SFDX
  Docs: https://developer.salesforce.com/docs/atlas.en-us.apexcode.meta/apexcode/apex_classes.htm
[VALIDATED] Server-side code triggered by DML on a specific object
  Instance: Value_Realization_Dashboards___ScorecardTrigger on Value_Realization_Dashboards___Scorecard__c
  Convention: trigger XxxTrigger on Object__c (before insert, after update) { ... }
  Docs: https://developer.salesforce.com/docs/atlas.en-us.apexcode.meta/apexcode/apex_triggers.htm
[VALIDATED] Lightning Web Component for custom UI
  Instance: value_Realization_Dashboards___ScorecardComponent
  Convention: lwc/xxxComponent/xxxComponent.js + .html + .js-meta.xml
  Docs: https://developer.salesforce.com/docs/component-library/documentation/en/lwc</t>
  </si>
  <si>
    <t>[VALIDATED] Conversation topic with bound actions for Agentforce
  Instance: Value Realization Dashboards &amp; Scorecards Topic
  Convention: Setup → Einstein → Agentforce → Topics; bind Apex Actions/Flow Actions
  Docs: https://developer.salesforce.com/docs/ai/agentforce/guide/topics-overview.html
[VALIDATED] Invocable action callable by Agentforce
  Instance: Value_Realization_Dashboards___Scorecard_Action (Apex @InvocableMethod)
  Convention: Apex @InvocableMethod or Flow Invocable Action; bound to Topic
  Docs: https://developer.salesforce.com/docs/ai/agentforce/guide/actions-overview.html</t>
  </si>
  <si>
    <t>P1C2.8.5.UC1, P1C2.8.5.UC2</t>
  </si>
  <si>
    <t>[VALIDATED] Custom data object for sub-cap-specific records
  Instance: Value_Realization_Dashboards___Scorecard__c
  Convention: API name ends with __c (e.g., Risk_Appetite__c); Setup → Object Manager → Create
  Docs: https://help.salesforce.com/s/articleView?id=sf.dev_objectcreate_task_parent.htm&amp;type=5
[VALIDATED] Grants object/field permissions to specific user role
  Instance: Value_Realization_Dashboards___Scorecard_Pset
  Convention: Named with role suffix (e.g., Risk_Officer_Pset); Setup → Permission Sets
  Docs: https://help.salesforce.com/s/articleView?id=sf.perm_sets_overview.htm&amp;type=5
[VALIDATED] Server-side rule preventing invalid record state
  Instance: Value_Realization_Dashboards___Scorecard_Required_Fields
  Convention: Object Manager → Validation Rules → AND/OR logic on fields
  Docs: https://help.salesforce.com/s/articleView?id=sf.fields_about_field_validation_rules.htm&amp;type=5</t>
  </si>
  <si>
    <t>P1C2.8.5.UC1, P1C2.8.5.UC2, P1C2.8.5.UC4</t>
  </si>
  <si>
    <t>[VALIDATED] Declarative automation triggered by record changes
  Instance: Notify_On_Adoption_to_Value_Measurement___Instrume_Created
  Convention: Setup → Flows; Trigger: Created/Updated; Optimize for: Actions and Related Records
  Docs: https://help.salesforce.com/s/articleView?id=sf.flow_concepts_designtime.htm&amp;type=5
[VALIDATED] User-facing wizard/intake flow with screens
  Instance: Adoption_to_Value_Measurement___Instrume_Intake_Flow
  Convention: Setup → Flows → New Flow → Screen Flow
  Docs: https://help.salesforce.com/s/articleView?id=sf.flow_concepts_designtime.htm&amp;type=5
[VALIDATED] FSC Action Plan template for repeatable processes
  Instance: Adoption_to_Value_Measurement___Instrume_Action_Plan
  Convention: Setup → Action Plan Templates → New; assign Tasks per persona/timeline
  Docs: https://help.salesforce.com/s/articleView?id=sf.action_plans_overview.htm&amp;type=5</t>
  </si>
  <si>
    <t>[VALIDATED] Server-side Apex code class
  Instance: Adoption_to_Value_Measurement___InstrumeHandler
  Convention: public class XxxHandler { ... } in classes/ folder; deployed via SFDX
  Docs: https://developer.salesforce.com/docs/atlas.en-us.apexcode.meta/apexcode/apex_classes.htm
[VALIDATED] Server-side code triggered by DML on a specific object
  Instance: Adoption_to_Value_Measurement___InstrumeTrigger on Adoption_to_Value_Measurement___Instrume__c
  Convention: trigger XxxTrigger on Object__c (before insert, after update) { ... }
  Docs: https://developer.salesforce.com/docs/atlas.en-us.apexcode.meta/apexcode/apex_triggers.htm
[VALIDATED] Lightning Web Component for custom UI
  Instance: adoption_to_Value_Measurement___InstrumeComponent
  Convention: lwc/xxxComponent/xxxComponent.js + .html + .js-meta.xml
  Docs: https://developer.salesforce.com/docs/component-library/documentation/en/lwc</t>
  </si>
  <si>
    <t>[VALIDATED] Conversation topic with bound actions for Agentforce
  Instance: Adoption-to-Value Measurement &amp; Instrumentation Topic
  Convention: Setup → Einstein → Agentforce → Topics; bind Apex Actions/Flow Actions
  Docs: https://developer.salesforce.com/docs/ai/agentforce/guide/topics-overview.html
[VALIDATED] Invocable action callable by Agentforce
  Instance: Adoption_to_Value_Measurement___Instrume_Action (Apex @InvocableMethod)
  Convention: Apex @InvocableMethod or Flow Invocable Action; bound to Topic
  Docs: https://developer.salesforce.com/docs/ai/agentforce/guide/actions-overview.html</t>
  </si>
  <si>
    <t>P1C2.8.6.UC1, P1C2.8.6.UC2</t>
  </si>
  <si>
    <t>[VALIDATED] Custom data object for sub-cap-specific records
  Instance: Adoption_to_Value_Measurement___Instrume__c
  Convention: API name ends with __c (e.g., Risk_Appetite__c); Setup → Object Manager → Create
  Docs: https://help.salesforce.com/s/articleView?id=sf.dev_objectcreate_task_parent.htm&amp;type=5
[VALIDATED] Grants object/field permissions to specific user role
  Instance: Adoption_to_Value_Measurement___Instrume_Pset
  Convention: Named with role suffix (e.g., Risk_Officer_Pset); Setup → Permission Sets
  Docs: https://help.salesforce.com/s/articleView?id=sf.perm_sets_overview.htm&amp;type=5
[VALIDATED] Server-side rule preventing invalid record state
  Instance: Adoption_to_Value_Measurement___Instrume_Required_Fields
  Convention: Object Manager → Validation Rules → AND/OR logic on fields
  Docs: https://help.salesforce.com/s/articleView?id=sf.fields_about_field_validation_rules.htm&amp;type=5</t>
  </si>
  <si>
    <t>P1C2.8.6.UC1, P1C2.8.6.UC2, P1C2.8.6.UC4</t>
  </si>
  <si>
    <t>[VALIDATED] Declarative automation triggered by record changes
  Instance: Notify_On_Implementation_Delivery_Management_Created
  Convention: Setup → Flows; Trigger: Created/Updated; Optimize for: Actions and Related Records
  Docs: https://help.salesforce.com/s/articleView?id=sf.flow_concepts_designtime.htm&amp;type=5
[VALIDATED] User-facing wizard/intake flow with screens
  Instance: Implementation_Delivery_Management_Intake_Flow
  Convention: Setup → Flows → New Flow → Screen Flow
  Docs: https://help.salesforce.com/s/articleView?id=sf.flow_concepts_designtime.htm&amp;type=5
[VALIDATED] FSC Action Plan template for repeatable processes
  Instance: Implementation_Delivery_Management_Action_Plan
  Convention: Setup → Action Plan Templates → New; assign Tasks per persona/timeline
  Docs: https://help.salesforce.com/s/articleView?id=sf.action_plans_overview.htm&amp;type=5</t>
  </si>
  <si>
    <t>[VALIDATED] Server-side Apex code class
  Instance: Implementation_Delivery_ManagementHandler
  Convention: public class XxxHandler { ... } in classes/ folder; deployed via SFDX
  Docs: https://developer.salesforce.com/docs/atlas.en-us.apexcode.meta/apexcode/apex_classes.htm
[VALIDATED] Server-side code triggered by DML on a specific object
  Instance: Implementation_Delivery_ManagementTrigger on Implementation_Delivery_Management__c
  Convention: trigger XxxTrigger on Object__c (before insert, after update) { ... }
  Docs: https://developer.salesforce.com/docs/atlas.en-us.apexcode.meta/apexcode/apex_triggers.htm
[VALIDATED] Lightning Web Component for custom UI
  Instance: implementation_Delivery_ManagementComponent
  Convention: lwc/xxxComponent/xxxComponent.js + .html + .js-meta.xml
  Docs: https://developer.salesforce.com/docs/component-library/documentation/en/lwc</t>
  </si>
  <si>
    <t>[VALIDATED] Conversation topic with bound actions for Agentforce
  Instance: Implementation Delivery Management Topic
  Convention: Setup → Einstein → Agentforce → Topics; bind Apex Actions/Flow Actions
  Docs: https://developer.salesforce.com/docs/ai/agentforce/guide/topics-overview.html
[VALIDATED] Invocable action callable by Agentforce
  Instance: Implementation_Delivery_Management_Action (Apex @InvocableMethod)
  Convention: Apex @InvocableMethod or Flow Invocable Action; bound to Topic
  Docs: https://developer.salesforce.com/docs/ai/agentforce/guide/actions-overview.html</t>
  </si>
  <si>
    <t>P1C2.8.7.UC1, P1C2.8.7.UC2</t>
  </si>
  <si>
    <t>[VALIDATED] Custom data object for sub-cap-specific records
  Instance: Implementation_Delivery_Management__c
  Convention: API name ends with __c (e.g., Risk_Appetite__c); Setup → Object Manager → Create
  Docs: https://help.salesforce.com/s/articleView?id=sf.dev_objectcreate_task_parent.htm&amp;type=5
[VALIDATED] Grants object/field permissions to specific user role
  Instance: Implementation_Delivery_Management_Pset
  Convention: Named with role suffix (e.g., Risk_Officer_Pset); Setup → Permission Sets
  Docs: https://help.salesforce.com/s/articleView?id=sf.perm_sets_overview.htm&amp;type=5
[VALIDATED] Server-side rule preventing invalid record state
  Instance: Implementation_Delivery_Management_Required_Fields
  Convention: Object Manager → Validation Rules → AND/OR logic on fields
  Docs: https://help.salesforce.com/s/articleView?id=sf.fields_about_field_validation_rules.htm&amp;type=5</t>
  </si>
  <si>
    <t>P1C2.8.7.UC1, P1C2.8.7.UC2, P1C2.8.7.UC4</t>
  </si>
  <si>
    <t>[VALIDATED] Custom data object for sub-cap-specific records
  Instance: Fair_Lending_Governance__c
  Convention: API name ends with __c (e.g., Risk_Appetite__c); Setup → Object Manager → Create
  Docs: https://help.salesforce.com/s/articleView?id=sf.dev_objectcreate_task_parent.htm&amp;type=5
[VALIDATED] Grants object/field permissions to specific user role
  Instance: Fair_Lending_Governance_Pset
  Convention: Named with role suffix (e.g., Risk_Officer_Pset); Setup → Permission Sets
  Docs: https://help.salesforce.com/s/articleView?id=sf.perm_sets_overview.htm&amp;type=5
[VALIDATED] Server-side rule preventing invalid record state
  Instance: Fair_Lending_Governance_Required_Fields
  Convention: Object Manager → Validation Rules → AND/OR logic on fields
  Docs: https://help.salesforce.com/s/articleView?id=sf.fields_about_field_validation_rules.htm&amp;type=5</t>
  </si>
  <si>
    <t>P1C2.9.BK1.UC1, P1C2.9.BK1.UC2</t>
  </si>
  <si>
    <t>[VALIDATED] Custom data object for sub-cap-specific records
  Instance: Producer_Licensing_Governance__c
  Convention: API name ends with __c (e.g., Risk_Appetite__c); Setup → Object Manager → Create
  Docs: https://help.salesforce.com/s/articleView?id=sf.dev_objectcreate_task_parent.htm&amp;type=5
[VALIDATED] Grants object/field permissions to specific user role
  Instance: Producer_Licensing_Governance_Pset
  Convention: Named with role suffix (e.g., Risk_Officer_Pset); Setup → Permission Sets
  Docs: https://help.salesforce.com/s/articleView?id=sf.perm_sets_overview.htm&amp;type=5
[VALIDATED] Server-side rule preventing invalid record state
  Instance: Producer_Licensing_Governance_Required_Fields
  Convention: Object Manager → Validation Rules → AND/OR logic on fields
  Docs: https://help.salesforce.com/s/articleView?id=sf.fields_about_field_validation_rules.htm&amp;type=5</t>
  </si>
  <si>
    <t>P1C2.9.IB1.UC1, P1C2.9.IB1.UC2</t>
  </si>
  <si>
    <t>[VALIDATED] Custom data object for sub-cap-specific records
  Instance: Conduct_Risk_Governance__c
  Convention: API name ends with __c (e.g., Risk_Appetite__c); Setup → Object Manager → Create
  Docs: https://help.salesforce.com/s/articleView?id=sf.dev_objectcreate_task_parent.htm&amp;type=5
[VALIDATED] Grants object/field permissions to specific user role
  Instance: Conduct_Risk_Governance_Pset
  Convention: Named with role suffix (e.g., Risk_Officer_Pset); Setup → Permission Sets
  Docs: https://help.salesforce.com/s/articleView?id=sf.perm_sets_overview.htm&amp;type=5
[VALIDATED] Server-side rule preventing invalid record state
  Instance: Conduct_Risk_Governance_Required_Fields
  Convention: Object Manager → Validation Rules → AND/OR logic on fields
  Docs: https://help.salesforce.com/s/articleView?id=sf.fields_about_field_validation_rules.htm&amp;type=5</t>
  </si>
  <si>
    <t>P1C2.9.IC1.UC1, P1C2.9.IC1.UC2</t>
  </si>
  <si>
    <t>[VALIDATED] Custom data object for sub-cap-specific records
  Instance: Fiduciary_Governance__c
  Convention: API name ends with __c (e.g., Risk_Appetite__c); Setup → Object Manager → Create
  Docs: https://help.salesforce.com/s/articleView?id=sf.dev_objectcreate_task_parent.htm&amp;type=5
[VALIDATED] Grants object/field permissions to specific user role
  Instance: Fiduciary_Governance_Pset
  Convention: Named with role suffix (e.g., Risk_Officer_Pset); Setup → Permission Sets
  Docs: https://help.salesforce.com/s/articleView?id=sf.perm_sets_overview.htm&amp;type=5
[VALIDATED] Server-side rule preventing invalid record state
  Instance: Fiduciary_Governance_Required_Fields
  Convention: Object Manager → Validation Rules → AND/OR logic on fields
  Docs: https://help.salesforce.com/s/articleView?id=sf.fields_about_field_validation_rules.htm&amp;type=5</t>
  </si>
  <si>
    <t>P1C2.9.WM1.UC1, P1C2.9.WM1.UC2</t>
  </si>
  <si>
    <t>[MINED from GEN-P1C3.1.1-M1M2-01] [Custom Objects] INNOVATION_VISION_OBJECT
[MINED from GEN-P1C3.1.1-M1M2-01] [Custom Objects] VISION_STATEMENT
[MINED from GEN-P1C3.1.1-M1M2-01] [Custom Objects] BUSINESS_GOALS
[VALIDATED] Declarative automation triggered by record changes
  Instance: Notify_On_Innovation_Vision_Created
  Convention: Setup → Flows; Trigger: Created/Updated; Optimize for: Actions and Related Records
  Docs: https://help.salesforce.com/s/articleView?id=sf.flow_concepts_designtime.htm&amp;type=5
[VALIDATED] User-facing wizard/intake flow with screens
  Instance: Innovation_Vision_Intake_Flow
  Convention: Setup → Flows → New Flow → Screen Flow
  Docs: https://help.salesforce.com/s/articleView?id=sf.flow_concepts_designtime.htm&amp;type=5
[VALIDATED] FSC Action Plan template for repeatable processes
  Instance: Innovation_Vision_Action_Plan
  Convention: Setup → Action Plan Templates → New; assign Tasks per persona/timeline
  Docs: https://help.salesforce.com/s/articleView?id=sf.action_plans_overview.htm&amp;type=5</t>
  </si>
  <si>
    <t>[MINED from GEN-P1C3.1.1-M1M2-01] [Custom Objects] INNOVATION_VISION_OBJECT
[MINED from GEN-P1C3.1.1-M1M2-01] [Custom Objects] VISION_STATEMENT
[MINED from GEN-P1C3.1.1-M1M2-01] [Custom Objects] BUSINESS_GOALS
[VALIDATED] Custom data object for sub-cap-specific records
  Instance: Innovation_Vision__c
  Convention: API name ends with __c (e.g., Risk_Appetite__c); Setup → Object Manager → Create
  Docs: https://help.salesforce.com/s/articleView?id=sf.dev_objectcreate_task_parent.htm&amp;type=5
[VALIDATED] Grants object/field permissions to specific user role
  Instance: Innovation_Vision_Pset
  Convention: Named with role suffix (e.g., Risk_Officer_Pset); Setup → Permission Sets
  Docs: https://help.salesforce.com/s/articleView?id=sf.perm_sets_overview.htm&amp;type=5
[VALIDATED] Server-side rule preventing invalid record state
  Instance: Innovation_Vision_Required_Fields
  Convention: Object Manager → Validation Rules → AND/OR logic on fields
  Docs: https://help.salesforce.com/s/articleView?id=sf.fields_about_field_validation_rules.htm&amp;type=5</t>
  </si>
  <si>
    <t>[VALIDATED] Declarative automation triggered by record changes
  Instance: Notify_On_Innovation_Themes_Created
  Convention: Setup → Flows; Trigger: Created/Updated; Optimize for: Actions and Related Records
  Docs: https://help.salesforce.com/s/articleView?id=sf.flow_concepts_designtime.htm&amp;type=5
[VALIDATED] User-facing wizard/intake flow with screens
  Instance: Innovation_Themes_Intake_Flow
  Convention: Setup → Flows → New Flow → Screen Flow
  Docs: https://help.salesforce.com/s/articleView?id=sf.flow_concepts_designtime.htm&amp;type=5
[VALIDATED] FSC Action Plan template for repeatable processes
  Instance: Innovation_Themes_Action_Plan
  Convention: Setup → Action Plan Templates → New; assign Tasks per persona/timeline
  Docs: https://help.salesforce.com/s/articleView?id=sf.action_plans_overview.htm&amp;type=5</t>
  </si>
  <si>
    <t>[VALIDATED] Custom data object for sub-cap-specific records
  Instance: Innovation_Themes__c
  Convention: API name ends with __c (e.g., Risk_Appetite__c); Setup → Object Manager → Create
  Docs: https://help.salesforce.com/s/articleView?id=sf.dev_objectcreate_task_parent.htm&amp;type=5
[VALIDATED] Grants object/field permissions to specific user role
  Instance: Innovation_Themes_Pset
  Convention: Named with role suffix (e.g., Risk_Officer_Pset); Setup → Permission Sets
  Docs: https://help.salesforce.com/s/articleView?id=sf.perm_sets_overview.htm&amp;type=5
[VALIDATED] Server-side rule preventing invalid record state
  Instance: Innovation_Themes_Required_Fields
  Convention: Object Manager → Validation Rules → AND/OR logic on fields
  Docs: https://help.salesforce.com/s/articleView?id=sf.fields_about_field_validation_rules.htm&amp;type=5</t>
  </si>
  <si>
    <t>[VALIDATED] Declarative automation triggered by record changes
  Instance: Notify_On_Innovation_Horizons_Created
  Convention: Setup → Flows; Trigger: Created/Updated; Optimize for: Actions and Related Records
  Docs: https://help.salesforce.com/s/articleView?id=sf.flow_concepts_designtime.htm&amp;type=5
[VALIDATED] User-facing wizard/intake flow with screens
  Instance: Innovation_Horizons_Intake_Flow
  Convention: Setup → Flows → New Flow → Screen Flow
  Docs: https://help.salesforce.com/s/articleView?id=sf.flow_concepts_designtime.htm&amp;type=5
[VALIDATED] FSC Action Plan template for repeatable processes
  Instance: Innovation_Horizons_Action_Plan
  Convention: Setup → Action Plan Templates → New; assign Tasks per persona/timeline
  Docs: https://help.salesforce.com/s/articleView?id=sf.action_plans_overview.htm&amp;type=5</t>
  </si>
  <si>
    <t>[VALIDATED] Custom data object for sub-cap-specific records
  Instance: Innovation_Horizons__c
  Convention: API name ends with __c (e.g., Risk_Appetite__c); Setup → Object Manager → Create
  Docs: https://help.salesforce.com/s/articleView?id=sf.dev_objectcreate_task_parent.htm&amp;type=5
[VALIDATED] Grants object/field permissions to specific user role
  Instance: Innovation_Horizons_Pset
  Convention: Named with role suffix (e.g., Risk_Officer_Pset); Setup → Permission Sets
  Docs: https://help.salesforce.com/s/articleView?id=sf.perm_sets_overview.htm&amp;type=5
[VALIDATED] Server-side rule preventing invalid record state
  Instance: Innovation_Horizons_Required_Fields
  Convention: Object Manager → Validation Rules → AND/OR logic on fields
  Docs: https://help.salesforce.com/s/articleView?id=sf.fields_about_field_validation_rules.htm&amp;type=5</t>
  </si>
  <si>
    <t>[VALIDATED] Declarative automation triggered by record changes
  Instance: Notify_On_Innovation_KPIs_Created
  Convention: Setup → Flows; Trigger: Created/Updated; Optimize for: Actions and Related Records
  Docs: https://help.salesforce.com/s/articleView?id=sf.flow_concepts_designtime.htm&amp;type=5
[VALIDATED] User-facing wizard/intake flow with screens
  Instance: Innovation_KPIs_Intake_Flow
  Convention: Setup → Flows → New Flow → Screen Flow
  Docs: https://help.salesforce.com/s/articleView?id=sf.flow_concepts_designtime.htm&amp;type=5
[VALIDATED] FSC Action Plan template for repeatable processes
  Instance: Innovation_KPIs_Action_Plan
  Convention: Setup → Action Plan Templates → New; assign Tasks per persona/timeline
  Docs: https://help.salesforce.com/s/articleView?id=sf.action_plans_overview.htm&amp;type=5</t>
  </si>
  <si>
    <t>[VALIDATED] Custom data object for sub-cap-specific records
  Instance: Innovation_KPIs__c
  Convention: API name ends with __c (e.g., Risk_Appetite__c); Setup → Object Manager → Create
  Docs: https://help.salesforce.com/s/articleView?id=sf.dev_objectcreate_task_parent.htm&amp;type=5
[VALIDATED] Grants object/field permissions to specific user role
  Instance: Innovation_KPIs_Pset
  Convention: Named with role suffix (e.g., Risk_Officer_Pset); Setup → Permission Sets
  Docs: https://help.salesforce.com/s/articleView?id=sf.perm_sets_overview.htm&amp;type=5
[VALIDATED] Server-side rule preventing invalid record state
  Instance: Innovation_KPIs_Required_Fields
  Convention: Object Manager → Validation Rules → AND/OR logic on fields
  Docs: https://help.salesforce.com/s/articleView?id=sf.fields_about_field_validation_rules.htm&amp;type=5</t>
  </si>
  <si>
    <t>[VALIDATED] Custom data object for sub-cap-specific records
  Instance: Idea_Sourcing_Channels__c
  Convention: API name ends with __c (e.g., Risk_Appetite__c); Setup → Object Manager → Create
  Docs: https://help.salesforce.com/s/articleView?id=sf.dev_objectcreate_task_parent.htm&amp;type=5
[VALIDATED] Grants object/field permissions to specific user role
  Instance: Idea_Sourcing_Channels_Pset
  Convention: Named with role suffix (e.g., Risk_Officer_Pset); Setup → Permission Sets
  Docs: https://help.salesforce.com/s/articleView?id=sf.perm_sets_overview.htm&amp;type=5
[VALIDATED] Server-side rule preventing invalid record state
  Instance: Idea_Sourcing_Channels_Required_Fields
  Convention: Object Manager → Validation Rules → AND/OR logic on fields
  Docs: https://help.salesforce.com/s/articleView?id=sf.fields_about_field_validation_rules.htm&amp;type=5</t>
  </si>
  <si>
    <t>[VALIDATED] Conversation topic with bound actions for Agentforce
  Instance: Idea Sourcing Channels Topic
  Convention: Setup → Einstein → Agentforce → Topics; bind Apex Actions/Flow Actions
  Docs: https://developer.salesforce.com/docs/ai/agentforce/guide/topics-overview.html
[VALIDATED] Invocable action callable by Agentforce
  Instance: Idea_Sourcing_Channels_Action (Apex @InvocableMethod)
  Convention: Apex @InvocableMethod or Flow Invocable Action; bound to Topic
  Docs: https://developer.salesforce.com/docs/ai/agentforce/guide/actions-overview.html</t>
  </si>
  <si>
    <t>P1C3.2.1.UC1, P1C3.2.1.UC3</t>
  </si>
  <si>
    <t>[VALIDATED] Declarative automation triggered by record changes
  Instance: Notify_On_Idea_Sourcing_Channels_Created
  Convention: Setup → Flows; Trigger: Created/Updated; Optimize for: Actions and Related Records
  Docs: https://help.salesforce.com/s/articleView?id=sf.flow_concepts_designtime.htm&amp;type=5
[VALIDATED] User-facing wizard/intake flow with screens
  Instance: Idea_Sourcing_Channels_Intake_Flow
  Convention: Setup → Flows → New Flow → Screen Flow
  Docs: https://help.salesforce.com/s/articleView?id=sf.flow_concepts_designtime.htm&amp;type=5
[VALIDATED] FSC Action Plan template for repeatable processes
  Instance: Idea_Sourcing_Channels_Action_Plan
  Convention: Setup → Action Plan Templates → New; assign Tasks per persona/timeline
  Docs: https://help.salesforce.com/s/articleView?id=sf.action_plans_overview.htm&amp;type=5</t>
  </si>
  <si>
    <t>P1C3.2.1.UC1, P1C3.2.1.UC2</t>
  </si>
  <si>
    <t>Lightning Web Components</t>
  </si>
  <si>
    <t>Modern JavaScript/Web Component framework for custom UI.</t>
  </si>
  <si>
    <t>[VALIDATED] Server-side Apex code class
  Instance: Idea_Sourcing_ChannelsHandler
  Convention: public class XxxHandler { ... } in classes/ folder; deployed via SFDX
  Docs: https://developer.salesforce.com/docs/atlas.en-us.apexcode.meta/apexcode/apex_classes.htm
[VALIDATED] Server-side code triggered by DML on a specific object
  Instance: Idea_Sourcing_ChannelsTrigger on Idea_Sourcing_Channels__c
  Convention: trigger XxxTrigger on Object__c (before insert, after update) { ... }
  Docs: https://developer.salesforce.com/docs/atlas.en-us.apexcode.meta/apexcode/apex_triggers.htm
[VALIDATED] Lightning Web Component for custom UI
  Instance: idea_Sourcing_ChannelsComponent
  Convention: lwc/xxxComponent/xxxComponent.js + .html + .js-meta.xml
  Docs: https://developer.salesforce.com/docs/component-library/documentation/en/lwc</t>
  </si>
  <si>
    <t>[VALIDATED] Custom data object for sub-cap-specific records
  Instance: Employee_Ideation__c
  Convention: API name ends with __c (e.g., Risk_Appetite__c); Setup → Object Manager → Create
  Docs: https://help.salesforce.com/s/articleView?id=sf.dev_objectcreate_task_parent.htm&amp;type=5
[VALIDATED] Grants object/field permissions to specific user role
  Instance: Employee_Ideation_Pset
  Convention: Named with role suffix (e.g., Risk_Officer_Pset); Setup → Permission Sets
  Docs: https://help.salesforce.com/s/articleView?id=sf.perm_sets_overview.htm&amp;type=5
[VALIDATED] Server-side rule preventing invalid record state
  Instance: Employee_Ideation_Required_Fields
  Convention: Object Manager → Validation Rules → AND/OR logic on fields
  Docs: https://help.salesforce.com/s/articleView?id=sf.fields_about_field_validation_rules.htm&amp;type=5</t>
  </si>
  <si>
    <t>[VALIDATED] Conversation topic with bound actions for Agentforce
  Instance: Employee Ideation Topic
  Convention: Setup → Einstein → Agentforce → Topics; bind Apex Actions/Flow Actions
  Docs: https://developer.salesforce.com/docs/ai/agentforce/guide/topics-overview.html
[VALIDATED] Invocable action callable by Agentforce
  Instance: Employee_Ideation_Action (Apex @InvocableMethod)
  Convention: Apex @InvocableMethod or Flow Invocable Action; bound to Topic
  Docs: https://developer.salesforce.com/docs/ai/agentforce/guide/actions-overview.html</t>
  </si>
  <si>
    <t>P1C3.2.2.UC1, P1C3.2.2.UC3</t>
  </si>
  <si>
    <t>[VALIDATED] Declarative automation triggered by record changes
  Instance: Notify_On_Employee_Ideation_Created
  Convention: Setup → Flows; Trigger: Created/Updated; Optimize for: Actions and Related Records
  Docs: https://help.salesforce.com/s/articleView?id=sf.flow_concepts_designtime.htm&amp;type=5
[VALIDATED] User-facing wizard/intake flow with screens
  Instance: Employee_Ideation_Intake_Flow
  Convention: Setup → Flows → New Flow → Screen Flow
  Docs: https://help.salesforce.com/s/articleView?id=sf.flow_concepts_designtime.htm&amp;type=5
[VALIDATED] FSC Action Plan template for repeatable processes
  Instance: Employee_Ideation_Action_Plan
  Convention: Setup → Action Plan Templates → New; assign Tasks per persona/timeline
  Docs: https://help.salesforce.com/s/articleView?id=sf.action_plans_overview.htm&amp;type=5</t>
  </si>
  <si>
    <t>P1C3.2.2.UC1, P1C3.2.2.UC2</t>
  </si>
  <si>
    <t>[VALIDATED] Server-side Apex code class
  Instance: Employee_IdeationHandler
  Convention: public class XxxHandler { ... } in classes/ folder; deployed via SFDX
  Docs: https://developer.salesforce.com/docs/atlas.en-us.apexcode.meta/apexcode/apex_classes.htm
[VALIDATED] Server-side code triggered by DML on a specific object
  Instance: Employee_IdeationTrigger on Employee_Ideation__c
  Convention: trigger XxxTrigger on Object__c (before insert, after update) { ... }
  Docs: https://developer.salesforce.com/docs/atlas.en-us.apexcode.meta/apexcode/apex_triggers.htm
[VALIDATED] Lightning Web Component for custom UI
  Instance: employee_IdeationComponent
  Convention: lwc/xxxComponent/xxxComponent.js + .html + .js-meta.xml
  Docs: https://developer.salesforce.com/docs/component-library/documentation/en/lwc</t>
  </si>
  <si>
    <t>[VALIDATED] Custom data object for sub-cap-specific records
  Instance: Customer_Driven_Innovation__c
  Convention: API name ends with __c (e.g., Risk_Appetite__c); Setup → Object Manager → Create
  Docs: https://help.salesforce.com/s/articleView?id=sf.dev_objectcreate_task_parent.htm&amp;type=5
[VALIDATED] Grants object/field permissions to specific user role
  Instance: Customer_Driven_Innovation_Pset
  Convention: Named with role suffix (e.g., Risk_Officer_Pset); Setup → Permission Sets
  Docs: https://help.salesforce.com/s/articleView?id=sf.perm_sets_overview.htm&amp;type=5
[VALIDATED] Server-side rule preventing invalid record state
  Instance: Customer_Driven_Innovation_Required_Fields
  Convention: Object Manager → Validation Rules → AND/OR logic on fields
  Docs: https://help.salesforce.com/s/articleView?id=sf.fields_about_field_validation_rules.htm&amp;type=5</t>
  </si>
  <si>
    <t>[VALIDATED] Conversation topic with bound actions for Agentforce
  Instance: Customer-Driven Innovation Topic
  Convention: Setup → Einstein → Agentforce → Topics; bind Apex Actions/Flow Actions
  Docs: https://developer.salesforce.com/docs/ai/agentforce/guide/topics-overview.html
[VALIDATED] Invocable action callable by Agentforce
  Instance: Customer_Driven_Innovation_Action (Apex @InvocableMethod)
  Convention: Apex @InvocableMethod or Flow Invocable Action; bound to Topic
  Docs: https://developer.salesforce.com/docs/ai/agentforce/guide/actions-overview.html</t>
  </si>
  <si>
    <t>P1C3.2.3.UC1, P1C3.2.3.UC3</t>
  </si>
  <si>
    <t>[VALIDATED] Declarative automation triggered by record changes
  Instance: Notify_On_Customer_Driven_Innovation_Created
  Convention: Setup → Flows; Trigger: Created/Updated; Optimize for: Actions and Related Records
  Docs: https://help.salesforce.com/s/articleView?id=sf.flow_concepts_designtime.htm&amp;type=5
[VALIDATED] User-facing wizard/intake flow with screens
  Instance: Customer_Driven_Innovation_Intake_Flow
  Convention: Setup → Flows → New Flow → Screen Flow
  Docs: https://help.salesforce.com/s/articleView?id=sf.flow_concepts_designtime.htm&amp;type=5
[VALIDATED] FSC Action Plan template for repeatable processes
  Instance: Customer_Driven_Innovation_Action_Plan
  Convention: Setup → Action Plan Templates → New; assign Tasks per persona/timeline
  Docs: https://help.salesforce.com/s/articleView?id=sf.action_plans_overview.htm&amp;type=5</t>
  </si>
  <si>
    <t>P1C3.2.3.UC1, P1C3.2.3.UC2</t>
  </si>
  <si>
    <t>[VALIDATED] Server-side Apex code class
  Instance: Customer_Driven_InnovationHandler
  Convention: public class XxxHandler { ... } in classes/ folder; deployed via SFDX
  Docs: https://developer.salesforce.com/docs/atlas.en-us.apexcode.meta/apexcode/apex_classes.htm
[VALIDATED] Server-side code triggered by DML on a specific object
  Instance: Customer_Driven_InnovationTrigger on Customer_Driven_Innovation__c
  Convention: trigger XxxTrigger on Object__c (before insert, after update) { ... }
  Docs: https://developer.salesforce.com/docs/atlas.en-us.apexcode.meta/apexcode/apex_triggers.htm
[VALIDATED] Lightning Web Component for custom UI
  Instance: customer_Driven_InnovationComponent
  Convention: lwc/xxxComponent/xxxComponent.js + .html + .js-meta.xml
  Docs: https://developer.salesforce.com/docs/component-library/documentation/en/lwc</t>
  </si>
  <si>
    <t>[VALIDATED] Custom data object for sub-cap-specific records
  Instance: Idea_Evaluation_Criteria__c
  Convention: API name ends with __c (e.g., Risk_Appetite__c); Setup → Object Manager → Create
  Docs: https://help.salesforce.com/s/articleView?id=sf.dev_objectcreate_task_parent.htm&amp;type=5
[VALIDATED] Grants object/field permissions to specific user role
  Instance: Idea_Evaluation_Criteria_Pset
  Convention: Named with role suffix (e.g., Risk_Officer_Pset); Setup → Permission Sets
  Docs: https://help.salesforce.com/s/articleView?id=sf.perm_sets_overview.htm&amp;type=5
[VALIDATED] Server-side rule preventing invalid record state
  Instance: Idea_Evaluation_Criteria_Required_Fields
  Convention: Object Manager → Validation Rules → AND/OR logic on fields
  Docs: https://help.salesforce.com/s/articleView?id=sf.fields_about_field_validation_rules.htm&amp;type=5</t>
  </si>
  <si>
    <t>[VALIDATED] Conversation topic with bound actions for Agentforce
  Instance: Idea Evaluation Criteria Topic
  Convention: Setup → Einstein → Agentforce → Topics; bind Apex Actions/Flow Actions
  Docs: https://developer.salesforce.com/docs/ai/agentforce/guide/topics-overview.html
[VALIDATED] Invocable action callable by Agentforce
  Instance: Idea_Evaluation_Criteria_Action (Apex @InvocableMethod)
  Convention: Apex @InvocableMethod or Flow Invocable Action; bound to Topic
  Docs: https://developer.salesforce.com/docs/ai/agentforce/guide/actions-overview.html</t>
  </si>
  <si>
    <t>P1C3.2.4.UC1, P1C3.2.4.UC3</t>
  </si>
  <si>
    <t>[VALIDATED] Declarative automation triggered by record changes
  Instance: Notify_On_Idea_Evaluation_Criteria_Created
  Convention: Setup → Flows; Trigger: Created/Updated; Optimize for: Actions and Related Records
  Docs: https://help.salesforce.com/s/articleView?id=sf.flow_concepts_designtime.htm&amp;type=5
[VALIDATED] User-facing wizard/intake flow with screens
  Instance: Idea_Evaluation_Criteria_Intake_Flow
  Convention: Setup → Flows → New Flow → Screen Flow
  Docs: https://help.salesforce.com/s/articleView?id=sf.flow_concepts_designtime.htm&amp;type=5
[VALIDATED] FSC Action Plan template for repeatable processes
  Instance: Idea_Evaluation_Criteria_Action_Plan
  Convention: Setup → Action Plan Templates → New; assign Tasks per persona/timeline
  Docs: https://help.salesforce.com/s/articleView?id=sf.action_plans_overview.htm&amp;type=5</t>
  </si>
  <si>
    <t>P1C3.2.4.UC1, P1C3.2.4.UC2</t>
  </si>
  <si>
    <t>[VALIDATED] Server-side Apex code class
  Instance: Idea_Evaluation_CriteriaHandler
  Convention: public class XxxHandler { ... } in classes/ folder; deployed via SFDX
  Docs: https://developer.salesforce.com/docs/atlas.en-us.apexcode.meta/apexcode/apex_classes.htm
[VALIDATED] Server-side code triggered by DML on a specific object
  Instance: Idea_Evaluation_CriteriaTrigger on Idea_Evaluation_Criteria__c
  Convention: trigger XxxTrigger on Object__c (before insert, after update) { ... }
  Docs: https://developer.salesforce.com/docs/atlas.en-us.apexcode.meta/apexcode/apex_triggers.htm
[VALIDATED] Lightning Web Component for custom UI
  Instance: idea_Evaluation_CriteriaComponent
  Convention: lwc/xxxComponent/xxxComponent.js + .html + .js-meta.xml
  Docs: https://developer.salesforce.com/docs/component-library/documentation/en/lwc</t>
  </si>
  <si>
    <t>[VALIDATED] Custom data object for sub-cap-specific records
  Instance: Idea_Prioritization__c
  Convention: API name ends with __c (e.g., Risk_Appetite__c); Setup → Object Manager → Create
  Docs: https://help.salesforce.com/s/articleView?id=sf.dev_objectcreate_task_parent.htm&amp;type=5
[VALIDATED] Grants object/field permissions to specific user role
  Instance: Idea_Prioritization_Pset
  Convention: Named with role suffix (e.g., Risk_Officer_Pset); Setup → Permission Sets
  Docs: https://help.salesforce.com/s/articleView?id=sf.perm_sets_overview.htm&amp;type=5
[VALIDATED] Server-side rule preventing invalid record state
  Instance: Idea_Prioritization_Required_Fields
  Convention: Object Manager → Validation Rules → AND/OR logic on fields
  Docs: https://help.salesforce.com/s/articleView?id=sf.fields_about_field_validation_rules.htm&amp;type=5</t>
  </si>
  <si>
    <t>[VALIDATED] Conversation topic with bound actions for Agentforce
  Instance: Idea Prioritization Topic
  Convention: Setup → Einstein → Agentforce → Topics; bind Apex Actions/Flow Actions
  Docs: https://developer.salesforce.com/docs/ai/agentforce/guide/topics-overview.html
[VALIDATED] Invocable action callable by Agentforce
  Instance: Idea_Prioritization_Action (Apex @InvocableMethod)
  Convention: Apex @InvocableMethod or Flow Invocable Action; bound to Topic
  Docs: https://developer.salesforce.com/docs/ai/agentforce/guide/actions-overview.html</t>
  </si>
  <si>
    <t>P1C3.2.5.UC1, P1C3.2.5.UC3</t>
  </si>
  <si>
    <t>[VALIDATED] Declarative automation triggered by record changes
  Instance: Notify_On_Idea_Prioritization_Created
  Convention: Setup → Flows; Trigger: Created/Updated; Optimize for: Actions and Related Records
  Docs: https://help.salesforce.com/s/articleView?id=sf.flow_concepts_designtime.htm&amp;type=5
[VALIDATED] User-facing wizard/intake flow with screens
  Instance: Idea_Prioritization_Intake_Flow
  Convention: Setup → Flows → New Flow → Screen Flow
  Docs: https://help.salesforce.com/s/articleView?id=sf.flow_concepts_designtime.htm&amp;type=5
[VALIDATED] FSC Action Plan template for repeatable processes
  Instance: Idea_Prioritization_Action_Plan
  Convention: Setup → Action Plan Templates → New; assign Tasks per persona/timeline
  Docs: https://help.salesforce.com/s/articleView?id=sf.action_plans_overview.htm&amp;type=5</t>
  </si>
  <si>
    <t>P1C3.2.5.UC1, P1C3.2.5.UC2</t>
  </si>
  <si>
    <t>[VALIDATED] Server-side Apex code class
  Instance: Idea_PrioritizationHandler
  Convention: public class XxxHandler { ... } in classes/ folder; deployed via SFDX
  Docs: https://developer.salesforce.com/docs/atlas.en-us.apexcode.meta/apexcode/apex_classes.htm
[VALIDATED] Server-side code triggered by DML on a specific object
  Instance: Idea_PrioritizationTrigger on Idea_Prioritization__c
  Convention: trigger XxxTrigger on Object__c (before insert, after update) { ... }
  Docs: https://developer.salesforce.com/docs/atlas.en-us.apexcode.meta/apexcode/apex_triggers.htm
[VALIDATED] Lightning Web Component for custom UI
  Instance: idea_PrioritizationComponent
  Convention: lwc/xxxComponent/xxxComponent.js + .html + .js-meta.xml
  Docs: https://developer.salesforce.com/docs/component-library/documentation/en/lwc</t>
  </si>
  <si>
    <t>[VALIDATED] Custom data object for sub-cap-specific records
  Instance: Pilot_Framework__c
  Convention: API name ends with __c (e.g., Risk_Appetite__c); Setup → Object Manager → Create
  Docs: https://help.salesforce.com/s/articleView?id=sf.dev_objectcreate_task_parent.htm&amp;type=5
[VALIDATED] Grants object/field permissions to specific user role
  Instance: Pilot_Framework_Pset
  Convention: Named with role suffix (e.g., Risk_Officer_Pset); Setup → Permission Sets
  Docs: https://help.salesforce.com/s/articleView?id=sf.perm_sets_overview.htm&amp;type=5
[VALIDATED] Server-side rule preventing invalid record state
  Instance: Pilot_Framework_Required_Fields
  Convention: Object Manager → Validation Rules → AND/OR logic on fields
  Docs: https://help.salesforce.com/s/articleView?id=sf.fields_about_field_validation_rules.htm&amp;type=5</t>
  </si>
  <si>
    <t>P1C3.3.1.UC1, P1C3.3.1.UC2, P1C3.3.1.UC3, P1C3.3.1.UC4</t>
  </si>
  <si>
    <t>PUB-P1C3.3.1.UC2, PUB-P1C3.3.1.UC4</t>
  </si>
  <si>
    <t>P1C3.3.1.UC2, P1C3.3.1.UC3, P1C3.3.1.UC4</t>
  </si>
  <si>
    <t>PUB-P1C3.3.1.UC2, PUB-P1C3.3.1.UC4, PUB-P1C3.3.1.UC3</t>
  </si>
  <si>
    <t>[VALIDATED] Custom data object for sub-cap-specific records
  Instance: Sandbox_Environments__c
  Convention: API name ends with __c (e.g., Risk_Appetite__c); Setup → Object Manager → Create
  Docs: https://help.salesforce.com/s/articleView?id=sf.dev_objectcreate_task_parent.htm&amp;type=5
[VALIDATED] Grants object/field permissions to specific user role
  Instance: Sandbox_Environments_Pset
  Convention: Named with role suffix (e.g., Risk_Officer_Pset); Setup → Permission Sets
  Docs: https://help.salesforce.com/s/articleView?id=sf.perm_sets_overview.htm&amp;type=5
[VALIDATED] Server-side rule preventing invalid record state
  Instance: Sandbox_Environments_Required_Fields
  Convention: Object Manager → Validation Rules → AND/OR logic on fields
  Docs: https://help.salesforce.com/s/articleView?id=sf.fields_about_field_validation_rules.htm&amp;type=5</t>
  </si>
  <si>
    <t>P1C3.3.2.UC1, P1C3.3.2.UC2, P1C3.3.2.UC3, P1C3.3.2.UC4</t>
  </si>
  <si>
    <t>PUB-P1C3.3.2.UC2, PUB-P1C3.3.2.UC4</t>
  </si>
  <si>
    <t>P1C3.3.2.UC2, P1C3.3.2.UC3, P1C3.3.2.UC4</t>
  </si>
  <si>
    <t>PUB-P1C3.3.2.UC3, PUB-P1C3.3.2.UC2, PUB-P1C3.3.2.UC4</t>
  </si>
  <si>
    <t>[VALIDATED] Custom data object for sub-cap-specific records
  Instance: Fail_Fast_Culture__c
  Convention: API name ends with __c (e.g., Risk_Appetite__c); Setup → Object Manager → Create
  Docs: https://help.salesforce.com/s/articleView?id=sf.dev_objectcreate_task_parent.htm&amp;type=5
[VALIDATED] Grants object/field permissions to specific user role
  Instance: Fail_Fast_Culture_Pset
  Convention: Named with role suffix (e.g., Risk_Officer_Pset); Setup → Permission Sets
  Docs: https://help.salesforce.com/s/articleView?id=sf.perm_sets_overview.htm&amp;type=5
[VALIDATED] Server-side rule preventing invalid record state
  Instance: Fail_Fast_Culture_Required_Fields
  Convention: Object Manager → Validation Rules → AND/OR logic on fields
  Docs: https://help.salesforce.com/s/articleView?id=sf.fields_about_field_validation_rules.htm&amp;type=5</t>
  </si>
  <si>
    <t>P1C3.3.3.UC1, P1C3.3.3.UC2, P1C3.3.3.UC3, P1C3.3.3.UC4</t>
  </si>
  <si>
    <t>PUB-P1C3.3.3.UC2, PUB-P1C3.3.3.UC4</t>
  </si>
  <si>
    <t>P1C3.3.3.UC2, P1C3.3.3.UC3, P1C3.3.3.UC4</t>
  </si>
  <si>
    <t>PUB-P1C3.3.3.UC2, PUB-P1C3.3.3.UC3, PUB-P1C3.3.3.UC4</t>
  </si>
  <si>
    <t>[VALIDATED] Custom data object for sub-cap-specific records
  Instance: A_B_Testing_Capabilities__c
  Convention: API name ends with __c (e.g., Risk_Appetite__c); Setup → Object Manager → Create
  Docs: https://help.salesforce.com/s/articleView?id=sf.dev_objectcreate_task_parent.htm&amp;type=5
[VALIDATED] Grants object/field permissions to specific user role
  Instance: A_B_Testing_Capabilities_Pset
  Convention: Named with role suffix (e.g., Risk_Officer_Pset); Setup → Permission Sets
  Docs: https://help.salesforce.com/s/articleView?id=sf.perm_sets_overview.htm&amp;type=5
[VALIDATED] Server-side rule preventing invalid record state
  Instance: A_B_Testing_Capabilities_Required_Fields
  Convention: Object Manager → Validation Rules → AND/OR logic on fields
  Docs: https://help.salesforce.com/s/articleView?id=sf.fields_about_field_validation_rules.htm&amp;type=5</t>
  </si>
  <si>
    <t>P1C3.3.4.UC1, P1C3.3.4.UC2, P1C3.3.4.UC3, P1C3.3.4.UC4</t>
  </si>
  <si>
    <t>PUB-P1C3.3.4.UC4, PUB-P1C3.3.4.UC2</t>
  </si>
  <si>
    <t>P1C3.3.4.UC2, P1C3.3.4.UC3, P1C3.3.4.UC4</t>
  </si>
  <si>
    <t>PUB-P1C3.3.4.UC4, PUB-P1C3.3.4.UC3, PUB-P1C3.3.4.UC2</t>
  </si>
  <si>
    <t>[VALIDATED] Custom data object for sub-cap-specific records
  Instance: Pilot_Governance__c
  Convention: API name ends with __c (e.g., Risk_Appetite__c); Setup → Object Manager → Create
  Docs: https://help.salesforce.com/s/articleView?id=sf.dev_objectcreate_task_parent.htm&amp;type=5
[VALIDATED] Grants object/field permissions to specific user role
  Instance: Pilot_Governance_Pset
  Convention: Named with role suffix (e.g., Risk_Officer_Pset); Setup → Permission Sets
  Docs: https://help.salesforce.com/s/articleView?id=sf.perm_sets_overview.htm&amp;type=5
[VALIDATED] Server-side rule preventing invalid record state
  Instance: Pilot_Governance_Required_Fields
  Convention: Object Manager → Validation Rules → AND/OR logic on fields
  Docs: https://help.salesforce.com/s/articleView?id=sf.fields_about_field_validation_rules.htm&amp;type=5</t>
  </si>
  <si>
    <t>P1C3.3.5.UC1, P1C3.3.5.UC2, P1C3.3.5.UC3, P1C3.3.5.UC4</t>
  </si>
  <si>
    <t>PUB-P1C3.3.5.UC2, PUB-P1C3.3.5.UC4</t>
  </si>
  <si>
    <t>P1C3.3.5.UC2, P1C3.3.5.UC3, P1C3.3.5.UC4</t>
  </si>
  <si>
    <t>PUB-P1C3.3.5.UC3, PUB-P1C3.3.5.UC2, PUB-P1C3.3.5.UC4</t>
  </si>
  <si>
    <t>[VALIDATED] Declarative automation triggered by record changes
  Instance: Notify_On_Scale_Decision_Framework_Created
  Convention: Setup → Flows; Trigger: Created/Updated; Optimize for: Actions and Related Records
  Docs: https://help.salesforce.com/s/articleView?id=sf.flow_concepts_designtime.htm&amp;type=5
[VALIDATED] User-facing wizard/intake flow with screens
  Instance: Scale_Decision_Framework_Intake_Flow
  Convention: Setup → Flows → New Flow → Screen Flow
  Docs: https://help.salesforce.com/s/articleView?id=sf.flow_concepts_designtime.htm&amp;type=5
[VALIDATED] FSC Action Plan template for repeatable processes
  Instance: Scale_Decision_Framework_Action_Plan
  Convention: Setup → Action Plan Templates → New; assign Tasks per persona/timeline
  Docs: https://help.salesforce.com/s/articleView?id=sf.action_plans_overview.htm&amp;type=5</t>
  </si>
  <si>
    <t>P1C3.4.1.UC1, P1C3.4.1.UC2</t>
  </si>
  <si>
    <t>[VALIDATED] Custom data object for sub-cap-specific records
  Instance: Scale_Decision_Framework__c
  Convention: API name ends with __c (e.g., Risk_Appetite__c); Setup → Object Manager → Create
  Docs: https://help.salesforce.com/s/articleView?id=sf.dev_objectcreate_task_parent.htm&amp;type=5
[VALIDATED] Grants object/field permissions to specific user role
  Instance: Scale_Decision_Framework_Pset
  Convention: Named with role suffix (e.g., Risk_Officer_Pset); Setup → Permission Sets
  Docs: https://help.salesforce.com/s/articleView?id=sf.perm_sets_overview.htm&amp;type=5
[VALIDATED] Server-side rule preventing invalid record state
  Instance: Scale_Decision_Framework_Required_Fields
  Convention: Object Manager → Validation Rules → AND/OR logic on fields
  Docs: https://help.salesforce.com/s/articleView?id=sf.fields_about_field_validation_rules.htm&amp;type=5</t>
  </si>
  <si>
    <t>[VALIDATED] Declarative automation triggered by record changes
  Instance: Notify_On_Production_Transition_Created
  Convention: Setup → Flows; Trigger: Created/Updated; Optimize for: Actions and Related Records
  Docs: https://help.salesforce.com/s/articleView?id=sf.flow_concepts_designtime.htm&amp;type=5
[VALIDATED] User-facing wizard/intake flow with screens
  Instance: Production_Transition_Intake_Flow
  Convention: Setup → Flows → New Flow → Screen Flow
  Docs: https://help.salesforce.com/s/articleView?id=sf.flow_concepts_designtime.htm&amp;type=5
[VALIDATED] FSC Action Plan template for repeatable processes
  Instance: Production_Transition_Action_Plan
  Convention: Setup → Action Plan Templates → New; assign Tasks per persona/timeline
  Docs: https://help.salesforce.com/s/articleView?id=sf.action_plans_overview.htm&amp;type=5</t>
  </si>
  <si>
    <t>P1C3.4.2.UC1, P1C3.4.2.UC2</t>
  </si>
  <si>
    <t>[VALIDATED] Custom data object for sub-cap-specific records
  Instance: Production_Transition__c
  Convention: API name ends with __c (e.g., Risk_Appetite__c); Setup → Object Manager → Create
  Docs: https://help.salesforce.com/s/articleView?id=sf.dev_objectcreate_task_parent.htm&amp;type=5
[VALIDATED] Grants object/field permissions to specific user role
  Instance: Production_Transition_Pset
  Convention: Named with role suffix (e.g., Risk_Officer_Pset); Setup → Permission Sets
  Docs: https://help.salesforce.com/s/articleView?id=sf.perm_sets_overview.htm&amp;type=5
[VALIDATED] Server-side rule preventing invalid record state
  Instance: Production_Transition_Required_Fields
  Convention: Object Manager → Validation Rules → AND/OR logic on fields
  Docs: https://help.salesforce.com/s/articleView?id=sf.fields_about_field_validation_rules.htm&amp;type=5</t>
  </si>
  <si>
    <t>[VALIDATED] Declarative automation triggered by record changes
  Instance: Notify_On_Retirement_Criteria_Created
  Convention: Setup → Flows; Trigger: Created/Updated; Optimize for: Actions and Related Records
  Docs: https://help.salesforce.com/s/articleView?id=sf.flow_concepts_designtime.htm&amp;type=5
[VALIDATED] User-facing wizard/intake flow with screens
  Instance: Retirement_Criteria_Intake_Flow
  Convention: Setup → Flows → New Flow → Screen Flow
  Docs: https://help.salesforce.com/s/articleView?id=sf.flow_concepts_designtime.htm&amp;type=5
[VALIDATED] FSC Action Plan template for repeatable processes
  Instance: Retirement_Criteria_Action_Plan
  Convention: Setup → Action Plan Templates → New; assign Tasks per persona/timeline
  Docs: https://help.salesforce.com/s/articleView?id=sf.action_plans_overview.htm&amp;type=5</t>
  </si>
  <si>
    <t>P1C3.4.3.UC1, P1C3.4.3.UC2</t>
  </si>
  <si>
    <t>[VALIDATED] Custom data object for sub-cap-specific records
  Instance: Retirement_Criteria__c
  Convention: API name ends with __c (e.g., Risk_Appetite__c); Setup → Object Manager → Create
  Docs: https://help.salesforce.com/s/articleView?id=sf.dev_objectcreate_task_parent.htm&amp;type=5
[VALIDATED] Grants object/field permissions to specific user role
  Instance: Retirement_Criteria_Pset
  Convention: Named with role suffix (e.g., Risk_Officer_Pset); Setup → Permission Sets
  Docs: https://help.salesforce.com/s/articleView?id=sf.perm_sets_overview.htm&amp;type=5
[VALIDATED] Server-side rule preventing invalid record state
  Instance: Retirement_Criteria_Required_Fields
  Convention: Object Manager → Validation Rules → AND/OR logic on fields
  Docs: https://help.salesforce.com/s/articleView?id=sf.fields_about_field_validation_rules.htm&amp;type=5</t>
  </si>
  <si>
    <t>[VALIDATED] Declarative automation triggered by record changes
  Instance: Notify_On_Knowledge_Capture_Created
  Convention: Setup → Flows; Trigger: Created/Updated; Optimize for: Actions and Related Records
  Docs: https://help.salesforce.com/s/articleView?id=sf.flow_concepts_designtime.htm&amp;type=5
[VALIDATED] User-facing wizard/intake flow with screens
  Instance: Knowledge_Capture_Intake_Flow
  Convention: Setup → Flows → New Flow → Screen Flow
  Docs: https://help.salesforce.com/s/articleView?id=sf.flow_concepts_designtime.htm&amp;type=5
[VALIDATED] FSC Action Plan template for repeatable processes
  Instance: Knowledge_Capture_Action_Plan
  Convention: Setup → Action Plan Templates → New; assign Tasks per persona/timeline
  Docs: https://help.salesforce.com/s/articleView?id=sf.action_plans_overview.htm&amp;type=5</t>
  </si>
  <si>
    <t>P1C3.4.4.UC1, P1C3.4.4.UC2</t>
  </si>
  <si>
    <t>[VALIDATED] Custom data object for sub-cap-specific records
  Instance: Knowledge_Capture__c
  Convention: API name ends with __c (e.g., Risk_Appetite__c); Setup → Object Manager → Create
  Docs: https://help.salesforce.com/s/articleView?id=sf.dev_objectcreate_task_parent.htm&amp;type=5
[VALIDATED] Grants object/field permissions to specific user role
  Instance: Knowledge_Capture_Pset
  Convention: Named with role suffix (e.g., Risk_Officer_Pset); Setup → Permission Sets
  Docs: https://help.salesforce.com/s/articleView?id=sf.perm_sets_overview.htm&amp;type=5
[VALIDATED] Server-side rule preventing invalid record state
  Instance: Knowledge_Capture_Required_Fields
  Convention: Object Manager → Validation Rules → AND/OR logic on fields
  Docs: https://help.salesforce.com/s/articleView?id=sf.fields_about_field_validation_rules.htm&amp;type=5</t>
  </si>
  <si>
    <t>[VALIDATED] Declarative automation triggered by record changes
  Instance: Notify_On_Post_Implementation_Optimization_Created
  Convention: Setup → Flows; Trigger: Created/Updated; Optimize for: Actions and Related Records
  Docs: https://help.salesforce.com/s/articleView?id=sf.flow_concepts_designtime.htm&amp;type=5
[VALIDATED] User-facing wizard/intake flow with screens
  Instance: Post_Implementation_Optimization_Intake_Flow
  Convention: Setup → Flows → New Flow → Screen Flow
  Docs: https://help.salesforce.com/s/articleView?id=sf.flow_concepts_designtime.htm&amp;type=5
[VALIDATED] FSC Action Plan template for repeatable processes
  Instance: Post_Implementation_Optimization_Action_Plan
  Convention: Setup → Action Plan Templates → New; assign Tasks per persona/timeline
  Docs: https://help.salesforce.com/s/articleView?id=sf.action_plans_overview.htm&amp;type=5</t>
  </si>
  <si>
    <t>P1C3.4.5.UC1, P1C3.4.5.UC2</t>
  </si>
  <si>
    <t>[VALIDATED] Custom data object for sub-cap-specific records
  Instance: Post_Implementation_Optimization__c
  Convention: API name ends with __c (e.g., Risk_Appetite__c); Setup → Object Manager → Create
  Docs: https://help.salesforce.com/s/articleView?id=sf.dev_objectcreate_task_parent.htm&amp;type=5
[VALIDATED] Grants object/field permissions to specific user role
  Instance: Post_Implementation_Optimization_Pset
  Convention: Named with role suffix (e.g., Risk_Officer_Pset); Setup → Permission Sets
  Docs: https://help.salesforce.com/s/articleView?id=sf.perm_sets_overview.htm&amp;type=5
[VALIDATED] Server-side rule preventing invalid record state
  Instance: Post_Implementation_Optimization_Required_Fields
  Convention: Object Manager → Validation Rules → AND/OR logic on fields
  Docs: https://help.salesforce.com/s/articleView?id=sf.fields_about_field_validation_rules.htm&amp;type=5</t>
  </si>
  <si>
    <t>[VALIDATED] Custom data object for sub-cap-specific records
  Instance: Dedicated_Innovation_Budget__c
  Convention: API name ends with __c (e.g., Risk_Appetite__c); Setup → Object Manager → Create
  Docs: https://help.salesforce.com/s/articleView?id=sf.dev_objectcreate_task_parent.htm&amp;type=5
[VALIDATED] Grants object/field permissions to specific user role
  Instance: Dedicated_Innovation_Budget_Pset
  Convention: Named with role suffix (e.g., Risk_Officer_Pset); Setup → Permission Sets
  Docs: https://help.salesforce.com/s/articleView?id=sf.perm_sets_overview.htm&amp;type=5
[VALIDATED] Server-side rule preventing invalid record state
  Instance: Dedicated_Innovation_Budget_Required_Fields
  Convention: Object Manager → Validation Rules → AND/OR logic on fields
  Docs: https://help.salesforce.com/s/articleView?id=sf.fields_about_field_validation_rules.htm&amp;type=5</t>
  </si>
  <si>
    <t>P1C3.5.1.UC1, P1C3.5.1.UC3</t>
  </si>
  <si>
    <t>PUB-P1C3.5.1.UC3, PUB-P1C3.5.1.UC1</t>
  </si>
  <si>
    <t>[VALIDATED] Custom event published/subscribed via Pub/Sub API
  Instance: Dedicated_Innovation_Budget_Event__e
  Convention: Object API name ends with __e (e.g., Risk_Event__e); Setup → Platform Events
  Docs: https://developer.salesforce.com/docs/platform/pub-sub-api/overview
[VALIDATED] Subscribes to record-change events via Pub/Sub
  Instance: /data/Dedicated_Innovation_Budget__ChangeEvent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@RestResource(urlMapping='/dedicated_innovation_budget')
  Convention: @RestResource(urlMapping='/path') on Apex class with @HttpGet/@HttpPost methods
  Docs: https://developer.salesforce.com/docs/atlas.en-us.apexcode.meta/apexcode/apex_rest_intro.htm</t>
  </si>
  <si>
    <t>P1C3.5.1.UC2, P1C3.5.1.UC3</t>
  </si>
  <si>
    <t>[VALIDATED] Conversation topic with bound actions for Agentforce
  Instance: Dedicated Innovation Budget Topic
  Convention: Setup → Einstein → Agentforce → Topics; bind Apex Actions/Flow Actions
  Docs: https://developer.salesforce.com/docs/ai/agentforce/guide/topics-overview.html
[VALIDATED] Invocable action callable by Agentforce
  Instance: Dedicated_Innovation_Budget_Action (Apex @InvocableMethod)
  Convention: Apex @InvocableMethod or Flow Invocable Action; bound to Topic
  Docs: https://developer.salesforce.com/docs/ai/agentforce/guide/actions-overview.html</t>
  </si>
  <si>
    <t>[VALIDATED] Custom data object for sub-cap-specific records
  Instance: Stage_Gate_Funding__c
  Convention: API name ends with __c (e.g., Risk_Appetite__c); Setup → Object Manager → Create
  Docs: https://help.salesforce.com/s/articleView?id=sf.dev_objectcreate_task_parent.htm&amp;type=5
[VALIDATED] Grants object/field permissions to specific user role
  Instance: Stage_Gate_Funding_Pset
  Convention: Named with role suffix (e.g., Risk_Officer_Pset); Setup → Permission Sets
  Docs: https://help.salesforce.com/s/articleView?id=sf.perm_sets_overview.htm&amp;type=5
[VALIDATED] Server-side rule preventing invalid record state
  Instance: Stage_Gate_Funding_Required_Fields
  Convention: Object Manager → Validation Rules → AND/OR logic on fields
  Docs: https://help.salesforce.com/s/articleView?id=sf.fields_about_field_validation_rules.htm&amp;type=5</t>
  </si>
  <si>
    <t>P1C3.5.2.UC1, P1C3.5.2.UC3</t>
  </si>
  <si>
    <t>PUB-P1C3.5.2.UC1, PUB-P1C3.5.2.UC3</t>
  </si>
  <si>
    <t>[VALIDATED] Custom event published/subscribed via Pub/Sub API
  Instance: Stage_Gate_Funding_Event__e
  Convention: Object API name ends with __e (e.g., Risk_Event__e); Setup → Platform Events
  Docs: https://developer.salesforce.com/docs/platform/pub-sub-api/overview
[VALIDATED] Subscribes to record-change events via Pub/Sub
  Instance: /data/Stage_Gate_Funding__ChangeEvent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@RestResource(urlMapping='/stage_gate_funding')
  Convention: @RestResource(urlMapping='/path') on Apex class with @HttpGet/@HttpPost methods
  Docs: https://developer.salesforce.com/docs/atlas.en-us.apexcode.meta/apexcode/apex_rest_intro.htm</t>
  </si>
  <si>
    <t>P1C3.5.2.UC2, P1C3.5.2.UC3</t>
  </si>
  <si>
    <t>[VALIDATED] Conversation topic with bound actions for Agentforce
  Instance: Stage-Gate Funding Topic
  Convention: Setup → Einstein → Agentforce → Topics; bind Apex Actions/Flow Actions
  Docs: https://developer.salesforce.com/docs/ai/agentforce/guide/topics-overview.html
[VALIDATED] Invocable action callable by Agentforce
  Instance: Stage_Gate_Funding_Action (Apex @InvocableMethod)
  Convention: Apex @InvocableMethod or Flow Invocable Action; bound to Topic
  Docs: https://developer.salesforce.com/docs/ai/agentforce/guide/actions-overview.html</t>
  </si>
  <si>
    <t>[VALIDATED] Custom data object for sub-cap-specific records
  Instance: Innovation_ROI_Tracking__c
  Convention: API name ends with __c (e.g., Risk_Appetite__c); Setup → Object Manager → Create
  Docs: https://help.salesforce.com/s/articleView?id=sf.dev_objectcreate_task_parent.htm&amp;type=5
[VALIDATED] Grants object/field permissions to specific user role
  Instance: Innovation_ROI_Tracking_Pset
  Convention: Named with role suffix (e.g., Risk_Officer_Pset); Setup → Permission Sets
  Docs: https://help.salesforce.com/s/articleView?id=sf.perm_sets_overview.htm&amp;type=5
[VALIDATED] Server-side rule preventing invalid record state
  Instance: Innovation_ROI_Tracking_Required_Fields
  Convention: Object Manager → Validation Rules → AND/OR logic on fields
  Docs: https://help.salesforce.com/s/articleView?id=sf.fields_about_field_validation_rules.htm&amp;type=5</t>
  </si>
  <si>
    <t>P1C3.5.3.UC1, P1C3.5.3.UC3</t>
  </si>
  <si>
    <t>PUB-P1C3.5.3.UC1, PUB-P1C3.5.3.UC3</t>
  </si>
  <si>
    <t>[VALIDATED] Custom event published/subscribed via Pub/Sub API
  Instance: Innovation_ROI_Tracking_Event__e
  Convention: Object API name ends with __e (e.g., Risk_Event__e); Setup → Platform Events
  Docs: https://developer.salesforce.com/docs/platform/pub-sub-api/overview
[VALIDATED] Subscribes to record-change events via Pub/Sub
  Instance: /data/Innovation_ROI_Tracking__ChangeEvent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@RestResource(urlMapping='/innovation_roi_tracking')
  Convention: @RestResource(urlMapping='/path') on Apex class with @HttpGet/@HttpPost methods
  Docs: https://developer.salesforce.com/docs/atlas.en-us.apexcode.meta/apexcode/apex_rest_intro.htm</t>
  </si>
  <si>
    <t>P1C3.5.3.UC2, P1C3.5.3.UC3</t>
  </si>
  <si>
    <t>[VALIDATED] Conversation topic with bound actions for Agentforce
  Instance: Innovation ROI Tracking Topic
  Convention: Setup → Einstein → Agentforce → Topics; bind Apex Actions/Flow Actions
  Docs: https://developer.salesforce.com/docs/ai/agentforce/guide/topics-overview.html
[VALIDATED] Invocable action callable by Agentforce
  Instance: Innovation_ROI_Tracking_Action (Apex @InvocableMethod)
  Convention: Apex @InvocableMethod or Flow Invocable Action; bound to Topic
  Docs: https://developer.salesforce.com/docs/ai/agentforce/guide/actions-overview.html</t>
  </si>
  <si>
    <t>[VALIDATED] Custom data object for sub-cap-specific records
  Instance: Venture_Allocation__c
  Convention: API name ends with __c (e.g., Risk_Appetite__c); Setup → Object Manager → Create
  Docs: https://help.salesforce.com/s/articleView?id=sf.dev_objectcreate_task_parent.htm&amp;type=5
[VALIDATED] Grants object/field permissions to specific user role
  Instance: Venture_Allocation_Pset
  Convention: Named with role suffix (e.g., Risk_Officer_Pset); Setup → Permission Sets
  Docs: https://help.salesforce.com/s/articleView?id=sf.perm_sets_overview.htm&amp;type=5
[VALIDATED] Server-side rule preventing invalid record state
  Instance: Venture_Allocation_Required_Fields
  Convention: Object Manager → Validation Rules → AND/OR logic on fields
  Docs: https://help.salesforce.com/s/articleView?id=sf.fields_about_field_validation_rules.htm&amp;type=5</t>
  </si>
  <si>
    <t>P1C3.5.4.UC1, P1C3.5.4.UC3</t>
  </si>
  <si>
    <t>PUB-P1C3.5.4.UC3, PUB-P1C3.5.4.UC1</t>
  </si>
  <si>
    <t>[VALIDATED] Custom event published/subscribed via Pub/Sub API
  Instance: Venture_Allocation_Event__e
  Convention: Object API name ends with __e (e.g., Risk_Event__e); Setup → Platform Events
  Docs: https://developer.salesforce.com/docs/platform/pub-sub-api/overview
[VALIDATED] Subscribes to record-change events via Pub/Sub
  Instance: /data/Venture_Allocation__ChangeEvent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@RestResource(urlMapping='/venture_allocation')
  Convention: @RestResource(urlMapping='/path') on Apex class with @HttpGet/@HttpPost methods
  Docs: https://developer.salesforce.com/docs/atlas.en-us.apexcode.meta/apexcode/apex_rest_intro.htm</t>
  </si>
  <si>
    <t>P1C3.5.4.UC2, P1C3.5.4.UC3</t>
  </si>
  <si>
    <t>[VALIDATED] Conversation topic with bound actions for Agentforce
  Instance: Venture Allocation Topic
  Convention: Setup → Einstein → Agentforce → Topics; bind Apex Actions/Flow Actions
  Docs: https://developer.salesforce.com/docs/ai/agentforce/guide/topics-overview.html
[VALIDATED] Invocable action callable by Agentforce
  Instance: Venture_Allocation_Action (Apex @InvocableMethod)
  Convention: Apex @InvocableMethod or Flow Invocable Action; bound to Topic
  Docs: https://developer.salesforce.com/docs/ai/agentforce/guide/actions-overview.html</t>
  </si>
  <si>
    <t>[VALIDATED] Declarative automation triggered by record changes
  Instance: Notify_On_Fintech_Partnership_Strategy_Created
  Convention: Setup → Flows; Trigger: Created/Updated; Optimize for: Actions and Related Records
  Docs: https://help.salesforce.com/s/articleView?id=sf.flow_concepts_designtime.htm&amp;type=5
[VALIDATED] User-facing wizard/intake flow with screens
  Instance: Fintech_Partnership_Strategy_Intake_Flow
  Convention: Setup → Flows → New Flow → Screen Flow
  Docs: https://help.salesforce.com/s/articleView?id=sf.flow_concepts_designtime.htm&amp;type=5
[VALIDATED] FSC Action Plan template for repeatable processes
  Instance: Fintech_Partnership_Strategy_Action_Plan
  Convention: Setup → Action Plan Templates → New; assign Tasks per persona/timeline
  Docs: https://help.salesforce.com/s/articleView?id=sf.action_plans_overview.htm&amp;type=5</t>
  </si>
  <si>
    <t>[VALIDATED] Server-side Apex code class
  Instance: Fintech_Partnership_StrategyHandler
  Convention: public class XxxHandler { ... } in classes/ folder; deployed via SFDX
  Docs: https://developer.salesforce.com/docs/atlas.en-us.apexcode.meta/apexcode/apex_classes.htm
[VALIDATED] Server-side code triggered by DML on a specific object
  Instance: Fintech_Partnership_StrategyTrigger on Fintech_Partnership_Strategy__c
  Convention: trigger XxxTrigger on Object__c (before insert, after update) { ... }
  Docs: https://developer.salesforce.com/docs/atlas.en-us.apexcode.meta/apexcode/apex_triggers.htm
[VALIDATED] Lightning Web Component for custom UI
  Instance: fintech_Partnership_StrategyComponent
  Convention: lwc/xxxComponent/xxxComponent.js + .html + .js-meta.xml
  Docs: https://developer.salesforce.com/docs/component-library/documentation/en/lwc</t>
  </si>
  <si>
    <t>[VALIDATED] Conversation topic with bound actions for Agentforce
  Instance: Fintech Partnership Strategy Topic
  Convention: Setup → Einstein → Agentforce → Topics; bind Apex Actions/Flow Actions
  Docs: https://developer.salesforce.com/docs/ai/agentforce/guide/topics-overview.html
[VALIDATED] Invocable action callable by Agentforce
  Instance: Fintech_Partnership_Strategy_Action (Apex @InvocableMethod)
  Convention: Apex @InvocableMethod or Flow Invocable Action; bound to Topic
  Docs: https://developer.salesforce.com/docs/ai/agentforce/guide/actions-overview.html</t>
  </si>
  <si>
    <t>[VALIDATED] Custom data object for sub-cap-specific records
  Instance: Fintech_Partnership_Strategy__c
  Convention: API name ends with __c (e.g., Risk_Appetite__c); Setup → Object Manager → Create
  Docs: https://help.salesforce.com/s/articleView?id=sf.dev_objectcreate_task_parent.htm&amp;type=5
[VALIDATED] Grants object/field permissions to specific user role
  Instance: Fintech_Partnership_Strategy_Pset
  Convention: Named with role suffix (e.g., Risk_Officer_Pset); Setup → Permission Sets
  Docs: https://help.salesforce.com/s/articleView?id=sf.perm_sets_overview.htm&amp;type=5
[VALIDATED] Server-side rule preventing invalid record state
  Instance: Fintech_Partnership_Strategy_Required_Fields
  Convention: Object Manager → Validation Rules → AND/OR logic on fields
  Docs: https://help.salesforce.com/s/articleView?id=sf.fields_about_field_validation_rules.htm&amp;type=5</t>
  </si>
  <si>
    <t>[VALIDATED] Declarative automation triggered by record changes
  Instance: Notify_On_Accelerator_Incubator_Engagement_Created
  Convention: Setup → Flows; Trigger: Created/Updated; Optimize for: Actions and Related Records
  Docs: https://help.salesforce.com/s/articleView?id=sf.flow_concepts_designtime.htm&amp;type=5
[VALIDATED] User-facing wizard/intake flow with screens
  Instance: Accelerator_Incubator_Engagement_Intake_Flow
  Convention: Setup → Flows → New Flow → Screen Flow
  Docs: https://help.salesforce.com/s/articleView?id=sf.flow_concepts_designtime.htm&amp;type=5
[VALIDATED] FSC Action Plan template for repeatable processes
  Instance: Accelerator_Incubator_Engagement_Action_Plan
  Convention: Setup → Action Plan Templates → New; assign Tasks per persona/timeline
  Docs: https://help.salesforce.com/s/articleView?id=sf.action_plans_overview.htm&amp;type=5</t>
  </si>
  <si>
    <t>[VALIDATED] Server-side Apex code class
  Instance: Accelerator_Incubator_EngagementHandler
  Convention: public class XxxHandler { ... } in classes/ folder; deployed via SFDX
  Docs: https://developer.salesforce.com/docs/atlas.en-us.apexcode.meta/apexcode/apex_classes.htm
[VALIDATED] Server-side code triggered by DML on a specific object
  Instance: Accelerator_Incubator_EngagementTrigger on Accelerator_Incubator_Engagement__c
  Convention: trigger XxxTrigger on Object__c (before insert, after update) { ... }
  Docs: https://developer.salesforce.com/docs/atlas.en-us.apexcode.meta/apexcode/apex_triggers.htm
[VALIDATED] Lightning Web Component for custom UI
  Instance: accelerator_Incubator_EngagementComponent
  Convention: lwc/xxxComponent/xxxComponent.js + .html + .js-meta.xml
  Docs: https://developer.salesforce.com/docs/component-library/documentation/en/lwc</t>
  </si>
  <si>
    <t>[VALIDATED] Conversation topic with bound actions for Agentforce
  Instance: Accelerator/Incubator Engagement Topic
  Convention: Setup → Einstein → Agentforce → Topics; bind Apex Actions/Flow Actions
  Docs: https://developer.salesforce.com/docs/ai/agentforce/guide/topics-overview.html
[VALIDATED] Invocable action callable by Agentforce
  Instance: Accelerator_Incubator_Engagement_Action (Apex @InvocableMethod)
  Convention: Apex @InvocableMethod or Flow Invocable Action; bound to Topic
  Docs: https://developer.salesforce.com/docs/ai/agentforce/guide/actions-overview.html</t>
  </si>
  <si>
    <t>[VALIDATED] Custom data object for sub-cap-specific records
  Instance: Accelerator_Incubator_Engagement__c
  Convention: API name ends with __c (e.g., Risk_Appetite__c); Setup → Object Manager → Create
  Docs: https://help.salesforce.com/s/articleView?id=sf.dev_objectcreate_task_parent.htm&amp;type=5
[VALIDATED] Grants object/field permissions to specific user role
  Instance: Accelerator_Incubator_Engagement_Pset
  Convention: Named with role suffix (e.g., Risk_Officer_Pset); Setup → Permission Sets
  Docs: https://help.salesforce.com/s/articleView?id=sf.perm_sets_overview.htm&amp;type=5
[VALIDATED] Server-side rule preventing invalid record state
  Instance: Accelerator_Incubator_Engagement_Required_Fields
  Convention: Object Manager → Validation Rules → AND/OR logic on fields
  Docs: https://help.salesforce.com/s/articleView?id=sf.fields_about_field_validation_rules.htm&amp;type=5</t>
  </si>
  <si>
    <t>[VALIDATED] Declarative automation triggered by record changes
  Instance: Notify_On_Industry_Consortium_Participation_Created
  Convention: Setup → Flows; Trigger: Created/Updated; Optimize for: Actions and Related Records
  Docs: https://help.salesforce.com/s/articleView?id=sf.flow_concepts_designtime.htm&amp;type=5
[VALIDATED] User-facing wizard/intake flow with screens
  Instance: Industry_Consortium_Participation_Intake_Flow
  Convention: Setup → Flows → New Flow → Screen Flow
  Docs: https://help.salesforce.com/s/articleView?id=sf.flow_concepts_designtime.htm&amp;type=5
[VALIDATED] FSC Action Plan template for repeatable processes
  Instance: Industry_Consortium_Participation_Action_Plan
  Convention: Setup → Action Plan Templates → New; assign Tasks per persona/timeline
  Docs: https://help.salesforce.com/s/articleView?id=sf.action_plans_overview.htm&amp;type=5</t>
  </si>
  <si>
    <t>[VALIDATED] Server-side Apex code class
  Instance: Industry_Consortium_ParticipationHandler
  Convention: public class XxxHandler { ... } in classes/ folder; deployed via SFDX
  Docs: https://developer.salesforce.com/docs/atlas.en-us.apexcode.meta/apexcode/apex_classes.htm
[VALIDATED] Server-side code triggered by DML on a specific object
  Instance: Industry_Consortium_ParticipationTrigger on Industry_Consortium_Participation__c
  Convention: trigger XxxTrigger on Object__c (before insert, after update) { ... }
  Docs: https://developer.salesforce.com/docs/atlas.en-us.apexcode.meta/apexcode/apex_triggers.htm
[VALIDATED] Lightning Web Component for custom UI
  Instance: industry_Consortium_ParticipationComponent
  Convention: lwc/xxxComponent/xxxComponent.js + .html + .js-meta.xml
  Docs: https://developer.salesforce.com/docs/component-library/documentation/en/lwc</t>
  </si>
  <si>
    <t>[VALIDATED] Conversation topic with bound actions for Agentforce
  Instance: Industry Consortium Participation Topic
  Convention: Setup → Einstein → Agentforce → Topics; bind Apex Actions/Flow Actions
  Docs: https://developer.salesforce.com/docs/ai/agentforce/guide/topics-overview.html
[VALIDATED] Invocable action callable by Agentforce
  Instance: Industry_Consortium_Participation_Action (Apex @InvocableMethod)
  Convention: Apex @InvocableMethod or Flow Invocable Action; bound to Topic
  Docs: https://developer.salesforce.com/docs/ai/agentforce/guide/actions-overview.html</t>
  </si>
  <si>
    <t>[VALIDATED] Custom data object for sub-cap-specific records
  Instance: Industry_Consortium_Participation__c
  Convention: API name ends with __c (e.g., Risk_Appetite__c); Setup → Object Manager → Create
  Docs: https://help.salesforce.com/s/articleView?id=sf.dev_objectcreate_task_parent.htm&amp;type=5
[VALIDATED] Grants object/field permissions to specific user role
  Instance: Industry_Consortium_Participation_Pset
  Convention: Named with role suffix (e.g., Risk_Officer_Pset); Setup → Permission Sets
  Docs: https://help.salesforce.com/s/articleView?id=sf.perm_sets_overview.htm&amp;type=5
[VALIDATED] Server-side rule preventing invalid record state
  Instance: Industry_Consortium_Participation_Required_Fields
  Convention: Object Manager → Validation Rules → AND/OR logic on fields
  Docs: https://help.salesforce.com/s/articleView?id=sf.fields_about_field_validation_rules.htm&amp;type=5</t>
  </si>
  <si>
    <t>[VALIDATED] Declarative automation triggered by record changes
  Instance: Notify_On_Academic_Partnerships_Created
  Convention: Setup → Flows; Trigger: Created/Updated; Optimize for: Actions and Related Records
  Docs: https://help.salesforce.com/s/articleView?id=sf.flow_concepts_designtime.htm&amp;type=5
[VALIDATED] User-facing wizard/intake flow with screens
  Instance: Academic_Partnerships_Intake_Flow
  Convention: Setup → Flows → New Flow → Screen Flow
  Docs: https://help.salesforce.com/s/articleView?id=sf.flow_concepts_designtime.htm&amp;type=5
[VALIDATED] FSC Action Plan template for repeatable processes
  Instance: Academic_Partnerships_Action_Plan
  Convention: Setup → Action Plan Templates → New; assign Tasks per persona/timeline
  Docs: https://help.salesforce.com/s/articleView?id=sf.action_plans_overview.htm&amp;type=5</t>
  </si>
  <si>
    <t>[VALIDATED] Server-side Apex code class
  Instance: Academic_PartnershipsHandler
  Convention: public class XxxHandler { ... } in classes/ folder; deployed via SFDX
  Docs: https://developer.salesforce.com/docs/atlas.en-us.apexcode.meta/apexcode/apex_classes.htm
[VALIDATED] Server-side code triggered by DML on a specific object
  Instance: Academic_PartnershipsTrigger on Academic_Partnerships__c
  Convention: trigger XxxTrigger on Object__c (before insert, after update) { ... }
  Docs: https://developer.salesforce.com/docs/atlas.en-us.apexcode.meta/apexcode/apex_triggers.htm
[VALIDATED] Lightning Web Component for custom UI
  Instance: academic_PartnershipsComponent
  Convention: lwc/xxxComponent/xxxComponent.js + .html + .js-meta.xml
  Docs: https://developer.salesforce.com/docs/component-library/documentation/en/lwc</t>
  </si>
  <si>
    <t>[VALIDATED] Conversation topic with bound actions for Agentforce
  Instance: Academic Partnerships Topic
  Convention: Setup → Einstein → Agentforce → Topics; bind Apex Actions/Flow Actions
  Docs: https://developer.salesforce.com/docs/ai/agentforce/guide/topics-overview.html
[VALIDATED] Invocable action callable by Agentforce
  Instance: Academic_Partnerships_Action (Apex @InvocableMethod)
  Convention: Apex @InvocableMethod or Flow Invocable Action; bound to Topic
  Docs: https://developer.salesforce.com/docs/ai/agentforce/guide/actions-overview.html</t>
  </si>
  <si>
    <t>[VALIDATED] Custom data object for sub-cap-specific records
  Instance: Academic_Partnerships__c
  Convention: API name ends with __c (e.g., Risk_Appetite__c); Setup → Object Manager → Create
  Docs: https://help.salesforce.com/s/articleView?id=sf.dev_objectcreate_task_parent.htm&amp;type=5
[VALIDATED] Grants object/field permissions to specific user role
  Instance: Academic_Partnerships_Pset
  Convention: Named with role suffix (e.g., Risk_Officer_Pset); Setup → Permission Sets
  Docs: https://help.salesforce.com/s/articleView?id=sf.perm_sets_overview.htm&amp;type=5
[VALIDATED] Server-side rule preventing invalid record state
  Instance: Academic_Partnerships_Required_Fields
  Convention: Object Manager → Validation Rules → AND/OR logic on fields
  Docs: https://help.salesforce.com/s/articleView?id=sf.fields_about_field_validation_rules.htm&amp;type=5</t>
  </si>
  <si>
    <t>[VALIDATED] Declarative automation triggered by record changes
  Instance: Notify_On_CUSO_Collaboration_Created
  Convention: Setup → Flows; Trigger: Created/Updated; Optimize for: Actions and Related Records
  Docs: https://help.salesforce.com/s/articleView?id=sf.flow_concepts_designtime.htm&amp;type=5
[VALIDATED] User-facing wizard/intake flow with screens
  Instance: CUSO_Collaboration_Intake_Flow
  Convention: Setup → Flows → New Flow → Screen Flow
  Docs: https://help.salesforce.com/s/articleView?id=sf.flow_concepts_designtime.htm&amp;type=5
[VALIDATED] FSC Action Plan template for repeatable processes
  Instance: CUSO_Collaboration_Action_Plan
  Convention: Setup → Action Plan Templates → New; assign Tasks per persona/timeline
  Docs: https://help.salesforce.com/s/articleView?id=sf.action_plans_overview.htm&amp;type=5</t>
  </si>
  <si>
    <t>[VALIDATED] Server-side Apex code class
  Instance: CUSO_CollaborationHandler
  Convention: public class XxxHandler { ... } in classes/ folder; deployed via SFDX
  Docs: https://developer.salesforce.com/docs/atlas.en-us.apexcode.meta/apexcode/apex_classes.htm
[VALIDATED] Server-side code triggered by DML on a specific object
  Instance: CUSO_CollaborationTrigger on CUSO_Collaboration__c
  Convention: trigger XxxTrigger on Object__c (before insert, after update) { ... }
  Docs: https://developer.salesforce.com/docs/atlas.en-us.apexcode.meta/apexcode/apex_triggers.htm
[VALIDATED] Lightning Web Component for custom UI
  Instance: cUSO_CollaborationComponent
  Convention: lwc/xxxComponent/xxxComponent.js + .html + .js-meta.xml
  Docs: https://developer.salesforce.com/docs/component-library/documentation/en/lwc</t>
  </si>
  <si>
    <t>[VALIDATED] Conversation topic with bound actions for Agentforce
  Instance: CUSO Collaboration Topic
  Convention: Setup → Einstein → Agentforce → Topics; bind Apex Actions/Flow Actions
  Docs: https://developer.salesforce.com/docs/ai/agentforce/guide/topics-overview.html
[VALIDATED] Invocable action callable by Agentforce
  Instance: CUSO_Collaboration_Action (Apex @InvocableMethod)
  Convention: Apex @InvocableMethod or Flow Invocable Action; bound to Topic
  Docs: https://developer.salesforce.com/docs/ai/agentforce/guide/actions-overview.html</t>
  </si>
  <si>
    <t>[VALIDATED] Custom data object for sub-cap-specific records
  Instance: CUSO_Collaboration__c
  Convention: API name ends with __c (e.g., Risk_Appetite__c); Setup → Object Manager → Create
  Docs: https://help.salesforce.com/s/articleView?id=sf.dev_objectcreate_task_parent.htm&amp;type=5
[VALIDATED] Grants object/field permissions to specific user role
  Instance: CUSO_Collaboration_Pset
  Convention: Named with role suffix (e.g., Risk_Officer_Pset); Setup → Permission Sets
  Docs: https://help.salesforce.com/s/articleView?id=sf.perm_sets_overview.htm&amp;type=5
[VALIDATED] Server-side rule preventing invalid record state
  Instance: CUSO_Collaboration_Required_Fields
  Convention: Object Manager → Validation Rules → AND/OR logic on fields
  Docs: https://help.salesforce.com/s/articleView?id=sf.fields_about_field_validation_rules.htm&amp;type=5</t>
  </si>
  <si>
    <t>[VALIDATED] Declarative automation triggered by record changes
  Instance: Notify_On_Core_Vendor_Roadmap_Alignment_Created
  Convention: Setup → Flows; Trigger: Created/Updated; Optimize for: Actions and Related Records
  Docs: https://help.salesforce.com/s/articleView?id=sf.flow_concepts_designtime.htm&amp;type=5
[VALIDATED] User-facing wizard/intake flow with screens
  Instance: Core_Vendor_Roadmap_Alignment_Intake_Flow
  Convention: Setup → Flows → New Flow → Screen Flow
  Docs: https://help.salesforce.com/s/articleView?id=sf.flow_concepts_designtime.htm&amp;type=5
[VALIDATED] FSC Action Plan template for repeatable processes
  Instance: Core_Vendor_Roadmap_Alignment_Action_Plan
  Convention: Setup → Action Plan Templates → New; assign Tasks per persona/timeline
  Docs: https://help.salesforce.com/s/articleView?id=sf.action_plans_overview.htm&amp;type=5</t>
  </si>
  <si>
    <t>P1C3.7.1.UC1, P1C3.7.1.UC3</t>
  </si>
  <si>
    <t>[VALIDATED] Server-side Apex code class
  Instance: Core_Vendor_Roadmap_AlignmentHandler
  Convention: public class XxxHandler { ... } in classes/ folder; deployed via SFDX
  Docs: https://developer.salesforce.com/docs/atlas.en-us.apexcode.meta/apexcode/apex_classes.htm
[VALIDATED] Server-side code triggered by DML on a specific object
  Instance: Core_Vendor_Roadmap_AlignmentTrigger on Core_Vendor_Roadmap_Alignment__c
  Convention: trigger XxxTrigger on Object__c (before insert, after update) { ... }
  Docs: https://developer.salesforce.com/docs/atlas.en-us.apexcode.meta/apexcode/apex_triggers.htm
[VALIDATED] Lightning Web Component for custom UI
  Instance: core_Vendor_Roadmap_AlignmentComponent
  Convention: lwc/xxxComponent/xxxComponent.js + .html + .js-meta.xml
  Docs: https://developer.salesforce.com/docs/component-library/documentation/en/lwc</t>
  </si>
  <si>
    <t>[VALIDATED] Custom data object for sub-cap-specific records
  Instance: Core_Vendor_Roadmap_Alignment__c
  Convention: API name ends with __c (e.g., Risk_Appetite__c); Setup → Object Manager → Create
  Docs: https://help.salesforce.com/s/articleView?id=sf.dev_objectcreate_task_parent.htm&amp;type=5
[VALIDATED] Grants object/field permissions to specific user role
  Instance: Core_Vendor_Roadmap_Alignment_Pset
  Convention: Named with role suffix (e.g., Risk_Officer_Pset); Setup → Permission Sets
  Docs: https://help.salesforce.com/s/articleView?id=sf.perm_sets_overview.htm&amp;type=5
[VALIDATED] Server-side rule preventing invalid record state
  Instance: Core_Vendor_Roadmap_Alignment_Required_Fields
  Convention: Object Manager → Validation Rules → AND/OR logic on fields
  Docs: https://help.salesforce.com/s/articleView?id=sf.fields_about_field_validation_rules.htm&amp;type=5</t>
  </si>
  <si>
    <t>[VALIDATED] Declarative automation triggered by record changes
  Instance: Notify_On_Early_Adopter_Programs_Created
  Convention: Setup → Flows; Trigger: Created/Updated; Optimize for: Actions and Related Records
  Docs: https://help.salesforce.com/s/articleView?id=sf.flow_concepts_designtime.htm&amp;type=5
[VALIDATED] User-facing wizard/intake flow with screens
  Instance: Early_Adopter_Programs_Intake_Flow
  Convention: Setup → Flows → New Flow → Screen Flow
  Docs: https://help.salesforce.com/s/articleView?id=sf.flow_concepts_designtime.htm&amp;type=5
[VALIDATED] FSC Action Plan template for repeatable processes
  Instance: Early_Adopter_Programs_Action_Plan
  Convention: Setup → Action Plan Templates → New; assign Tasks per persona/timeline
  Docs: https://help.salesforce.com/s/articleView?id=sf.action_plans_overview.htm&amp;type=5</t>
  </si>
  <si>
    <t>P1C3.7.2.UC1, P1C3.7.2.UC3</t>
  </si>
  <si>
    <t>[VALIDATED] Server-side Apex code class
  Instance: Early_Adopter_ProgramsHandler
  Convention: public class XxxHandler { ... } in classes/ folder; deployed via SFDX
  Docs: https://developer.salesforce.com/docs/atlas.en-us.apexcode.meta/apexcode/apex_classes.htm
[VALIDATED] Server-side code triggered by DML on a specific object
  Instance: Early_Adopter_ProgramsTrigger on Early_Adopter_Programs__c
  Convention: trigger XxxTrigger on Object__c (before insert, after update) { ... }
  Docs: https://developer.salesforce.com/docs/atlas.en-us.apexcode.meta/apexcode/apex_triggers.htm
[VALIDATED] Lightning Web Component for custom UI
  Instance: early_Adopter_ProgramsComponent
  Convention: lwc/xxxComponent/xxxComponent.js + .html + .js-meta.xml
  Docs: https://developer.salesforce.com/docs/component-library/documentation/en/lwc</t>
  </si>
  <si>
    <t>[VALIDATED] Custom data object for sub-cap-specific records
  Instance: Early_Adopter_Programs__c
  Convention: API name ends with __c (e.g., Risk_Appetite__c); Setup → Object Manager → Create
  Docs: https://help.salesforce.com/s/articleView?id=sf.dev_objectcreate_task_parent.htm&amp;type=5
[VALIDATED] Grants object/field permissions to specific user role
  Instance: Early_Adopter_Programs_Pset
  Convention: Named with role suffix (e.g., Risk_Officer_Pset); Setup → Permission Sets
  Docs: https://help.salesforce.com/s/articleView?id=sf.perm_sets_overview.htm&amp;type=5
[VALIDATED] Server-side rule preventing invalid record state
  Instance: Early_Adopter_Programs_Required_Fields
  Convention: Object Manager → Validation Rules → AND/OR logic on fields
  Docs: https://help.salesforce.com/s/articleView?id=sf.fields_about_field_validation_rules.htm&amp;type=5</t>
  </si>
  <si>
    <t>[VALIDATED] Declarative automation triggered by record changes
  Instance: Notify_On_Vendor_Innovation_Feedback_Created
  Convention: Setup → Flows; Trigger: Created/Updated; Optimize for: Actions and Related Records
  Docs: https://help.salesforce.com/s/articleView?id=sf.flow_concepts_designtime.htm&amp;type=5
[VALIDATED] User-facing wizard/intake flow with screens
  Instance: Vendor_Innovation_Feedback_Intake_Flow
  Convention: Setup → Flows → New Flow → Screen Flow
  Docs: https://help.salesforce.com/s/articleView?id=sf.flow_concepts_designtime.htm&amp;type=5
[VALIDATED] FSC Action Plan template for repeatable processes
  Instance: Vendor_Innovation_Feedback_Action_Plan
  Convention: Setup → Action Plan Templates → New; assign Tasks per persona/timeline
  Docs: https://help.salesforce.com/s/articleView?id=sf.action_plans_overview.htm&amp;type=5</t>
  </si>
  <si>
    <t>P1C3.7.3.UC1, P1C3.7.3.UC3</t>
  </si>
  <si>
    <t>[VALIDATED] Server-side Apex code class
  Instance: Vendor_Innovation_FeedbackHandler
  Convention: public class XxxHandler { ... } in classes/ folder; deployed via SFDX
  Docs: https://developer.salesforce.com/docs/atlas.en-us.apexcode.meta/apexcode/apex_classes.htm
[VALIDATED] Server-side code triggered by DML on a specific object
  Instance: Vendor_Innovation_FeedbackTrigger on Vendor_Innovation_Feedback__c
  Convention: trigger XxxTrigger on Object__c (before insert, after update) { ... }
  Docs: https://developer.salesforce.com/docs/atlas.en-us.apexcode.meta/apexcode/apex_triggers.htm
[VALIDATED] Lightning Web Component for custom UI
  Instance: vendor_Innovation_FeedbackComponent
  Convention: lwc/xxxComponent/xxxComponent.js + .html + .js-meta.xml
  Docs: https://developer.salesforce.com/docs/component-library/documentation/en/lwc</t>
  </si>
  <si>
    <t>[VALIDATED] Custom data object for sub-cap-specific records
  Instance: Vendor_Innovation_Feedback__c
  Convention: API name ends with __c (e.g., Risk_Appetite__c); Setup → Object Manager → Create
  Docs: https://help.salesforce.com/s/articleView?id=sf.dev_objectcreate_task_parent.htm&amp;type=5
[VALIDATED] Grants object/field permissions to specific user role
  Instance: Vendor_Innovation_Feedback_Pset
  Convention: Named with role suffix (e.g., Risk_Officer_Pset); Setup → Permission Sets
  Docs: https://help.salesforce.com/s/articleView?id=sf.perm_sets_overview.htm&amp;type=5
[VALIDATED] Server-side rule preventing invalid record state
  Instance: Vendor_Innovation_Feedback_Required_Fields
  Convention: Object Manager → Validation Rules → AND/OR logic on fields
  Docs: https://help.salesforce.com/s/articleView?id=sf.fields_about_field_validation_rules.htm&amp;type=5</t>
  </si>
  <si>
    <t>[VALIDATED] Declarative automation triggered by record changes
  Instance: Notify_On_GenAI_Strategy_Created
  Convention: Setup → Flows; Trigger: Created/Updated; Optimize for: Actions and Related Records
  Docs: https://help.salesforce.com/s/articleView?id=sf.flow_concepts_designtime.htm&amp;type=5
[VALIDATED] User-facing wizard/intake flow with screens
  Instance: GenAI_Strategy_Intake_Flow
  Convention: Setup → Flows → New Flow → Screen Flow
  Docs: https://help.salesforce.com/s/articleView?id=sf.flow_concepts_designtime.htm&amp;type=5
[VALIDATED] FSC Action Plan template for repeatable processes
  Instance: GenAI_Strategy_Action_Plan
  Convention: Setup → Action Plan Templates → New; assign Tasks per persona/timeline
  Docs: https://help.salesforce.com/s/articleView?id=sf.action_plans_overview.htm&amp;type=5</t>
  </si>
  <si>
    <t>P1C3.8.1.UC1, P1C3.8.1.UC3</t>
  </si>
  <si>
    <t>PUB-P1C3.8.1.UC1, PUB-P1C3.8.1.UC3</t>
  </si>
  <si>
    <t>[VALIDATED] Custom data object for sub-cap-specific records
  Instance: GenAI_Strategy__c
  Convention: API name ends with __c (e.g., Risk_Appetite__c); Setup → Object Manager → Create
  Docs: https://help.salesforce.com/s/articleView?id=sf.dev_objectcreate_task_parent.htm&amp;type=5
[VALIDATED] Grants object/field permissions to specific user role
  Instance: GenAI_Strategy_Pset
  Convention: Named with role suffix (e.g., Risk_Officer_Pset); Setup → Permission Sets
  Docs: https://help.salesforce.com/s/articleView?id=sf.perm_sets_overview.htm&amp;type=5
[VALIDATED] Server-side rule preventing invalid record state
  Instance: GenAI_Strategy_Required_Fields
  Convention: Object Manager → Validation Rules → AND/OR logic on fields
  Docs: https://help.salesforce.com/s/articleView?id=sf.fields_about_field_validation_rules.htm&amp;type=5</t>
  </si>
  <si>
    <t>[VALIDATED] Declarative automation triggered by record changes
  Instance: Notify_On_AI_Use_Case_Pipeline_Created
  Convention: Setup → Flows; Trigger: Created/Updated; Optimize for: Actions and Related Records
  Docs: https://help.salesforce.com/s/articleView?id=sf.flow_concepts_designtime.htm&amp;type=5
[VALIDATED] User-facing wizard/intake flow with screens
  Instance: AI_Use_Case_Pipeline_Intake_Flow
  Convention: Setup → Flows → New Flow → Screen Flow
  Docs: https://help.salesforce.com/s/articleView?id=sf.flow_concepts_designtime.htm&amp;type=5
[VALIDATED] FSC Action Plan template for repeatable processes
  Instance: AI_Use_Case_Pipeline_Action_Plan
  Convention: Setup → Action Plan Templates → New; assign Tasks per persona/timeline
  Docs: https://help.salesforce.com/s/articleView?id=sf.action_plans_overview.htm&amp;type=5</t>
  </si>
  <si>
    <t>P1C3.8.2.UC1, P1C3.8.2.UC3</t>
  </si>
  <si>
    <t>[VALIDATED] Custom data object for sub-cap-specific records
  Instance: AI_Use_Case_Pipeline__c
  Convention: API name ends with __c (e.g., Risk_Appetite__c); Setup → Object Manager → Create
  Docs: https://help.salesforce.com/s/articleView?id=sf.dev_objectcreate_task_parent.htm&amp;type=5
[VALIDATED] Grants object/field permissions to specific user role
  Instance: AI_Use_Case_Pipeline_Pset
  Convention: Named with role suffix (e.g., Risk_Officer_Pset); Setup → Permission Sets
  Docs: https://help.salesforce.com/s/articleView?id=sf.perm_sets_overview.htm&amp;type=5
[VALIDATED] Server-side rule preventing invalid record state
  Instance: AI_Use_Case_Pipeline_Required_Fields
  Convention: Object Manager → Validation Rules → AND/OR logic on fields
  Docs: https://help.salesforce.com/s/articleView?id=sf.fields_about_field_validation_rules.htm&amp;type=5</t>
  </si>
  <si>
    <t>[VALIDATED] Declarative automation triggered by record changes
  Instance: Notify_On_AI_Governance_for_Innovation_Created
  Convention: Setup → Flows; Trigger: Created/Updated; Optimize for: Actions and Related Records
  Docs: https://help.salesforce.com/s/articleView?id=sf.flow_concepts_designtime.htm&amp;type=5
[VALIDATED] User-facing wizard/intake flow with screens
  Instance: AI_Governance_for_Innovation_Intake_Flow
  Convention: Setup → Flows → New Flow → Screen Flow
  Docs: https://help.salesforce.com/s/articleView?id=sf.flow_concepts_designtime.htm&amp;type=5
[VALIDATED] FSC Action Plan template for repeatable processes
  Instance: AI_Governance_for_Innovation_Action_Plan
  Convention: Setup → Action Plan Templates → New; assign Tasks per persona/timeline
  Docs: https://help.salesforce.com/s/articleView?id=sf.action_plans_overview.htm&amp;type=5</t>
  </si>
  <si>
    <t>P1C3.8.3.UC1, P1C3.8.3.UC3</t>
  </si>
  <si>
    <t>PUB-P1C3.8.3.UC1, PUB-P1C3.8.3.UC3</t>
  </si>
  <si>
    <t>[VALIDATED] Custom data object for sub-cap-specific records
  Instance: AI_Governance_for_Innovation__c
  Convention: API name ends with __c (e.g., Risk_Appetite__c); Setup → Object Manager → Create
  Docs: https://help.salesforce.com/s/articleView?id=sf.dev_objectcreate_task_parent.htm&amp;type=5
[VALIDATED] Grants object/field permissions to specific user role
  Instance: AI_Governance_for_Innovation_Pset
  Convention: Named with role suffix (e.g., Risk_Officer_Pset); Setup → Permission Sets
  Docs: https://help.salesforce.com/s/articleView?id=sf.perm_sets_overview.htm&amp;type=5
[VALIDATED] Server-side rule preventing invalid record state
  Instance: AI_Governance_for_Innovation_Required_Fields
  Convention: Object Manager → Validation Rules → AND/OR logic on fields
  Docs: https://help.salesforce.com/s/articleView?id=sf.fields_about_field_validation_rules.htm&amp;type=5</t>
  </si>
  <si>
    <t>[VALIDATED] Declarative automation triggered by record changes
  Instance: Notify_On_AI_Talent___Capabilities_Created
  Convention: Setup → Flows; Trigger: Created/Updated; Optimize for: Actions and Related Records
  Docs: https://help.salesforce.com/s/articleView?id=sf.flow_concepts_designtime.htm&amp;type=5
[VALIDATED] User-facing wizard/intake flow with screens
  Instance: AI_Talent___Capabilities_Intake_Flow
  Convention: Setup → Flows → New Flow → Screen Flow
  Docs: https://help.salesforce.com/s/articleView?id=sf.flow_concepts_designtime.htm&amp;type=5
[VALIDATED] FSC Action Plan template for repeatable processes
  Instance: AI_Talent___Capabilities_Action_Plan
  Convention: Setup → Action Plan Templates → New; assign Tasks per persona/timeline
  Docs: https://help.salesforce.com/s/articleView?id=sf.action_plans_overview.htm&amp;type=5</t>
  </si>
  <si>
    <t>P1C3.8.4.UC1, P1C3.8.4.UC3</t>
  </si>
  <si>
    <t>[VALIDATED] Custom data object for sub-cap-specific records
  Instance: AI_Talent___Capabilities__c
  Convention: API name ends with __c (e.g., Risk_Appetite__c); Setup → Object Manager → Create
  Docs: https://help.salesforce.com/s/articleView?id=sf.dev_objectcreate_task_parent.htm&amp;type=5
[VALIDATED] Grants object/field permissions to specific user role
  Instance: AI_Talent___Capabilities_Pset
  Convention: Named with role suffix (e.g., Risk_Officer_Pset); Setup → Permission Sets
  Docs: https://help.salesforce.com/s/articleView?id=sf.perm_sets_overview.htm&amp;type=5
[VALIDATED] Server-side rule preventing invalid record state
  Instance: AI_Talent___Capabilities_Required_Fields
  Convention: Object Manager → Validation Rules → AND/OR logic on fields
  Docs: https://help.salesforce.com/s/articleView?id=sf.fields_about_field_validation_rules.htm&amp;type=5</t>
  </si>
  <si>
    <t>Sales Workspace &amp; Pipeline</t>
  </si>
  <si>
    <t>Two-Way Email</t>
  </si>
  <si>
    <t>Spring 2026 - turns one-way email blasts into dynamic two-way conversations.</t>
  </si>
  <si>
    <t>[VALIDATED] Custom data object for sub-cap-specific records
  Instance: Innovation_Lab_Center__c
  Convention: API name ends with __c (e.g., Risk_Appetite__c); Setup → Object Manager → Create
  Docs: https://help.salesforce.com/s/articleView?id=sf.dev_objectcreate_task_parent.htm&amp;type=5
[VALIDATED] Grants object/field permissions to specific user role
  Instance: Innovation_Lab_Center_Pset
  Convention: Named with role suffix (e.g., Risk_Officer_Pset); Setup → Permission Sets
  Docs: https://help.salesforce.com/s/articleView?id=sf.perm_sets_overview.htm&amp;type=5
[VALIDATED] Server-side rule preventing invalid record state
  Instance: Innovation_Lab_Center_Required_Fields
  Convention: Object Manager → Validation Rules → AND/OR logic on fields
  Docs: https://help.salesforce.com/s/articleView?id=sf.fields_about_field_validation_rules.htm&amp;type=5</t>
  </si>
  <si>
    <t>P1C3.9.1.UC1, P1C3.9.1.UC3</t>
  </si>
  <si>
    <t>[VALIDATED] Custom data object for sub-cap-specific records
  Instance: Innovation_Team__c
  Convention: API name ends with __c (e.g., Risk_Appetite__c); Setup → Object Manager → Create
  Docs: https://help.salesforce.com/s/articleView?id=sf.dev_objectcreate_task_parent.htm&amp;type=5
[VALIDATED] Grants object/field permissions to specific user role
  Instance: Innovation_Team_Pset
  Convention: Named with role suffix (e.g., Risk_Officer_Pset); Setup → Permission Sets
  Docs: https://help.salesforce.com/s/articleView?id=sf.perm_sets_overview.htm&amp;type=5
[VALIDATED] Server-side rule preventing invalid record state
  Instance: Innovation_Team_Required_Fields
  Convention: Object Manager → Validation Rules → AND/OR logic on fields
  Docs: https://help.salesforce.com/s/articleView?id=sf.fields_about_field_validation_rules.htm&amp;type=5</t>
  </si>
  <si>
    <t>P1C3.9.2.UC1, P1C3.9.2.UC3</t>
  </si>
  <si>
    <t>[VALIDATED] Custom data object for sub-cap-specific records
  Instance: Design_Thinking_Capabilities__c
  Convention: API name ends with __c (e.g., Risk_Appetite__c); Setup → Object Manager → Create
  Docs: https://help.salesforce.com/s/articleView?id=sf.dev_objectcreate_task_parent.htm&amp;type=5
[VALIDATED] Grants object/field permissions to specific user role
  Instance: Design_Thinking_Capabilities_Pset
  Convention: Named with role suffix (e.g., Risk_Officer_Pset); Setup → Permission Sets
  Docs: https://help.salesforce.com/s/articleView?id=sf.perm_sets_overview.htm&amp;type=5
[VALIDATED] Server-side rule preventing invalid record state
  Instance: Design_Thinking_Capabilities_Required_Fields
  Convention: Object Manager → Validation Rules → AND/OR logic on fields
  Docs: https://help.salesforce.com/s/articleView?id=sf.fields_about_field_validation_rules.htm&amp;type=5</t>
  </si>
  <si>
    <t>P1C3.9.3.UC1, P1C3.9.3.UC3</t>
  </si>
  <si>
    <t>[VALIDATED] Custom data object for sub-cap-specific records
  Instance: Rapid_Prototyping_Capabilities__c
  Convention: API name ends with __c (e.g., Risk_Appetite__c); Setup → Object Manager → Create
  Docs: https://help.salesforce.com/s/articleView?id=sf.dev_objectcreate_task_parent.htm&amp;type=5
[VALIDATED] Grants object/field permissions to specific user role
  Instance: Rapid_Prototyping_Capabilities_Pset
  Convention: Named with role suffix (e.g., Risk_Officer_Pset); Setup → Permission Sets
  Docs: https://help.salesforce.com/s/articleView?id=sf.perm_sets_overview.htm&amp;type=5
[VALIDATED] Server-side rule preventing invalid record state
  Instance: Rapid_Prototyping_Capabilities_Required_Fields
  Convention: Object Manager → Validation Rules → AND/OR logic on fields
  Docs: https://help.salesforce.com/s/articleView?id=sf.fields_about_field_validation_rules.htm&amp;type=5</t>
  </si>
  <si>
    <t>P1C3.9.4.UC1, P1C3.9.4.UC3</t>
  </si>
  <si>
    <t>[VALIDATED] Declarative automation triggered by record changes
  Instance: Notify_On_Change_Methodology_Created
  Convention: Setup → Flows; Trigger: Created/Updated; Optimize for: Actions and Related Records
  Docs: https://help.salesforce.com/s/articleView?id=sf.flow_concepts_designtime.htm&amp;type=5
[VALIDATED] User-facing wizard/intake flow with screens
  Instance: Change_Methodology_Intake_Flow
  Convention: Setup → Flows → New Flow → Screen Flow
  Docs: https://help.salesforce.com/s/articleView?id=sf.flow_concepts_designtime.htm&amp;type=5
[VALIDATED] FSC Action Plan template for repeatable processes
  Instance: Change_Methodology_Action_Plan
  Convention: Setup → Action Plan Templates → New; assign Tasks per persona/timeline
  Docs: https://help.salesforce.com/s/articleView?id=sf.action_plans_overview.htm&amp;type=5</t>
  </si>
  <si>
    <t>[VALIDATED] Conversation topic with bound actions for Agentforce
  Instance: Change Methodology Topic
  Convention: Setup → Einstein → Agentforce → Topics; bind Apex Actions/Flow Actions
  Docs: https://developer.salesforce.com/docs/ai/agentforce/guide/topics-overview.html
[VALIDATED] Invocable action callable by Agentforce
  Instance: Change_Methodology_Action (Apex @InvocableMethod)
  Convention: Apex @InvocableMethod or Flow Invocable Action; bound to Topic
  Docs: https://developer.salesforce.com/docs/ai/agentforce/guide/actions-overview.html</t>
  </si>
  <si>
    <t>[VALIDATED] Custom data object for sub-cap-specific records
  Instance: Change_Methodology__c
  Convention: API name ends with __c (e.g., Risk_Appetite__c); Setup → Object Manager → Create
  Docs: https://help.salesforce.com/s/articleView?id=sf.dev_objectcreate_task_parent.htm&amp;type=5
[VALIDATED] Grants object/field permissions to specific user role
  Instance: Change_Methodology_Pset
  Convention: Named with role suffix (e.g., Risk_Officer_Pset); Setup → Permission Sets
  Docs: https://help.salesforce.com/s/articleView?id=sf.perm_sets_overview.htm&amp;type=5
[VALIDATED] Server-side rule preventing invalid record state
  Instance: Change_Methodology_Required_Fields
  Convention: Object Manager → Validation Rules → AND/OR logic on fields
  Docs: https://help.salesforce.com/s/articleView?id=sf.fields_about_field_validation_rules.htm&amp;type=5</t>
  </si>
  <si>
    <t>P1C4.1.1.UC1, P1C4.1.1.UC4</t>
  </si>
  <si>
    <t>P1C4.1.1.UC1, P1C4.1.1.UC2, P1C4.1.1.UC4</t>
  </si>
  <si>
    <t>[VALIDATED] Declarative automation triggered by record changes
  Instance: Notify_On_Change_Impact_Assessment_Created
  Convention: Setup → Flows; Trigger: Created/Updated; Optimize for: Actions and Related Records
  Docs: https://help.salesforce.com/s/articleView?id=sf.flow_concepts_designtime.htm&amp;type=5
[VALIDATED] User-facing wizard/intake flow with screens
  Instance: Change_Impact_Assessment_Intake_Flow
  Convention: Setup → Flows → New Flow → Screen Flow
  Docs: https://help.salesforce.com/s/articleView?id=sf.flow_concepts_designtime.htm&amp;type=5
[VALIDATED] FSC Action Plan template for repeatable processes
  Instance: Change_Impact_Assessment_Action_Plan
  Convention: Setup → Action Plan Templates → New; assign Tasks per persona/timeline
  Docs: https://help.salesforce.com/s/articleView?id=sf.action_plans_overview.htm&amp;type=5</t>
  </si>
  <si>
    <t>[VALIDATED] Conversation topic with bound actions for Agentforce
  Instance: Change Impact Assessment Topic
  Convention: Setup → Einstein → Agentforce → Topics; bind Apex Actions/Flow Actions
  Docs: https://developer.salesforce.com/docs/ai/agentforce/guide/topics-overview.html
[VALIDATED] Invocable action callable by Agentforce
  Instance: Change_Impact_Assessment_Action (Apex @InvocableMethod)
  Convention: Apex @InvocableMethod or Flow Invocable Action; bound to Topic
  Docs: https://developer.salesforce.com/docs/ai/agentforce/guide/actions-overview.html</t>
  </si>
  <si>
    <t>[VALIDATED] Custom data object for sub-cap-specific records
  Instance: Change_Impact_Assessment__c
  Convention: API name ends with __c (e.g., Risk_Appetite__c); Setup → Object Manager → Create
  Docs: https://help.salesforce.com/s/articleView?id=sf.dev_objectcreate_task_parent.htm&amp;type=5
[VALIDATED] Grants object/field permissions to specific user role
  Instance: Change_Impact_Assessment_Pset
  Convention: Named with role suffix (e.g., Risk_Officer_Pset); Setup → Permission Sets
  Docs: https://help.salesforce.com/s/articleView?id=sf.perm_sets_overview.htm&amp;type=5
[VALIDATED] Server-side rule preventing invalid record state
  Instance: Change_Impact_Assessment_Required_Fields
  Convention: Object Manager → Validation Rules → AND/OR logic on fields
  Docs: https://help.salesforce.com/s/articleView?id=sf.fields_about_field_validation_rules.htm&amp;type=5</t>
  </si>
  <si>
    <t>P1C4.1.2.UC1, P1C4.1.2.UC4</t>
  </si>
  <si>
    <t>P1C4.1.2.UC1, P1C4.1.2.UC2, P1C4.1.2.UC4</t>
  </si>
  <si>
    <t>[VALIDATED] Declarative automation triggered by record changes
  Instance: Notify_On_Stakeholder_Analysis_Created
  Convention: Setup → Flows; Trigger: Created/Updated; Optimize for: Actions and Related Records
  Docs: https://help.salesforce.com/s/articleView?id=sf.flow_concepts_designtime.htm&amp;type=5
[VALIDATED] User-facing wizard/intake flow with screens
  Instance: Stakeholder_Analysis_Intake_Flow
  Convention: Setup → Flows → New Flow → Screen Flow
  Docs: https://help.salesforce.com/s/articleView?id=sf.flow_concepts_designtime.htm&amp;type=5
[VALIDATED] FSC Action Plan template for repeatable processes
  Instance: Stakeholder_Analysis_Action_Plan
  Convention: Setup → Action Plan Templates → New; assign Tasks per persona/timeline
  Docs: https://help.salesforce.com/s/articleView?id=sf.action_plans_overview.htm&amp;type=5</t>
  </si>
  <si>
    <t>[VALIDATED] Conversation topic with bound actions for Agentforce
  Instance: Stakeholder Analysis Topic
  Convention: Setup → Einstein → Agentforce → Topics; bind Apex Actions/Flow Actions
  Docs: https://developer.salesforce.com/docs/ai/agentforce/guide/topics-overview.html
[VALIDATED] Invocable action callable by Agentforce
  Instance: Stakeholder_Analysis_Action (Apex @InvocableMethod)
  Convention: Apex @InvocableMethod or Flow Invocable Action; bound to Topic
  Docs: https://developer.salesforce.com/docs/ai/agentforce/guide/actions-overview.html</t>
  </si>
  <si>
    <t>[VALIDATED] Custom data object for sub-cap-specific records
  Instance: Stakeholder_Analysis__c
  Convention: API name ends with __c (e.g., Risk_Appetite__c); Setup → Object Manager → Create
  Docs: https://help.salesforce.com/s/articleView?id=sf.dev_objectcreate_task_parent.htm&amp;type=5
[VALIDATED] Grants object/field permissions to specific user role
  Instance: Stakeholder_Analysis_Pset
  Convention: Named with role suffix (e.g., Risk_Officer_Pset); Setup → Permission Sets
  Docs: https://help.salesforce.com/s/articleView?id=sf.perm_sets_overview.htm&amp;type=5
[VALIDATED] Server-side rule preventing invalid record state
  Instance: Stakeholder_Analysis_Required_Fields
  Convention: Object Manager → Validation Rules → AND/OR logic on fields
  Docs: https://help.salesforce.com/s/articleView?id=sf.fields_about_field_validation_rules.htm&amp;type=5</t>
  </si>
  <si>
    <t>P1C4.1.3.UC1, P1C4.1.3.UC4</t>
  </si>
  <si>
    <t>P1C4.1.3.UC1, P1C4.1.3.UC2, P1C4.1.3.UC4</t>
  </si>
  <si>
    <t>[VALIDATED] Declarative automation triggered by record changes
  Instance: Notify_On_Change_Readiness_Assessment_Created
  Convention: Setup → Flows; Trigger: Created/Updated; Optimize for: Actions and Related Records
  Docs: https://help.salesforce.com/s/articleView?id=sf.flow_concepts_designtime.htm&amp;type=5
[VALIDATED] User-facing wizard/intake flow with screens
  Instance: Change_Readiness_Assessment_Intake_Flow
  Convention: Setup → Flows → New Flow → Screen Flow
  Docs: https://help.salesforce.com/s/articleView?id=sf.flow_concepts_designtime.htm&amp;type=5
[VALIDATED] FSC Action Plan template for repeatable processes
  Instance: Change_Readiness_Assessment_Action_Plan
  Convention: Setup → Action Plan Templates → New; assign Tasks per persona/timeline
  Docs: https://help.salesforce.com/s/articleView?id=sf.action_plans_overview.htm&amp;type=5</t>
  </si>
  <si>
    <t>[VALIDATED] Conversation topic with bound actions for Agentforce
  Instance: Change Readiness Assessment Topic
  Convention: Setup → Einstein → Agentforce → Topics; bind Apex Actions/Flow Actions
  Docs: https://developer.salesforce.com/docs/ai/agentforce/guide/topics-overview.html
[VALIDATED] Invocable action callable by Agentforce
  Instance: Change_Readiness_Assessment_Action (Apex @InvocableMethod)
  Convention: Apex @InvocableMethod or Flow Invocable Action; bound to Topic
  Docs: https://developer.salesforce.com/docs/ai/agentforce/guide/actions-overview.html</t>
  </si>
  <si>
    <t>[VALIDATED] Custom data object for sub-cap-specific records
  Instance: Change_Readiness_Assessment__c
  Convention: API name ends with __c (e.g., Risk_Appetite__c); Setup → Object Manager → Create
  Docs: https://help.salesforce.com/s/articleView?id=sf.dev_objectcreate_task_parent.htm&amp;type=5
[VALIDATED] Grants object/field permissions to specific user role
  Instance: Change_Readiness_Assessment_Pset
  Convention: Named with role suffix (e.g., Risk_Officer_Pset); Setup → Permission Sets
  Docs: https://help.salesforce.com/s/articleView?id=sf.perm_sets_overview.htm&amp;type=5
[VALIDATED] Server-side rule preventing invalid record state
  Instance: Change_Readiness_Assessment_Required_Fields
  Convention: Object Manager → Validation Rules → AND/OR logic on fields
  Docs: https://help.salesforce.com/s/articleView?id=sf.fields_about_field_validation_rules.htm&amp;type=5</t>
  </si>
  <si>
    <t>P1C4.1.4.UC1, P1C4.1.4.UC4</t>
  </si>
  <si>
    <t>P1C4.1.4.UC1, P1C4.1.4.UC2, P1C4.1.4.UC4</t>
  </si>
  <si>
    <t>[VALIDATED] Declarative automation triggered by record changes
  Instance: Notify_On_Change_Metrics_Created
  Convention: Setup → Flows; Trigger: Created/Updated; Optimize for: Actions and Related Records
  Docs: https://help.salesforce.com/s/articleView?id=sf.flow_concepts_designtime.htm&amp;type=5
[VALIDATED] User-facing wizard/intake flow with screens
  Instance: Change_Metrics_Intake_Flow
  Convention: Setup → Flows → New Flow → Screen Flow
  Docs: https://help.salesforce.com/s/articleView?id=sf.flow_concepts_designtime.htm&amp;type=5
[VALIDATED] FSC Action Plan template for repeatable processes
  Instance: Change_Metrics_Action_Plan
  Convention: Setup → Action Plan Templates → New; assign Tasks per persona/timeline
  Docs: https://help.salesforce.com/s/articleView?id=sf.action_plans_overview.htm&amp;type=5</t>
  </si>
  <si>
    <t>[VALIDATED] Conversation topic with bound actions for Agentforce
  Instance: Change Metrics Topic
  Convention: Setup → Einstein → Agentforce → Topics; bind Apex Actions/Flow Actions
  Docs: https://developer.salesforce.com/docs/ai/agentforce/guide/topics-overview.html
[VALIDATED] Invocable action callable by Agentforce
  Instance: Change_Metrics_Action (Apex @InvocableMethod)
  Convention: Apex @InvocableMethod or Flow Invocable Action; bound to Topic
  Docs: https://developer.salesforce.com/docs/ai/agentforce/guide/actions-overview.html</t>
  </si>
  <si>
    <t>[VALIDATED] Custom data object for sub-cap-specific records
  Instance: Change_Metrics__c
  Convention: API name ends with __c (e.g., Risk_Appetite__c); Setup → Object Manager → Create
  Docs: https://help.salesforce.com/s/articleView?id=sf.dev_objectcreate_task_parent.htm&amp;type=5
[VALIDATED] Grants object/field permissions to specific user role
  Instance: Change_Metrics_Pset
  Convention: Named with role suffix (e.g., Risk_Officer_Pset); Setup → Permission Sets
  Docs: https://help.salesforce.com/s/articleView?id=sf.perm_sets_overview.htm&amp;type=5
[VALIDATED] Server-side rule preventing invalid record state
  Instance: Change_Metrics_Required_Fields
  Convention: Object Manager → Validation Rules → AND/OR logic on fields
  Docs: https://help.salesforce.com/s/articleView?id=sf.fields_about_field_validation_rules.htm&amp;type=5</t>
  </si>
  <si>
    <t>P1C4.1.5.UC1, P1C4.1.5.UC4</t>
  </si>
  <si>
    <t>P1C4.1.5.UC1, P1C4.1.5.UC2, P1C4.1.5.UC4</t>
  </si>
  <si>
    <t>[VALIDATED] Declarative automation triggered by record changes
  Instance: Notify_On_UAT_Planning___Execution_Created
  Convention: Setup → Flows; Trigger: Created/Updated; Optimize for: Actions and Related Records
  Docs: https://help.salesforce.com/s/articleView?id=sf.flow_concepts_designtime.htm&amp;type=5
[VALIDATED] User-facing wizard/intake flow with screens
  Instance: UAT_Planning___Execution_Intake_Flow
  Convention: Setup → Flows → New Flow → Screen Flow
  Docs: https://help.salesforce.com/s/articleView?id=sf.flow_concepts_designtime.htm&amp;type=5
[VALIDATED] FSC Action Plan template for repeatable processes
  Instance: UAT_Planning___Execution_Action_Plan
  Convention: Setup → Action Plan Templates → New; assign Tasks per persona/timeline
  Docs: https://help.salesforce.com/s/articleView?id=sf.action_plans_overview.htm&amp;type=5</t>
  </si>
  <si>
    <t>[VALIDATED] Conversation topic with bound actions for Agentforce
  Instance: UAT Planning &amp; Execution Topic
  Convention: Setup → Einstein → Agentforce → Topics; bind Apex Actions/Flow Actions
  Docs: https://developer.salesforce.com/docs/ai/agentforce/guide/topics-overview.html
[VALIDATED] Invocable action callable by Agentforce
  Instance: UAT_Planning___Execution_Action (Apex @InvocableMethod)
  Convention: Apex @InvocableMethod or Flow Invocable Action; bound to Topic
  Docs: https://developer.salesforce.com/docs/ai/agentforce/guide/actions-overview.html</t>
  </si>
  <si>
    <t>[VALIDATED] Custom data object for sub-cap-specific records
  Instance: UAT_Planning___Execution__c
  Convention: API name ends with __c (e.g., Risk_Appetite__c); Setup → Object Manager → Create
  Docs: https://help.salesforce.com/s/articleView?id=sf.dev_objectcreate_task_parent.htm&amp;type=5
[VALIDATED] Grants object/field permissions to specific user role
  Instance: UAT_Planning___Execution_Pset
  Convention: Named with role suffix (e.g., Risk_Officer_Pset); Setup → Permission Sets
  Docs: https://help.salesforce.com/s/articleView?id=sf.perm_sets_overview.htm&amp;type=5
[VALIDATED] Server-side rule preventing invalid record state
  Instance: UAT_Planning___Execution_Required_Fields
  Convention: Object Manager → Validation Rules → AND/OR logic on fields
  Docs: https://help.salesforce.com/s/articleView?id=sf.fields_about_field_validation_rules.htm&amp;type=5</t>
  </si>
  <si>
    <t>JIRA-BCFSC-584, JIRA-BCFSC-730, JIRA-BCFSC-860</t>
  </si>
  <si>
    <t>P1C4.1.6.UC1, P1C4.1.6.UC2, P1C4.1.6.UC4</t>
  </si>
  <si>
    <t>Marketing Cloud / Agentforce Marketing</t>
  </si>
  <si>
    <t>Journey Builder</t>
  </si>
  <si>
    <t>Visual journey designer with branching, decisions, wait steps, multi-channel.</t>
  </si>
  <si>
    <t>[VALIDATED] Declarative automation triggered by record changes
  Instance: Notify_On_Executive_Sponsorship_Model_Created
  Convention: Setup → Flows; Trigger: Created/Updated; Optimize for: Actions and Related Records
  Docs: https://help.salesforce.com/s/articleView?id=sf.flow_concepts_designtime.htm&amp;type=5
[VALIDATED] User-facing wizard/intake flow with screens
  Instance: Executive_Sponsorship_Model_Intake_Flow
  Convention: Setup → Flows → New Flow → Screen Flow
  Docs: https://help.salesforce.com/s/articleView?id=sf.flow_concepts_designtime.htm&amp;type=5
[VALIDATED] FSC Action Plan template for repeatable processes
  Instance: Executive_Sponsorship_Model_Action_Plan
  Convention: Setup → Action Plan Templates → New; assign Tasks per persona/timeline
  Docs: https://help.salesforce.com/s/articleView?id=sf.action_plans_overview.htm&amp;type=5</t>
  </si>
  <si>
    <t>P1C4.2.1.UC1, P1C4.2.1.UC3, P1C4.2.1.UC4</t>
  </si>
  <si>
    <t>PUB-P1C4.2.1.UC4, PUB-P1C4.2.1.UC1</t>
  </si>
  <si>
    <t>[VALIDATED] Custom data object for sub-cap-specific records
  Instance: Executive_Sponsorship_Model__c
  Convention: API name ends with __c (e.g., Risk_Appetite__c); Setup → Object Manager → Create
  Docs: https://help.salesforce.com/s/articleView?id=sf.dev_objectcreate_task_parent.htm&amp;type=5
[VALIDATED] Grants object/field permissions to specific user role
  Instance: Executive_Sponsorship_Model_Pset
  Convention: Named with role suffix (e.g., Risk_Officer_Pset); Setup → Permission Sets
  Docs: https://help.salesforce.com/s/articleView?id=sf.perm_sets_overview.htm&amp;type=5
[VALIDATED] Server-side rule preventing invalid record state
  Instance: Executive_Sponsorship_Model_Required_Fields
  Convention: Object Manager → Validation Rules → AND/OR logic on fields
  Docs: https://help.salesforce.com/s/articleView?id=sf.fields_about_field_validation_rules.htm&amp;type=5</t>
  </si>
  <si>
    <t>P1C4.2.1.UC1, P1C4.2.1.UC2, P1C4.2.1.UC3, P1C4.2.1.UC4</t>
  </si>
  <si>
    <t>[VALIDATED] Conversation topic with bound actions for Agentforce
  Instance: Executive Sponsorship Model Topic
  Convention: Setup → Einstein → Agentforce → Topics; bind Apex Actions/Flow Actions
  Docs: https://developer.salesforce.com/docs/ai/agentforce/guide/topics-overview.html
[VALIDATED] Invocable action callable by Agentforce
  Instance: Executive_Sponsorship_Model_Action (Apex @InvocableMethod)
  Convention: Apex @InvocableMethod or Flow Invocable Action; bound to Topic
  Docs: https://developer.salesforce.com/docs/ai/agentforce/guide/actions-overview.html</t>
  </si>
  <si>
    <t>P1C4.2.1.UC1, P1C4.2.1.UC4</t>
  </si>
  <si>
    <t>[VALIDATED] Declarative automation triggered by record changes
  Instance: Notify_On_Leader_Role_Modeling_Created
  Convention: Setup → Flows; Trigger: Created/Updated; Optimize for: Actions and Related Records
  Docs: https://help.salesforce.com/s/articleView?id=sf.flow_concepts_designtime.htm&amp;type=5
[VALIDATED] User-facing wizard/intake flow with screens
  Instance: Leader_Role_Modeling_Intake_Flow
  Convention: Setup → Flows → New Flow → Screen Flow
  Docs: https://help.salesforce.com/s/articleView?id=sf.flow_concepts_designtime.htm&amp;type=5
[VALIDATED] FSC Action Plan template for repeatable processes
  Instance: Leader_Role_Modeling_Action_Plan
  Convention: Setup → Action Plan Templates → New; assign Tasks per persona/timeline
  Docs: https://help.salesforce.com/s/articleView?id=sf.action_plans_overview.htm&amp;type=5</t>
  </si>
  <si>
    <t>P1C4.2.2.UC1, P1C4.2.2.UC3, P1C4.2.2.UC4</t>
  </si>
  <si>
    <t>PUB-P1C4.2.2.UC4, PUB-P1C4.2.2.UC1</t>
  </si>
  <si>
    <t>[VALIDATED] Custom data object for sub-cap-specific records
  Instance: Leader_Role_Modeling__c
  Convention: API name ends with __c (e.g., Risk_Appetite__c); Setup → Object Manager → Create
  Docs: https://help.salesforce.com/s/articleView?id=sf.dev_objectcreate_task_parent.htm&amp;type=5
[VALIDATED] Grants object/field permissions to specific user role
  Instance: Leader_Role_Modeling_Pset
  Convention: Named with role suffix (e.g., Risk_Officer_Pset); Setup → Permission Sets
  Docs: https://help.salesforce.com/s/articleView?id=sf.perm_sets_overview.htm&amp;type=5
[VALIDATED] Server-side rule preventing invalid record state
  Instance: Leader_Role_Modeling_Required_Fields
  Convention: Object Manager → Validation Rules → AND/OR logic on fields
  Docs: https://help.salesforce.com/s/articleView?id=sf.fields_about_field_validation_rules.htm&amp;type=5</t>
  </si>
  <si>
    <t>P1C4.2.2.UC1, P1C4.2.2.UC2, P1C4.2.2.UC3, P1C4.2.2.UC4</t>
  </si>
  <si>
    <t>[VALIDATED] Conversation topic with bound actions for Agentforce
  Instance: Leader Role Modeling Topic
  Convention: Setup → Einstein → Agentforce → Topics; bind Apex Actions/Flow Actions
  Docs: https://developer.salesforce.com/docs/ai/agentforce/guide/topics-overview.html
[VALIDATED] Invocable action callable by Agentforce
  Instance: Leader_Role_Modeling_Action (Apex @InvocableMethod)
  Convention: Apex @InvocableMethod or Flow Invocable Action; bound to Topic
  Docs: https://developer.salesforce.com/docs/ai/agentforce/guide/actions-overview.html</t>
  </si>
  <si>
    <t>P1C4.2.2.UC1, P1C4.2.2.UC4</t>
  </si>
  <si>
    <t>[VALIDATED] Declarative automation triggered by record changes
  Instance: Notify_On_Leadership_Communication_Created
  Convention: Setup → Flows; Trigger: Created/Updated; Optimize for: Actions and Related Records
  Docs: https://help.salesforce.com/s/articleView?id=sf.flow_concepts_designtime.htm&amp;type=5
[VALIDATED] User-facing wizard/intake flow with screens
  Instance: Leadership_Communication_Intake_Flow
  Convention: Setup → Flows → New Flow → Screen Flow
  Docs: https://help.salesforce.com/s/articleView?id=sf.flow_concepts_designtime.htm&amp;type=5
[VALIDATED] FSC Action Plan template for repeatable processes
  Instance: Leadership_Communication_Action_Plan
  Convention: Setup → Action Plan Templates → New; assign Tasks per persona/timeline
  Docs: https://help.salesforce.com/s/articleView?id=sf.action_plans_overview.htm&amp;type=5</t>
  </si>
  <si>
    <t>P1C4.2.3.UC1, P1C4.2.3.UC3, P1C4.2.3.UC4</t>
  </si>
  <si>
    <t>[VALIDATED] Custom data object for sub-cap-specific records
  Instance: Leadership_Communication__c
  Convention: API name ends with __c (e.g., Risk_Appetite__c); Setup → Object Manager → Create
  Docs: https://help.salesforce.com/s/articleView?id=sf.dev_objectcreate_task_parent.htm&amp;type=5
[VALIDATED] Grants object/field permissions to specific user role
  Instance: Leadership_Communication_Pset
  Convention: Named with role suffix (e.g., Risk_Officer_Pset); Setup → Permission Sets
  Docs: https://help.salesforce.com/s/articleView?id=sf.perm_sets_overview.htm&amp;type=5
[VALIDATED] Server-side rule preventing invalid record state
  Instance: Leadership_Communication_Required_Fields
  Convention: Object Manager → Validation Rules → AND/OR logic on fields
  Docs: https://help.salesforce.com/s/articleView?id=sf.fields_about_field_validation_rules.htm&amp;type=5</t>
  </si>
  <si>
    <t>P1C4.2.3.UC1, P1C4.2.3.UC2, P1C4.2.3.UC3, P1C4.2.3.UC4</t>
  </si>
  <si>
    <t>[VALIDATED] Conversation topic with bound actions for Agentforce
  Instance: Leadership Communication Topic
  Convention: Setup → Einstein → Agentforce → Topics; bind Apex Actions/Flow Actions
  Docs: https://developer.salesforce.com/docs/ai/agentforce/guide/topics-overview.html
[VALIDATED] Invocable action callable by Agentforce
  Instance: Leadership_Communication_Action (Apex @InvocableMethod)
  Convention: Apex @InvocableMethod or Flow Invocable Action; bound to Topic
  Docs: https://developer.salesforce.com/docs/ai/agentforce/guide/actions-overview.html</t>
  </si>
  <si>
    <t>P1C4.2.3.UC1, P1C4.2.3.UC4</t>
  </si>
  <si>
    <t>[VALIDATED] Declarative automation triggered by record changes
  Instance: Notify_On_Middle_Manager_Enablement_Created
  Convention: Setup → Flows; Trigger: Created/Updated; Optimize for: Actions and Related Records
  Docs: https://help.salesforce.com/s/articleView?id=sf.flow_concepts_designtime.htm&amp;type=5
[VALIDATED] User-facing wizard/intake flow with screens
  Instance: Middle_Manager_Enablement_Intake_Flow
  Convention: Setup → Flows → New Flow → Screen Flow
  Docs: https://help.salesforce.com/s/articleView?id=sf.flow_concepts_designtime.htm&amp;type=5
[VALIDATED] FSC Action Plan template for repeatable processes
  Instance: Middle_Manager_Enablement_Action_Plan
  Convention: Setup → Action Plan Templates → New; assign Tasks per persona/timeline
  Docs: https://help.salesforce.com/s/articleView?id=sf.action_plans_overview.htm&amp;type=5</t>
  </si>
  <si>
    <t>P1C4.2.4.UC1, P1C4.2.4.UC3, P1C4.2.4.UC4</t>
  </si>
  <si>
    <t>[VALIDATED] Custom data object for sub-cap-specific records
  Instance: Middle_Manager_Enablement__c
  Convention: API name ends with __c (e.g., Risk_Appetite__c); Setup → Object Manager → Create
  Docs: https://help.salesforce.com/s/articleView?id=sf.dev_objectcreate_task_parent.htm&amp;type=5
[VALIDATED] Grants object/field permissions to specific user role
  Instance: Middle_Manager_Enablement_Pset
  Convention: Named with role suffix (e.g., Risk_Officer_Pset); Setup → Permission Sets
  Docs: https://help.salesforce.com/s/articleView?id=sf.perm_sets_overview.htm&amp;type=5
[VALIDATED] Server-side rule preventing invalid record state
  Instance: Middle_Manager_Enablement_Required_Fields
  Convention: Object Manager → Validation Rules → AND/OR logic on fields
  Docs: https://help.salesforce.com/s/articleView?id=sf.fields_about_field_validation_rules.htm&amp;type=5</t>
  </si>
  <si>
    <t>P1C4.2.4.UC1, P1C4.2.4.UC2, P1C4.2.4.UC3, P1C4.2.4.UC4</t>
  </si>
  <si>
    <t>[VALIDATED] Conversation topic with bound actions for Agentforce
  Instance: Middle Manager Enablement Topic
  Convention: Setup → Einstein → Agentforce → Topics; bind Apex Actions/Flow Actions
  Docs: https://developer.salesforce.com/docs/ai/agentforce/guide/topics-overview.html
[VALIDATED] Invocable action callable by Agentforce
  Instance: Middle_Manager_Enablement_Action (Apex @InvocableMethod)
  Convention: Apex @InvocableMethod or Flow Invocable Action; bound to Topic
  Docs: https://developer.salesforce.com/docs/ai/agentforce/guide/actions-overview.html</t>
  </si>
  <si>
    <t>P1C4.2.4.UC1, P1C4.2.4.UC4</t>
  </si>
  <si>
    <t>[VALIDATED] Custom data object for sub-cap-specific records
  Instance: Champions_Program__c
  Convention: API name ends with __c (e.g., Risk_Appetite__c); Setup → Object Manager → Create
  Docs: https://help.salesforce.com/s/articleView?id=sf.dev_objectcreate_task_parent.htm&amp;type=5
[VALIDATED] Grants object/field permissions to specific user role
  Instance: Champions_Program_Pset
  Convention: Named with role suffix (e.g., Risk_Officer_Pset); Setup → Permission Sets
  Docs: https://help.salesforce.com/s/articleView?id=sf.perm_sets_overview.htm&amp;type=5
[VALIDATED] Server-side rule preventing invalid record state
  Instance: Champions_Program_Required_Fields
  Convention: Object Manager → Validation Rules → AND/OR logic on fields
  Docs: https://help.salesforce.com/s/articleView?id=sf.fields_about_field_validation_rules.htm&amp;type=5</t>
  </si>
  <si>
    <t>P1C4.3.1.UC1, P1C4.3.1.UC3</t>
  </si>
  <si>
    <t>[VALIDATED] Conversation topic with bound actions for Agentforce
  Instance: Champions Program Topic
  Convention: Setup → Einstein → Agentforce → Topics; bind Apex Actions/Flow Actions
  Docs: https://developer.salesforce.com/docs/ai/agentforce/guide/topics-overview.html
[VALIDATED] Invocable action callable by Agentforce
  Instance: Champions_Program_Action (Apex @InvocableMethod)
  Convention: Apex @InvocableMethod or Flow Invocable Action; bound to Topic
  Docs: https://developer.salesforce.com/docs/ai/agentforce/guide/actions-overview.html</t>
  </si>
  <si>
    <t>[VALIDATED] Declarative automation triggered by record changes
  Instance: Notify_On_Champions_Program_Created
  Convention: Setup → Flows; Trigger: Created/Updated; Optimize for: Actions and Related Records
  Docs: https://help.salesforce.com/s/articleView?id=sf.flow_concepts_designtime.htm&amp;type=5
[VALIDATED] User-facing wizard/intake flow with screens
  Instance: Champions_Program_Intake_Flow
  Convention: Setup → Flows → New Flow → Screen Flow
  Docs: https://help.salesforce.com/s/articleView?id=sf.flow_concepts_designtime.htm&amp;type=5
[VALIDATED] FSC Action Plan template for repeatable processes
  Instance: Champions_Program_Action_Plan
  Convention: Setup → Action Plan Templates → New; assign Tasks per persona/timeline
  Docs: https://help.salesforce.com/s/articleView?id=sf.action_plans_overview.htm&amp;type=5</t>
  </si>
  <si>
    <t>[VALIDATED] Server-side Apex code class
  Instance: Champions_ProgramHandler
  Convention: public class XxxHandler { ... } in classes/ folder; deployed via SFDX
  Docs: https://developer.salesforce.com/docs/atlas.en-us.apexcode.meta/apexcode/apex_classes.htm
[VALIDATED] Server-side code triggered by DML on a specific object
  Instance: Champions_ProgramTrigger on Champions_Program__c
  Convention: trigger XxxTrigger on Object__c (before insert, after update) { ... }
  Docs: https://developer.salesforce.com/docs/atlas.en-us.apexcode.meta/apexcode/apex_triggers.htm
[VALIDATED] Lightning Web Component for custom UI
  Instance: champions_ProgramComponent
  Convention: lwc/xxxComponent/xxxComponent.js + .html + .js-meta.xml
  Docs: https://developer.salesforce.com/docs/component-library/documentation/en/lwc</t>
  </si>
  <si>
    <t>[VALIDATED] Custom data object for sub-cap-specific records
  Instance: Champion_Training__c
  Convention: API name ends with __c (e.g., Risk_Appetite__c); Setup → Object Manager → Create
  Docs: https://help.salesforce.com/s/articleView?id=sf.dev_objectcreate_task_parent.htm&amp;type=5
[VALIDATED] Grants object/field permissions to specific user role
  Instance: Champion_Training_Pset
  Convention: Named with role suffix (e.g., Risk_Officer_Pset); Setup → Permission Sets
  Docs: https://help.salesforce.com/s/articleView?id=sf.perm_sets_overview.htm&amp;type=5
[VALIDATED] Server-side rule preventing invalid record state
  Instance: Champion_Training_Required_Fields
  Convention: Object Manager → Validation Rules → AND/OR logic on fields
  Docs: https://help.salesforce.com/s/articleView?id=sf.fields_about_field_validation_rules.htm&amp;type=5</t>
  </si>
  <si>
    <t>[VALIDATED] Conversation topic with bound actions for Agentforce
  Instance: Champion Training Topic
  Convention: Setup → Einstein → Agentforce → Topics; bind Apex Actions/Flow Actions
  Docs: https://developer.salesforce.com/docs/ai/agentforce/guide/topics-overview.html
[VALIDATED] Invocable action callable by Agentforce
  Instance: Champion_Training_Action (Apex @InvocableMethod)
  Convention: Apex @InvocableMethod or Flow Invocable Action; bound to Topic
  Docs: https://developer.salesforce.com/docs/ai/agentforce/guide/actions-overview.html</t>
  </si>
  <si>
    <t>[VALIDATED] Declarative automation triggered by record changes
  Instance: Notify_On_Champion_Training_Created
  Convention: Setup → Flows; Trigger: Created/Updated; Optimize for: Actions and Related Records
  Docs: https://help.salesforce.com/s/articleView?id=sf.flow_concepts_designtime.htm&amp;type=5
[VALIDATED] User-facing wizard/intake flow with screens
  Instance: Champion_Training_Intake_Flow
  Convention: Setup → Flows → New Flow → Screen Flow
  Docs: https://help.salesforce.com/s/articleView?id=sf.flow_concepts_designtime.htm&amp;type=5
[VALIDATED] FSC Action Plan template for repeatable processes
  Instance: Champion_Training_Action_Plan
  Convention: Setup → Action Plan Templates → New; assign Tasks per persona/timeline
  Docs: https://help.salesforce.com/s/articleView?id=sf.action_plans_overview.htm&amp;type=5</t>
  </si>
  <si>
    <t>[VALIDATED] Server-side Apex code class
  Instance: Champion_TrainingHandler
  Convention: public class XxxHandler { ... } in classes/ folder; deployed via SFDX
  Docs: https://developer.salesforce.com/docs/atlas.en-us.apexcode.meta/apexcode/apex_classes.htm
[VALIDATED] Server-side code triggered by DML on a specific object
  Instance: Champion_TrainingTrigger on Champion_Training__c
  Convention: trigger XxxTrigger on Object__c (before insert, after update) { ... }
  Docs: https://developer.salesforce.com/docs/atlas.en-us.apexcode.meta/apexcode/apex_triggers.htm
[VALIDATED] Lightning Web Component for custom UI
  Instance: champion_TrainingComponent
  Convention: lwc/xxxComponent/xxxComponent.js + .html + .js-meta.xml
  Docs: https://developer.salesforce.com/docs/component-library/documentation/en/lwc</t>
  </si>
  <si>
    <t>[VALIDATED] Custom data object for sub-cap-specific records
  Instance: Champion_Coordination__c
  Convention: API name ends with __c (e.g., Risk_Appetite__c); Setup → Object Manager → Create
  Docs: https://help.salesforce.com/s/articleView?id=sf.dev_objectcreate_task_parent.htm&amp;type=5
[VALIDATED] Grants object/field permissions to specific user role
  Instance: Champion_Coordination_Pset
  Convention: Named with role suffix (e.g., Risk_Officer_Pset); Setup → Permission Sets
  Docs: https://help.salesforce.com/s/articleView?id=sf.perm_sets_overview.htm&amp;type=5
[VALIDATED] Server-side rule preventing invalid record state
  Instance: Champion_Coordination_Required_Fields
  Convention: Object Manager → Validation Rules → AND/OR logic on fields
  Docs: https://help.salesforce.com/s/articleView?id=sf.fields_about_field_validation_rules.htm&amp;type=5</t>
  </si>
  <si>
    <t>P1C4.3.3.UC1, P1C4.3.3.UC3</t>
  </si>
  <si>
    <t>[VALIDATED] Conversation topic with bound actions for Agentforce
  Instance: Champion Coordination Topic
  Convention: Setup → Einstein → Agentforce → Topics; bind Apex Actions/Flow Actions
  Docs: https://developer.salesforce.com/docs/ai/agentforce/guide/topics-overview.html
[VALIDATED] Invocable action callable by Agentforce
  Instance: Champion_Coordination_Action (Apex @InvocableMethod)
  Convention: Apex @InvocableMethod or Flow Invocable Action; bound to Topic
  Docs: https://developer.salesforce.com/docs/ai/agentforce/guide/actions-overview.html</t>
  </si>
  <si>
    <t>[VALIDATED] Declarative automation triggered by record changes
  Instance: Notify_On_Champion_Coordination_Created
  Convention: Setup → Flows; Trigger: Created/Updated; Optimize for: Actions and Related Records
  Docs: https://help.salesforce.com/s/articleView?id=sf.flow_concepts_designtime.htm&amp;type=5
[VALIDATED] User-facing wizard/intake flow with screens
  Instance: Champion_Coordination_Intake_Flow
  Convention: Setup → Flows → New Flow → Screen Flow
  Docs: https://help.salesforce.com/s/articleView?id=sf.flow_concepts_designtime.htm&amp;type=5
[VALIDATED] FSC Action Plan template for repeatable processes
  Instance: Champion_Coordination_Action_Plan
  Convention: Setup → Action Plan Templates → New; assign Tasks per persona/timeline
  Docs: https://help.salesforce.com/s/articleView?id=sf.action_plans_overview.htm&amp;type=5</t>
  </si>
  <si>
    <t>[VALIDATED] Server-side Apex code class
  Instance: Champion_CoordinationHandler
  Convention: public class XxxHandler { ... } in classes/ folder; deployed via SFDX
  Docs: https://developer.salesforce.com/docs/atlas.en-us.apexcode.meta/apexcode/apex_classes.htm
[VALIDATED] Server-side code triggered by DML on a specific object
  Instance: Champion_CoordinationTrigger on Champion_Coordination__c
  Convention: trigger XxxTrigger on Object__c (before insert, after update) { ... }
  Docs: https://developer.salesforce.com/docs/atlas.en-us.apexcode.meta/apexcode/apex_triggers.htm
[VALIDATED] Lightning Web Component for custom UI
  Instance: champion_CoordinationComponent
  Convention: lwc/xxxComponent/xxxComponent.js + .html + .js-meta.xml
  Docs: https://developer.salesforce.com/docs/component-library/documentation/en/lwc</t>
  </si>
  <si>
    <t>[VALIDATED] Custom data object for sub-cap-specific records
  Instance: Champion_Recognition__c
  Convention: API name ends with __c (e.g., Risk_Appetite__c); Setup → Object Manager → Create
  Docs: https://help.salesforce.com/s/articleView?id=sf.dev_objectcreate_task_parent.htm&amp;type=5
[VALIDATED] Grants object/field permissions to specific user role
  Instance: Champion_Recognition_Pset
  Convention: Named with role suffix (e.g., Risk_Officer_Pset); Setup → Permission Sets
  Docs: https://help.salesforce.com/s/articleView?id=sf.perm_sets_overview.htm&amp;type=5
[VALIDATED] Server-side rule preventing invalid record state
  Instance: Champion_Recognition_Required_Fields
  Convention: Object Manager → Validation Rules → AND/OR logic on fields
  Docs: https://help.salesforce.com/s/articleView?id=sf.fields_about_field_validation_rules.htm&amp;type=5</t>
  </si>
  <si>
    <t>P1C4.3.4.UC1, P1C4.3.4.UC3</t>
  </si>
  <si>
    <t>[VALIDATED] Conversation topic with bound actions for Agentforce
  Instance: Champion Recognition Topic
  Convention: Setup → Einstein → Agentforce → Topics; bind Apex Actions/Flow Actions
  Docs: https://developer.salesforce.com/docs/ai/agentforce/guide/topics-overview.html
[VALIDATED] Invocable action callable by Agentforce
  Instance: Champion_Recognition_Action (Apex @InvocableMethod)
  Convention: Apex @InvocableMethod or Flow Invocable Action; bound to Topic
  Docs: https://developer.salesforce.com/docs/ai/agentforce/guide/actions-overview.html</t>
  </si>
  <si>
    <t>[VALIDATED] Declarative automation triggered by record changes
  Instance: Notify_On_Champion_Recognition_Created
  Convention: Setup → Flows; Trigger: Created/Updated; Optimize for: Actions and Related Records
  Docs: https://help.salesforce.com/s/articleView?id=sf.flow_concepts_designtime.htm&amp;type=5
[VALIDATED] User-facing wizard/intake flow with screens
  Instance: Champion_Recognition_Intake_Flow
  Convention: Setup → Flows → New Flow → Screen Flow
  Docs: https://help.salesforce.com/s/articleView?id=sf.flow_concepts_designtime.htm&amp;type=5
[VALIDATED] FSC Action Plan template for repeatable processes
  Instance: Champion_Recognition_Action_Plan
  Convention: Setup → Action Plan Templates → New; assign Tasks per persona/timeline
  Docs: https://help.salesforce.com/s/articleView?id=sf.action_plans_overview.htm&amp;type=5</t>
  </si>
  <si>
    <t>[VALIDATED] Server-side Apex code class
  Instance: Champion_RecognitionHandler
  Convention: public class XxxHandler { ... } in classes/ folder; deployed via SFDX
  Docs: https://developer.salesforce.com/docs/atlas.en-us.apexcode.meta/apexcode/apex_classes.htm
[VALIDATED] Server-side code triggered by DML on a specific object
  Instance: Champion_RecognitionTrigger on Champion_Recognition__c
  Convention: trigger XxxTrigger on Object__c (before insert, after update) { ... }
  Docs: https://developer.salesforce.com/docs/atlas.en-us.apexcode.meta/apexcode/apex_triggers.htm
[VALIDATED] Lightning Web Component for custom UI
  Instance: champion_RecognitionComponent
  Convention: lwc/xxxComponent/xxxComponent.js + .html + .js-meta.xml
  Docs: https://developer.salesforce.com/docs/component-library/documentation/en/lwc</t>
  </si>
  <si>
    <t>[VALIDATED] Custom data object for sub-cap-specific records
  Instance: Communication_Strategy__c
  Convention: API name ends with __c (e.g., Risk_Appetite__c); Setup → Object Manager → Create
  Docs: https://help.salesforce.com/s/articleView?id=sf.dev_objectcreate_task_parent.htm&amp;type=5
[VALIDATED] Grants object/field permissions to specific user role
  Instance: Communication_Strategy_Pset
  Convention: Named with role suffix (e.g., Risk_Officer_Pset); Setup → Permission Sets
  Docs: https://help.salesforce.com/s/articleView?id=sf.perm_sets_overview.htm&amp;type=5
[VALIDATED] Server-side rule preventing invalid record state
  Instance: Communication_Strategy_Required_Fields
  Convention: Object Manager → Validation Rules → AND/OR logic on fields
  Docs: https://help.salesforce.com/s/articleView?id=sf.fields_about_field_validation_rules.htm&amp;type=5</t>
  </si>
  <si>
    <t>P1C4.4.1.UC1, P1C4.4.1.UC3</t>
  </si>
  <si>
    <t>[VALIDATED] Conversation topic with bound actions for Agentforce
  Instance: Communication Strategy Topic
  Convention: Setup → Einstein → Agentforce → Topics; bind Apex Actions/Flow Actions
  Docs: https://developer.salesforce.com/docs/ai/agentforce/guide/topics-overview.html
[VALIDATED] Invocable action callable by Agentforce
  Instance: Communication_Strategy_Action (Apex @InvocableMethod)
  Convention: Apex @InvocableMethod or Flow Invocable Action; bound to Topic
  Docs: https://developer.salesforce.com/docs/ai/agentforce/guide/actions-overview.html</t>
  </si>
  <si>
    <t>[VALIDATED] Declarative automation triggered by record changes
  Instance: Notify_On_Communication_Strategy_Created
  Convention: Setup → Flows; Trigger: Created/Updated; Optimize for: Actions and Related Records
  Docs: https://help.salesforce.com/s/articleView?id=sf.flow_concepts_designtime.htm&amp;type=5
[VALIDATED] User-facing wizard/intake flow with screens
  Instance: Communication_Strategy_Intake_Flow
  Convention: Setup → Flows → New Flow → Screen Flow
  Docs: https://help.salesforce.com/s/articleView?id=sf.flow_concepts_designtime.htm&amp;type=5
[VALIDATED] FSC Action Plan template for repeatable processes
  Instance: Communication_Strategy_Action_Plan
  Convention: Setup → Action Plan Templates → New; assign Tasks per persona/timeline
  Docs: https://help.salesforce.com/s/articleView?id=sf.action_plans_overview.htm&amp;type=5</t>
  </si>
  <si>
    <t>[VALIDATED] Custom data object for sub-cap-specific records
  Instance: Multi_Channel_Communications__c
  Convention: API name ends with __c (e.g., Risk_Appetite__c); Setup → Object Manager → Create
  Docs: https://help.salesforce.com/s/articleView?id=sf.dev_objectcreate_task_parent.htm&amp;type=5
[VALIDATED] Grants object/field permissions to specific user role
  Instance: Multi_Channel_Communications_Pset
  Convention: Named with role suffix (e.g., Risk_Officer_Pset); Setup → Permission Sets
  Docs: https://help.salesforce.com/s/articleView?id=sf.perm_sets_overview.htm&amp;type=5
[VALIDATED] Server-side rule preventing invalid record state
  Instance: Multi_Channel_Communications_Required_Fields
  Convention: Object Manager → Validation Rules → AND/OR logic on fields
  Docs: https://help.salesforce.com/s/articleView?id=sf.fields_about_field_validation_rules.htm&amp;type=5</t>
  </si>
  <si>
    <t>P1C4.4.2.UC1, P1C4.4.2.UC3</t>
  </si>
  <si>
    <t>[VALIDATED] Conversation topic with bound actions for Agentforce
  Instance: Multi-Channel Communications Topic
  Convention: Setup → Einstein → Agentforce → Topics; bind Apex Actions/Flow Actions
  Docs: https://developer.salesforce.com/docs/ai/agentforce/guide/topics-overview.html
[VALIDATED] Invocable action callable by Agentforce
  Instance: Multi_Channel_Communications_Action (Apex @InvocableMethod)
  Convention: Apex @InvocableMethod or Flow Invocable Action; bound to Topic
  Docs: https://developer.salesforce.com/docs/ai/agentforce/guide/actions-overview.html</t>
  </si>
  <si>
    <t>[VALIDATED] Declarative automation triggered by record changes
  Instance: Notify_On_Multi_Channel_Communications_Created
  Convention: Setup → Flows; Trigger: Created/Updated; Optimize for: Actions and Related Records
  Docs: https://help.salesforce.com/s/articleView?id=sf.flow_concepts_designtime.htm&amp;type=5
[VALIDATED] User-facing wizard/intake flow with screens
  Instance: Multi_Channel_Communications_Intake_Flow
  Convention: Setup → Flows → New Flow → Screen Flow
  Docs: https://help.salesforce.com/s/articleView?id=sf.flow_concepts_designtime.htm&amp;type=5
[VALIDATED] FSC Action Plan template for repeatable processes
  Instance: Multi_Channel_Communications_Action_Plan
  Convention: Setup → Action Plan Templates → New; assign Tasks per persona/timeline
  Docs: https://help.salesforce.com/s/articleView?id=sf.action_plans_overview.htm&amp;type=5</t>
  </si>
  <si>
    <t>[VALIDATED] Custom data object for sub-cap-specific records
  Instance: Two_Way_Communication__c
  Convention: API name ends with __c (e.g., Risk_Appetite__c); Setup → Object Manager → Create
  Docs: https://help.salesforce.com/s/articleView?id=sf.dev_objectcreate_task_parent.htm&amp;type=5
[VALIDATED] Grants object/field permissions to specific user role
  Instance: Two_Way_Communication_Pset
  Convention: Named with role suffix (e.g., Risk_Officer_Pset); Setup → Permission Sets
  Docs: https://help.salesforce.com/s/articleView?id=sf.perm_sets_overview.htm&amp;type=5
[VALIDATED] Server-side rule preventing invalid record state
  Instance: Two_Way_Communication_Required_Fields
  Convention: Object Manager → Validation Rules → AND/OR logic on fields
  Docs: https://help.salesforce.com/s/articleView?id=sf.fields_about_field_validation_rules.htm&amp;type=5</t>
  </si>
  <si>
    <t>P1C4.4.3.UC1, P1C4.4.3.UC3</t>
  </si>
  <si>
    <t>[VALIDATED] Conversation topic with bound actions for Agentforce
  Instance: Two-Way Communication Topic
  Convention: Setup → Einstein → Agentforce → Topics; bind Apex Actions/Flow Actions
  Docs: https://developer.salesforce.com/docs/ai/agentforce/guide/topics-overview.html
[VALIDATED] Invocable action callable by Agentforce
  Instance: Two_Way_Communication_Action (Apex @InvocableMethod)
  Convention: Apex @InvocableMethod or Flow Invocable Action; bound to Topic
  Docs: https://developer.salesforce.com/docs/ai/agentforce/guide/actions-overview.html</t>
  </si>
  <si>
    <t>[VALIDATED] Declarative automation triggered by record changes
  Instance: Notify_On_Two_Way_Communication_Created
  Convention: Setup → Flows; Trigger: Created/Updated; Optimize for: Actions and Related Records
  Docs: https://help.salesforce.com/s/articleView?id=sf.flow_concepts_designtime.htm&amp;type=5
[VALIDATED] User-facing wizard/intake flow with screens
  Instance: Two_Way_Communication_Intake_Flow
  Convention: Setup → Flows → New Flow → Screen Flow
  Docs: https://help.salesforce.com/s/articleView?id=sf.flow_concepts_designtime.htm&amp;type=5
[VALIDATED] FSC Action Plan template for repeatable processes
  Instance: Two_Way_Communication_Action_Plan
  Convention: Setup → Action Plan Templates → New; assign Tasks per persona/timeline
  Docs: https://help.salesforce.com/s/articleView?id=sf.action_plans_overview.htm&amp;type=5</t>
  </si>
  <si>
    <t>[VALIDATED] Custom data object for sub-cap-specific records
  Instance: Communication_Effectiveness__c
  Convention: API name ends with __c (e.g., Risk_Appetite__c); Setup → Object Manager → Create
  Docs: https://help.salesforce.com/s/articleView?id=sf.dev_objectcreate_task_parent.htm&amp;type=5
[VALIDATED] Grants object/field permissions to specific user role
  Instance: Communication_Effectiveness_Pset
  Convention: Named with role suffix (e.g., Risk_Officer_Pset); Setup → Permission Sets
  Docs: https://help.salesforce.com/s/articleView?id=sf.perm_sets_overview.htm&amp;type=5
[VALIDATED] Server-side rule preventing invalid record state
  Instance: Communication_Effectiveness_Required_Fields
  Convention: Object Manager → Validation Rules → AND/OR logic on fields
  Docs: https://help.salesforce.com/s/articleView?id=sf.fields_about_field_validation_rules.htm&amp;type=5</t>
  </si>
  <si>
    <t>P1C4.4.4.UC1, P1C4.4.4.UC3</t>
  </si>
  <si>
    <t>[VALIDATED] Conversation topic with bound actions for Agentforce
  Instance: Communication Effectiveness Topic
  Convention: Setup → Einstein → Agentforce → Topics; bind Apex Actions/Flow Actions
  Docs: https://developer.salesforce.com/docs/ai/agentforce/guide/topics-overview.html
[VALIDATED] Invocable action callable by Agentforce
  Instance: Communication_Effectiveness_Action (Apex @InvocableMethod)
  Convention: Apex @InvocableMethod or Flow Invocable Action; bound to Topic
  Docs: https://developer.salesforce.com/docs/ai/agentforce/guide/actions-overview.html</t>
  </si>
  <si>
    <t>[VALIDATED] Declarative automation triggered by record changes
  Instance: Notify_On_Communication_Effectiveness_Created
  Convention: Setup → Flows; Trigger: Created/Updated; Optimize for: Actions and Related Records
  Docs: https://help.salesforce.com/s/articleView?id=sf.flow_concepts_designtime.htm&amp;type=5
[VALIDATED] User-facing wizard/intake flow with screens
  Instance: Communication_Effectiveness_Intake_Flow
  Convention: Setup → Flows → New Flow → Screen Flow
  Docs: https://help.salesforce.com/s/articleView?id=sf.flow_concepts_designtime.htm&amp;type=5
[VALIDATED] FSC Action Plan template for repeatable processes
  Instance: Communication_Effectiveness_Action_Plan
  Convention: Setup → Action Plan Templates → New; assign Tasks per persona/timeline
  Docs: https://help.salesforce.com/s/articleView?id=sf.action_plans_overview.htm&amp;type=5</t>
  </si>
  <si>
    <t>Trailhead &amp; Enablement</t>
  </si>
  <si>
    <t>myTrailhead</t>
  </si>
  <si>
    <t>Custom-branded learning platform; create org-specific learning paths and trails.</t>
  </si>
  <si>
    <t>[VALIDATED] Custom data object for sub-cap-specific records
  Instance: Role_Based_Training__c
  Convention: API name ends with __c (e.g., Risk_Appetite__c); Setup → Object Manager → Create
  Docs: https://help.salesforce.com/s/articleView?id=sf.dev_objectcreate_task_parent.htm&amp;type=5
[VALIDATED] Grants object/field permissions to specific user role
  Instance: Role_Based_Training_Pset
  Convention: Named with role suffix (e.g., Risk_Officer_Pset); Setup → Permission Sets
  Docs: https://help.salesforce.com/s/articleView?id=sf.perm_sets_overview.htm&amp;type=5
[VALIDATED] Server-side rule preventing invalid record state
  Instance: Role_Based_Training_Required_Fields
  Convention: Object Manager → Validation Rules → AND/OR logic on fields
  Docs: https://help.salesforce.com/s/articleView?id=sf.fields_about_field_validation_rules.htm&amp;type=5</t>
  </si>
  <si>
    <t>P1C4.5.1.UC1, P1C4.5.1.UC5, P1C4.5.1.UC6</t>
  </si>
  <si>
    <t>PUB-P1C4.5.1.UC1, PUB-P1C4.5.1.UC5, PUB-P1C4.5.1.UC6</t>
  </si>
  <si>
    <t>Trailhead Modules</t>
  </si>
  <si>
    <t>Public learning library with role-based learning paths and superbadges.</t>
  </si>
  <si>
    <t>[VALIDATED] Conversation topic with bound actions for Agentforce
  Instance: Role-Based Training Topic
  Convention: Setup → Einstein → Agentforce → Topics; bind Apex Actions/Flow Actions
  Docs: https://developer.salesforce.com/docs/ai/agentforce/guide/topics-overview.html
[VALIDATED] Invocable action callable by Agentforce
  Instance: Role_Based_Training_Action (Apex @InvocableMethod)
  Convention: Apex @InvocableMethod or Flow Invocable Action; bound to Topic
  Docs: https://developer.salesforce.com/docs/ai/agentforce/guide/actions-overview.html</t>
  </si>
  <si>
    <t>PUB-P1C4.5.1.UC5, PUB-P1C4.5.1.UC6</t>
  </si>
  <si>
    <t>Enablement Sites</t>
  </si>
  <si>
    <t>In-app guidance and adoption sites tied to outcomes and metrics.</t>
  </si>
  <si>
    <t>[VALIDATED] Declarative automation triggered by record changes
  Instance: Notify_On_Role_Based_Training_Created
  Convention: Setup → Flows; Trigger: Created/Updated; Optimize for: Actions and Related Records
  Docs: https://help.salesforce.com/s/articleView?id=sf.flow_concepts_designtime.htm&amp;type=5
[VALIDATED] User-facing wizard/intake flow with screens
  Instance: Role_Based_Training_Intake_Flow
  Convention: Setup → Flows → New Flow → Screen Flow
  Docs: https://help.salesforce.com/s/articleView?id=sf.flow_concepts_designtime.htm&amp;type=5
[VALIDATED] FSC Action Plan template for repeatable processes
  Instance: Role_Based_Training_Action_Plan
  Convention: Setup → Action Plan Templates → New; assign Tasks per persona/timeline
  Docs: https://help.salesforce.com/s/articleView?id=sf.action_plans_overview.htm&amp;type=5</t>
  </si>
  <si>
    <t>[VALIDATED] Custom data object for sub-cap-specific records
  Instance: Digital_Literacy_Training__c
  Convention: API name ends with __c (e.g., Risk_Appetite__c); Setup → Object Manager → Create
  Docs: https://help.salesforce.com/s/articleView?id=sf.dev_objectcreate_task_parent.htm&amp;type=5
[VALIDATED] Grants object/field permissions to specific user role
  Instance: Digital_Literacy_Training_Pset
  Convention: Named with role suffix (e.g., Risk_Officer_Pset); Setup → Permission Sets
  Docs: https://help.salesforce.com/s/articleView?id=sf.perm_sets_overview.htm&amp;type=5
[VALIDATED] Server-side rule preventing invalid record state
  Instance: Digital_Literacy_Training_Required_Fields
  Convention: Object Manager → Validation Rules → AND/OR logic on fields
  Docs: https://help.salesforce.com/s/articleView?id=sf.fields_about_field_validation_rules.htm&amp;type=5</t>
  </si>
  <si>
    <t>P1C4.5.2.UC1, P1C4.5.2.UC5, P1C4.5.2.UC6</t>
  </si>
  <si>
    <t>PUB-P1C4.5.2.UC5, PUB-P1C4.5.2.UC6, PUB-P1C4.5.2.UC1</t>
  </si>
  <si>
    <t>[VALIDATED] Conversation topic with bound actions for Agentforce
  Instance: Digital Literacy Training Topic
  Convention: Setup → Einstein → Agentforce → Topics; bind Apex Actions/Flow Actions
  Docs: https://developer.salesforce.com/docs/ai/agentforce/guide/topics-overview.html
[VALIDATED] Invocable action callable by Agentforce
  Instance: Digital_Literacy_Training_Action (Apex @InvocableMethod)
  Convention: Apex @InvocableMethod or Flow Invocable Action; bound to Topic
  Docs: https://developer.salesforce.com/docs/ai/agentforce/guide/actions-overview.html</t>
  </si>
  <si>
    <t>PUB-P1C4.5.2.UC5, PUB-P1C4.5.2.UC6</t>
  </si>
  <si>
    <t>[VALIDATED] Declarative automation triggered by record changes
  Instance: Notify_On_Digital_Literacy_Training_Created
  Convention: Setup → Flows; Trigger: Created/Updated; Optimize for: Actions and Related Records
  Docs: https://help.salesforce.com/s/articleView?id=sf.flow_concepts_designtime.htm&amp;type=5
[VALIDATED] User-facing wizard/intake flow with screens
  Instance: Digital_Literacy_Training_Intake_Flow
  Convention: Setup → Flows → New Flow → Screen Flow
  Docs: https://help.salesforce.com/s/articleView?id=sf.flow_concepts_designtime.htm&amp;type=5
[VALIDATED] FSC Action Plan template for repeatable processes
  Instance: Digital_Literacy_Training_Action_Plan
  Convention: Setup → Action Plan Templates → New; assign Tasks per persona/timeline
  Docs: https://help.salesforce.com/s/articleView?id=sf.action_plans_overview.htm&amp;type=5</t>
  </si>
  <si>
    <t>[VALIDATED] Custom data object for sub-cap-specific records
  Instance: Just_In_Time_Learning__c
  Convention: API name ends with __c (e.g., Risk_Appetite__c); Setup → Object Manager → Create
  Docs: https://help.salesforce.com/s/articleView?id=sf.dev_objectcreate_task_parent.htm&amp;type=5
[VALIDATED] Grants object/field permissions to specific user role
  Instance: Just_In_Time_Learning_Pset
  Convention: Named with role suffix (e.g., Risk_Officer_Pset); Setup → Permission Sets
  Docs: https://help.salesforce.com/s/articleView?id=sf.perm_sets_overview.htm&amp;type=5
[VALIDATED] Server-side rule preventing invalid record state
  Instance: Just_In_Time_Learning_Required_Fields
  Convention: Object Manager → Validation Rules → AND/OR logic on fields
  Docs: https://help.salesforce.com/s/articleView?id=sf.fields_about_field_validation_rules.htm&amp;type=5</t>
  </si>
  <si>
    <t>P1C4.5.3.UC1, P1C4.5.3.UC5, P1C4.5.3.UC6</t>
  </si>
  <si>
    <t>PUB-P1C4.5.3.UC6, PUB-P1C4.5.3.UC5, PUB-P1C4.5.3.UC1</t>
  </si>
  <si>
    <t>[VALIDATED] Conversation topic with bound actions for Agentforce
  Instance: Just-In-Time Learning Topic
  Convention: Setup → Einstein → Agentforce → Topics; bind Apex Actions/Flow Actions
  Docs: https://developer.salesforce.com/docs/ai/agentforce/guide/topics-overview.html
[VALIDATED] Invocable action callable by Agentforce
  Instance: Just_In_Time_Learning_Action (Apex @InvocableMethod)
  Convention: Apex @InvocableMethod or Flow Invocable Action; bound to Topic
  Docs: https://developer.salesforce.com/docs/ai/agentforce/guide/actions-overview.html</t>
  </si>
  <si>
    <t>PUB-P1C4.5.3.UC6, PUB-P1C4.5.3.UC5</t>
  </si>
  <si>
    <t>[VALIDATED] Declarative automation triggered by record changes
  Instance: Notify_On_Just_In_Time_Learning_Created
  Convention: Setup → Flows; Trigger: Created/Updated; Optimize for: Actions and Related Records
  Docs: https://help.salesforce.com/s/articleView?id=sf.flow_concepts_designtime.htm&amp;type=5
[VALIDATED] User-facing wizard/intake flow with screens
  Instance: Just_In_Time_Learning_Intake_Flow
  Convention: Setup → Flows → New Flow → Screen Flow
  Docs: https://help.salesforce.com/s/articleView?id=sf.flow_concepts_designtime.htm&amp;type=5
[VALIDATED] FSC Action Plan template for repeatable processes
  Instance: Just_In_Time_Learning_Action_Plan
  Convention: Setup → Action Plan Templates → New; assign Tasks per persona/timeline
  Docs: https://help.salesforce.com/s/articleView?id=sf.action_plans_overview.htm&amp;type=5</t>
  </si>
  <si>
    <t>[VALIDATED] Custom data object for sub-cap-specific records
  Instance: Hands_On_Practice__c
  Convention: API name ends with __c (e.g., Risk_Appetite__c); Setup → Object Manager → Create
  Docs: https://help.salesforce.com/s/articleView?id=sf.dev_objectcreate_task_parent.htm&amp;type=5
[VALIDATED] Grants object/field permissions to specific user role
  Instance: Hands_On_Practice_Pset
  Convention: Named with role suffix (e.g., Risk_Officer_Pset); Setup → Permission Sets
  Docs: https://help.salesforce.com/s/articleView?id=sf.perm_sets_overview.htm&amp;type=5
[VALIDATED] Server-side rule preventing invalid record state
  Instance: Hands_On_Practice_Required_Fields
  Convention: Object Manager → Validation Rules → AND/OR logic on fields
  Docs: https://help.salesforce.com/s/articleView?id=sf.fields_about_field_validation_rules.htm&amp;type=5</t>
  </si>
  <si>
    <t>P1C4.5.4.UC1, P1C4.5.4.UC5, P1C4.5.4.UC6</t>
  </si>
  <si>
    <t>PUB-P1C4.5.4.UC6, PUB-P1C4.5.4.UC5, PUB-P1C4.5.4.UC1</t>
  </si>
  <si>
    <t>[VALIDATED] Conversation topic with bound actions for Agentforce
  Instance: Hands-On Practice Topic
  Convention: Setup → Einstein → Agentforce → Topics; bind Apex Actions/Flow Actions
  Docs: https://developer.salesforce.com/docs/ai/agentforce/guide/topics-overview.html
[VALIDATED] Invocable action callable by Agentforce
  Instance: Hands_On_Practice_Action (Apex @InvocableMethod)
  Convention: Apex @InvocableMethod or Flow Invocable Action; bound to Topic
  Docs: https://developer.salesforce.com/docs/ai/agentforce/guide/actions-overview.html</t>
  </si>
  <si>
    <t>PUB-P1C4.5.4.UC6, PUB-P1C4.5.4.UC5</t>
  </si>
  <si>
    <t>[VALIDATED] Declarative automation triggered by record changes
  Instance: Notify_On_Hands_On_Practice_Created
  Convention: Setup → Flows; Trigger: Created/Updated; Optimize for: Actions and Related Records
  Docs: https://help.salesforce.com/s/articleView?id=sf.flow_concepts_designtime.htm&amp;type=5
[VALIDATED] User-facing wizard/intake flow with screens
  Instance: Hands_On_Practice_Intake_Flow
  Convention: Setup → Flows → New Flow → Screen Flow
  Docs: https://help.salesforce.com/s/articleView?id=sf.flow_concepts_designtime.htm&amp;type=5
[VALIDATED] FSC Action Plan template for repeatable processes
  Instance: Hands_On_Practice_Action_Plan
  Convention: Setup → Action Plan Templates → New; assign Tasks per persona/timeline
  Docs: https://help.salesforce.com/s/articleView?id=sf.action_plans_overview.htm&amp;type=5</t>
  </si>
  <si>
    <t>[VALIDATED] Custom data object for sub-cap-specific records
  Instance: Training_Effectiveness__c
  Convention: API name ends with __c (e.g., Risk_Appetite__c); Setup → Object Manager → Create
  Docs: https://help.salesforce.com/s/articleView?id=sf.dev_objectcreate_task_parent.htm&amp;type=5
[VALIDATED] Grants object/field permissions to specific user role
  Instance: Training_Effectiveness_Pset
  Convention: Named with role suffix (e.g., Risk_Officer_Pset); Setup → Permission Sets
  Docs: https://help.salesforce.com/s/articleView?id=sf.perm_sets_overview.htm&amp;type=5
[VALIDATED] Server-side rule preventing invalid record state
  Instance: Training_Effectiveness_Required_Fields
  Convention: Object Manager → Validation Rules → AND/OR logic on fields
  Docs: https://help.salesforce.com/s/articleView?id=sf.fields_about_field_validation_rules.htm&amp;type=5</t>
  </si>
  <si>
    <t>P1C4.5.5.UC1, P1C4.5.5.UC5, P1C4.5.5.UC6</t>
  </si>
  <si>
    <t>PUB-P1C4.5.5.UC6, PUB-P1C4.5.5.UC5, PUB-P1C4.5.5.UC1</t>
  </si>
  <si>
    <t>[VALIDATED] Conversation topic with bound actions for Agentforce
  Instance: Training Effectiveness Topic
  Convention: Setup → Einstein → Agentforce → Topics; bind Apex Actions/Flow Actions
  Docs: https://developer.salesforce.com/docs/ai/agentforce/guide/topics-overview.html
[VALIDATED] Invocable action callable by Agentforce
  Instance: Training_Effectiveness_Action (Apex @InvocableMethod)
  Convention: Apex @InvocableMethod or Flow Invocable Action; bound to Topic
  Docs: https://developer.salesforce.com/docs/ai/agentforce/guide/actions-overview.html</t>
  </si>
  <si>
    <t>PUB-P1C4.5.5.UC6, PUB-P1C4.5.5.UC5</t>
  </si>
  <si>
    <t>[VALIDATED] Declarative automation triggered by record changes
  Instance: Notify_On_Training_Effectiveness_Created
  Convention: Setup → Flows; Trigger: Created/Updated; Optimize for: Actions and Related Records
  Docs: https://help.salesforce.com/s/articleView?id=sf.flow_concepts_designtime.htm&amp;type=5
[VALIDATED] User-facing wizard/intake flow with screens
  Instance: Training_Effectiveness_Intake_Flow
  Convention: Setup → Flows → New Flow → Screen Flow
  Docs: https://help.salesforce.com/s/articleView?id=sf.flow_concepts_designtime.htm&amp;type=5
[VALIDATED] FSC Action Plan template for repeatable processes
  Instance: Training_Effectiveness_Action_Plan
  Convention: Setup → Action Plan Templates → New; assign Tasks per persona/timeline
  Docs: https://help.salesforce.com/s/articleView?id=sf.action_plans_overview.htm&amp;type=5</t>
  </si>
  <si>
    <t>[VALIDATED] Custom data object for sub-cap-specific records
  Instance: Training_Content_Development___Delivery__c
  Convention: API name ends with __c (e.g., Risk_Appetite__c); Setup → Object Manager → Create
  Docs: https://help.salesforce.com/s/articleView?id=sf.dev_objectcreate_task_parent.htm&amp;type=5
[VALIDATED] Grants object/field permissions to specific user role
  Instance: Training_Content_Development___Delivery_Pset
  Convention: Named with role suffix (e.g., Risk_Officer_Pset); Setup → Permission Sets
  Docs: https://help.salesforce.com/s/articleView?id=sf.perm_sets_overview.htm&amp;type=5
[VALIDATED] Server-side rule preventing invalid record state
  Instance: Training_Content_Development___Delivery_Required_Fields
  Convention: Object Manager → Validation Rules → AND/OR logic on fields
  Docs: https://help.salesforce.com/s/articleView?id=sf.fields_about_field_validation_rules.htm&amp;type=5</t>
  </si>
  <si>
    <t>P1C4.5.6.UC1, P1C4.5.6.UC5, P1C4.5.6.UC6</t>
  </si>
  <si>
    <t>PUB-P1C4.5.6.UC1, PUB-P1C4.5.6.UC5, PUB-P1C4.5.6.UC6</t>
  </si>
  <si>
    <t>[VALIDATED] Conversation topic with bound actions for Agentforce
  Instance: Training Content Development &amp; Delivery Topic
  Convention: Setup → Einstein → Agentforce → Topics; bind Apex Actions/Flow Actions
  Docs: https://developer.salesforce.com/docs/ai/agentforce/guide/topics-overview.html
[VALIDATED] Invocable action callable by Agentforce
  Instance: Training_Content_Development___Delivery_Action (Apex @InvocableMethod)
  Convention: Apex @InvocableMethod or Flow Invocable Action; bound to Topic
  Docs: https://developer.salesforce.com/docs/ai/agentforce/guide/actions-overview.html</t>
  </si>
  <si>
    <t>PUB-P1C4.5.6.UC5, PUB-P1C4.5.6.UC6</t>
  </si>
  <si>
    <t>[VALIDATED] Declarative automation triggered by record changes
  Instance: Notify_On_Training_Content_Development___Delivery_Created
  Convention: Setup → Flows; Trigger: Created/Updated; Optimize for: Actions and Related Records
  Docs: https://help.salesforce.com/s/articleView?id=sf.flow_concepts_designtime.htm&amp;type=5
[VALIDATED] User-facing wizard/intake flow with screens
  Instance: Training_Content_Development___Delivery_Intake_Flow
  Convention: Setup → Flows → New Flow → Screen Flow
  Docs: https://help.salesforce.com/s/articleView?id=sf.flow_concepts_designtime.htm&amp;type=5
[VALIDATED] FSC Action Plan template for repeatable processes
  Instance: Training_Content_Development___Delivery_Action_Plan
  Convention: Setup → Action Plan Templates → New; assign Tasks per persona/timeline
  Docs: https://help.salesforce.com/s/articleView?id=sf.action_plans_overview.htm&amp;type=5</t>
  </si>
  <si>
    <t>[VALIDATED] Custom data object for sub-cap-specific records
  Instance: Adoption_Metrics_Framework__c
  Convention: API name ends with __c (e.g., Risk_Appetite__c); Setup → Object Manager → Create
  Docs: https://help.salesforce.com/s/articleView?id=sf.dev_objectcreate_task_parent.htm&amp;type=5
[VALIDATED] Grants object/field permissions to specific user role
  Instance: Adoption_Metrics_Framework_Pset
  Convention: Named with role suffix (e.g., Risk_Officer_Pset); Setup → Permission Sets
  Docs: https://help.salesforce.com/s/articleView?id=sf.perm_sets_overview.htm&amp;type=5
[VALIDATED] Server-side rule preventing invalid record state
  Instance: Adoption_Metrics_Framework_Required_Fields
  Convention: Object Manager → Validation Rules → AND/OR logic on fields
  Docs: https://help.salesforce.com/s/articleView?id=sf.fields_about_field_validation_rules.htm&amp;type=5</t>
  </si>
  <si>
    <t>P1C4.6.1.UC1, P1C4.6.1.UC4</t>
  </si>
  <si>
    <t>P1C4.6.1.UC2, P1C4.6.1.UC4</t>
  </si>
  <si>
    <t>[VALIDATED] Declarative automation triggered by record changes
  Instance: Notify_On_Adoption_Metrics_Framework_Created
  Convention: Setup → Flows; Trigger: Created/Updated; Optimize for: Actions and Related Records
  Docs: https://help.salesforce.com/s/articleView?id=sf.flow_concepts_designtime.htm&amp;type=5
[VALIDATED] User-facing wizard/intake flow with screens
  Instance: Adoption_Metrics_Framework_Intake_Flow
  Convention: Setup → Flows → New Flow → Screen Flow
  Docs: https://help.salesforce.com/s/articleView?id=sf.flow_concepts_designtime.htm&amp;type=5
[VALIDATED] FSC Action Plan template for repeatable processes
  Instance: Adoption_Metrics_Framework_Action_Plan
  Convention: Setup → Action Plan Templates → New; assign Tasks per persona/timeline
  Docs: https://help.salesforce.com/s/articleView?id=sf.action_plans_overview.htm&amp;type=5</t>
  </si>
  <si>
    <t>P1C4.6.1.UC3, P1C4.6.1.UC4</t>
  </si>
  <si>
    <t>[VALIDATED] Conversation topic with bound actions for Agentforce
  Instance: Adoption Metrics Framework Topic
  Convention: Setup → Einstein → Agentforce → Topics; bind Apex Actions/Flow Actions
  Docs: https://developer.salesforce.com/docs/ai/agentforce/guide/topics-overview.html
[VALIDATED] Invocable action callable by Agentforce
  Instance: Adoption_Metrics_Framework_Action (Apex @InvocableMethod)
  Convention: Apex @InvocableMethod or Flow Invocable Action; bound to Topic
  Docs: https://developer.salesforce.com/docs/ai/agentforce/guide/actions-overview.html</t>
  </si>
  <si>
    <t>P1C4.6.1.UC2, P1C4.6.1.UC3</t>
  </si>
  <si>
    <t>[VALIDATED] Custom data object for sub-cap-specific records
  Instance: User_Feedback_Collection__c
  Convention: API name ends with __c (e.g., Risk_Appetite__c); Setup → Object Manager → Create
  Docs: https://help.salesforce.com/s/articleView?id=sf.dev_objectcreate_task_parent.htm&amp;type=5
[VALIDATED] Grants object/field permissions to specific user role
  Instance: User_Feedback_Collection_Pset
  Convention: Named with role suffix (e.g., Risk_Officer_Pset); Setup → Permission Sets
  Docs: https://help.salesforce.com/s/articleView?id=sf.perm_sets_overview.htm&amp;type=5
[VALIDATED] Server-side rule preventing invalid record state
  Instance: User_Feedback_Collection_Required_Fields
  Convention: Object Manager → Validation Rules → AND/OR logic on fields
  Docs: https://help.salesforce.com/s/articleView?id=sf.fields_about_field_validation_rules.htm&amp;type=5</t>
  </si>
  <si>
    <t>P1C4.6.2.UC1, P1C4.6.2.UC4</t>
  </si>
  <si>
    <t>P1C4.6.2.UC2, P1C4.6.2.UC4</t>
  </si>
  <si>
    <t>[VALIDATED] Declarative automation triggered by record changes
  Instance: Notify_On_User_Feedback_Collection_Created
  Convention: Setup → Flows; Trigger: Created/Updated; Optimize for: Actions and Related Records
  Docs: https://help.salesforce.com/s/articleView?id=sf.flow_concepts_designtime.htm&amp;type=5
[VALIDATED] User-facing wizard/intake flow with screens
  Instance: User_Feedback_Collection_Intake_Flow
  Convention: Setup → Flows → New Flow → Screen Flow
  Docs: https://help.salesforce.com/s/articleView?id=sf.flow_concepts_designtime.htm&amp;type=5
[VALIDATED] FSC Action Plan template for repeatable processes
  Instance: User_Feedback_Collection_Action_Plan
  Convention: Setup → Action Plan Templates → New; assign Tasks per persona/timeline
  Docs: https://help.salesforce.com/s/articleView?id=sf.action_plans_overview.htm&amp;type=5</t>
  </si>
  <si>
    <t>P1C4.6.2.UC3, P1C4.6.2.UC4</t>
  </si>
  <si>
    <t>[VALIDATED] Conversation topic with bound actions for Agentforce
  Instance: User Feedback Collection Topic
  Convention: Setup → Einstein → Agentforce → Topics; bind Apex Actions/Flow Actions
  Docs: https://developer.salesforce.com/docs/ai/agentforce/guide/topics-overview.html
[VALIDATED] Invocable action callable by Agentforce
  Instance: User_Feedback_Collection_Action (Apex @InvocableMethod)
  Convention: Apex @InvocableMethod or Flow Invocable Action; bound to Topic
  Docs: https://developer.salesforce.com/docs/ai/agentforce/guide/actions-overview.html</t>
  </si>
  <si>
    <t>P1C4.6.2.UC2, P1C4.6.2.UC3</t>
  </si>
  <si>
    <t>[VALIDATED] Custom data object for sub-cap-specific records
  Instance: Adoption_Barriers_Analysis__c
  Convention: API name ends with __c (e.g., Risk_Appetite__c); Setup → Object Manager → Create
  Docs: https://help.salesforce.com/s/articleView?id=sf.dev_objectcreate_task_parent.htm&amp;type=5
[VALIDATED] Grants object/field permissions to specific user role
  Instance: Adoption_Barriers_Analysis_Pset
  Convention: Named with role suffix (e.g., Risk_Officer_Pset); Setup → Permission Sets
  Docs: https://help.salesforce.com/s/articleView?id=sf.perm_sets_overview.htm&amp;type=5
[VALIDATED] Server-side rule preventing invalid record state
  Instance: Adoption_Barriers_Analysis_Required_Fields
  Convention: Object Manager → Validation Rules → AND/OR logic on fields
  Docs: https://help.salesforce.com/s/articleView?id=sf.fields_about_field_validation_rules.htm&amp;type=5</t>
  </si>
  <si>
    <t>P1C4.6.3.UC1, P1C4.6.3.UC4</t>
  </si>
  <si>
    <t>P1C4.6.3.UC2, P1C4.6.3.UC4</t>
  </si>
  <si>
    <t>[VALIDATED] Declarative automation triggered by record changes
  Instance: Notify_On_Adoption_Barriers_Analysis_Created
  Convention: Setup → Flows; Trigger: Created/Updated; Optimize for: Actions and Related Records
  Docs: https://help.salesforce.com/s/articleView?id=sf.flow_concepts_designtime.htm&amp;type=5
[VALIDATED] User-facing wizard/intake flow with screens
  Instance: Adoption_Barriers_Analysis_Intake_Flow
  Convention: Setup → Flows → New Flow → Screen Flow
  Docs: https://help.salesforce.com/s/articleView?id=sf.flow_concepts_designtime.htm&amp;type=5
[VALIDATED] FSC Action Plan template for repeatable processes
  Instance: Adoption_Barriers_Analysis_Action_Plan
  Convention: Setup → Action Plan Templates → New; assign Tasks per persona/timeline
  Docs: https://help.salesforce.com/s/articleView?id=sf.action_plans_overview.htm&amp;type=5</t>
  </si>
  <si>
    <t>P1C4.6.3.UC3, P1C4.6.3.UC4</t>
  </si>
  <si>
    <t>[VALIDATED] Conversation topic with bound actions for Agentforce
  Instance: Adoption Barriers Analysis Topic
  Convention: Setup → Einstein → Agentforce → Topics; bind Apex Actions/Flow Actions
  Docs: https://developer.salesforce.com/docs/ai/agentforce/guide/topics-overview.html
[VALIDATED] Invocable action callable by Agentforce
  Instance: Adoption_Barriers_Analysis_Action (Apex @InvocableMethod)
  Convention: Apex @InvocableMethod or Flow Invocable Action; bound to Topic
  Docs: https://developer.salesforce.com/docs/ai/agentforce/guide/actions-overview.html</t>
  </si>
  <si>
    <t>P1C4.6.3.UC2, P1C4.6.3.UC3</t>
  </si>
  <si>
    <t>[VALIDATED] Custom data object for sub-cap-specific records
  Instance: Adoption_Interventions__c
  Convention: API name ends with __c (e.g., Risk_Appetite__c); Setup → Object Manager → Create
  Docs: https://help.salesforce.com/s/articleView?id=sf.dev_objectcreate_task_parent.htm&amp;type=5
[VALIDATED] Grants object/field permissions to specific user role
  Instance: Adoption_Interventions_Pset
  Convention: Named with role suffix (e.g., Risk_Officer_Pset); Setup → Permission Sets
  Docs: https://help.salesforce.com/s/articleView?id=sf.perm_sets_overview.htm&amp;type=5
[VALIDATED] Server-side rule preventing invalid record state
  Instance: Adoption_Interventions_Required_Fields
  Convention: Object Manager → Validation Rules → AND/OR logic on fields
  Docs: https://help.salesforce.com/s/articleView?id=sf.fields_about_field_validation_rules.htm&amp;type=5</t>
  </si>
  <si>
    <t>P1C4.6.4.UC1, P1C4.6.4.UC4</t>
  </si>
  <si>
    <t>P1C4.6.4.UC2, P1C4.6.4.UC4</t>
  </si>
  <si>
    <t>[VALIDATED] Declarative automation triggered by record changes
  Instance: Notify_On_Adoption_Interventions_Created
  Convention: Setup → Flows; Trigger: Created/Updated; Optimize for: Actions and Related Records
  Docs: https://help.salesforce.com/s/articleView?id=sf.flow_concepts_designtime.htm&amp;type=5
[VALIDATED] User-facing wizard/intake flow with screens
  Instance: Adoption_Interventions_Intake_Flow
  Convention: Setup → Flows → New Flow → Screen Flow
  Docs: https://help.salesforce.com/s/articleView?id=sf.flow_concepts_designtime.htm&amp;type=5
[VALIDATED] FSC Action Plan template for repeatable processes
  Instance: Adoption_Interventions_Action_Plan
  Convention: Setup → Action Plan Templates → New; assign Tasks per persona/timeline
  Docs: https://help.salesforce.com/s/articleView?id=sf.action_plans_overview.htm&amp;type=5</t>
  </si>
  <si>
    <t>P1C4.6.4.UC3, P1C4.6.4.UC4</t>
  </si>
  <si>
    <t>[VALIDATED] Conversation topic with bound actions for Agentforce
  Instance: Adoption Interventions Topic
  Convention: Setup → Einstein → Agentforce → Topics; bind Apex Actions/Flow Actions
  Docs: https://developer.salesforce.com/docs/ai/agentforce/guide/topics-overview.html
[VALIDATED] Invocable action callable by Agentforce
  Instance: Adoption_Interventions_Action (Apex @InvocableMethod)
  Convention: Apex @InvocableMethod or Flow Invocable Action; bound to Topic
  Docs: https://developer.salesforce.com/docs/ai/agentforce/guide/actions-overview.html</t>
  </si>
  <si>
    <t>P1C4.6.4.UC2, P1C4.6.4.UC3</t>
  </si>
  <si>
    <t>[VALIDATED] Custom data object for sub-cap-specific records
  Instance: Performance_Goal_Alignment__c
  Convention: API name ends with __c (e.g., Risk_Appetite__c); Setup → Object Manager → Create
  Docs: https://help.salesforce.com/s/articleView?id=sf.dev_objectcreate_task_parent.htm&amp;type=5
[VALIDATED] Grants object/field permissions to specific user role
  Instance: Performance_Goal_Alignment_Pset
  Convention: Named with role suffix (e.g., Risk_Officer_Pset); Setup → Permission Sets
  Docs: https://help.salesforce.com/s/articleView?id=sf.perm_sets_overview.htm&amp;type=5
[VALIDATED] Server-side rule preventing invalid record state
  Instance: Performance_Goal_Alignment_Required_Fields
  Convention: Object Manager → Validation Rules → AND/OR logic on fields
  Docs: https://help.salesforce.com/s/articleView?id=sf.fields_about_field_validation_rules.htm&amp;type=5</t>
  </si>
  <si>
    <t>[VALIDATED] Conversation topic with bound actions for Agentforce
  Instance: Performance Goal Alignment Topic
  Convention: Setup → Einstein → Agentforce → Topics; bind Apex Actions/Flow Actions
  Docs: https://developer.salesforce.com/docs/ai/agentforce/guide/topics-overview.html
[VALIDATED] Invocable action callable by Agentforce
  Instance: Performance_Goal_Alignment_Action (Apex @InvocableMethod)
  Convention: Apex @InvocableMethod or Flow Invocable Action; bound to Topic
  Docs: https://developer.salesforce.com/docs/ai/agentforce/guide/actions-overview.html</t>
  </si>
  <si>
    <t>[VALIDATED] Declarative automation triggered by record changes
  Instance: Notify_On_Performance_Goal_Alignment_Created
  Convention: Setup → Flows; Trigger: Created/Updated; Optimize for: Actions and Related Records
  Docs: https://help.salesforce.com/s/articleView?id=sf.flow_concepts_designtime.htm&amp;type=5
[VALIDATED] User-facing wizard/intake flow with screens
  Instance: Performance_Goal_Alignment_Intake_Flow
  Convention: Setup → Flows → New Flow → Screen Flow
  Docs: https://help.salesforce.com/s/articleView?id=sf.flow_concepts_designtime.htm&amp;type=5
[VALIDATED] FSC Action Plan template for repeatable processes
  Instance: Performance_Goal_Alignment_Action_Plan
  Convention: Setup → Action Plan Templates → New; assign Tasks per persona/timeline
  Docs: https://help.salesforce.com/s/articleView?id=sf.action_plans_overview.htm&amp;type=5</t>
  </si>
  <si>
    <t>[VALIDATED] Custom data object for sub-cap-specific records
  Instance: Recognition_Programs__c
  Convention: API name ends with __c (e.g., Risk_Appetite__c); Setup → Object Manager → Create
  Docs: https://help.salesforce.com/s/articleView?id=sf.dev_objectcreate_task_parent.htm&amp;type=5
[VALIDATED] Grants object/field permissions to specific user role
  Instance: Recognition_Programs_Pset
  Convention: Named with role suffix (e.g., Risk_Officer_Pset); Setup → Permission Sets
  Docs: https://help.salesforce.com/s/articleView?id=sf.perm_sets_overview.htm&amp;type=5
[VALIDATED] Server-side rule preventing invalid record state
  Instance: Recognition_Programs_Required_Fields
  Convention: Object Manager → Validation Rules → AND/OR logic on fields
  Docs: https://help.salesforce.com/s/articleView?id=sf.fields_about_field_validation_rules.htm&amp;type=5</t>
  </si>
  <si>
    <t>[VALIDATED] Conversation topic with bound actions for Agentforce
  Instance: Recognition Programs Topic
  Convention: Setup → Einstein → Agentforce → Topics; bind Apex Actions/Flow Actions
  Docs: https://developer.salesforce.com/docs/ai/agentforce/guide/topics-overview.html
[VALIDATED] Invocable action callable by Agentforce
  Instance: Recognition_Programs_Action (Apex @InvocableMethod)
  Convention: Apex @InvocableMethod or Flow Invocable Action; bound to Topic
  Docs: https://developer.salesforce.com/docs/ai/agentforce/guide/actions-overview.html</t>
  </si>
  <si>
    <t>[VALIDATED] Declarative automation triggered by record changes
  Instance: Notify_On_Recognition_Programs_Created
  Convention: Setup → Flows; Trigger: Created/Updated; Optimize for: Actions and Related Records
  Docs: https://help.salesforce.com/s/articleView?id=sf.flow_concepts_designtime.htm&amp;type=5
[VALIDATED] User-facing wizard/intake flow with screens
  Instance: Recognition_Programs_Intake_Flow
  Convention: Setup → Flows → New Flow → Screen Flow
  Docs: https://help.salesforce.com/s/articleView?id=sf.flow_concepts_designtime.htm&amp;type=5
[VALIDATED] FSC Action Plan template for repeatable processes
  Instance: Recognition_Programs_Action_Plan
  Convention: Setup → Action Plan Templates → New; assign Tasks per persona/timeline
  Docs: https://help.salesforce.com/s/articleView?id=sf.action_plans_overview.htm&amp;type=5</t>
  </si>
  <si>
    <t>[VALIDATED] Custom data object for sub-cap-specific records
  Instance: Compensation_Alignment__c
  Convention: API name ends with __c (e.g., Risk_Appetite__c); Setup → Object Manager → Create
  Docs: https://help.salesforce.com/s/articleView?id=sf.dev_objectcreate_task_parent.htm&amp;type=5
[VALIDATED] Grants object/field permissions to specific user role
  Instance: Compensation_Alignment_Pset
  Convention: Named with role suffix (e.g., Risk_Officer_Pset); Setup → Permission Sets
  Docs: https://help.salesforce.com/s/articleView?id=sf.perm_sets_overview.htm&amp;type=5
[VALIDATED] Server-side rule preventing invalid record state
  Instance: Compensation_Alignment_Required_Fields
  Convention: Object Manager → Validation Rules → AND/OR logic on fields
  Docs: https://help.salesforce.com/s/articleView?id=sf.fields_about_field_validation_rules.htm&amp;type=5</t>
  </si>
  <si>
    <t>[VALIDATED] Conversation topic with bound actions for Agentforce
  Instance: Compensation Alignment Topic
  Convention: Setup → Einstein → Agentforce → Topics; bind Apex Actions/Flow Actions
  Docs: https://developer.salesforce.com/docs/ai/agentforce/guide/topics-overview.html
[VALIDATED] Invocable action callable by Agentforce
  Instance: Compensation_Alignment_Action (Apex @InvocableMethod)
  Convention: Apex @InvocableMethod or Flow Invocable Action; bound to Topic
  Docs: https://developer.salesforce.com/docs/ai/agentforce/guide/actions-overview.html</t>
  </si>
  <si>
    <t>[VALIDATED] Declarative automation triggered by record changes
  Instance: Notify_On_Compensation_Alignment_Created
  Convention: Setup → Flows; Trigger: Created/Updated; Optimize for: Actions and Related Records
  Docs: https://help.salesforce.com/s/articleView?id=sf.flow_concepts_designtime.htm&amp;type=5
[VALIDATED] User-facing wizard/intake flow with screens
  Instance: Compensation_Alignment_Intake_Flow
  Convention: Setup → Flows → New Flow → Screen Flow
  Docs: https://help.salesforce.com/s/articleView?id=sf.flow_concepts_designtime.htm&amp;type=5
[VALIDATED] FSC Action Plan template for repeatable processes
  Instance: Compensation_Alignment_Action_Plan
  Convention: Setup → Action Plan Templates → New; assign Tasks per persona/timeline
  Docs: https://help.salesforce.com/s/articleView?id=sf.action_plans_overview.htm&amp;type=5</t>
  </si>
  <si>
    <t>[VALIDATED] Declarative automation triggered by record changes
  Instance: Notify_On_Innovation_Culture_Created
  Convention: Setup → Flows; Trigger: Created/Updated; Optimize for: Actions and Related Records
  Docs: https://help.salesforce.com/s/articleView?id=sf.flow_concepts_designtime.htm&amp;type=5
[VALIDATED] User-facing wizard/intake flow with screens
  Instance: Innovation_Culture_Intake_Flow
  Convention: Setup → Flows → New Flow → Screen Flow
  Docs: https://help.salesforce.com/s/articleView?id=sf.flow_concepts_designtime.htm&amp;type=5
[VALIDATED] FSC Action Plan template for repeatable processes
  Instance: Innovation_Culture_Action_Plan
  Convention: Setup → Action Plan Templates → New; assign Tasks per persona/timeline
  Docs: https://help.salesforce.com/s/articleView?id=sf.action_plans_overview.htm&amp;type=5</t>
  </si>
  <si>
    <t>P1C4.8.1.UC1, P1C4.8.1.UC3</t>
  </si>
  <si>
    <t>[VALIDATED] Custom data object for sub-cap-specific records
  Instance: Innovation_Culture__c
  Convention: API name ends with __c (e.g., Risk_Appetite__c); Setup → Object Manager → Create
  Docs: https://help.salesforce.com/s/articleView?id=sf.dev_objectcreate_task_parent.htm&amp;type=5
[VALIDATED] Grants object/field permissions to specific user role
  Instance: Innovation_Culture_Pset
  Convention: Named with role suffix (e.g., Risk_Officer_Pset); Setup → Permission Sets
  Docs: https://help.salesforce.com/s/articleView?id=sf.perm_sets_overview.htm&amp;type=5
[VALIDATED] Server-side rule preventing invalid record state
  Instance: Innovation_Culture_Required_Fields
  Convention: Object Manager → Validation Rules → AND/OR logic on fields
  Docs: https://help.salesforce.com/s/articleView?id=sf.fields_about_field_validation_rules.htm&amp;type=5</t>
  </si>
  <si>
    <t>P1C4.8.1.UC1, P1C4.8.1.UC3, P1C4.8.1.UC5</t>
  </si>
  <si>
    <t>P1C4.8.1.UC1, P1C4.8.1.UC3, P1C4.8.1.UC4, P1C4.8.1.UC5</t>
  </si>
  <si>
    <t>[VALIDATED] Conversation topic with bound actions for Agentforce
  Instance: Innovation Culture Topic
  Convention: Setup → Einstein → Agentforce → Topics; bind Apex Actions/Flow Actions
  Docs: https://developer.salesforce.com/docs/ai/agentforce/guide/topics-overview.html
[VALIDATED] Invocable action callable by Agentforce
  Instance: Innovation_Culture_Action (Apex @InvocableMethod)
  Convention: Apex @InvocableMethod or Flow Invocable Action; bound to Topic
  Docs: https://developer.salesforce.com/docs/ai/agentforce/guide/actions-overview.html</t>
  </si>
  <si>
    <t>[VALIDATED] Declarative automation triggered by record changes
  Instance: Notify_On_Psychological_Safety_Created
  Convention: Setup → Flows; Trigger: Created/Updated; Optimize for: Actions and Related Records
  Docs: https://help.salesforce.com/s/articleView?id=sf.flow_concepts_designtime.htm&amp;type=5
[VALIDATED] User-facing wizard/intake flow with screens
  Instance: Psychological_Safety_Intake_Flow
  Convention: Setup → Flows → New Flow → Screen Flow
  Docs: https://help.salesforce.com/s/articleView?id=sf.flow_concepts_designtime.htm&amp;type=5
[VALIDATED] FSC Action Plan template for repeatable processes
  Instance: Psychological_Safety_Action_Plan
  Convention: Setup → Action Plan Templates → New; assign Tasks per persona/timeline
  Docs: https://help.salesforce.com/s/articleView?id=sf.action_plans_overview.htm&amp;type=5</t>
  </si>
  <si>
    <t>P1C4.8.2.UC1, P1C4.8.2.UC3</t>
  </si>
  <si>
    <t>[VALIDATED] Custom data object for sub-cap-specific records
  Instance: Psychological_Safety__c
  Convention: API name ends with __c (e.g., Risk_Appetite__c); Setup → Object Manager → Create
  Docs: https://help.salesforce.com/s/articleView?id=sf.dev_objectcreate_task_parent.htm&amp;type=5
[VALIDATED] Grants object/field permissions to specific user role
  Instance: Psychological_Safety_Pset
  Convention: Named with role suffix (e.g., Risk_Officer_Pset); Setup → Permission Sets
  Docs: https://help.salesforce.com/s/articleView?id=sf.perm_sets_overview.htm&amp;type=5
[VALIDATED] Server-side rule preventing invalid record state
  Instance: Psychological_Safety_Required_Fields
  Convention: Object Manager → Validation Rules → AND/OR logic on fields
  Docs: https://help.salesforce.com/s/articleView?id=sf.fields_about_field_validation_rules.htm&amp;type=5</t>
  </si>
  <si>
    <t>P1C4.8.2.UC1, P1C4.8.2.UC3, P1C4.8.2.UC5</t>
  </si>
  <si>
    <t>P1C4.8.2.UC1, P1C4.8.2.UC3, P1C4.8.2.UC4, P1C4.8.2.UC5</t>
  </si>
  <si>
    <t>[VALIDATED] Conversation topic with bound actions for Agentforce
  Instance: Psychological Safety Topic
  Convention: Setup → Einstein → Agentforce → Topics; bind Apex Actions/Flow Actions
  Docs: https://developer.salesforce.com/docs/ai/agentforce/guide/topics-overview.html
[VALIDATED] Invocable action callable by Agentforce
  Instance: Psychological_Safety_Action (Apex @InvocableMethod)
  Convention: Apex @InvocableMethod or Flow Invocable Action; bound to Topic
  Docs: https://developer.salesforce.com/docs/ai/agentforce/guide/actions-overview.html</t>
  </si>
  <si>
    <t>[VALIDATED] Declarative automation triggered by record changes
  Instance: Notify_On_Collaboration_Culture_Created
  Convention: Setup → Flows; Trigger: Created/Updated; Optimize for: Actions and Related Records
  Docs: https://help.salesforce.com/s/articleView?id=sf.flow_concepts_designtime.htm&amp;type=5
[VALIDATED] User-facing wizard/intake flow with screens
  Instance: Collaboration_Culture_Intake_Flow
  Convention: Setup → Flows → New Flow → Screen Flow
  Docs: https://help.salesforce.com/s/articleView?id=sf.flow_concepts_designtime.htm&amp;type=5
[VALIDATED] FSC Action Plan template for repeatable processes
  Instance: Collaboration_Culture_Action_Plan
  Convention: Setup → Action Plan Templates → New; assign Tasks per persona/timeline
  Docs: https://help.salesforce.com/s/articleView?id=sf.action_plans_overview.htm&amp;type=5</t>
  </si>
  <si>
    <t>P1C4.8.3.UC1, P1C4.8.3.UC3</t>
  </si>
  <si>
    <t>[VALIDATED] Custom data object for sub-cap-specific records
  Instance: Collaboration_Culture__c
  Convention: API name ends with __c (e.g., Risk_Appetite__c); Setup → Object Manager → Create
  Docs: https://help.salesforce.com/s/articleView?id=sf.dev_objectcreate_task_parent.htm&amp;type=5
[VALIDATED] Grants object/field permissions to specific user role
  Instance: Collaboration_Culture_Pset
  Convention: Named with role suffix (e.g., Risk_Officer_Pset); Setup → Permission Sets
  Docs: https://help.salesforce.com/s/articleView?id=sf.perm_sets_overview.htm&amp;type=5
[VALIDATED] Server-side rule preventing invalid record state
  Instance: Collaboration_Culture_Required_Fields
  Convention: Object Manager → Validation Rules → AND/OR logic on fields
  Docs: https://help.salesforce.com/s/articleView?id=sf.fields_about_field_validation_rules.htm&amp;type=5</t>
  </si>
  <si>
    <t>P1C4.8.3.UC1, P1C4.8.3.UC3, P1C4.8.3.UC5</t>
  </si>
  <si>
    <t>P1C4.8.3.UC1, P1C4.8.3.UC3, P1C4.8.3.UC4, P1C4.8.3.UC5</t>
  </si>
  <si>
    <t>[VALIDATED] Conversation topic with bound actions for Agentforce
  Instance: Collaboration Culture Topic
  Convention: Setup → Einstein → Agentforce → Topics; bind Apex Actions/Flow Actions
  Docs: https://developer.salesforce.com/docs/ai/agentforce/guide/topics-overview.html
[VALIDATED] Invocable action callable by Agentforce
  Instance: Collaboration_Culture_Action (Apex @InvocableMethod)
  Convention: Apex @InvocableMethod or Flow Invocable Action; bound to Topic
  Docs: https://developer.salesforce.com/docs/ai/agentforce/guide/actions-overview.html</t>
  </si>
  <si>
    <t>[VALIDATED] Declarative automation triggered by record changes
  Instance: Notify_On_Customer_Centric_Culture_Created
  Convention: Setup → Flows; Trigger: Created/Updated; Optimize for: Actions and Related Records
  Docs: https://help.salesforce.com/s/articleView?id=sf.flow_concepts_designtime.htm&amp;type=5
[VALIDATED] User-facing wizard/intake flow with screens
  Instance: Customer_Centric_Culture_Intake_Flow
  Convention: Setup → Flows → New Flow → Screen Flow
  Docs: https://help.salesforce.com/s/articleView?id=sf.flow_concepts_designtime.htm&amp;type=5
[VALIDATED] FSC Action Plan template for repeatable processes
  Instance: Customer_Centric_Culture_Action_Plan
  Convention: Setup → Action Plan Templates → New; assign Tasks per persona/timeline
  Docs: https://help.salesforce.com/s/articleView?id=sf.action_plans_overview.htm&amp;type=5</t>
  </si>
  <si>
    <t>P1C4.8.4.UC1, P1C4.8.4.UC3</t>
  </si>
  <si>
    <t>[VALIDATED] Custom data object for sub-cap-specific records
  Instance: Customer_Centric_Culture__c
  Convention: API name ends with __c (e.g., Risk_Appetite__c); Setup → Object Manager → Create
  Docs: https://help.salesforce.com/s/articleView?id=sf.dev_objectcreate_task_parent.htm&amp;type=5
[VALIDATED] Grants object/field permissions to specific user role
  Instance: Customer_Centric_Culture_Pset
  Convention: Named with role suffix (e.g., Risk_Officer_Pset); Setup → Permission Sets
  Docs: https://help.salesforce.com/s/articleView?id=sf.perm_sets_overview.htm&amp;type=5
[VALIDATED] Server-side rule preventing invalid record state
  Instance: Customer_Centric_Culture_Required_Fields
  Convention: Object Manager → Validation Rules → AND/OR logic on fields
  Docs: https://help.salesforce.com/s/articleView?id=sf.fields_about_field_validation_rules.htm&amp;type=5</t>
  </si>
  <si>
    <t>P1C4.8.4.UC1, P1C4.8.4.UC3, P1C4.8.4.UC5</t>
  </si>
  <si>
    <t>P1C4.8.4.UC1, P1C4.8.4.UC3, P1C4.8.4.UC4, P1C4.8.4.UC5</t>
  </si>
  <si>
    <t>[VALIDATED] Conversation topic with bound actions for Agentforce
  Instance: Customer-Centric Culture Topic
  Convention: Setup → Einstein → Agentforce → Topics; bind Apex Actions/Flow Actions
  Docs: https://developer.salesforce.com/docs/ai/agentforce/guide/topics-overview.html
[VALIDATED] Invocable action callable by Agentforce
  Instance: Customer_Centric_Culture_Action (Apex @InvocableMethod)
  Convention: Apex @InvocableMethod or Flow Invocable Action; bound to Topic
  Docs: https://developer.salesforce.com/docs/ai/agentforce/guide/actions-overview.html</t>
  </si>
  <si>
    <t>[VALIDATED] Declarative automation triggered by record changes
  Instance: Notify_On_Continuous_Improvement_Created
  Convention: Setup → Flows; Trigger: Created/Updated; Optimize for: Actions and Related Records
  Docs: https://help.salesforce.com/s/articleView?id=sf.flow_concepts_designtime.htm&amp;type=5
[VALIDATED] User-facing wizard/intake flow with screens
  Instance: Continuous_Improvement_Intake_Flow
  Convention: Setup → Flows → New Flow → Screen Flow
  Docs: https://help.salesforce.com/s/articleView?id=sf.flow_concepts_designtime.htm&amp;type=5
[VALIDATED] FSC Action Plan template for repeatable processes
  Instance: Continuous_Improvement_Action_Plan
  Convention: Setup → Action Plan Templates → New; assign Tasks per persona/timeline
  Docs: https://help.salesforce.com/s/articleView?id=sf.action_plans_overview.htm&amp;type=5</t>
  </si>
  <si>
    <t>P1C4.8.5.UC1, P1C4.8.5.UC3</t>
  </si>
  <si>
    <t>[VALIDATED] Custom data object for sub-cap-specific records
  Instance: Continuous_Improvement__c
  Convention: API name ends with __c (e.g., Risk_Appetite__c); Setup → Object Manager → Create
  Docs: https://help.salesforce.com/s/articleView?id=sf.dev_objectcreate_task_parent.htm&amp;type=5
[VALIDATED] Grants object/field permissions to specific user role
  Instance: Continuous_Improvement_Pset
  Convention: Named with role suffix (e.g., Risk_Officer_Pset); Setup → Permission Sets
  Docs: https://help.salesforce.com/s/articleView?id=sf.perm_sets_overview.htm&amp;type=5
[VALIDATED] Server-side rule preventing invalid record state
  Instance: Continuous_Improvement_Required_Fields
  Convention: Object Manager → Validation Rules → AND/OR logic on fields
  Docs: https://help.salesforce.com/s/articleView?id=sf.fields_about_field_validation_rules.htm&amp;type=5</t>
  </si>
  <si>
    <t>P1C4.8.5.UC1, P1C4.8.5.UC3, P1C4.8.5.UC5</t>
  </si>
  <si>
    <t>P1C4.8.5.UC1, P1C4.8.5.UC3, P1C4.8.5.UC4, P1C4.8.5.UC5</t>
  </si>
  <si>
    <t>[VALIDATED] Conversation topic with bound actions for Agentforce
  Instance: Continuous Improvement Topic
  Convention: Setup → Einstein → Agentforce → Topics; bind Apex Actions/Flow Actions
  Docs: https://developer.salesforce.com/docs/ai/agentforce/guide/topics-overview.html
[VALIDATED] Invocable action callable by Agentforce
  Instance: Continuous_Improvement_Action (Apex @InvocableMethod)
  Convention: Apex @InvocableMethod or Flow Invocable Action; bound to Topic
  Docs: https://developer.salesforce.com/docs/ai/agentforce/guide/actions-overview.html</t>
  </si>
  <si>
    <t>[VALIDATED] Declarative automation triggered by record changes
  Instance: Notify_On_DEI_Integration_Created
  Convention: Setup → Flows; Trigger: Created/Updated; Optimize for: Actions and Related Records
  Docs: https://help.salesforce.com/s/articleView?id=sf.flow_concepts_designtime.htm&amp;type=5
[VALIDATED] User-facing wizard/intake flow with screens
  Instance: DEI_Integration_Intake_Flow
  Convention: Setup → Flows → New Flow → Screen Flow
  Docs: https://help.salesforce.com/s/articleView?id=sf.flow_concepts_designtime.htm&amp;type=5
[VALIDATED] FSC Action Plan template for repeatable processes
  Instance: DEI_Integration_Action_Plan
  Convention: Setup → Action Plan Templates → New; assign Tasks per persona/timeline
  Docs: https://help.salesforce.com/s/articleView?id=sf.action_plans_overview.htm&amp;type=5</t>
  </si>
  <si>
    <t>P1C4.8.6.UC1, P1C4.8.6.UC3</t>
  </si>
  <si>
    <t>[VALIDATED] Custom data object for sub-cap-specific records
  Instance: DEI_Integration__c
  Convention: API name ends with __c (e.g., Risk_Appetite__c); Setup → Object Manager → Create
  Docs: https://help.salesforce.com/s/articleView?id=sf.dev_objectcreate_task_parent.htm&amp;type=5
[VALIDATED] Grants object/field permissions to specific user role
  Instance: DEI_Integration_Pset
  Convention: Named with role suffix (e.g., Risk_Officer_Pset); Setup → Permission Sets
  Docs: https://help.salesforce.com/s/articleView?id=sf.perm_sets_overview.htm&amp;type=5
[VALIDATED] Server-side rule preventing invalid record state
  Instance: DEI_Integration_Required_Fields
  Convention: Object Manager → Validation Rules → AND/OR logic on fields
  Docs: https://help.salesforce.com/s/articleView?id=sf.fields_about_field_validation_rules.htm&amp;type=5</t>
  </si>
  <si>
    <t>P1C4.8.6.UC1, P1C4.8.6.UC3, P1C4.8.6.UC5</t>
  </si>
  <si>
    <t>P1C4.8.6.UC1, P1C4.8.6.UC3, P1C4.8.6.UC4, P1C4.8.6.UC5</t>
  </si>
  <si>
    <t>[VALIDATED] Conversation topic with bound actions for Agentforce
  Instance: DEI Integration Topic
  Convention: Setup → Einstein → Agentforce → Topics; bind Apex Actions/Flow Actions
  Docs: https://developer.salesforce.com/docs/ai/agentforce/guide/topics-overview.html
[VALIDATED] Invocable action callable by Agentforce
  Instance: DEI_Integration_Action (Apex @InvocableMethod)
  Convention: Apex @InvocableMethod or Flow Invocable Action; bound to Topic
  Docs: https://developer.salesforce.com/docs/ai/agentforce/guide/actions-overview.html</t>
  </si>
  <si>
    <t>[VALIDATED] Custom data object for sub-cap-specific records
  Instance: Resistance_Identification__c
  Convention: API name ends with __c (e.g., Risk_Appetite__c); Setup → Object Manager → Create
  Docs: https://help.salesforce.com/s/articleView?id=sf.dev_objectcreate_task_parent.htm&amp;type=5
[VALIDATED] Grants object/field permissions to specific user role
  Instance: Resistance_Identification_Pset
  Convention: Named with role suffix (e.g., Risk_Officer_Pset); Setup → Permission Sets
  Docs: https://help.salesforce.com/s/articleView?id=sf.perm_sets_overview.htm&amp;type=5
[VALIDATED] Server-side rule preventing invalid record state
  Instance: Resistance_Identification_Required_Fields
  Convention: Object Manager → Validation Rules → AND/OR logic on fields
  Docs: https://help.salesforce.com/s/articleView?id=sf.fields_about_field_validation_rules.htm&amp;type=5</t>
  </si>
  <si>
    <t>[VALIDATED] Conversation topic with bound actions for Agentforce
  Instance: Resistance Identification Topic
  Convention: Setup → Einstein → Agentforce → Topics; bind Apex Actions/Flow Actions
  Docs: https://developer.salesforce.com/docs/ai/agentforce/guide/topics-overview.html
[VALIDATED] Invocable action callable by Agentforce
  Instance: Resistance_Identification_Action (Apex @InvocableMethod)
  Convention: Apex @InvocableMethod or Flow Invocable Action; bound to Topic
  Docs: https://developer.salesforce.com/docs/ai/agentforce/guide/actions-overview.html</t>
  </si>
  <si>
    <t>P1C4.9.1.UC2, P1C4.9.1.UC3</t>
  </si>
  <si>
    <t>[VALIDATED] Declarative automation triggered by record changes
  Instance: Notify_On_Resistance_Identification_Created
  Convention: Setup → Flows; Trigger: Created/Updated; Optimize for: Actions and Related Records
  Docs: https://help.salesforce.com/s/articleView?id=sf.flow_concepts_designtime.htm&amp;type=5
[VALIDATED] User-facing wizard/intake flow with screens
  Instance: Resistance_Identification_Intake_Flow
  Convention: Setup → Flows → New Flow → Screen Flow
  Docs: https://help.salesforce.com/s/articleView?id=sf.flow_concepts_designtime.htm&amp;type=5
[VALIDATED] FSC Action Plan template for repeatable processes
  Instance: Resistance_Identification_Action_Plan
  Convention: Setup → Action Plan Templates → New; assign Tasks per persona/timeline
  Docs: https://help.salesforce.com/s/articleView?id=sf.action_plans_overview.htm&amp;type=5</t>
  </si>
  <si>
    <t>[VALIDATED] Custom data object for sub-cap-specific records
  Instance: Resistance_Response__c
  Convention: API name ends with __c (e.g., Risk_Appetite__c); Setup → Object Manager → Create
  Docs: https://help.salesforce.com/s/articleView?id=sf.dev_objectcreate_task_parent.htm&amp;type=5
[VALIDATED] Grants object/field permissions to specific user role
  Instance: Resistance_Response_Pset
  Convention: Named with role suffix (e.g., Risk_Officer_Pset); Setup → Permission Sets
  Docs: https://help.salesforce.com/s/articleView?id=sf.perm_sets_overview.htm&amp;type=5
[VALIDATED] Server-side rule preventing invalid record state
  Instance: Resistance_Response_Required_Fields
  Convention: Object Manager → Validation Rules → AND/OR logic on fields
  Docs: https://help.salesforce.com/s/articleView?id=sf.fields_about_field_validation_rules.htm&amp;type=5</t>
  </si>
  <si>
    <t>[VALIDATED] Conversation topic with bound actions for Agentforce
  Instance: Resistance Response Topic
  Convention: Setup → Einstein → Agentforce → Topics; bind Apex Actions/Flow Actions
  Docs: https://developer.salesforce.com/docs/ai/agentforce/guide/topics-overview.html
[VALIDATED] Invocable action callable by Agentforce
  Instance: Resistance_Response_Action (Apex @InvocableMethod)
  Convention: Apex @InvocableMethod or Flow Invocable Action; bound to Topic
  Docs: https://developer.salesforce.com/docs/ai/agentforce/guide/actions-overview.html</t>
  </si>
  <si>
    <t>P1C4.9.2.UC2, P1C4.9.2.UC3</t>
  </si>
  <si>
    <t>[VALIDATED] Declarative automation triggered by record changes
  Instance: Notify_On_Resistance_Response_Created
  Convention: Setup → Flows; Trigger: Created/Updated; Optimize for: Actions and Related Records
  Docs: https://help.salesforce.com/s/articleView?id=sf.flow_concepts_designtime.htm&amp;type=5
[VALIDATED] User-facing wizard/intake flow with screens
  Instance: Resistance_Response_Intake_Flow
  Convention: Setup → Flows → New Flow → Screen Flow
  Docs: https://help.salesforce.com/s/articleView?id=sf.flow_concepts_designtime.htm&amp;type=5
[VALIDATED] FSC Action Plan template for repeatable processes
  Instance: Resistance_Response_Action_Plan
  Convention: Setup → Action Plan Templates → New; assign Tasks per persona/timeline
  Docs: https://help.salesforce.com/s/articleView?id=sf.action_plans_overview.htm&amp;type=5</t>
  </si>
  <si>
    <t>[VALIDATED] Custom data object for sub-cap-specific records
  Instance: Stakeholder_Engagement__c
  Convention: API name ends with __c (e.g., Risk_Appetite__c); Setup → Object Manager → Create
  Docs: https://help.salesforce.com/s/articleView?id=sf.dev_objectcreate_task_parent.htm&amp;type=5
[VALIDATED] Grants object/field permissions to specific user role
  Instance: Stakeholder_Engagement_Pset
  Convention: Named with role suffix (e.g., Risk_Officer_Pset); Setup → Permission Sets
  Docs: https://help.salesforce.com/s/articleView?id=sf.perm_sets_overview.htm&amp;type=5
[VALIDATED] Server-side rule preventing invalid record state
  Instance: Stakeholder_Engagement_Required_Fields
  Convention: Object Manager → Validation Rules → AND/OR logic on fields
  Docs: https://help.salesforce.com/s/articleView?id=sf.fields_about_field_validation_rules.htm&amp;type=5</t>
  </si>
  <si>
    <t>[VALIDATED] Conversation topic with bound actions for Agentforce
  Instance: Stakeholder Engagement Topic
  Convention: Setup → Einstein → Agentforce → Topics; bind Apex Actions/Flow Actions
  Docs: https://developer.salesforce.com/docs/ai/agentforce/guide/topics-overview.html
[VALIDATED] Invocable action callable by Agentforce
  Instance: Stakeholder_Engagement_Action (Apex @InvocableMethod)
  Convention: Apex @InvocableMethod or Flow Invocable Action; bound to Topic
  Docs: https://developer.salesforce.com/docs/ai/agentforce/guide/actions-overview.html</t>
  </si>
  <si>
    <t>P1C4.9.3.UC2, P1C4.9.3.UC3</t>
  </si>
  <si>
    <t>[VALIDATED] Declarative automation triggered by record changes
  Instance: Notify_On_Stakeholder_Engagement_Created
  Convention: Setup → Flows; Trigger: Created/Updated; Optimize for: Actions and Related Records
  Docs: https://help.salesforce.com/s/articleView?id=sf.flow_concepts_designtime.htm&amp;type=5
[VALIDATED] User-facing wizard/intake flow with screens
  Instance: Stakeholder_Engagement_Intake_Flow
  Convention: Setup → Flows → New Flow → Screen Flow
  Docs: https://help.salesforce.com/s/articleView?id=sf.flow_concepts_designtime.htm&amp;type=5
[VALIDATED] FSC Action Plan template for repeatable processes
  Instance: Stakeholder_Engagement_Action_Plan
  Convention: Setup → Action Plan Templates → New; assign Tasks per persona/timeline
  Docs: https://help.salesforce.com/s/articleView?id=sf.action_plans_overview.htm&amp;type=5</t>
  </si>
  <si>
    <t>[VALIDATED] Declarative automation triggered by record changes
  Instance: Notify_On_Cultural_Due_Diligence_Created
  Convention: Setup → Flows; Trigger: Created/Updated; Optimize for: Actions and Related Records
  Docs: https://help.salesforce.com/s/articleView?id=sf.flow_concepts_designtime.htm&amp;type=5
[VALIDATED] User-facing wizard/intake flow with screens
  Instance: Cultural_Due_Diligence_Intake_Flow
  Convention: Setup → Flows → New Flow → Screen Flow
  Docs: https://help.salesforce.com/s/articleView?id=sf.flow_concepts_designtime.htm&amp;type=5
[VALIDATED] FSC Action Plan template for repeatable processes
  Instance: Cultural_Due_Diligence_Action_Plan
  Convention: Setup → Action Plan Templates → New; assign Tasks per persona/timeline
  Docs: https://help.salesforce.com/s/articleView?id=sf.action_plans_overview.htm&amp;type=5</t>
  </si>
  <si>
    <t>[VALIDATED] Custom data object for sub-cap-specific records
  Instance: Cultural_Due_Diligence__c
  Convention: API name ends with __c (e.g., Risk_Appetite__c); Setup → Object Manager → Create
  Docs: https://help.salesforce.com/s/articleView?id=sf.dev_objectcreate_task_parent.htm&amp;type=5
[VALIDATED] Grants object/field permissions to specific user role
  Instance: Cultural_Due_Diligence_Pset
  Convention: Named with role suffix (e.g., Risk_Officer_Pset); Setup → Permission Sets
  Docs: https://help.salesforce.com/s/articleView?id=sf.perm_sets_overview.htm&amp;type=5
[VALIDATED] Server-side rule preventing invalid record state
  Instance: Cultural_Due_Diligence_Required_Fields
  Convention: Object Manager → Validation Rules → AND/OR logic on fields
  Docs: https://help.salesforce.com/s/articleView?id=sf.fields_about_field_validation_rules.htm&amp;type=5</t>
  </si>
  <si>
    <t>[VALIDATED] Declarative automation triggered by record changes
  Instance: Notify_On_Cross_Functional_Integration_Planning_Created
  Convention: Setup → Flows; Trigger: Created/Updated; Optimize for: Actions and Related Records
  Docs: https://help.salesforce.com/s/articleView?id=sf.flow_concepts_designtime.htm&amp;type=5
[VALIDATED] User-facing wizard/intake flow with screens
  Instance: Cross_Functional_Integration_Planning_Intake_Flow
  Convention: Setup → Flows → New Flow → Screen Flow
  Docs: https://help.salesforce.com/s/articleView?id=sf.flow_concepts_designtime.htm&amp;type=5
[VALIDATED] FSC Action Plan template for repeatable processes
  Instance: Cross_Functional_Integration_Planning_Action_Plan
  Convention: Setup → Action Plan Templates → New; assign Tasks per persona/timeline
  Docs: https://help.salesforce.com/s/articleView?id=sf.action_plans_overview.htm&amp;type=5</t>
  </si>
  <si>
    <t>[VALIDATED] Custom data object for sub-cap-specific records
  Instance: Cross_Functional_Integration_Planning__c
  Convention: API name ends with __c (e.g., Risk_Appetite__c); Setup → Object Manager → Create
  Docs: https://help.salesforce.com/s/articleView?id=sf.dev_objectcreate_task_parent.htm&amp;type=5
[VALIDATED] Grants object/field permissions to specific user role
  Instance: Cross_Functional_Integration_Planning_Pset
  Convention: Named with role suffix (e.g., Risk_Officer_Pset); Setup → Permission Sets
  Docs: https://help.salesforce.com/s/articleView?id=sf.perm_sets_overview.htm&amp;type=5
[VALIDATED] Server-side rule preventing invalid record state
  Instance: Cross_Functional_Integration_Planning_Required_Fields
  Convention: Object Manager → Validation Rules → AND/OR logic on fields
  Docs: https://help.salesforce.com/s/articleView?id=sf.fields_about_field_validation_rules.htm&amp;type=5</t>
  </si>
  <si>
    <t>Agentic Enterprise Search Engine</t>
  </si>
  <si>
    <t>Natural language search across Salesforce structured + unstructured data with relevance ranking and citations.</t>
  </si>
  <si>
    <t>P1C1.1.1.UC1, P1C1.1.1.UC2</t>
  </si>
  <si>
    <t>Yes</t>
  </si>
  <si>
    <t>Citations &amp; Provenance Engine</t>
  </si>
  <si>
    <t>Returns source records and field-level citations for each generated answer.</t>
  </si>
  <si>
    <t>Search Skill in Agentforce</t>
  </si>
  <si>
    <t>Exposes Agentic Search as a callable skill for Agentforce agents.</t>
  </si>
  <si>
    <t>https://developer.salesforce.com/docs/ai/agentforce/guide/topics-overview.html</t>
  </si>
  <si>
    <t>P1C1.1.2.UC1, P1C1.1.2.UC2</t>
  </si>
  <si>
    <t>P1C1.1.3.UC1, P1C1.1.3.UC2</t>
  </si>
  <si>
    <t>P1C1.1.4.UC1, P1C1.1.4.UC2</t>
  </si>
  <si>
    <t>P1C1.1.5.UC1, P1C1.1.5.UC2</t>
  </si>
  <si>
    <t>Federated Retrieval (Connected Sources)</t>
  </si>
  <si>
    <t>Federates search across Data Cloud + connected external sources (SharePoint, Google Drive, Confluence) without data movement.</t>
  </si>
  <si>
    <t>[VALIDATED] Custom event published/subscribed via Pub/Sub API
  Instance: Multi_Year_Roadmap_Event__e
  Convention: Object API name ends with __e (e.g., Risk_Event__e); Setup → Platform Events
  Docs: https://developer.salesforce.com/docs/platform/pub-sub-api/overview
[VALIDATED] Subscribes to record-change events via Pub/Sub
  Instance: /data/Multi_Year_Roadmap__ChangeEvent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@RestResource(urlMapping='/multi_year_roadmap')
  Convention: @RestResource(urlMapping='/path') on Apex class with @HttpGet/@HttpPost methods
  Docs: https://developer.salesforce.com/docs/atlas.en-us.apexcode.meta/apexcode/apex_rest_intro.htm</t>
  </si>
  <si>
    <t>[VALIDATED] Custom event published/subscribed via Pub/Sub API
  Instance: Initiative_Prioritization_Event__e
  Convention: Object API name ends with __e (e.g., Risk_Event__e); Setup → Platform Events
  Docs: https://developer.salesforce.com/docs/platform/pub-sub-api/overview
[VALIDATED] Subscribes to record-change events via Pub/Sub
  Instance: /data/Initiative_Prioritization__ChangeEvent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@RestResource(urlMapping='/initiative_prioritization')
  Convention: @RestResource(urlMapping='/path') on Apex class with @HttpGet/@HttpPost methods
  Docs: https://developer.salesforce.com/docs/atlas.en-us.apexcode.meta/apexcode/apex_rest_intro.htm</t>
  </si>
  <si>
    <t>[VALIDATED] Custom event published/subscribed via Pub/Sub API
  Instance: Resource_Planning_Event__e
  Convention: Object API name ends with __e (e.g., Risk_Event__e); Setup → Platform Events
  Docs: https://developer.salesforce.com/docs/platform/pub-sub-api/overview
[VALIDATED] Subscribes to record-change events via Pub/Sub
  Instance: /data/Resource_Planning__ChangeEvent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@RestResource(urlMapping='/resource_planning')
  Convention: @RestResource(urlMapping='/path') on Apex class with @HttpGet/@HttpPost methods
  Docs: https://developer.salesforce.com/docs/atlas.en-us.apexcode.meta/apexcode/apex_rest_intro.htm</t>
  </si>
  <si>
    <t>[VALIDATED] Custom event published/subscribed via Pub/Sub API
  Instance: Dependency_Management_Event__e
  Convention: Object API name ends with __e (e.g., Risk_Event__e); Setup → Platform Events
  Docs: https://developer.salesforce.com/docs/platform/pub-sub-api/overview
[VALIDATED] Subscribes to record-change events via Pub/Sub
  Instance: /data/Dependency_Management__ChangeEvent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@RestResource(urlMapping='/dependency_management')
  Convention: @RestResource(urlMapping='/path') on Apex class with @HttpGet/@HttpPost methods
  Docs: https://developer.salesforce.com/docs/atlas.en-us.apexcode.meta/apexcode/apex_rest_intro.htm</t>
  </si>
  <si>
    <t>[VALIDATED] Custom event published/subscribed via Pub/Sub API
  Instance: Budget_Alignment_Event__e
  Convention: Object API name ends with __e (e.g., Risk_Event__e); Setup → Platform Events
  Docs: https://developer.salesforce.com/docs/platform/pub-sub-api/overview
[VALIDATED] Subscribes to record-change events via Pub/Sub
  Instance: /data/Budget_Alignment__ChangeEvent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@RestResource(urlMapping='/budget_alignment')
  Convention: @RestResource(urlMapping='/path') on Apex class with @HttpGet/@HttpPost methods
  Docs: https://developer.salesforce.com/docs/atlas.en-us.apexcode.meta/apexcode/apex_rest_intro.htm</t>
  </si>
  <si>
    <t>P1C1.3.1.UC2, P1C1.3.1.UC4</t>
  </si>
  <si>
    <t>Permission-Aware Result Filter</t>
  </si>
  <si>
    <t>RBAC enforcement on search results - users only see records they have permission to access.</t>
  </si>
  <si>
    <t>https://help.salesforce.com/s/articleView?id=sf.security_overview.htm&amp;type=5</t>
  </si>
  <si>
    <t>P1C1.3.2.UC2, P1C1.3.2.UC4</t>
  </si>
  <si>
    <t>P1C1.3.WM1.UC2, P1C1.3.WM1.UC4</t>
  </si>
  <si>
    <t>P1C1.3.CL1.UC2, P1C1.3.CL1.UC4</t>
  </si>
  <si>
    <t>P1C1.3.IC1.UC2, P1C1.3.IC1.UC4</t>
  </si>
  <si>
    <t>P1C1.4.1.UC2, P1C1.4.1.UC4</t>
  </si>
  <si>
    <t>[VALIDATED] Custom event published/subscribed via Pub/Sub API
  Instance: Omnichannel_Vision_Event__e
  Convention: Object API name ends with __e (e.g., Risk_Event__e); Setup → Platform Events
  Docs: https://developer.salesforce.com/docs/platform/pub-sub-api/overview
[VALIDATED] Subscribes to record-change events via Pub/Sub
  Instance: /data/Omnichannel_Vision__ChangeEvent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@RestResource(urlMapping='/omnichannel_vision')
  Convention: @RestResource(urlMapping='/path') on Apex class with @HttpGet/@HttpPost methods
  Docs: https://developer.salesforce.com/docs/atlas.en-us.apexcode.meta/apexcode/apex_rest_intro.htm</t>
  </si>
  <si>
    <t>P1C1.4.2.UC2, P1C1.4.2.UC4</t>
  </si>
  <si>
    <t>[VALIDATED] Custom event published/subscribed via Pub/Sub API
  Instance: Digital_Channel_Priorities_Event__e
  Convention: Object API name ends with __e (e.g., Risk_Event__e); Setup → Platform Events
  Docs: https://developer.salesforce.com/docs/platform/pub-sub-api/overview
[VALIDATED] Subscribes to record-change events via Pub/Sub
  Instance: /data/Digital_Channel_Priorities__ChangeEvent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@RestResource(urlMapping='/digital_channel_priorities')
  Convention: @RestResource(urlMapping='/path') on Apex class with @HttpGet/@HttpPost methods
  Docs: https://developer.salesforce.com/docs/atlas.en-us.apexcode.meta/apexcode/apex_rest_intro.htm</t>
  </si>
  <si>
    <t>P1C1.4.3.UC2, P1C1.4.3.UC4</t>
  </si>
  <si>
    <t>[VALIDATED] Custom event published/subscribed via Pub/Sub API
  Instance: Branch_Digital_Balance_Event__e
  Convention: Object API name ends with __e (e.g., Risk_Event__e); Setup → Platform Events
  Docs: https://developer.salesforce.com/docs/platform/pub-sub-api/overview
[VALIDATED] Subscribes to record-change events via Pub/Sub
  Instance: /data/Branch_Digital_Balance__ChangeEvent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@RestResource(urlMapping='/branch_digital_balance')
  Convention: @RestResource(urlMapping='/path') on Apex class with @HttpGet/@HttpPost methods
  Docs: https://developer.salesforce.com/docs/atlas.en-us.apexcode.meta/apexcode/apex_rest_intro.htm</t>
  </si>
  <si>
    <t>P1C1.4.IB1.UC2, P1C1.4.IB1.UC4</t>
  </si>
  <si>
    <t>[VALIDATED] Custom event published/subscribed via Pub/Sub API
  Instance: Producer_Advisor_Channel_Strategy_Event__e
  Convention: Object API name ends with __e (e.g., Risk_Event__e); Setup → Platform Events
  Docs: https://developer.salesforce.com/docs/platform/pub-sub-api/overview
[VALIDATED] Subscribes to record-change events via Pub/Sub
  Instance: /data/Producer_Advisor_Channel_Strategy__ChangeEvent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@RestResource(urlMapping='/producer_advisor_channel_strategy')
  Convention: @RestResource(urlMapping='/path') on Apex class with @HttpGet/@HttpPost methods
  Docs: https://developer.salesforce.com/docs/atlas.en-us.apexcode.meta/apexcode/apex_rest_intro.htm</t>
  </si>
  <si>
    <t>P1C1.5.1.UC1, P1C1.5.1.UC4</t>
  </si>
  <si>
    <t>[VALIDATED] Custom event published/subscribed via Pub/Sub API
  Instance: Target_Architecture_Vision_Event__e
  Convention: Object API name ends with __e (e.g., Risk_Event__e); Setup → Platform Events
  Docs: https://developer.salesforce.com/docs/platform/pub-sub-api/overview
[VALIDATED] Subscribes to record-change events via Pub/Sub
  Instance: /data/Target_Architecture_Vision__ChangeEvent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@RestResource(urlMapping='/target_architecture_vision')
  Convention: @RestResource(urlMapping='/path') on Apex class with @HttpGet/@HttpPost methods
  Docs: https://developer.salesforce.com/docs/atlas.en-us.apexcode.meta/apexcode/apex_rest_intro.htm</t>
  </si>
  <si>
    <t>P1C1.5.2.UC1, P1C1.5.2.UC4</t>
  </si>
  <si>
    <t>[VALIDATED] Custom event published/subscribed via Pub/Sub API
  Instance: Platform_Strategy_Event__e
  Convention: Object API name ends with __e (e.g., Risk_Event__e); Setup → Platform Events
  Docs: https://developer.salesforce.com/docs/platform/pub-sub-api/overview
[VALIDATED] Subscribes to record-change events via Pub/Sub
  Instance: /data/Platform_Strategy__ChangeEvent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@RestResource(urlMapping='/platform_strategy')
  Convention: @RestResource(urlMapping='/path') on Apex class with @HttpGet/@HttpPost methods
  Docs: https://developer.salesforce.com/docs/atlas.en-us.apexcode.meta/apexcode/apex_rest_intro.htm</t>
  </si>
  <si>
    <t>P1C1.5.3.UC1, P1C1.5.3.UC4</t>
  </si>
  <si>
    <t>[VALIDATED] Custom event published/subscribed via Pub/Sub API
  Instance: Data_Strategy_Alignment_Event__e
  Convention: Object API name ends with __e (e.g., Risk_Event__e); Setup → Platform Events
  Docs: https://developer.salesforce.com/docs/platform/pub-sub-api/overview
[VALIDATED] Subscribes to record-change events via Pub/Sub
  Instance: /data/Data_Strategy_Alignment__ChangeEvent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@RestResource(urlMapping='/data_strategy_alignment')
  Convention: @RestResource(urlMapping='/path') on Apex class with @HttpGet/@HttpPost methods
  Docs: https://developer.salesforce.com/docs/atlas.en-us.apexcode.meta/apexcode/apex_rest_intro.htm</t>
  </si>
  <si>
    <t>[VALIDATED] Custom event published/subscribed via Pub/Sub API
  Instance: AI_ML_Strategy_Event__e
  Convention: Object API name ends with __e (e.g., Risk_Event__e); Setup → Platform Events
  Docs: https://developer.salesforce.com/docs/platform/pub-sub-api/overview
[VALIDATED] Subscribes to record-change events via Pub/Sub
  Instance: /data/AI_ML_Strategy__ChangeEvent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@RestResource(urlMapping='/ai_ml_strategy')
  Convention: @RestResource(urlMapping='/path') on Apex class with @HttpGet/@HttpPost methods
  Docs: https://developer.salesforce.com/docs/atlas.en-us.apexcode.meta/apexcode/apex_rest_intro.htm</t>
  </si>
  <si>
    <t>[VALIDATED] Custom event published/subscribed via Pub/Sub API
  Instance: Cloud_Strategy_Event__e
  Convention: Object API name ends with __e (e.g., Risk_Event__e); Setup → Platform Events
  Docs: https://developer.salesforce.com/docs/platform/pub-sub-api/overview
[VALIDATED] Subscribes to record-change events via Pub/Sub
  Instance: /data/Cloud_Strategy__ChangeEvent
  Convention: Channel format: /data/Object__ChangeEvent (standard) or /data/Object__c_ChangeEvent (custom)
  Docs: https://developer.salesforce.com/docs/atlas.en-us.change_data_capture.meta/change_data_capture/cdc_subscribe_pubsub_api.htm
[VALIDATED] Custom REST endpoint exposed from Apex
  Instance: @RestResource(urlMapping='/cloud_strategy')
  Convention: @RestResource(urlMapping='/path') on Apex class with @HttpGet/@HttpPost methods
  Docs: https://developer.salesforce.com/docs/atlas.en-us.apexcode.meta/apexcode/apex_rest_intro.htm</t>
  </si>
  <si>
    <t>Banking FAQ &amp; Knowledge Agent</t>
  </si>
  <si>
    <t>Knowledge-grounded FAQ agent for product info, rates, policies, branch hours.</t>
  </si>
  <si>
    <t>Identity Verification Agent</t>
  </si>
  <si>
    <t>Multi-factor identity verification orchestration with KBA/Twilio Verify/biometric integration points.</t>
  </si>
  <si>
    <t>[VALIDATED] Conversation topic with bound actions for Agentforce
  Instance: Digital Governance Charter Topic
  Convention: Setup → Einstein → Agentforce → Topics; bind Apex Actions/Flow Actions
  Docs: https://developer.salesforce.com/docs/ai/agentforce/guide/topics-overview.html
[VALIDATED] Invocable action callable by Agentforce
  Instance: Digital_Governance_Charter_Action (Apex @InvocableMethod)
  Convention: Apex @InvocableMethod or Flow Invocable Action; bound to Topic
  Docs: https://developer.salesforce.com/docs/ai/agentforce/guide/actions-overview.html</t>
  </si>
  <si>
    <t>P1C2.1.1.UC1, P1C2.1.1.UC2</t>
  </si>
  <si>
    <t>[VALIDATED] Conversation topic with bound actions for Agentforce
  Instance: Steering Committee Topic
  Convention: Setup → Einstein → Agentforce → Topics; bind Apex Actions/Flow Actions
  Docs: https://developer.salesforce.com/docs/ai/agentforce/guide/topics-overview.html
[VALIDATED] Invocable action callable by Agentforce
  Instance: Steering_Committee_Action (Apex @InvocableMethod)
  Convention: Apex @InvocableMethod or Flow Invocable Action; bound to Topic
  Docs: https://developer.salesforce.com/docs/ai/agentforce/guide/actions-overview.html</t>
  </si>
  <si>
    <t>P1C2.1.2.UC1, P1C2.1.2.UC2</t>
  </si>
  <si>
    <t>[VALIDATED] Conversation topic with bound actions for Agentforce
  Instance: Executive Sponsorship Topic
  Convention: Setup → Einstein → Agentforce → Topics; bind Apex Actions/Flow Actions
  Docs: https://developer.salesforce.com/docs/ai/agentforce/guide/topics-overview.html
[VALIDATED] Invocable action callable by Agentforce
  Instance: Executive_Sponsorship_Action (Apex @InvocableMethod)
  Convention: Apex @InvocableMethod or Flow Invocable Action; bound to Topic
  Docs: https://developer.salesforce.com/docs/ai/agentforce/guide/actions-overview.html</t>
  </si>
  <si>
    <t>P1C2.1.3.UC1, P1C2.1.3.UC2</t>
  </si>
  <si>
    <t>[VALIDATED] Conversation topic with bound actions for Agentforce
  Instance: Role Definitions Topic
  Convention: Setup → Einstein → Agentforce → Topics; bind Apex Actions/Flow Actions
  Docs: https://developer.salesforce.com/docs/ai/agentforce/guide/topics-overview.html
[VALIDATED] Invocable action callable by Agentforce
  Instance: Role_Definitions_Action (Apex @InvocableMethod)
  Convention: Apex @InvocableMethod or Flow Invocable Action; bound to Topic
  Docs: https://developer.salesforce.com/docs/ai/agentforce/guide/actions-overview.html</t>
  </si>
  <si>
    <t>P1C2.1.4.UC1, P1C2.1.4.UC2</t>
  </si>
  <si>
    <t>[VALIDATED] Conversation topic with bound actions for Agentforce
  Instance: Decision Rights Framework Topic
  Convention: Setup → Einstein → Agentforce → Topics; bind Apex Actions/Flow Actions
  Docs: https://developer.salesforce.com/docs/ai/agentforce/guide/topics-overview.html
[VALIDATED] Invocable action callable by Agentforce
  Instance: Decision_Rights_Framework_Action (Apex @InvocableMethod)
  Convention: Apex @InvocableMethod or Flow Invocable Action; bound to Topic
  Docs: https://developer.salesforce.com/docs/ai/agentforce/guide/actions-overview.html</t>
  </si>
  <si>
    <t>P1C2.1.5.UC1, P1C2.1.5.UC2</t>
  </si>
  <si>
    <t>[VALIDATED] Conversation topic with bound actions for Agentforce
  Instance: Board Digital Oversight Topic
  Convention: Setup → Einstein → Agentforce → Topics; bind Apex Actions/Flow Actions
  Docs: https://developer.salesforce.com/docs/ai/agentforce/guide/topics-overview.html
[VALIDATED] Invocable action callable by Agentforce
  Instance: Board_Digital_Oversight_Action (Apex @InvocableMethod)
  Convention: Apex @InvocableMethod or Flow Invocable Action; bound to Topic
  Docs: https://developer.salesforce.com/docs/ai/agentforce/guide/actions-overview.html</t>
  </si>
  <si>
    <t>P1C2.1.6.UC1, P1C2.1.6.UC2</t>
  </si>
  <si>
    <t>[VALIDATED] Conversation topic with bound actions for Agentforce
  Instance: Salesforce Platform Center of Excellence Topic
  Convention: Setup → Einstein → Agentforce → Topics; bind Apex Actions/Flow Actions
  Docs: https://developer.salesforce.com/docs/ai/agentforce/guide/topics-overview.html
[VALIDATED] Invocable action callable by Agentforce
  Instance: Salesforce_Platform_Center_of_Excellence_Action (Apex @InvocableMethod)
  Convention: Apex @InvocableMethod or Flow Invocable Action; bound to Topic
  Docs: https://developer.salesforce.com/docs/ai/agentforce/guide/actions-overview.html</t>
  </si>
  <si>
    <t>[VALIDATED] Conversation topic with bound actions for Agentforce
  Instance: AI &amp; Agent Governance Council Topic
  Convention: Setup → Einstein → Agentforce → Topics; bind Apex Actions/Flow Actions
  Docs: https://developer.salesforce.com/docs/ai/agentforce/guide/topics-overview.html
[VALIDATED] Invocable action callable by Agentforce
  Instance: AI___Agent_Governance_Council_Action (Apex @InvocableMethod)
  Convention: Apex @InvocableMethod or Flow Invocable Action; bound to Topic
  Docs: https://developer.salesforce.com/docs/ai/agentforce/guide/actions-overview.html</t>
  </si>
  <si>
    <t>P1C2.2.1.UC2</t>
  </si>
  <si>
    <t>[VALIDATED] Conversation topic with bound actions for Agentforce
  Instance: TPRM Framework Topic
  Convention: Setup → Einstein → Agentforce → Topics; bind Apex Actions/Flow Actions
  Docs: https://developer.salesforce.com/docs/ai/agentforce/guide/topics-overview.html
[VALIDATED] Invocable action callable by Agentforce
  Instance: TPRM_Framework_Action (Apex @InvocableMethod)
  Convention: Apex @InvocableMethod or Flow Invocable Action; bound to Topic
  Docs: https://developer.salesforce.com/docs/ai/agentforce/guide/actions-overview.html</t>
  </si>
  <si>
    <t>[VALIDATED] Conversation topic with bound actions for Agentforce
  Instance: Vendor Due Diligence Topic
  Convention: Setup → Einstein → Agentforce → Topics; bind Apex Actions/Flow Actions
  Docs: https://developer.salesforce.com/docs/ai/agentforce/guide/topics-overview.html
[VALIDATED] Invocable action callable by Agentforce
  Instance: Vendor_Due_Diligence_Action (Apex @InvocableMethod)
  Convention: Apex @InvocableMethod or Flow Invocable Action; bound to Topic
  Docs: https://developer.salesforce.com/docs/ai/agentforce/guide/actions-overview.html</t>
  </si>
  <si>
    <t>[VALIDATED] Conversation topic with bound actions for Agentforce
  Instance: Ongoing Monitoring Topic
  Convention: Setup → Einstein → Agentforce → Topics; bind Apex Actions/Flow Actions
  Docs: https://developer.salesforce.com/docs/ai/agentforce/guide/topics-overview.html
[VALIDATED] Invocable action callable by Agentforce
  Instance: Ongoing_Monitoring_Action (Apex @InvocableMethod)
  Convention: Apex @InvocableMethod or Flow Invocable Action; bound to Topic
  Docs: https://developer.salesforce.com/docs/ai/agentforce/guide/actions-overview.html</t>
  </si>
  <si>
    <t>[VALIDATED] Conversation topic with bound actions for Agentforce
  Instance: Concentration Risk Management Topic
  Convention: Setup → Einstein → Agentforce → Topics; bind Apex Actions/Flow Actions
  Docs: https://developer.salesforce.com/docs/ai/agentforce/guide/topics-overview.html
[VALIDATED] Invocable action callable by Agentforce
  Instance: Concentration_Risk_Management_Action (Apex @InvocableMethod)
  Convention: Apex @InvocableMethod or Flow Invocable Action; bound to Topic
  Docs: https://developer.salesforce.com/docs/ai/agentforce/guide/actions-overview.html</t>
  </si>
  <si>
    <t>[VALIDATED] Conversation topic with bound actions for Agentforce
  Instance: Exit Planning Topic
  Convention: Setup → Einstein → Agentforce → Topics; bind Apex Actions/Flow Actions
  Docs: https://developer.salesforce.com/docs/ai/agentforce/guide/topics-overview.html
[VALIDATED] Invocable action callable by Agentforce
  Instance: Exit_Planning_Action (Apex @InvocableMethod)
  Convention: Apex @InvocableMethod or Flow Invocable Action; bound to Topic
  Docs: https://developer.salesforce.com/docs/ai/agentforce/guide/actions-overview.html</t>
  </si>
  <si>
    <t>[VALIDATED] Conversation topic with bound actions for Agentforce
  Instance: Fourth-Party Risk Topic
  Convention: Setup → Einstein → Agentforce → Topics; bind Apex Actions/Flow Actions
  Docs: https://developer.salesforce.com/docs/ai/agentforce/guide/topics-overview.html
[VALIDATED] Invocable action callable by Agentforce
  Instance: Fourth_Party_Risk_Action (Apex @InvocableMethod)
  Convention: Apex @InvocableMethod or Flow Invocable Action; bound to Topic
  Docs: https://developer.salesforce.com/docs/ai/agentforce/guide/actions-overview.html</t>
  </si>
  <si>
    <t>[VALIDATED] Conversation topic with bound actions for Agentforce
  Instance: Model Governance Framework Topic
  Convention: Setup → Einstein → Agentforce → Topics; bind Apex Actions/Flow Actions
  Docs: https://developer.salesforce.com/docs/ai/agentforce/guide/topics-overview.html
[VALIDATED] Invocable action callable by Agentforce
  Instance: Model_Governance_Framework_Action (Apex @InvocableMethod)
  Convention: Apex @InvocableMethod or Flow Invocable Action; bound to Topic
  Docs: https://developer.salesforce.com/docs/ai/agentforce/guide/actions-overview.html</t>
  </si>
  <si>
    <t>[VALIDATED] Conversation topic with bound actions for Agentforce
  Instance: Model Inventory Topic
  Convention: Setup → Einstein → Agentforce → Topics; bind Apex Actions/Flow Actions
  Docs: https://developer.salesforce.com/docs/ai/agentforce/guide/topics-overview.html
[VALIDATED] Invocable action callable by Agentforce
  Instance: Model_Inventory_Action (Apex @InvocableMethod)
  Convention: Apex @InvocableMethod or Flow Invocable Action; bound to Topic
  Docs: https://developer.salesforce.com/docs/ai/agentforce/guide/actions-overview.html</t>
  </si>
  <si>
    <t>[VALIDATED] Conversation topic with bound actions for Agentforce
  Instance: Model Validation Topic
  Convention: Setup → Einstein → Agentforce → Topics; bind Apex Actions/Flow Actions
  Docs: https://developer.salesforce.com/docs/ai/agentforce/guide/topics-overview.html
[VALIDATED] Invocable action callable by Agentforce
  Instance: Model_Validation_Action (Apex @InvocableMethod)
  Convention: Apex @InvocableMethod or Flow Invocable Action; bound to Topic
  Docs: https://developer.salesforce.com/docs/ai/agentforce/guide/actions-overview.html</t>
  </si>
  <si>
    <t>[VALIDATED] Conversation topic with bound actions for Agentforce
  Instance: Model Monitoring Topic
  Convention: Setup → Einstein → Agentforce → Topics; bind Apex Actions/Flow Actions
  Docs: https://developer.salesforce.com/docs/ai/agentforce/guide/topics-overview.html
[VALIDATED] Invocable action callable by Agentforce
  Instance: Model_Monitoring_Action (Apex @InvocableMethod)
  Convention: Apex @InvocableMethod or Flow Invocable Action; bound to Topic
  Docs: https://developer.salesforce.com/docs/ai/agentforce/guide/actions-overview.html</t>
  </si>
  <si>
    <t>[VALIDATED] Conversation topic with bound actions for Agentforce
  Instance: AI Ethics &amp; Fairness Topic
  Convention: Setup → Einstein → Agentforce → Topics; bind Apex Actions/Flow Actions
  Docs: https://developer.salesforce.com/docs/ai/agentforce/guide/topics-overview.html
[VALIDATED] Invocable action callable by Agentforce
  Instance: AI_Ethics___Fairness_Action (Apex @InvocableMethod)
  Convention: Apex @InvocableMethod or Flow Invocable Action; bound to Topic
  Docs: https://developer.salesforce.com/docs/ai/agentforce/guide/actions-overview.html</t>
  </si>
  <si>
    <t>Auto-Decisioning Rules Engine</t>
  </si>
  <si>
    <t>Configurable decision rules + auto-approve thresholds + manual review queue routing.</t>
  </si>
  <si>
    <t>[VALIDATED] Custom field on nCino Loan object
  Instance: LLC_BI__Loan__c.Customer_Segment_Definition__c
  Convention: Setup → Object Manager → LLC_BI__Loan__c → New Field (since nCino is on SF)
  Docs: https://www.ncino.com/our-platform
[VALIDATED] Lending workflow stage configuration
  Instance: Customer Segment Definition Workflow Stage
  Convention: nCino Workflow Engine → New Stage → configure approvers + SLAs
  Docs: https://www.ncino.com/our-platform
[VALIDATED] Document template with merge fields
  Instance: Customer_Segment_Definition Template
  Convention: nCino Document Manager → Template → bind merge fields from Loan/Account
  Docs: https://www.ncino.com/our-platform</t>
  </si>
  <si>
    <t>P1C1.3.1.UC1, P1C1.3.1.UC2, P1C1.3.1.UC3</t>
  </si>
  <si>
    <t>Credit Bureau Integration</t>
  </si>
  <si>
    <t>Pre-built integrations with Equifax, Experian, TransUnion for soft/hard pulls.</t>
  </si>
  <si>
    <t>[VALIDATED] Custom field on nCino Loan object
  Instance: LLC_BI__Loan__c.Segment_Specific_Journeys__c
  Convention: Setup → Object Manager → LLC_BI__Loan__c → New Field (since nCino is on SF)
  Docs: https://www.ncino.com/our-platform
[VALIDATED] Lending workflow stage configuration
  Instance: Segment-Specific Journeys Workflow Stage
  Convention: nCino Workflow Engine → New Stage → configure approvers + SLAs
  Docs: https://www.ncino.com/our-platform
[VALIDATED] Document template with merge fields
  Instance: Segment_Specific_Journeys Template
  Convention: nCino Document Manager → Template → bind merge fields from Loan/Account
  Docs: https://www.ncino.com/our-platform</t>
  </si>
  <si>
    <t>P1C1.3.2.UC1, P1C1.3.2.UC2, P1C1.3.2.UC3</t>
  </si>
  <si>
    <t>[VALIDATED] Custom field on nCino Loan object
  Instance: LLC_BI__Loan__c.Member_Segment_Strategy__c
  Convention: Setup → Object Manager → LLC_BI__Loan__c → New Field (since nCino is on SF)
  Docs: https://www.ncino.com/our-platform
[VALIDATED] Lending workflow stage configuration
  Instance: Member Segment Strategy Workflow Stage
  Convention: nCino Workflow Engine → New Stage → configure approvers + SLAs
  Docs: https://www.ncino.com/our-platform
[VALIDATED] Document template with merge fields
  Instance: Member_Segment_Strategy Template
  Convention: nCino Document Manager → Template → bind merge fields from Loan/Account
  Docs: https://www.ncino.com/our-platform</t>
  </si>
  <si>
    <t>P1C1.3.CU1.UC1, P1C1.3.CU1.UC2, P1C1.3.CU1.UC3</t>
  </si>
  <si>
    <t>[VALIDATED] Custom field on nCino Loan object
  Instance: LLC_BI__Loan__c.NCUA_FFIEC_Governance__c
  Convention: Setup → Object Manager → LLC_BI__Loan__c → New Field (since nCino is on SF)
  Docs: https://www.ncino.com/our-platform
[VALIDATED] Lending workflow stage configuration
  Instance: NCUA/FFIEC Governance Workflow Stage
  Convention: nCino Workflow Engine → New Stage → configure approvers + SLAs
  Docs: https://www.ncino.com/our-platform
[VALIDATED] Document template with merge fields
  Instance: NCUA_FFIEC_Governance Template
  Convention: nCino Document Manager → Template → bind merge fields from Loan/Account
  Docs: https://www.ncino.com/our-platform</t>
  </si>
  <si>
    <t>P1C2.7.BK1.UC1, P1C2.7.BK1.UC2, P1C2.7.BK1.UC3, P1C2.7.BK1.UC5</t>
  </si>
  <si>
    <t>[VALIDATED] Custom field on nCino Loan object
  Instance: LLC_BI__Loan__c.Fair_Lending_Governance__c
  Convention: Setup → Object Manager → LLC_BI__Loan__c → New Field (since nCino is on SF)
  Docs: https://www.ncino.com/our-platform
[VALIDATED] Lending workflow stage configuration
  Instance: Fair Lending Governance Workflow Stage
  Convention: nCino Workflow Engine → New Stage → configure approvers + SLAs
  Docs: https://www.ncino.com/our-platform
[VALIDATED] Document template with merge fields
  Instance: Fair_Lending_Governance Template
  Convention: nCino Document Manager → Template → bind merge fields from Loan/Account
  Docs: https://www.ncino.com/our-platform</t>
  </si>
  <si>
    <t>P1C2.9.BK1.UC1, P1C2.9.BK1.UC2, P1C2.9.BK1.UC4</t>
  </si>
  <si>
    <t>PUB-P1C2.9.BK1.UC1, PUB-P1C2.9.BK1.UC2, PUB-P1C2.9.BK1.UC4</t>
  </si>
  <si>
    <t>[VALIDATED] Custom field on nCino Loan object
  Instance: LLC_BI__Loan__c.Pilot_Framework__c
  Convention: Setup → Object Manager → LLC_BI__Loan__c → New Field (since nCino is on SF)
  Docs: https://www.ncino.com/our-platform
[VALIDATED] Lending workflow stage configuration
  Instance: Pilot Framework Workflow Stage
  Convention: nCino Workflow Engine → New Stage → configure approvers + SLAs
  Docs: https://www.ncino.com/our-platform
[VALIDATED] Document template with merge fields
  Instance: Pilot_Framework Template
  Convention: nCino Document Manager → Template → bind merge fields from Loan/Account
  Docs: https://www.ncino.com/our-platform</t>
  </si>
  <si>
    <t>P1C3.3.1.UC3, P1C3.3.1.UC4</t>
  </si>
  <si>
    <t>PUB-P1C3.3.1.UC4, PUB-P1C3.3.1.UC3</t>
  </si>
  <si>
    <t>[VALIDATED] Custom field on nCino Loan object
  Instance: LLC_BI__Loan__c.Sandbox_Environments__c
  Convention: Setup → Object Manager → LLC_BI__Loan__c → New Field (since nCino is on SF)
  Docs: https://www.ncino.com/our-platform
[VALIDATED] Lending workflow stage configuration
  Instance: Sandbox Environments Workflow Stage
  Convention: nCino Workflow Engine → New Stage → configure approvers + SLAs
  Docs: https://www.ncino.com/our-platform
[VALIDATED] Document template with merge fields
  Instance: Sandbox_Environments Template
  Convention: nCino Document Manager → Template → bind merge fields from Loan/Account
  Docs: https://www.ncino.com/our-platform</t>
  </si>
  <si>
    <t>P1C3.3.2.UC3, P1C3.3.2.UC4</t>
  </si>
  <si>
    <t>PUB-P1C3.3.2.UC3, PUB-P1C3.3.2.UC4</t>
  </si>
  <si>
    <t>[VALIDATED] Custom field on nCino Loan object
  Instance: LLC_BI__Loan__c.CUSO_Collaboration__c
  Convention: Setup → Object Manager → LLC_BI__Loan__c → New Field (since nCino is on SF)
  Docs: https://www.ncino.com/our-platform
[VALIDATED] Lending workflow stage configuration
  Instance: CUSO Collaboration Workflow Stage
  Convention: nCino Workflow Engine → New Stage → configure approvers + SLAs
  Docs: https://www.ncino.com/our-platform
[VALIDATED] Document template with merge fields
  Instance: CUSO_Collaboration Template
  Convention: nCino Document Manager → Template → bind merge fields from Loan/Account
  Docs: https://www.ncino.com/our-platform</t>
  </si>
  <si>
    <t>P1C3.6.CU1.UC1, P1C3.6.CU1.UC4</t>
  </si>
  <si>
    <t>[VALIDATED] Custom field on nCino Loan object
  Instance: LLC_BI__Loan__c.Sustainable_Lending__c
  Convention: Setup → Object Manager → LLC_BI__Loan__c → New Field (since nCino is on SF)
  Docs: https://www.ncino.com/our-platform
[VALIDATED] Lending workflow stage configuration
  Instance: Sustainable Lending Workflow Stage
  Convention: nCino Workflow Engine → New Stage → configure approvers + SLAs
  Docs: https://www.ncino.com/our-platform
[VALIDATED] Document template with merge fields
  Instance: Sustainable_Lending Template
  Convention: nCino Document Manager → Template → bind merge fields from Loan/Account
  Docs: https://www.ncino.com/our-platform</t>
  </si>
  <si>
    <t>P1C1.3.BK1.UC1, P1C1.3.BK1.UC2, P1C1.3.BK1.UC3</t>
  </si>
  <si>
    <t>PUB-P1C1.3.BK1.UC3, PUB-P1C1.3.BK1.UC2, PUB-P1C1.3.BK1.UC1</t>
  </si>
  <si>
    <t>[VALIDATED] Custom field on nCino Loan object
  Instance: LLC_BI__Loan__c.Member_Customer_Impact__c
  Convention: Setup → Object Manager → LLC_BI__Loan__c → New Field (since nCino is on SF)
  Docs: https://www.ncino.com/our-platform
[VALIDATED] Lending workflow stage configuration
  Instance: Member/Customer Impact Workflow Stage
  Convention: nCino Workflow Engine → New Stage → configure approvers + SLAs
  Docs: https://www.ncino.com/our-platform
[VALIDATED] Document template with merge fields
  Instance: Member_Customer_Impact Template
  Convention: nCino Document Manager → Template → bind merge fields from Loan/Account
  Docs: https://www.ncino.com/our-platform</t>
  </si>
  <si>
    <t>P1C1.3.CU2.UC1, P1C1.3.CU2.UC2, P1C1.3.CU2.UC3</t>
  </si>
  <si>
    <t>PUB-P1C1.3.CU2.UC1, PUB-P1C1.3.CU2.UC2, PUB-P1C1.3.CU2.UC3</t>
  </si>
  <si>
    <t>HMDA/TRID Compliance Tracking</t>
  </si>
  <si>
    <t>Auto-capture of HMDA fields + TRID timeline tracking with regulator-ready reporting.</t>
  </si>
  <si>
    <t>KYC + AML Verification Flow</t>
  </si>
  <si>
    <t>Configurable KYC/AML workflow with identity, OFAC, and PEP screening.</t>
  </si>
  <si>
    <t>P1C2.7.BK1.UC1, P1C2.7.BK1.UC2, P1C2.7.BK1.UC3, P1C2.7.BK1.UC4, P1C2.7.BK1.UC5</t>
  </si>
  <si>
    <t>Tableau Embedding API v3</t>
  </si>
  <si>
    <t>JavaScript API for embedding Tableau views in web applications with full programmatic control.</t>
  </si>
  <si>
    <t>Tableau Cloud → Site Settings / Permissions / Connected Apps</t>
  </si>
  <si>
    <t>[VALIDATED] Interactive dashboard published to Tableau Cloud
  Instance: Digital Strategy Document Dashboard
  Convention: Tableau Desktop → New Workbook → connect data → drag pills → publish to Cloud
  Docs: https://www.tableau.com/products/cloud-bi
[VALIDATED] Published data source with governed semantics
  Instance: Digital_Strategy_Document_DataSource.tds
  Convention: Tableau Data Source (.tds) with semantic layer + calculated fields
  Docs: https://help.tableau.com/current/pro/desktop/en-us/datasource_create.htm
[VALIDATED] KPI metric with auto-insights
  Instance: Pulse: Digital Strategy Document KPI
  Convention: Tableau Cloud → Pulse → New Metric → bind to data source field + dimensions
  Docs: https://www.tableau.com/products/pulse</t>
  </si>
  <si>
    <t>P1C1.1.1.UC3, P1C1.1.1.UC5</t>
  </si>
  <si>
    <t>https://help.tableau.com/current/api/embedding_api/en-us/index.html</t>
  </si>
  <si>
    <t>VizQL Data Service (Headless Data API)</t>
  </si>
  <si>
    <t>REST API for programmatic queries against published Tableau data sources. GA in 2025.1+.</t>
  </si>
  <si>
    <t>[VALIDATED] Headless query against Tableau data sources
  Instance: VDS query against Digital_Strategy_Document_DataSource
  Convention: POST /vizql-data-service/v1/query-datasource with data source LUID + query
  Docs: https://help.tableau.com/current/api/vizql-data-service/en-us/reference/index.html</t>
  </si>
  <si>
    <t>https://help.tableau.com/current/api/vizql-data-service/en-us/reference/index.html</t>
  </si>
  <si>
    <t>External Authorization Servers (EAS)</t>
  </si>
  <si>
    <t>OAuth 2.0 trust between Tableau and existing IdP for embedded SSO.</t>
  </si>
  <si>
    <t>https://help.tableau.com/current/online/en-us/connected_apps_eas.htm</t>
  </si>
  <si>
    <t>Domain Allowlist for Embedding</t>
  </si>
  <si>
    <t>Per-Connected-App list of allowed embedding domains for security.</t>
  </si>
  <si>
    <t>https://help.tableau.com/current/online/en-us/connected_apps_direct.htm</t>
  </si>
  <si>
    <t>Unified Access Tokens (UATs)</t>
  </si>
  <si>
    <t>Tableau 2025.3+ - unified token model for embed + REST API auth via JWT.</t>
  </si>
  <si>
    <t>https://help.tableau.com/current/api/embedding_api/en-us/docs/embedding_api_auth.html</t>
  </si>
  <si>
    <t>[VALIDATED] Interactive dashboard published to Tableau Cloud
  Instance: Business Alignment Dashboard
  Convention: Tableau Desktop → New Workbook → connect data → drag pills → publish to Cloud
  Docs: https://www.tableau.com/products/cloud-bi
[VALIDATED] Published data source with governed semantics
  Instance: Business_Alignment_DataSource.tds
  Convention: Tableau Data Source (.tds) with semantic layer + calculated fields
  Docs: https://help.tableau.com/current/pro/desktop/en-us/datasource_create.htm
[VALIDATED] KPI metric with auto-insights
  Instance: Pulse: Business Alignment KPI
  Convention: Tableau Cloud → Pulse → New Metric → bind to data source field + dimensions
  Docs: https://www.tableau.com/products/pulse</t>
  </si>
  <si>
    <t>P1C1.1.2.UC3, P1C1.1.2.UC5</t>
  </si>
  <si>
    <t>[VALIDATED] Headless query against Tableau data sources
  Instance: VDS query against Business_Alignment_DataSource
  Convention: POST /vizql-data-service/v1/query-datasource with data source LUID + query
  Docs: https://help.tableau.com/current/api/vizql-data-service/en-us/reference/index.html</t>
  </si>
  <si>
    <t>[VALIDATED] Interactive dashboard published to Tableau Cloud
  Instance: Strategy Refresh Cadence Dashboard
  Convention: Tableau Desktop → New Workbook → connect data → drag pills → publish to Cloud
  Docs: https://www.tableau.com/products/cloud-bi
[VALIDATED] Published data source with governed semantics
  Instance: Strategy_Refresh_Cadence_DataSource.tds
  Convention: Tableau Data Source (.tds) with semantic layer + calculated fields
  Docs: https://help.tableau.com/current/pro/desktop/en-us/datasource_create.htm
[VALIDATED] KPI metric with auto-insights
  Instance: Pulse: Strategy Refresh Cadence KPI
  Convention: Tableau Cloud → Pulse → New Metric → bind to data source field + dimensions
  Docs: https://www.tableau.com/products/pulse</t>
  </si>
  <si>
    <t>P1C1.1.3.UC3, P1C1.1.3.UC5</t>
  </si>
  <si>
    <t>[VALIDATED] Headless query against Tableau data sources
  Instance: VDS query against Strategy_Refresh_Cadence_DataSource
  Convention: POST /vizql-data-service/v1/query-datasource with data source LUID + query
  Docs: https://help.tableau.com/current/api/vizql-data-service/en-us/reference/index.html</t>
  </si>
  <si>
    <t>[VALIDATED] Interactive dashboard published to Tableau Cloud
  Instance: Vision Communication Dashboard
  Convention: Tableau Desktop → New Workbook → connect data → drag pills → publish to Cloud
  Docs: https://www.tableau.com/products/cloud-bi
[VALIDATED] Published data source with governed semantics
  Instance: Vision_Communication_DataSource.tds
  Convention: Tableau Data Source (.tds) with semantic layer + calculated fields
  Docs: https://help.tableau.com/current/pro/desktop/en-us/datasource_create.htm
[VALIDATED] KPI metric with auto-insights
  Instance: Pulse: Vision Communication KPI
  Convention: Tableau Cloud → Pulse → New Metric → bind to data source field + dimensions
  Docs: https://www.tableau.com/products/pulse</t>
  </si>
  <si>
    <t>P1C1.1.4.UC3, P1C1.1.4.UC5</t>
  </si>
  <si>
    <t>[VALIDATED] Headless query against Tableau data sources
  Instance: VDS query against Vision_Communication_DataSource
  Convention: POST /vizql-data-service/v1/query-datasource with data source LUID + query
  Docs: https://help.tableau.com/current/api/vizql-data-service/en-us/reference/index.html</t>
  </si>
  <si>
    <t>[VALIDATED] Interactive dashboard published to Tableau Cloud
  Instance: Board Engagement Dashboard
  Convention: Tableau Desktop → New Workbook → connect data → drag pills → publish to Cloud
  Docs: https://www.tableau.com/products/cloud-bi
[VALIDATED] Published data source with governed semantics
  Instance: Board_Engagement_DataSource.tds
  Convention: Tableau Data Source (.tds) with semantic layer + calculated fields
  Docs: https://help.tableau.com/current/pro/desktop/en-us/datasource_create.htm
[VALIDATED] KPI metric with auto-insights
  Instance: Pulse: Board Engagement KPI
  Convention: Tableau Cloud → Pulse → New Metric → bind to data source field + dimensions
  Docs: https://www.tableau.com/products/pulse</t>
  </si>
  <si>
    <t>P1C1.1.5.UC3, P1C1.1.5.UC5</t>
  </si>
  <si>
    <t>[VALIDATED] Headless query against Tableau data sources
  Instance: VDS query against Board_Engagement_DataSource
  Convention: POST /vizql-data-service/v1/query-datasource with data source LUID + query
  Docs: https://help.tableau.com/current/api/vizql-data-service/en-us/reference/index.html</t>
  </si>
  <si>
    <t>[VALIDATED] Interactive dashboard published to Tableau Cloud
  Instance: Multi-Year Roadmap Dashboard
  Convention: Tableau Desktop → New Workbook → connect data → drag pills → publish to Cloud
  Docs: https://www.tableau.com/products/cloud-bi
[VALIDATED] Published data source with governed semantics
  Instance: Multi_Year_Roadmap_DataSource.tds
  Convention: Tableau Data Source (.tds) with semantic layer + calculated fields
  Docs: https://help.tableau.com/current/pro/desktop/en-us/datasource_create.htm
[VALIDATED] KPI metric with auto-insights
  Instance: Pulse: Multi-Year Roadmap KPI
  Convention: Tableau Cloud → Pulse → New Metric → bind to data source field + dimensions
  Docs: https://www.tableau.com/products/pulse</t>
  </si>
  <si>
    <t>P1C1.2.1.UC3</t>
  </si>
  <si>
    <t>Connected Apps with JWT Authentication</t>
  </si>
  <si>
    <t>Direct trust SSO between external app and Tableau via JWT signed with shared secret. Released in Tableau 2021.4.</t>
  </si>
  <si>
    <t>https://help.tableau.com/current/online/en-us/connected_apps.htm</t>
  </si>
  <si>
    <t>[VALIDATED] Headless query against Tableau data sources
  Instance: VDS query against Multi_Year_Roadmap_DataSource
  Convention: POST /vizql-data-service/v1/query-datasource with data source LUID + query
  Docs: https://help.tableau.com/current/api/vizql-data-service/en-us/reference/index.html</t>
  </si>
  <si>
    <t>[VALIDATED] Interactive dashboard published to Tableau Cloud
  Instance: Initiative Prioritization Dashboard
  Convention: Tableau Desktop → New Workbook → connect data → drag pills → publish to Cloud
  Docs: https://www.tableau.com/products/cloud-bi
[VALIDATED] Published data source with governed semantics
  Instance: Initiative_Prioritization_DataSource.tds
  Convention: Tableau Data Source (.tds) with semantic layer + calculated fields
  Docs: https://help.tableau.com/current/pro/desktop/en-us/datasource_create.htm
[VALIDATED] KPI metric with auto-insights
  Instance: Pulse: Initiative Prioritization KPI
  Convention: Tableau Cloud → Pulse → New Metric → bind to data source field + dimensions
  Docs: https://www.tableau.com/products/pulse</t>
  </si>
  <si>
    <t>P1C1.2.2.UC3</t>
  </si>
  <si>
    <t>[VALIDATED] Headless query against Tableau data sources
  Instance: VDS query against Initiative_Prioritization_DataSource
  Convention: POST /vizql-data-service/v1/query-datasource with data source LUID + query
  Docs: https://help.tableau.com/current/api/vizql-data-service/en-us/reference/index.html</t>
  </si>
  <si>
    <t>[VALIDATED] Interactive dashboard published to Tableau Cloud
  Instance: Resource Planning Dashboard
  Convention: Tableau Desktop → New Workbook → connect data → drag pills → publish to Cloud
  Docs: https://www.tableau.com/products/cloud-bi
[VALIDATED] Published data source with governed semantics
  Instance: Resource_Planning_DataSource.tds
  Convention: Tableau Data Source (.tds) with semantic layer + calculated fields
  Docs: https://help.tableau.com/current/pro/desktop/en-us/datasource_create.htm
[VALIDATED] KPI metric with auto-insights
  Instance: Pulse: Resource Planning KPI
  Convention: Tableau Cloud → Pulse → New Metric → bind to data source field + dimensions
  Docs: https://www.tableau.com/products/pulse</t>
  </si>
  <si>
    <t>[VALIDATED] Headless query against Tableau data sources
  Instance: VDS query against Resource_Planning_DataSource
  Convention: POST /vizql-data-service/v1/query-datasource with data source LUID + query
  Docs: https://help.tableau.com/current/api/vizql-data-service/en-us/reference/index.html</t>
  </si>
  <si>
    <t>[VALIDATED] Interactive dashboard published to Tableau Cloud
  Instance: Dependency Management Dashboard
  Convention: Tableau Desktop → New Workbook → connect data → drag pills → publish to Cloud
  Docs: https://www.tableau.com/products/cloud-bi
[VALIDATED] Published data source with governed semantics
  Instance: Dependency_Management_DataSource.tds
  Convention: Tableau Data Source (.tds) with semantic layer + calculated fields
  Docs: https://help.tableau.com/current/pro/desktop/en-us/datasource_create.htm
[VALIDATED] KPI metric with auto-insights
  Instance: Pulse: Dependency Management KPI
  Convention: Tableau Cloud → Pulse → New Metric → bind to data source field + dimensions
  Docs: https://www.tableau.com/products/pulse</t>
  </si>
  <si>
    <t>[VALIDATED] Headless query against Tableau data sources
  Instance: VDS query against Dependency_Management_DataSource
  Convention: POST /vizql-data-service/v1/query-datasource with data source LUID + query
  Docs: https://help.tableau.com/current/api/vizql-data-service/en-us/reference/index.html</t>
  </si>
  <si>
    <t>[VALIDATED] Interactive dashboard published to Tableau Cloud
  Instance: Budget Alignment Dashboard
  Convention: Tableau Desktop → New Workbook → connect data → drag pills → publish to Cloud
  Docs: https://www.tableau.com/products/cloud-bi
[VALIDATED] Published data source with governed semantics
  Instance: Budget_Alignment_DataSource.tds
  Convention: Tableau Data Source (.tds) with semantic layer + calculated fields
  Docs: https://help.tableau.com/current/pro/desktop/en-us/datasource_create.htm
[VALIDATED] KPI metric with auto-insights
  Instance: Pulse: Budget Alignment KPI
  Convention: Tableau Cloud → Pulse → New Metric → bind to data source field + dimensions
  Docs: https://www.tableau.com/products/pulse</t>
  </si>
  <si>
    <t>[VALIDATED] Headless query against Tableau data sources
  Instance: VDS query against Budget_Alignment_DataSource
  Convention: POST /vizql-data-service/v1/query-datasource with data source LUID + query
  Docs: https://help.tableau.com/current/api/vizql-data-service/en-us/reference/index.html</t>
  </si>
  <si>
    <t>[VALIDATED] Interactive dashboard published to Tableau Cloud
  Instance: Customer Segment Definition Dashboard
  Convention: Tableau Desktop → New Workbook → connect data → drag pills → publish to Cloud
  Docs: https://www.tableau.com/products/cloud-bi
[VALIDATED] Published data source with governed semantics
  Instance: Customer_Segment_Definition_DataSource.tds
  Convention: Tableau Data Source (.tds) with semantic layer + calculated fields
  Docs: https://help.tableau.com/current/pro/desktop/en-us/datasource_create.htm
[VALIDATED] KPI metric with auto-insights
  Instance: Pulse: Customer Segment Definition KPI
  Convention: Tableau Cloud → Pulse → New Metric → bind to data source field + dimensions
  Docs: https://www.tableau.com/products/pulse</t>
  </si>
  <si>
    <t>P1C1.3.1.UC1, P1C1.3.1.UC3</t>
  </si>
  <si>
    <t>[VALIDATED] Headless query against Tableau data sources
  Instance: VDS query against Customer_Segment_Definition_DataSource
  Convention: POST /vizql-data-service/v1/query-datasource with data source LUID + query
  Docs: https://help.tableau.com/current/api/vizql-data-service/en-us/reference/index.html</t>
  </si>
  <si>
    <t>P1C1.3.1.UC1, P1C1.3.1.UC4</t>
  </si>
  <si>
    <t>[VALIDATED] Interactive dashboard published to Tableau Cloud
  Instance: Segment-Specific Journeys Dashboard
  Convention: Tableau Desktop → New Workbook → connect data → drag pills → publish to Cloud
  Docs: https://www.tableau.com/products/cloud-bi
[VALIDATED] Published data source with governed semantics
  Instance: Segment_Specific_Journeys_DataSource.tds
  Convention: Tableau Data Source (.tds) with semantic layer + calculated fields
  Docs: https://help.tableau.com/current/pro/desktop/en-us/datasource_create.htm
[VALIDATED] KPI metric with auto-insights
  Instance: Pulse: Segment-Specific Journeys KPI
  Convention: Tableau Cloud → Pulse → New Metric → bind to data source field + dimensions
  Docs: https://www.tableau.com/products/pulse</t>
  </si>
  <si>
    <t>P1C1.3.2.UC1, P1C1.3.2.UC3</t>
  </si>
  <si>
    <t>[VALIDATED] Headless query against Tableau data sources
  Instance: VDS query against Segment_Specific_Journeys_DataSource
  Convention: POST /vizql-data-service/v1/query-datasource with data source LUID + query
  Docs: https://help.tableau.com/current/api/vizql-data-service/en-us/reference/index.html</t>
  </si>
  <si>
    <t>P1C1.3.2.UC1, P1C1.3.2.UC4</t>
  </si>
  <si>
    <t>[VALIDATED] Interactive dashboard published to Tableau Cloud
  Instance: Member Segment Strategy Dashboard
  Convention: Tableau Desktop → New Workbook → connect data → drag pills → publish to Cloud
  Docs: https://www.tableau.com/products/cloud-bi
[VALIDATED] Published data source with governed semantics
  Instance: Member_Segment_Strategy_DataSource.tds
  Convention: Tableau Data Source (.tds) with semantic layer + calculated fields
  Docs: https://help.tableau.com/current/pro/desktop/en-us/datasource_create.htm
[VALIDATED] KPI metric with auto-insights
  Instance: Pulse: Member Segment Strategy KPI
  Convention: Tableau Cloud → Pulse → New Metric → bind to data source field + dimensions
  Docs: https://www.tableau.com/products/pulse</t>
  </si>
  <si>
    <t>P1C1.3.CU1.UC1, P1C1.3.CU1.UC3</t>
  </si>
  <si>
    <t>[VALIDATED] Headless query against Tableau data sources
  Instance: VDS query against Member_Segment_Strategy_DataSource
  Convention: POST /vizql-data-service/v1/query-datasource with data source LUID + query
  Docs: https://help.tableau.com/current/api/vizql-data-service/en-us/reference/index.html</t>
  </si>
  <si>
    <t>P1C1.3.CU1.UC1, P1C1.3.CU1.UC4</t>
  </si>
  <si>
    <t>[VALIDATED] Interactive dashboard published to Tableau Cloud
  Instance: Wealth Segment Strategy Dashboard
  Convention: Tableau Desktop → New Workbook → connect data → drag pills → publish to Cloud
  Docs: https://www.tableau.com/products/cloud-bi
[VALIDATED] Published data source with governed semantics
  Instance: Wealth_Segment_Strategy_DataSource.tds
  Convention: Tableau Data Source (.tds) with semantic layer + calculated fields
  Docs: https://help.tableau.com/current/pro/desktop/en-us/datasource_create.htm
[VALIDATED] KPI metric with auto-insights
  Instance: Pulse: Wealth Segment Strategy KPI
  Convention: Tableau Cloud → Pulse → New Metric → bind to data source field + dimensions
  Docs: https://www.tableau.com/products/pulse</t>
  </si>
  <si>
    <t>P1C1.3.WM1.UC1, P1C1.3.WM1.UC3</t>
  </si>
  <si>
    <t>[VALIDATED] Headless query against Tableau data sources
  Instance: VDS query against Wealth_Segment_Strategy_DataSource
  Convention: POST /vizql-data-service/v1/query-datasource with data source LUID + query
  Docs: https://help.tableau.com/current/api/vizql-data-service/en-us/reference/index.html</t>
  </si>
  <si>
    <t>P1C1.3.WM1.UC1, P1C1.3.WM1.UC4</t>
  </si>
  <si>
    <t>[VALIDATED] Interactive dashboard published to Tableau Cloud
  Instance: Commercial Segment Strategy Dashboard
  Convention: Tableau Desktop → New Workbook → connect data → drag pills → publish to Cloud
  Docs: https://www.tableau.com/products/cloud-bi
[VALIDATED] Published data source with governed semantics
  Instance: Commercial_Segment_Strategy_DataSource.tds
  Convention: Tableau Data Source (.tds) with semantic layer + calculated fields
  Docs: https://help.tableau.com/current/pro/desktop/en-us/datasource_create.htm
[VALIDATED] KPI metric with auto-insights
  Instance: Pulse: Commercial Segment Strategy KPI
  Convention: Tableau Cloud → Pulse → New Metric → bind to data source field + dimensions
  Docs: https://www.tableau.com/products/pulse</t>
  </si>
  <si>
    <t>[VALIDATED] Headless query against Tableau data sources
  Instance: VDS query against Commercial_Segment_Strategy_DataSource
  Convention: POST /vizql-data-service/v1/query-datasource with data source LUID + query
  Docs: https://help.tableau.com/current/api/vizql-data-service/en-us/reference/index.html</t>
  </si>
  <si>
    <t>P1C1.3.CL1.UC1, P1C1.3.CL1.UC4</t>
  </si>
  <si>
    <t>[VALIDATED] Interactive dashboard published to Tableau Cloud
  Instance: Insurance Line Strategy Dashboard
  Convention: Tableau Desktop → New Workbook → connect data → drag pills → publish to Cloud
  Docs: https://www.tableau.com/products/cloud-bi
[VALIDATED] Published data source with governed semantics
  Instance: Insurance_Line_Strategy_DataSource.tds
  Convention: Tableau Data Source (.tds) with semantic layer + calculated fields
  Docs: https://help.tableau.com/current/pro/desktop/en-us/datasource_create.htm
[VALIDATED] KPI metric with auto-insights
  Instance: Pulse: Insurance Line Strategy KPI
  Convention: Tableau Cloud → Pulse → New Metric → bind to data source field + dimensions
  Docs: https://www.tableau.com/products/pulse</t>
  </si>
  <si>
    <t>P1C1.3.IC1.UC1, P1C1.3.IC1.UC3</t>
  </si>
  <si>
    <t>[VALIDATED] Headless query against Tableau data sources
  Instance: VDS query against Insurance_Line_Strategy_DataSource
  Convention: POST /vizql-data-service/v1/query-datasource with data source LUID + query
  Docs: https://help.tableau.com/current/api/vizql-data-service/en-us/reference/index.html</t>
  </si>
  <si>
    <t>P1C1.3.IC1.UC1, P1C1.3.IC1.UC4</t>
  </si>
  <si>
    <t>[VALIDATED] Interactive dashboard published to Tableau Cloud
  Instance: Omnichannel Vision Dashboard
  Convention: Tableau Desktop → New Workbook → connect data → drag pills → publish to Cloud
  Docs: https://www.tableau.com/products/cloud-bi
[VALIDATED] Published data source with governed semantics
  Instance: Omnichannel_Vision_DataSource.tds
  Convention: Tableau Data Source (.tds) with semantic layer + calculated fields
  Docs: https://help.tableau.com/current/pro/desktop/en-us/datasource_create.htm
[VALIDATED] KPI metric with auto-insights
  Instance: Pulse: Omnichannel Vision KPI
  Convention: Tableau Cloud → Pulse → New Metric → bind to data source field + dimensions
  Docs: https://www.tableau.com/products/pulse</t>
  </si>
  <si>
    <t>[VALIDATED] Headless query against Tableau data sources
  Instance: VDS query against Omnichannel_Vision_DataSource
  Convention: POST /vizql-data-service/v1/query-datasource with data source LUID + query
  Docs: https://help.tableau.com/current/api/vizql-data-service/en-us/reference/index.html</t>
  </si>
  <si>
    <t>P1C1.4.1.UC1, P1C1.4.1.UC2</t>
  </si>
  <si>
    <t>[VALIDATED] Interactive dashboard published to Tableau Cloud
  Instance: Digital Channel Priorities Dashboard
  Convention: Tableau Desktop → New Workbook → connect data → drag pills → publish to Cloud
  Docs: https://www.tableau.com/products/cloud-bi
[VALIDATED] Published data source with governed semantics
  Instance: Digital_Channel_Priorities_DataSource.tds
  Convention: Tableau Data Source (.tds) with semantic layer + calculated fields
  Docs: https://help.tableau.com/current/pro/desktop/en-us/datasource_create.htm
[VALIDATED] KPI metric with auto-insights
  Instance: Pulse: Digital Channel Priorities KPI
  Convention: Tableau Cloud → Pulse → New Metric → bind to data source field + dimensions
  Docs: https://www.tableau.com/products/pulse</t>
  </si>
  <si>
    <t>[VALIDATED] Headless query against Tableau data sources
  Instance: VDS query against Digital_Channel_Priorities_DataSource
  Convention: POST /vizql-data-service/v1/query-datasource with data source LUID + query
  Docs: https://help.tableau.com/current/api/vizql-data-service/en-us/reference/index.html</t>
  </si>
  <si>
    <t>P1C1.4.2.UC1, P1C1.4.2.UC2</t>
  </si>
  <si>
    <t>[VALIDATED] Interactive dashboard published to Tableau Cloud
  Instance: Branch/Digital Balance Dashboard
  Convention: Tableau Desktop → New Workbook → connect data → drag pills → publish to Cloud
  Docs: https://www.tableau.com/products/cloud-bi
[VALIDATED] Published data source with governed semantics
  Instance: Branch_Digital_Balance_DataSource.tds
  Convention: Tableau Data Source (.tds) with semantic layer + calculated fields
  Docs: https://help.tableau.com/current/pro/desktop/en-us/datasource_create.htm
[VALIDATED] KPI metric with auto-insights
  Instance: Pulse: Branch/Digital Balance KPI
  Convention: Tableau Cloud → Pulse → New Metric → bind to data source field + dimensions
  Docs: https://www.tableau.com/products/pulse</t>
  </si>
  <si>
    <t>[VALIDATED] Headless query against Tableau data sources
  Instance: VDS query against Branch_Digital_Balance_DataSource
  Convention: POST /vizql-data-service/v1/query-datasource with data source LUID + query
  Docs: https://help.tableau.com/current/api/vizql-data-service/en-us/reference/index.html</t>
  </si>
  <si>
    <t>P1C1.4.3.UC1, P1C1.4.3.UC2</t>
  </si>
  <si>
    <t>[VALIDATED] Interactive dashboard published to Tableau Cloud
  Instance: Producer/Advisor Channel Strategy Dashboard
  Convention: Tableau Desktop → New Workbook → connect data → drag pills → publish to Cloud
  Docs: https://www.tableau.com/products/cloud-bi
[VALIDATED] Published data source with governed semantics
  Instance: Producer_Advisor_Channel_Strategy_DataSource.tds
  Convention: Tableau Data Source (.tds) with semantic layer + calculated fields
  Docs: https://help.tableau.com/current/pro/desktop/en-us/datasource_create.htm
[VALIDATED] KPI metric with auto-insights
  Instance: Pulse: Producer/Advisor Channel Strategy KPI
  Convention: Tableau Cloud → Pulse → New Metric → bind to data source field + dimensions
  Docs: https://www.tableau.com/products/pulse</t>
  </si>
  <si>
    <t>[VALIDATED] Headless query against Tableau data sources
  Instance: VDS query against Producer_Advisor_Channel_Strategy_DataSource
  Convention: POST /vizql-data-service/v1/query-datasource with data source LUID + query
  Docs: https://help.tableau.com/current/api/vizql-data-service/en-us/reference/index.html</t>
  </si>
  <si>
    <t>P1C1.4.IB1.UC1, P1C1.4.IB1.UC2</t>
  </si>
  <si>
    <t>[VALIDATED] Interactive dashboard published to Tableau Cloud
  Instance: Target Architecture Vision Dashboard
  Convention: Tableau Desktop → New Workbook → connect data → drag pills → publish to Cloud
  Docs: https://www.tableau.com/products/cloud-bi
[VALIDATED] Published data source with governed semantics
  Instance: Target_Architecture_Vision_DataSource.tds
  Convention: Tableau Data Source (.tds) with semantic layer + calculated fields
  Docs: https://help.tableau.com/current/pro/desktop/en-us/datasource_create.htm
[VALIDATED] KPI metric with auto-insights
  Instance: Pulse: Target Architecture Vision KPI
  Convention: Tableau Cloud → Pulse → New Metric → bind to data source field + dimensions
  Docs: https://www.tableau.com/products/pulse</t>
  </si>
  <si>
    <t>P1C1.5.1.UC2, P1C1.5.1.UC5</t>
  </si>
  <si>
    <t>[VALIDATED] Headless query against Tableau data sources
  Instance: VDS query against Target_Architecture_Vision_DataSource
  Convention: POST /vizql-data-service/v1/query-datasource with data source LUID + query
  Docs: https://help.tableau.com/current/api/vizql-data-service/en-us/reference/index.html</t>
  </si>
  <si>
    <t>[VALIDATED] Interactive dashboard published to Tableau Cloud
  Instance: Platform Strategy Dashboard
  Convention: Tableau Desktop → New Workbook → connect data → drag pills → publish to Cloud
  Docs: https://www.tableau.com/products/cloud-bi
[VALIDATED] Published data source with governed semantics
  Instance: Platform_Strategy_DataSource.tds
  Convention: Tableau Data Source (.tds) with semantic layer + calculated fields
  Docs: https://help.tableau.com/current/pro/desktop/en-us/datasource_create.htm
[VALIDATED] KPI metric with auto-insights
  Instance: Pulse: Platform Strategy KPI
  Convention: Tableau Cloud → Pulse → New Metric → bind to data source field + dimensions
  Docs: https://www.tableau.com/products/pulse</t>
  </si>
  <si>
    <t>P1C1.5.2.UC2, P1C1.5.2.UC5</t>
  </si>
  <si>
    <t>[VALIDATED] Headless query against Tableau data sources
  Instance: VDS query against Platform_Strategy_DataSource
  Convention: POST /vizql-data-service/v1/query-datasource with data source LUID + query
  Docs: https://help.tableau.com/current/api/vizql-data-service/en-us/reference/index.html</t>
  </si>
  <si>
    <t>[VALIDATED] Interactive dashboard published to Tableau Cloud
  Instance: Data Strategy Alignment Dashboard
  Convention: Tableau Desktop → New Workbook → connect data → drag pills → publish to Cloud
  Docs: https://www.tableau.com/products/cloud-bi
[VALIDATED] Published data source with governed semantics
  Instance: Data_Strategy_Alignment_DataSource.tds
  Convention: Tableau Data Source (.tds) with semantic layer + calculated fields
  Docs: https://help.tableau.com/current/pro/desktop/en-us/datasource_create.htm
[VALIDATED] KPI metric with auto-insights
  Instance: Pulse: Data Strategy Alignment KPI
  Convention: Tableau Cloud → Pulse → New Metric → bind to data source field + dimensions
  Docs: https://www.tableau.com/products/pulse</t>
  </si>
  <si>
    <t>P1C1.5.3.UC2, P1C1.5.3.UC5</t>
  </si>
  <si>
    <t>[VALIDATED] Headless query against Tableau data sources
  Instance: VDS query against Data_Strategy_Alignment_DataSource
  Convention: POST /vizql-data-service/v1/query-datasource with data source LUID + query
  Docs: https://help.tableau.com/current/api/vizql-data-service/en-us/reference/index.html</t>
  </si>
  <si>
    <t>[VALIDATED] Interactive dashboard published to Tableau Cloud
  Instance: AI/ML Strategy Dashboard
  Convention: Tableau Desktop → New Workbook → connect data → drag pills → publish to Cloud
  Docs: https://www.tableau.com/products/cloud-bi
[VALIDATED] Published data source with governed semantics
  Instance: AI_ML_Strategy_DataSource.tds
  Convention: Tableau Data Source (.tds) with semantic layer + calculated fields
  Docs: https://help.tableau.com/current/pro/desktop/en-us/datasource_create.htm
[VALIDATED] KPI metric with auto-insights
  Instance: Pulse: AI/ML Strategy KPI
  Convention: Tableau Cloud → Pulse → New Metric → bind to data source field + dimensions
  Docs: https://www.tableau.com/products/pulse</t>
  </si>
  <si>
    <t>P1C1.5.4.UC2, P1C1.5.4.UC5</t>
  </si>
  <si>
    <t>[VALIDATED] Headless query against Tableau data sources
  Instance: VDS query against AI_ML_Strategy_DataSource
  Convention: POST /vizql-data-service/v1/query-datasource with data source LUID + query
  Docs: https://help.tableau.com/current/api/vizql-data-service/en-us/reference/index.html</t>
  </si>
  <si>
    <t>[VALIDATED] Interactive dashboard published to Tableau Cloud
  Instance: Cloud Strategy Dashboard
  Convention: Tableau Desktop → New Workbook → connect data → drag pills → publish to Cloud
  Docs: https://www.tableau.com/products/cloud-bi
[VALIDATED] Published data source with governed semantics
  Instance: Cloud_Strategy_DataSource.tds
  Convention: Tableau Data Source (.tds) with semantic layer + calculated fields
  Docs: https://help.tableau.com/current/pro/desktop/en-us/datasource_create.htm
[VALIDATED] KPI metric with auto-insights
  Instance: Pulse: Cloud Strategy KPI
  Convention: Tableau Cloud → Pulse → New Metric → bind to data source field + dimensions
  Docs: https://www.tableau.com/products/pulse</t>
  </si>
  <si>
    <t>P1C1.5.5.UC2, P1C1.5.5.UC5</t>
  </si>
  <si>
    <t>[VALIDATED] Headless query against Tableau data sources
  Instance: VDS query against Cloud_Strategy_DataSource
  Convention: POST /vizql-data-service/v1/query-datasource with data source LUID + query
  Docs: https://help.tableau.com/current/api/vizql-data-service/en-us/reference/index.html</t>
  </si>
  <si>
    <t xml:space="preserve">[ENRICHED v14.1] Slack Canvas customized for ESG Strategy Document context: ESG strategy authoring, board reporting on materiality, stakeholder communication. Aligned to UC tags {'BOARD_PACK', 'STAKEHOLDER_COMM', 'WORKFLOW_CADENCE', 'AI_AUTHOR'}. Original pattern reference: [VALIDATED] Custom data object for sub-cap-specific records
  Instance: Customer_Segment_Definition__c
  Convention: API name ends with __c (e.g., Risk_Appetite__c); Setup → Object Manager → Create
  </t>
  </si>
  <si>
    <t>P1C1.1.6.UC5, P1C1.1.6.UC4, P1C1.1.6.UC1, P1C1.1.6.UC2</t>
  </si>
  <si>
    <t>(no story directly references; v14.1 enrichment)</t>
  </si>
  <si>
    <t>[ENRICHED v14.1] Slack AI customized for ESG Strategy Document context: ESG strategy authoring, board reporting on materiality, stakeholder communication. Aligned to UC tags {'BOARD_PACK', 'STAKEHOLDER_COMM', 'WORKFLOW_CADENCE',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</si>
  <si>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ESG Strategy Document context: ESG strategy authoring, board reporting on materiality, stakeholder communication. Aligned to UC tags {'BOARD_PACK', 'STAKEHOLDER_COMM', 'WORKFLOW_CADENCE', 'AI_AUTHOR'}. Original pattern reference: [VALIDATED] Custom data object for sub-cap-specific records
  Instance: Digital_Due_Diligence__c
  Convention: API name ends with __c (e.g., Risk_Appetite__c); Setup → Object Manager → Create
  Docs: </t>
  </si>
  <si>
    <t>[ENRICHED v14.1] Quip customized for ESG Strategy Document context: ESG strategy authoring, board reporting on materiality, stakeholder communication. Aligned to UC tags {'BOARD_PACK', 'STAKEHOLDER_COMM', 'AI_AUTHOR'}. Original pattern reference: [VALIDATED] Conversation topic with bound actions for Agentforce
  Instance: TPRM Framework Topic
  Convention: Setup → Einstein → Agentforce → Topics; bind Apex Actions/Flow Actions
  Docs: https://d</t>
  </si>
  <si>
    <t>P1C1.1.6.UC5, P1C1.1.6.UC4, P1C1.1.6.UC1</t>
  </si>
  <si>
    <t>[ENRICHED v14.1] Salesforce Files customized for ESG Strategy Document context: ESG strategy authoring, board reporting on materiality, stakeholder communication. Aligned to UC tags {'BOARD_PACK',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</si>
  <si>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ESG Strategy Document context: ESG strategy authoring, board reporting on materiality, stakeholder communication. Aligned to UC tags {'WORKFLOW_CADENCE', 'STAKEHOLDER_COMM'}. Original pattern reference: [VALIDATED] Custom data object for sub-cap-specific records
  Instance: Customer_Segment_Definition__c
  Convention: API name ends with __c (e.g., Risk_Appetite__c); Setup → Object Manager → Create
  </t>
  </si>
  <si>
    <t>P1C1.1.6.UC4, P1C1.1.6.UC2</t>
  </si>
  <si>
    <t>[ENRICHED v14.1] Slack Workflow Builder customized for ESG Strategy Document context: ESG strategy authoring, board reporting on materiality, stakeholder communication. Aligned to UC tags {'WORKFLOW_CADENCE',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</si>
  <si>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ESG Strategy Document context: ESG strategy authoring, board reporting on materiality, stakeholder communication. Aligned to UC tags {'BOARD_PACK', 'AI_AUTHOR'}. Original pattern reference: [VALIDATED] Custom data object for sub-cap-specific records
  Instance: Digital_Strategy_Document__c
  Convention: API name ends with __c (e.g., Risk_Appetite__c); Setup → Object Manager → Create
  Do</t>
  </si>
  <si>
    <t>P1C1.1.6.UC5, P1C1.1.6.UC1</t>
  </si>
  <si>
    <t>[ENRICHED v14.1] Agentic Enterprise Search Engine customized for ESG Strategy Document context: ESG strategy authoring, board reporting on materiality, stakeholder communication. Aligned to UC tags {'BOARD_PACK',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</si>
  <si>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ESG Strategy Document context: ESG strategy authoring, board reporting on materiality, stakeholder communication. Aligned to UC tags {'BOARD_PACK',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</si>
  <si>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ESG Strategy Document context: ESG strategy authoring, board reporting on materiality, stakeholder communication.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</si>
  <si>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ESG Strategy Document context: ESG strategy authoring, board reporting on materiality, stakeholder communication.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</si>
  <si>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ESG Strategy Document context: ESG strategy authoring, board reporting on materiality, stakeholder communication.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</si>
  <si>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ESG Strategy Document context: ESG strategy authoring, board reporting on materiality, stakeholder communication. Aligned to UC tags {'EXEC_DASHBOARD'}. Original pattern reference: [VALIDATED] Custom data object for sub-cap-specific records
  Instance: Customer_Segment_Definition__c
  Convention: API name ends with __c (e.g., Risk_Appetite__c); Setup → Object Manager → Create
  </t>
  </si>
  <si>
    <t>[ENRICHED v14.1] Tableau Embedding API v3 customized for ESG Strategy Document context: ESG strategy authoring, board reporting on materiality, stakeholder communication. Aligned to UC tags {'EXEC_DASHBOARD'}.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</si>
  <si>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ESG Strategy Document context: ESG strategy authoring, board reporting on materiality, stakeholder communication. Aligned to UC tags {'EXEC_DASHBOARD'}.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</si>
  <si>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Materiality Assessment context: Stakeholder mapping, materiality matrix, ESG topic prioritization with AI insights. Aligned to UC tags {'BOARD_PACK', 'WORKFLOW_CADENCE', 'STAKEHOLDER_COMM', 'AI_AUTHOR'}. Original pattern reference: [VALIDATED] Custom data object for sub-cap-specific records
  Instance: Customer_Segment_Definition__c
  Convention: API name ends with __c (e.g., Risk_Appetite__c); Setup → Object Manager → Create
  </t>
  </si>
  <si>
    <t>P1C1.1.7.UC2, P1C1.1.7.UC4, P1C1.1.7.UC5, P1C1.1.7.UC1</t>
  </si>
  <si>
    <t>[ENRICHED v14.1] Slack AI customized for Materiality Assessment context: Stakeholder mapping, materiality matrix, ESG topic prioritization with AI insights. Aligned to UC tags {'BOARD_PACK', 'WORKFLOW_CADENCE', 'STAKEHOLDER_COMM',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</si>
  <si>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Materiality Assessment context: Stakeholder mapping, materiality matrix, ESG topic prioritization with AI insights. Aligned to UC tags {'BOARD_PACK', 'WORKFLOW_CADENCE', 'STAKEHOLDER_COMM', 'AI_AUTHOR'}. Original pattern reference: [VALIDATED] Custom data object for sub-cap-specific records
  Instance: Digital_Due_Diligence__c
  Convention: API name ends with __c (e.g., Risk_Appetite__c); Setup → Object Manager → Create
  Docs: </t>
  </si>
  <si>
    <t>[ENRICHED v14.1] Quip customized for Materiality Assessment context: Stakeholder mapping, materiality matrix, ESG topic prioritization with AI insights. Aligned to UC tags {'BOARD_PACK', 'STAKEHOLDER_COMM', 'AI_AUTHOR'}. Original pattern reference: [VALIDATED] Conversation topic with bound actions for Agentforce
  Instance: TPRM Framework Topic
  Convention: Setup → Einstein → Agentforce → Topics; bind Apex Actions/Flow Actions
  Docs: https://d</t>
  </si>
  <si>
    <t>P1C1.1.7.UC4, P1C1.1.7.UC5, P1C1.1.7.UC1</t>
  </si>
  <si>
    <t>[ENRICHED v14.1] Salesforce Files customized for Materiality Assessment context: Stakeholder mapping, materiality matrix, ESG topic prioritization with AI insights. Aligned to UC tags {'BOARD_PACK',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</si>
  <si>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Materiality Assessment context: Stakeholder mapping, materiality matrix, ESG topic prioritization with AI insights. Aligned to UC tags {'WORKFLOW_CADENCE', 'STAKEHOLDER_COMM'}. Original pattern reference: [VALIDATED] Custom data object for sub-cap-specific records
  Instance: Customer_Segment_Definition__c
  Convention: API name ends with __c (e.g., Risk_Appetite__c); Setup → Object Manager → Create
  </t>
  </si>
  <si>
    <t>P1C1.1.7.UC2, P1C1.1.7.UC4</t>
  </si>
  <si>
    <t>[ENRICHED v14.1] Slack Workflow Builder customized for Materiality Assessment context: Stakeholder mapping, materiality matrix, ESG topic prioritization with AI insights. Aligned to UC tags {'WORKFLOW_CADENCE',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</si>
  <si>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Materiality Assessment context: Stakeholder mapping, materiality matrix, ESG topic prioritization with AI insights. Aligned to UC tags {'BOARD_PACK', 'AI_AUTHOR'}. Original pattern reference: [VALIDATED] Custom data object for sub-cap-specific records
  Instance: Digital_Strategy_Document__c
  Convention: API name ends with __c (e.g., Risk_Appetite__c); Setup → Object Manager → Create
  Do</t>
  </si>
  <si>
    <t>P1C1.1.7.UC5, P1C1.1.7.UC1</t>
  </si>
  <si>
    <t>[ENRICHED v14.1] Agentic Enterprise Search Engine customized for Materiality Assessment context: Stakeholder mapping, materiality matrix, ESG topic prioritization with AI insights. Aligned to UC tags {'BOARD_PACK',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</si>
  <si>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Materiality Assessment context: Stakeholder mapping, materiality matrix, ESG topic prioritization with AI insights. Aligned to UC tags {'BOARD_PACK',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</si>
  <si>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Materiality Assessment context: Stakeholder mapping, materiality matrix, ESG topic prioritization with AI insights.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</si>
  <si>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Materiality Assessment context: Stakeholder mapping, materiality matrix, ESG topic prioritization with AI insights.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</si>
  <si>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Materiality Assessment context: Stakeholder mapping, materiality matrix, ESG topic prioritization with AI insights.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</si>
  <si>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Materiality Assessment context: Stakeholder mapping, materiality matrix, ESG topic prioritization with AI insights. Aligned to UC tags {'EXEC_DASHBOARD'}. Original pattern reference: [VALIDATED] Custom data object for sub-cap-specific records
  Instance: Customer_Segment_Definition__c
  Convention: API name ends with __c (e.g., Risk_Appetite__c); Setup → Object Manager → Create
  </t>
  </si>
  <si>
    <t>[ENRICHED v14.1] Tableau Embedding API v3 customized for Materiality Assessment context: Stakeholder mapping, materiality matrix, ESG topic prioritization with AI insights. Aligned to UC tags {'EXEC_DASHBOARD'}.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</si>
  <si>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Materiality Assessment context: Stakeholder mapping, materiality matrix, ESG topic prioritization with AI insights. Aligned to UC tags {'EXEC_DASHBOARD'}. Original pattern reference: [VALIDATED] Headless query against Tableau data sources
  Instance: VDS query against Digital_Strategy_Document_DataSource
  Convention: POST /vizql-data-service/v1/query-datasource with data source L</t>
  </si>
  <si>
    <t xml:space="preserve">[ENRICHED v14.1] Intelligent Segmentation customized for Materiality Assessment context: Stakeholder mapping, materiality matrix, ESG topic prioritization with AI insights.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</si>
  <si>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Slack Canvas customized for ESG Commitments context: Public ESG commitment tracking, target-setting, evidence trail. Aligned to UC tags {'BOARD_PACK', 'STAKEHOLDER_COMM', 'WORKFLOW_CADENCE', 'AI_AUTHOR'}. Original pattern reference: [VALIDATED] Custom data object for sub-cap-specific records
  Instance: Customer_Segment_Definition__c
  Convention: API name ends with __c (e.g., Risk_Appetite__c); Setup → Object Manager → Create
  </t>
  </si>
  <si>
    <t>P1C1.1.8.UC5, P1C1.1.8.UC4, P1C1.1.8.UC1, P1C1.1.8.UC2</t>
  </si>
  <si>
    <t>[ENRICHED v14.1] Slack AI customized for ESG Commitments context: Public ESG commitment tracking, target-setting, evidence trail. Aligned to UC tags {'BOARD_PACK', 'STAKEHOLDER_COMM', 'WORKFLOW_CADENCE',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</si>
  <si>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ESG Commitments context: Public ESG commitment tracking, target-setting, evidence trail. Aligned to UC tags {'BOARD_PACK', 'STAKEHOLDER_COMM', 'WORKFLOW_CADENCE', 'AI_AUTHOR'}. Original pattern reference: [VALIDATED] Custom data object for sub-cap-specific records
  Instance: Digital_Due_Diligence__c
  Convention: API name ends with __c (e.g., Risk_Appetite__c); Setup → Object Manager → Create
  Docs: </t>
  </si>
  <si>
    <t>[ENRICHED v14.1] Quip customized for ESG Commitments context: Public ESG commitment tracking, target-setting, evidence trail. Aligned to UC tags {'BOARD_PACK', 'STAKEHOLDER_COMM', 'AI_AUTHOR'}. Original pattern reference: [VALIDATED] Conversation topic with bound actions for Agentforce
  Instance: TPRM Framework Topic
  Convention: Setup → Einstein → Agentforce → Topics; bind Apex Actions/Flow Actions
  Docs: https://d</t>
  </si>
  <si>
    <t>P1C1.1.8.UC5, P1C1.1.8.UC4, P1C1.1.8.UC1</t>
  </si>
  <si>
    <t>[ENRICHED v14.1] Salesforce Files customized for ESG Commitments context: Public ESG commitment tracking, target-setting, evidence trail. Aligned to UC tags {'BOARD_PACK',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</si>
  <si>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ESG Commitments context: Public ESG commitment tracking, target-setting, evidence trail. Aligned to UC tags {'WORKFLOW_CADENCE', 'STAKEHOLDER_COMM'}. Original pattern reference: [VALIDATED] Custom data object for sub-cap-specific records
  Instance: Customer_Segment_Definition__c
  Convention: API name ends with __c (e.g., Risk_Appetite__c); Setup → Object Manager → Create
  </t>
  </si>
  <si>
    <t>P1C1.1.8.UC4, P1C1.1.8.UC2</t>
  </si>
  <si>
    <t>[ENRICHED v14.1] Slack Workflow Builder customized for ESG Commitments context: Public ESG commitment tracking, target-setting, evidence trail. Aligned to UC tags {'WORKFLOW_CADENCE',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</si>
  <si>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ESG Commitments context: Public ESG commitment tracking, target-setting, evidence trail. Aligned to UC tags {'BOARD_PACK', 'AI_AUTHOR'}. Original pattern reference: [VALIDATED] Custom data object for sub-cap-specific records
  Instance: Digital_Strategy_Document__c
  Convention: API name ends with __c (e.g., Risk_Appetite__c); Setup → Object Manager → Create
  Do</t>
  </si>
  <si>
    <t>P1C1.1.8.UC5, P1C1.1.8.UC1</t>
  </si>
  <si>
    <t>[ENRICHED v14.1] Agentic Enterprise Search Engine customized for ESG Commitments context: Public ESG commitment tracking, target-setting, evidence trail. Aligned to UC tags {'BOARD_PACK',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</si>
  <si>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ESG Commitments context: Public ESG commitment tracking, target-setting, evidence trail. Aligned to UC tags {'BOARD_PACK',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</si>
  <si>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ESG Commitments context: Public ESG commitment tracking, target-setting, evidence trail.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</si>
  <si>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ESG Commitments context: Public ESG commitment tracking, target-setting, evidence trail.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</si>
  <si>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ESG Commitments context: Public ESG commitment tracking, target-setting, evidence trail.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</si>
  <si>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ESG Commitments context: Public ESG commitment tracking, target-setting, evidence trail. Aligned to UC tags {'EXEC_DASHBOARD'}. Original pattern reference: [VALIDATED] Custom data object for sub-cap-specific records
  Instance: Customer_Segment_Definition__c
  Convention: API name ends with __c (e.g., Risk_Appetite__c); Setup → Object Manager → Create
  </t>
  </si>
  <si>
    <t>[ENRICHED v14.1] Tableau Embedding API v3 customized for ESG Commitments context: Public ESG commitment tracking, target-setting, evidence trail. Aligned to UC tags {'EXEC_DASHBOARD'}.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</si>
  <si>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ESG Commitments context: Public ESG commitment tracking, target-setting, evidence trail. Aligned to UC tags {'EXEC_DASHBOARD'}. Original pattern reference: [VALIDATED] Headless query against Tableau data sources
  Instance: VDS query against Digital_Strategy_Document_DataSource
  Convention: POST /vizql-data-service/v1/query-datasource with data source L</t>
  </si>
  <si>
    <t xml:space="preserve">[ENRICHED v14.1] Action Plans Template customized for ESG Commitments context: Public ESG commitment tracking, target-setting, evidence trail. Aligned to UC tags {'WORKFLOW_CADENCE'}. Original pattern reference: [VALIDATED] Custom data object for sub-cap-specific records
  Instance: Project_Governance_Framework__c
  Convention: API name ends with __c (e.g., Risk_Appetite__c); Setup → Object Manager → Create
 </t>
  </si>
  <si>
    <t xml:space="preserve">[ENRICHED v14.1] Slack Canvas customized for ESG Roadmap context: ESG initiative roadmapping, milestone tracking, dependency mapping. Aligned to UC tags {'ALIGNMENT_LINK', 'STAKEHOLDER_COMM', 'WORKFLOW_CADENCE', 'AI_AUTHOR'}. Original pattern reference: [VALIDATED] Custom data object for sub-cap-specific records
  Instance: Customer_Segment_Definition__c
  Convention: API name ends with __c (e.g., Risk_Appetite__c); Setup → Object Manager → Create
  </t>
  </si>
  <si>
    <t>P1C1.2.6.UC1, P1C1.2.6.UC2, P1C1.2.6.UC5, P1C1.2.6.UC4</t>
  </si>
  <si>
    <t>[ENRICHED v14.1] Slack AI customized for ESG Roadmap context: ESG initiative roadmapping, milestone tracking, dependency mapping. Aligned to UC tags {'ALIGNMENT_LINK', 'STAKEHOLDER_COMM', 'WORKFLOW_CADENCE',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</si>
  <si>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ESG Roadmap context: ESG initiative roadmapping, milestone tracking, dependency mapping. Aligned to UC tags {'ALIGNMENT_LINK', 'STAKEHOLDER_COMM', 'WORKFLOW_CADENCE', 'AI_AUTHOR'}. Original pattern reference: [VALIDATED] Custom data object for sub-cap-specific records
  Instance: Digital_Due_Diligence__c
  Convention: API name ends with __c (e.g., Risk_Appetite__c); Setup → Object Manager → Create
  Docs: </t>
  </si>
  <si>
    <t>[ENRICHED v14.1] Quip customized for ESG Roadmap context: ESG initiative roadmapping, milestone tracking, dependency mapping.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</si>
  <si>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P1C1.2.6.UC1, P1C1.2.6.UC2, P1C1.2.6.UC5</t>
  </si>
  <si>
    <t>[ENRICHED v14.1] Salesforce Files customized for ESG Roadmap context: ESG initiative roadmapping, milestone tracking, dependency mapping.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</si>
  <si>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ESG Roadmap context: ESG initiative roadmapping, milestone tracking, dependency mapping. Aligned to UC tags {'ALIGNMENT_LINK', 'STAKEHOLDER_COMM', 'WORKFLOW_CADENCE'}. Original pattern reference: [VALIDATED] Custom data object for sub-cap-specific records
  Instance: Customer_Segment_Definition__c
  Convention: API name ends with __c (e.g., Risk_Appetite__c); Setup → Object Manager → Create
  </t>
  </si>
  <si>
    <t>P1C1.2.6.UC2, P1C1.2.6.UC5, P1C1.2.6.UC4</t>
  </si>
  <si>
    <t>[ENRICHED v14.1] Slack Workflow Builder customized for ESG Roadmap context: ESG initiative roadmapping, milestone tracking, dependency mapping. Aligned to UC tags {'ALIGNMENT_LINK', 'STAKEHOLDER_COMM', 'WORKFLOW_CADENCE'}.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</si>
  <si>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ESG Roadmap context: ESG initiative roadmapping, milestone tracking, dependency mapping.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</si>
  <si>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ESG Roadmap context: ESG initiative roadmapping, milestone tracking, dependency mapping. Aligned to UC tags {'ALIGNMENT_LINK'}. Original pattern reference: [VALIDATED] Custom event published/subscribed via Pub/Sub API
  Instance: Digital_Strategy_Document_Event__e
  Convention: Object API name ends with __e (e.g., Risk_Event__e); Setup → Platform Events
</t>
  </si>
  <si>
    <t>[ENRICHED v14.1] Agentic Enterprise Search Engine customized for ESG Roadmap context: ESG initiative roadmapping, milestone tracking, dependency mapping.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</si>
  <si>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ESG Roadmap context: ESG initiative roadmapping, milestone tracking, dependency mapping.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</si>
  <si>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ESG Roadmap context: ESG initiative roadmapping, milestone tracking, dependency mapping.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</si>
  <si>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ESG Roadmap context: ESG initiative roadmapping, milestone tracking, dependency mapping.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</si>
  <si>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ESG Roadmap context: ESG initiative roadmapping, milestone tracking, dependency mapping.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</si>
  <si>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ESG Roadmap context: ESG initiative roadmapping, milestone tracking, dependency mapping. Aligned to UC tags {'EXEC_DASHBOARD'}. Original pattern reference: [VALIDATED] Custom data object for sub-cap-specific records
  Instance: Customer_Segment_Definition__c
  Convention: API name ends with __c (e.g., Risk_Appetite__c); Setup → Object Manager → Create
  </t>
  </si>
  <si>
    <t>[ENRICHED v14.1] Tableau Embedding API v3 customized for ESG Roadmap context: ESG initiative roadmapping, milestone tracking, dependency mapping. Aligned to UC tags {'EXEC_DASHBOARD'}.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</si>
  <si>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ESG Roadmap context: ESG initiative roadmapping, milestone tracking, dependency mapping. Aligned to UC tags {'EXEC_DASHBOARD', 'ALIGNMENT_LINK'}. Original pattern reference: [VALIDATED] Headless query against Tableau data sources
  Instance: VDS query against Digital_Strategy_Document_DataSource
  Convention: POST /vizql-data-service/v1/query-datasource with data source L</t>
  </si>
  <si>
    <t>P1C1.2.6.UC2, P1C1.2.6.UC3</t>
  </si>
  <si>
    <t>[ENRICHED v14.1] Flow Builder customized for ESG Roadmap context: ESG initiative roadmapping, milestone tracking, dependency mapping. Aligned to UC tags {'ALIGNMENT_LINK', 'WORKFLOW_CADENCE'}. Original pattern reference: [VALIDATED] Declarative automation triggered by record changes
  Instance: Notify_On_TPRM_Framework_Created
  Convention: Setup → Flows; Trigger: Created/Updated; Optimize for: Actions and Related Rec</t>
  </si>
  <si>
    <t>P1C1.2.6.UC2, P1C1.2.6.UC4</t>
  </si>
  <si>
    <t>[ENRICHED v14.1] OmniStudio customized for ESG Roadmap context: ESG initiative roadmapping, milestone tracking, dependency mapping. Aligned to UC tags {'ALIGNMENT_LINK', 'WORKFLOW_CADENCE'}. Original pattern reference: [VALIDATED] Declarative automation triggered by record changes
  Instance: Notify_On_Project_Governance_Framework_Created
  Convention: Setup → Flows; Trigger: Created/Updated; Optimize for: Actions a</t>
  </si>
  <si>
    <t xml:space="preserve">[ENRICHED v14.1] Action Plans Template customized for ESG Roadmap context: ESG initiative roadmapping, milestone tracking, dependency mapping. Aligned to UC tags {'ALIGNMENT_LINK', 'WORKFLOW_CADENCE'}. Original pattern reference: [VALIDATED] Custom data object for sub-cap-specific records
  Instance: Project_Governance_Framework__c
  Convention: API name ends with __c (e.g., Risk_Appetite__c); Setup → Object Manager → Create
 </t>
  </si>
  <si>
    <t xml:space="preserve">[ENRICHED v14.1] FSC Action Plans customized for ESG Roadmap context: ESG initiative roadmapping, milestone tracking, dependency mapping. Aligned to UC tags {'ALIGNMENT_LINK', 'WORKFLOW_CADENCE'}. Original pattern reference: [VALIDATED] Custom data object for sub-cap-specific records
  Instance: Digital_Due_Diligence__c
  Convention: API name ends with __c (e.g., Risk_Appetite__c); Setup → Object Manager → Create
  Docs: </t>
  </si>
  <si>
    <t xml:space="preserve">[ENRICHED v14.1] Slack Canvas customized for Net Zero Pathway context: Net-zero target progress, decarbonization milestone tracking. Aligned to UC tags {'ALIGNMENT_LINK', 'STAKEHOLDER_COMM', 'WORKFLOW_CADENCE', 'AI_AUTHOR'}. Original pattern reference: [VALIDATED] Custom data object for sub-cap-specific records
  Instance: Customer_Segment_Definition__c
  Convention: API name ends with __c (e.g., Risk_Appetite__c); Setup → Object Manager → Create
  </t>
  </si>
  <si>
    <t>P1C1.2.7.UC1, P1C1.2.7.UC2, P1C1.2.7.UC4, P1C1.2.7.UC5</t>
  </si>
  <si>
    <t>[ENRICHED v14.1] Slack AI customized for Net Zero Pathway context: Net-zero target progress, decarbonization milestone tracking. Aligned to UC tags {'ALIGNMENT_LINK', 'STAKEHOLDER_COMM', 'WORKFLOW_CADENCE',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</si>
  <si>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Net Zero Pathway context: Net-zero target progress, decarbonization milestone tracking. Aligned to UC tags {'ALIGNMENT_LINK', 'STAKEHOLDER_COMM', 'WORKFLOW_CADENCE', 'AI_AUTHOR'}. Original pattern reference: [VALIDATED] Custom data object for sub-cap-specific records
  Instance: Digital_Due_Diligence__c
  Convention: API name ends with __c (e.g., Risk_Appetite__c); Setup → Object Manager → Create
  Docs: </t>
  </si>
  <si>
    <t>[ENRICHED v14.1] Quip customized for Net Zero Pathway context: Net-zero target progress, decarbonization milestone tracking.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</si>
  <si>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P1C1.2.7.UC1, P1C1.2.7.UC2, P1C1.2.7.UC5</t>
  </si>
  <si>
    <t>[ENRICHED v14.1] Salesforce Files customized for Net Zero Pathway context: Net-zero target progress, decarbonization milestone tracking.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</si>
  <si>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Net Zero Pathway context: Net-zero target progress, decarbonization milestone tracking. Aligned to UC tags {'ALIGNMENT_LINK', 'STAKEHOLDER_COMM', 'WORKFLOW_CADENCE'}. Original pattern reference: [VALIDATED] Custom data object for sub-cap-specific records
  Instance: Customer_Segment_Definition__c
  Convention: API name ends with __c (e.g., Risk_Appetite__c); Setup → Object Manager → Create
  </t>
  </si>
  <si>
    <t>P1C1.2.7.UC2, P1C1.2.7.UC4, P1C1.2.7.UC5</t>
  </si>
  <si>
    <t>[ENRICHED v14.1] Slack Workflow Builder customized for Net Zero Pathway context: Net-zero target progress, decarbonization milestone tracking. Aligned to UC tags {'ALIGNMENT_LINK', 'STAKEHOLDER_COMM', 'WORKFLOW_CADENCE'}.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</si>
  <si>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Net Zero Pathway context: Net-zero target progress, decarbonization milestone tracking.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</si>
  <si>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Net Zero Pathway context: Net-zero target progress, decarbonization milestone tracking. Aligned to UC tags {'ALIGNMENT_LINK'}. Original pattern reference: [VALIDATED] Custom event published/subscribed via Pub/Sub API
  Instance: Digital_Strategy_Document_Event__e
  Convention: Object API name ends with __e (e.g., Risk_Event__e); Setup → Platform Events
</t>
  </si>
  <si>
    <t>[ENRICHED v14.1] Agentic Enterprise Search Engine customized for Net Zero Pathway context: Net-zero target progress, decarbonization milestone tracking.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</si>
  <si>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Net Zero Pathway context: Net-zero target progress, decarbonization milestone tracking.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</si>
  <si>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Net Zero Pathway context: Net-zero target progress, decarbonization milestone tracking.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</si>
  <si>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Net Zero Pathway context: Net-zero target progress, decarbonization milestone tracking.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</si>
  <si>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Net Zero Pathway context: Net-zero target progress, decarbonization milestone tracking. Aligned to UC tags {'EXEC_DASHBOARD'}.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</si>
  <si>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Net Zero Pathway context: Net-zero target progress, decarbonization milestone tracking. Aligned to UC tags {'EXEC_DASHBOARD'}. Original pattern reference: [VALIDATED] Custom data object for sub-cap-specific records
  Instance: Customer_Segment_Definition__c
  Convention: API name ends with __c (e.g., Risk_Appetite__c); Setup → Object Manager → Create
  </t>
  </si>
  <si>
    <t>[ENRICHED v14.1] Tableau Embedding API v3 customized for Net Zero Pathway context: Net-zero target progress, decarbonization milestone tracking. Aligned to UC tags {'EXEC_DASHBOARD'}.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</si>
  <si>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Net Zero Pathway context: Net-zero target progress, decarbonization milestone tracking. Aligned to UC tags {'EXEC_DASHBOARD', 'ALIGNMENT_LINK'}. Original pattern reference: [VALIDATED] Headless query against Tableau data sources
  Instance: VDS query against Digital_Strategy_Document_DataSource
  Convention: POST /vizql-data-service/v1/query-datasource with data source L</t>
  </si>
  <si>
    <t>P1C1.2.7.UC2, P1C1.2.7.UC3</t>
  </si>
  <si>
    <t>[ENRICHED v14.1] Flow Builder customized for Net Zero Pathway context: Net-zero target progress, decarbonization milestone tracking. Aligned to UC tags {'ALIGNMENT_LINK', 'WORKFLOW_CADENCE'}. Original pattern reference: [VALIDATED] Declarative automation triggered by record changes
  Instance: Notify_On_TPRM_Framework_Created
  Convention: Setup → Flows; Trigger: Created/Updated; Optimize for: Actions and Related Rec</t>
  </si>
  <si>
    <t>P1C1.2.7.UC2, P1C1.2.7.UC4</t>
  </si>
  <si>
    <t>[ENRICHED v14.1] OmniStudio customized for Net Zero Pathway context: Net-zero target progress, decarbonization milestone tracking. Aligned to UC tags {'ALIGNMENT_LINK', 'WORKFLOW_CADENCE'}. Original pattern reference: [VALIDATED] Declarative automation triggered by record changes
  Instance: Notify_On_Project_Governance_Framework_Created
  Convention: Setup → Flows; Trigger: Created/Updated; Optimize for: Actions a</t>
  </si>
  <si>
    <t xml:space="preserve">[ENRICHED v14.1] Action Plans Template customized for Net Zero Pathway context: Net-zero target progress, decarbonization milestone tracking. Aligned to UC tags {'ALIGNMENT_LINK', 'WORKFLOW_CADENCE'}. Original pattern reference: [VALIDATED] Custom data object for sub-cap-specific records
  Instance: Project_Governance_Framework__c
  Convention: API name ends with __c (e.g., Risk_Appetite__c); Setup → Object Manager → Create
 </t>
  </si>
  <si>
    <t xml:space="preserve">[ENRICHED v14.1] FSC Action Plans customized for Net Zero Pathway context: Net-zero target progress, decarbonization milestone tracking. Aligned to UC tags {'ALIGNMENT_LINK', 'WORKFLOW_CADENCE'}. Original pattern reference: [VALIDATED] Custom data object for sub-cap-specific records
  Instance: Digital_Due_Diligence__c
  Convention: API name ends with __c (e.g., Risk_Appetite__c); Setup → Object Manager → Create
  Docs: </t>
  </si>
  <si>
    <t>[ENRICHED v14.1] Field Audit Trail customized for Regulatory Change Management context: Tracking regulatory changes, impact assessment workflow, evidence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</si>
  <si>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P1C2.7.1.UC1, P1C2.7.1.UC2, P1C2.7.1.UC5, P1C2.7.1.UC3</t>
  </si>
  <si>
    <t>[ENRICHED v14.1] Event Monitoring customized for Regulatory Change Management context: Tracking regulatory changes, impact assessment workflow, evidence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</si>
  <si>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Regulatory Change Management context: Tracking regulatory changes, impact assessment workflow, evidence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</si>
  <si>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Regulatory Change Management context: Tracking regulatory changes, impact assessment workflow, evidence trail. Aligned to UC tags {'AUDIT_TRAIL', 'POLICY_ENFORCEMENT'}. Original pattern reference: [VALIDATED] Custom data object for sub-cap-specific records
  Instance: Digital_Risk_Appetite_Statement__c
  Convention: API name ends with __c (e.g., Risk_Appetite__c); Setup → Object Manager → Creat</t>
  </si>
  <si>
    <t>P1C2.7.1.UC2, P1C2.7.1.UC3</t>
  </si>
  <si>
    <t>[ENRICHED v14.1] Decision Tables and Matrices customized for Regulatory Change Management context: Tracking regulatory changes, impact assessment workflow, evidence trail.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</si>
  <si>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Regulatory Change Management context: Tracking regulatory changes, impact assessment workflow, evidence trail.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</si>
  <si>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P1C2.7.1.UC1, P1C2.7.1.UC2, P1C2.7.1.UC5, P1C2.7.1.UC4, P1C2.7.1.UC3</t>
  </si>
  <si>
    <t xml:space="preserve">[ENRICHED v14.1] CRM Analytics Dashboards customized for Regulatory Change Management context: Tracking regulatory changes, impact assessment workflow, evidence trail. Aligned to UC tags {'REG_REPORTING', 'COVERAGE_MONITORING'}. Original pattern reference: [VALIDATED] Custom data object for sub-cap-specific records
  Instance: Customer_Segment_Definition__c
  Convention: API name ends with __c (e.g., Risk_Appetite__c); Setup → Object Manager → Create
  </t>
  </si>
  <si>
    <t>P1C2.7.1.UC1, P1C2.7.1.UC5</t>
  </si>
  <si>
    <t xml:space="preserve">[ENRICHED v14.1] Einstein Discovery customized for Regulatory Change Management context: Tracking regulatory changes, impact assessment workflow, evidence trail.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</si>
  <si>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Regulatory Change Management context: Tracking regulatory changes, impact assessment workflow, evidence trail.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</si>
  <si>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Regulatory Change Management context: Tracking regulatory changes, impact assessment workflow, evidence trail.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</si>
  <si>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Regulatory Change Management context: Tracking regulatory changes, impact assessment workflow, evidence trail.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</si>
  <si>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Regulatory Change Management context: Tracking regulatory changes, impact assessment workflow, evidence trail. Aligned to UC tags {'WORKFLOW_CADENCE'}. Original pattern reference: [VALIDATED] Custom data object for sub-cap-specific records
  Instance: Customer_Segment_Definition__c
  Convention: API name ends with __c (e.g., Risk_Appetite__c); Setup → Object Manager → Create
  </t>
  </si>
  <si>
    <t>[ENRICHED v14.1] Slack Workflow Builder customized for Regulatory Change Management context: Tracking regulatory changes, impact assessment workflow, evidence trail. Aligned to UC tags {'WORKFLOW_CADENCE', 'POLICY_ENFORCEMENT'}. Original pattern reference: [VALIDATED] Declarative automation triggered by record changes
  Instance: Notify_On_Digital_Due_Diligence_Created
  Convention: Setup → Flows; Trigger: Created/Updated; Optimize for: Actions and Rela</t>
  </si>
  <si>
    <t>P1C2.7.1.UC2, P1C2.7.1.UC4</t>
  </si>
  <si>
    <t xml:space="preserve">[ENRICHED v14.1] Slack Lists customized for Regulatory Change Management context: Tracking regulatory changes, impact assessment workflow, evidence trail. Aligned to UC tags {'WORKFLOW_CADENCE', 'POLICY_ENFORCEMENT'}. Original pattern reference: [VALIDATED] Custom data object for sub-cap-specific records
  Instance: Customer_Segment_Definition__c
  Convention: API name ends with __c (e.g., Risk_Appetite__c); Setup → Object Manager → Create
  </t>
  </si>
  <si>
    <t>[ENRICHED v14.1] Citations &amp; Provenance Engine customized for Regulatory Change Management context: Tracking regulatory changes, impact assessment workflow, evidence trail.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</si>
  <si>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Regulatory Change Management context: Tracking regulatory changes, impact assessment workflow, evidence trail. Aligned to UC tags {'WORKFLOW_CADENCE', 'POLICY_ENFORCEMENT'}. Original pattern reference: [VALIDATED] Declarative automation triggered by record changes
  Instance: Notify_On_TPRM_Framework_Created
  Convention: Setup → Flows; Trigger: Created/Updated; Optimize for: Actions and Related Rec</t>
  </si>
  <si>
    <t xml:space="preserve">[ENRICHED v14.1] Action Plans Template customized for Regulatory Change Management context: Tracking regulatory changes, impact assessment workflow, evidence trail. Aligned to UC tags {'WORKFLOW_CADENCE', 'POLICY_ENFORCEMENT'}. Original pattern reference: [VALIDATED] Custom data object for sub-cap-specific records
  Instance: Project_Governance_Framework__c
  Convention: API name ends with __c (e.g., Risk_Appetite__c); Setup → Object Manager → Create
 </t>
  </si>
  <si>
    <t xml:space="preserve">[ENRICHED v14.1] AI-Calculated Insights customized for Regulatory Change Management context: Tracking regulatory changes, impact assessment workflow, evidence trail.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</si>
  <si>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Field Audit Trail customized for Compliance Governance context: Compliance program governance, policy management, oversight structure.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</si>
  <si>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P1C2.7.2.UC5, P1C2.7.2.UC3, P1C2.7.2.UC2, P1C2.7.2.UC1</t>
  </si>
  <si>
    <t>[ENRICHED v14.1] Event Monitoring customized for Compliance Governance context: Compliance program governance, policy management, oversight structure.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</si>
  <si>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Compliance Governance context: Compliance program governance, policy management, oversight structure.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</si>
  <si>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Compliance Governance context: Compliance program governance, policy management, oversight structure. Aligned to UC tags {'AUDIT_TRAIL', 'POLICY_ENFORCEMENT'}. Original pattern reference: [VALIDATED] Custom data object for sub-cap-specific records
  Instance: Digital_Risk_Appetite_Statement__c
  Convention: API name ends with __c (e.g., Risk_Appetite__c); Setup → Object Manager → Creat</t>
  </si>
  <si>
    <t>P1C2.7.2.UC3, P1C2.7.2.UC2</t>
  </si>
  <si>
    <t>[ENRICHED v14.1] Decision Tables and Matrices customized for Compliance Governance context: Compliance program governance, policy management, oversight structure.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</si>
  <si>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Compliance Governance context: Compliance program governance, policy management, oversight structure.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</si>
  <si>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P1C2.7.2.UC5, P1C2.7.2.UC4, P1C2.7.2.UC3, P1C2.7.2.UC2, P1C2.7.2.UC1</t>
  </si>
  <si>
    <t xml:space="preserve">[ENRICHED v14.1] CRM Analytics Dashboards customized for Compliance Governance context: Compliance program governance, policy management, oversight structure. Aligned to UC tags {'REG_REPORTING', 'COVERAGE_MONITORING'}. Original pattern reference: [VALIDATED] Custom data object for sub-cap-specific records
  Instance: Customer_Segment_Definition__c
  Convention: API name ends with __c (e.g., Risk_Appetite__c); Setup → Object Manager → Create
  </t>
  </si>
  <si>
    <t>P1C2.7.2.UC5, P1C2.7.2.UC1</t>
  </si>
  <si>
    <t xml:space="preserve">[ENRICHED v14.1] Einstein Discovery customized for Compliance Governance context: Compliance program governance, policy management, oversight structure.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</si>
  <si>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Compliance Governance context: Compliance program governance, policy management, oversight structure.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</si>
  <si>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Compliance Governance context: Compliance program governance, policy management, oversight structure.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</si>
  <si>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Compliance Governance context: Compliance program governance, policy management, oversight structure.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</si>
  <si>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Compliance Governance context: Compliance program governance, policy management, oversight structure. Aligned to UC tags {'WORKFLOW_CADENCE'}. Original pattern reference: [VALIDATED] Custom data object for sub-cap-specific records
  Instance: Customer_Segment_Definition__c
  Convention: API name ends with __c (e.g., Risk_Appetite__c); Setup → Object Manager → Create
  </t>
  </si>
  <si>
    <t>P1C2.7.2.UC4</t>
  </si>
  <si>
    <t>[ENRICHED v14.1] Slack Workflow Builder customized for Compliance Governance context: Compliance program governance, policy management, oversight structure. Aligned to UC tags {'WORKFLOW_CADENCE', 'POLICY_ENFORCEMENT'}. Original pattern reference: [VALIDATED] Declarative automation triggered by record changes
  Instance: Notify_On_Digital_Due_Diligence_Created
  Convention: Setup → Flows; Trigger: Created/Updated; Optimize for: Actions and Rela</t>
  </si>
  <si>
    <t xml:space="preserve">[ENRICHED v14.1] Slack Lists customized for Compliance Governance context: Compliance program governance, policy management, oversight structure. Aligned to UC tags {'WORKFLOW_CADENCE', 'POLICY_ENFORCEMENT'}. Original pattern reference: [VALIDATED] Custom data object for sub-cap-specific records
  Instance: Customer_Segment_Definition__c
  Convention: API name ends with __c (e.g., Risk_Appetite__c); Setup → Object Manager → Create
  </t>
  </si>
  <si>
    <t>[ENRICHED v14.1] Citations &amp; Provenance Engine customized for Compliance Governance context: Compliance program governance, policy management, oversight structure.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</si>
  <si>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Compliance Governance context: Compliance program governance, policy management, oversight structure. Aligned to UC tags {'WORKFLOW_CADENCE', 'POLICY_ENFORCEMENT'}. Original pattern reference: [VALIDATED] Declarative automation triggered by record changes
  Instance: Notify_On_TPRM_Framework_Created
  Convention: Setup → Flows; Trigger: Created/Updated; Optimize for: Actions and Related Rec</t>
  </si>
  <si>
    <t xml:space="preserve">[ENRICHED v14.1] Action Plans Template customized for Compliance Governance context: Compliance program governance, policy management, oversight structure. Aligned to UC tags {'WORKFLOW_CADENCE', 'POLICY_ENFORCEMENT'}. Original pattern reference: [VALIDATED] Custom data object for sub-cap-specific records
  Instance: Project_Governance_Framework__c
  Convention: API name ends with __c (e.g., Risk_Appetite__c); Setup → Object Manager → Create
 </t>
  </si>
  <si>
    <t xml:space="preserve">[ENRICHED v14.1] AI-Calculated Insights customized for Compliance Governance context: Compliance program governance, policy management, oversight structure.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</si>
  <si>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Field Audit Trail customized for Exam Readiness context: Regulatory examination readiness, evidence collection, response coordination.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</si>
  <si>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P1C2.7.3.UC5, P1C2.7.3.UC1, P1C2.7.3.UC2, P1C2.7.3.UC3</t>
  </si>
  <si>
    <t>[ENRICHED v14.1] Event Monitoring customized for Exam Readiness context: Regulatory examination readiness, evidence collection, response coordination.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</si>
  <si>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Exam Readiness context: Regulatory examination readiness, evidence collection, response coordination.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</si>
  <si>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Exam Readiness context: Regulatory examination readiness, evidence collection, response coordination. Aligned to UC tags {'AUDIT_TRAIL', 'POLICY_ENFORCEMENT'}. Original pattern reference: [VALIDATED] Custom data object for sub-cap-specific records
  Instance: Digital_Risk_Appetite_Statement__c
  Convention: API name ends with __c (e.g., Risk_Appetite__c); Setup → Object Manager → Creat</t>
  </si>
  <si>
    <t>P1C2.7.3.UC2, P1C2.7.3.UC3</t>
  </si>
  <si>
    <t>[ENRICHED v14.1] Decision Tables and Matrices customized for Exam Readiness context: Regulatory examination readiness, evidence collection, response coordination.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</si>
  <si>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Exam Readiness context: Regulatory examination readiness, evidence collection, response coordination.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</si>
  <si>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P1C2.7.3.UC5, P1C2.7.3.UC1, P1C2.7.3.UC2, P1C2.7.3.UC3, P1C2.7.3.UC4</t>
  </si>
  <si>
    <t xml:space="preserve">[ENRICHED v14.1] CRM Analytics Dashboards customized for Exam Readiness context: Regulatory examination readiness, evidence collection, response coordination. Aligned to UC tags {'REG_REPORTING', 'COVERAGE_MONITORING'}. Original pattern reference: [VALIDATED] Custom data object for sub-cap-specific records
  Instance: Customer_Segment_Definition__c
  Convention: API name ends with __c (e.g., Risk_Appetite__c); Setup → Object Manager → Create
  </t>
  </si>
  <si>
    <t>P1C2.7.3.UC5, P1C2.7.3.UC1</t>
  </si>
  <si>
    <t xml:space="preserve">[ENRICHED v14.1] Einstein Discovery customized for Exam Readiness context: Regulatory examination readiness, evidence collection, response coordination.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</si>
  <si>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Exam Readiness context: Regulatory examination readiness, evidence collection, response coordination.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</si>
  <si>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Exam Readiness context: Regulatory examination readiness, evidence collection, response coordination.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</si>
  <si>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Exam Readiness context: Regulatory examination readiness, evidence collection, response coordination.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</si>
  <si>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Exam Readiness context: Regulatory examination readiness, evidence collection, response coordination. Aligned to UC tags {'WORKFLOW_CADENCE'}. Original pattern reference: [VALIDATED] Custom data object for sub-cap-specific records
  Instance: Customer_Segment_Definition__c
  Convention: API name ends with __c (e.g., Risk_Appetite__c); Setup → Object Manager → Create
  </t>
  </si>
  <si>
    <t>P1C2.7.3.UC4</t>
  </si>
  <si>
    <t>[ENRICHED v14.1] Slack Workflow Builder customized for Exam Readiness context: Regulatory examination readiness, evidence collection, response coordination. Aligned to UC tags {'WORKFLOW_CADENCE', 'POLICY_ENFORCEMENT'}. Original pattern reference: [VALIDATED] Declarative automation triggered by record changes
  Instance: Notify_On_Digital_Due_Diligence_Created
  Convention: Setup → Flows; Trigger: Created/Updated; Optimize for: Actions and Rela</t>
  </si>
  <si>
    <t>P1C2.7.3.UC2, P1C2.7.3.UC4</t>
  </si>
  <si>
    <t xml:space="preserve">[ENRICHED v14.1] Slack Lists customized for Exam Readiness context: Regulatory examination readiness, evidence collection, response coordination. Aligned to UC tags {'WORKFLOW_CADENCE', 'POLICY_ENFORCEMENT'}. Original pattern reference: [VALIDATED] Custom data object for sub-cap-specific records
  Instance: Customer_Segment_Definition__c
  Convention: API name ends with __c (e.g., Risk_Appetite__c); Setup → Object Manager → Create
  </t>
  </si>
  <si>
    <t>[ENRICHED v14.1] Citations &amp; Provenance Engine customized for Exam Readiness context: Regulatory examination readiness, evidence collection, response coordination.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</si>
  <si>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Exam Readiness context: Regulatory examination readiness, evidence collection, response coordination. Aligned to UC tags {'WORKFLOW_CADENCE', 'POLICY_ENFORCEMENT'}. Original pattern reference: [VALIDATED] Declarative automation triggered by record changes
  Instance: Notify_On_TPRM_Framework_Created
  Convention: Setup → Flows; Trigger: Created/Updated; Optimize for: Actions and Related Rec</t>
  </si>
  <si>
    <t xml:space="preserve">[ENRICHED v14.1] Action Plans Template customized for Exam Readiness context: Regulatory examination readiness, evidence collection, response coordination. Aligned to UC tags {'WORKFLOW_CADENCE', 'POLICY_ENFORCEMENT'}. Original pattern reference: [VALIDATED] Custom data object for sub-cap-specific records
  Instance: Project_Governance_Framework__c
  Convention: API name ends with __c (e.g., Risk_Appetite__c); Setup → Object Manager → Create
 </t>
  </si>
  <si>
    <t>[ENRICHED v14.1] Field Audit Trail customized for TCFD Alignment context: TCFD-aligned climate disclosure, scenario analysis, audit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</si>
  <si>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P1C2.7.4.UC3, P1C2.7.4.UC5, P1C2.7.4.UC1, P1C2.7.4.UC2</t>
  </si>
  <si>
    <t>[ENRICHED v14.1] Event Monitoring customized for TCFD Alignment context: TCFD-aligned climate disclosure, scenario analysis, audit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</si>
  <si>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TCFD Alignment context: TCFD-aligned climate disclosure, scenario analysis, audit trail.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</si>
  <si>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TCFD Alignment context: TCFD-aligned climate disclosure, scenario analysis, audit trail. Aligned to UC tags {'AUDIT_TRAIL', 'POLICY_ENFORCEMENT'}. Original pattern reference: [VALIDATED] Custom data object for sub-cap-specific records
  Instance: Digital_Risk_Appetite_Statement__c
  Convention: API name ends with __c (e.g., Risk_Appetite__c); Setup → Object Manager → Creat</t>
  </si>
  <si>
    <t>P1C2.7.4.UC3, P1C2.7.4.UC2</t>
  </si>
  <si>
    <t>[ENRICHED v14.1] Decision Tables and Matrices customized for TCFD Alignment context: TCFD-aligned climate disclosure, scenario analysis, audit trail.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</si>
  <si>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TCFD Alignment context: TCFD-aligned climate disclosure, scenario analysis, audit trail.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</si>
  <si>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P1C2.7.4.UC4, P1C2.7.4.UC3, P1C2.7.4.UC5, P1C2.7.4.UC1, P1C2.7.4.UC2</t>
  </si>
  <si>
    <t xml:space="preserve">[ENRICHED v14.1] CRM Analytics Dashboards customized for TCFD Alignment context: TCFD-aligned climate disclosure, scenario analysis, audit trail. Aligned to UC tags {'REG_REPORTING', 'COVERAGE_MONITORING'}. Original pattern reference: [VALIDATED] Custom data object for sub-cap-specific records
  Instance: Customer_Segment_Definition__c
  Convention: API name ends with __c (e.g., Risk_Appetite__c); Setup → Object Manager → Create
  </t>
  </si>
  <si>
    <t>P1C2.7.4.UC5, P1C2.7.4.UC1</t>
  </si>
  <si>
    <t xml:space="preserve">[ENRICHED v14.1] Einstein Discovery customized for TCFD Alignment context: TCFD-aligned climate disclosure, scenario analysis, audit trail.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</si>
  <si>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TCFD Alignment context: TCFD-aligned climate disclosure, scenario analysis, audit trail.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</si>
  <si>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TCFD Alignment context: TCFD-aligned climate disclosure, scenario analysis, audit trail.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</si>
  <si>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TCFD Alignment context: TCFD-aligned climate disclosure, scenario analysis, audit trail.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</si>
  <si>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TCFD Alignment context: TCFD-aligned climate disclosure, scenario analysis, audit trail. Aligned to UC tags {'WORKFLOW_CADENCE'}. Original pattern reference: [VALIDATED] Custom data object for sub-cap-specific records
  Instance: Customer_Segment_Definition__c
  Convention: API name ends with __c (e.g., Risk_Appetite__c); Setup → Object Manager → Create
  </t>
  </si>
  <si>
    <t>[ENRICHED v14.1] Citations &amp; Provenance Engine customized for TCFD Alignment context: TCFD-aligned climate disclosure, scenario analysis, audit trail.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</si>
  <si>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TCFD Alignment context: TCFD-aligned climate disclosure, scenario analysis, audit trail. Aligned to UC tags {'WORKFLOW_CADENCE', 'POLICY_ENFORCEMENT'}. Original pattern reference: [VALIDATED] Declarative automation triggered by record changes
  Instance: Notify_On_TPRM_Framework_Created
  Convention: Setup → Flows; Trigger: Created/Updated; Optimize for: Actions and Related Rec</t>
  </si>
  <si>
    <t>P1C2.7.4.UC4, P1C2.7.4.UC2</t>
  </si>
  <si>
    <t xml:space="preserve">[ENRICHED v14.1] AI-Calculated Insights customized for TCFD Alignment context: TCFD-aligned climate disclosure, scenario analysis, audit trail.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</si>
  <si>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Field Audit Trail customized for ESG Reporting context: ESG reporting (CDP, GRI, SASB), data aggregation, attestation.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</si>
  <si>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P1C2.7.5.UC5, P1C2.7.5.UC1, P1C2.7.5.UC2, P1C2.7.5.UC3</t>
  </si>
  <si>
    <t>[ENRICHED v14.1] Event Monitoring customized for ESG Reporting context: ESG reporting (CDP, GRI, SASB), data aggregation, attestation.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</si>
  <si>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ESG Reporting context: ESG reporting (CDP, GRI, SASB), data aggregation, attestation.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</si>
  <si>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ESG Reporting context: ESG reporting (CDP, GRI, SASB), data aggregation, attestation. Aligned to UC tags {'AUDIT_TRAIL', 'POLICY_ENFORCEMENT'}. Original pattern reference: [VALIDATED] Custom data object for sub-cap-specific records
  Instance: Digital_Risk_Appetite_Statement__c
  Convention: API name ends with __c (e.g., Risk_Appetite__c); Setup → Object Manager → Creat</t>
  </si>
  <si>
    <t>P1C2.7.5.UC2, P1C2.7.5.UC3</t>
  </si>
  <si>
    <t>[ENRICHED v14.1] Decision Tables and Matrices customized for ESG Reporting context: ESG reporting (CDP, GRI, SASB), data aggregation, attestation.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</si>
  <si>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ESG Reporting context: ESG reporting (CDP, GRI, SASB), data aggregation, attestation.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</si>
  <si>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P1C2.7.5.UC5, P1C2.7.5.UC1, P1C2.7.5.UC2, P1C2.7.5.UC3, P1C2.7.5.UC4</t>
  </si>
  <si>
    <t xml:space="preserve">[ENRICHED v14.1] CRM Analytics Dashboards customized for ESG Reporting context: ESG reporting (CDP, GRI, SASB), data aggregation, attestation. Aligned to UC tags {'REG_REPORTING', 'COVERAGE_MONITORING'}. Original pattern reference: [VALIDATED] Custom data object for sub-cap-specific records
  Instance: Customer_Segment_Definition__c
  Convention: API name ends with __c (e.g., Risk_Appetite__c); Setup → Object Manager → Create
  </t>
  </si>
  <si>
    <t>P1C2.7.5.UC5, P1C2.7.5.UC1</t>
  </si>
  <si>
    <t xml:space="preserve">[ENRICHED v14.1] Einstein Discovery customized for ESG Reporting context: ESG reporting (CDP, GRI, SASB), data aggregation, attestation.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</si>
  <si>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ESG Reporting context: ESG reporting (CDP, GRI, SASB), data aggregation, attestation.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</si>
  <si>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ESG Reporting context: ESG reporting (CDP, GRI, SASB), data aggregation, attestation.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</si>
  <si>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ESG Reporting context: ESG reporting (CDP, GRI, SASB), data aggregation, attestation.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</si>
  <si>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ESG Reporting context: ESG reporting (CDP, GRI, SASB), data aggregation, attestation. Aligned to UC tags {'WORKFLOW_CADENCE'}. Original pattern reference: [VALIDATED] Custom data object for sub-cap-specific records
  Instance: Customer_Segment_Definition__c
  Convention: API name ends with __c (e.g., Risk_Appetite__c); Setup → Object Manager → Create
  </t>
  </si>
  <si>
    <t>[ENRICHED v14.1] Citations &amp; Provenance Engine customized for ESG Reporting context: ESG reporting (CDP, GRI, SASB), data aggregation, attestation.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</si>
  <si>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ESG Reporting context: ESG reporting (CDP, GRI, SASB), data aggregation, attestation. Aligned to UC tags {'WORKFLOW_CADENCE', 'POLICY_ENFORCEMENT'}. Original pattern reference: [VALIDATED] Declarative automation triggered by record changes
  Instance: Notify_On_TPRM_Framework_Created
  Convention: Setup → Flows; Trigger: Created/Updated; Optimize for: Actions and Related Rec</t>
  </si>
  <si>
    <t>P1C2.7.5.UC2, P1C2.7.5.UC4</t>
  </si>
  <si>
    <t xml:space="preserve">[ENRICHED v14.1] AI-Calculated Insights customized for ESG Reporting context: ESG reporting (CDP, GRI, SASB), data aggregation, attestation.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</si>
  <si>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Field Audit Trail customized for ESG Ratings Management context: ESG rating agency engagement (MSCI, Sustainalytics), score tracking.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</si>
  <si>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P1C2.7.6.UC5, P1C2.7.6.UC3, P1C2.7.6.UC2, P1C2.7.6.UC1</t>
  </si>
  <si>
    <t>[ENRICHED v14.1] Event Monitoring customized for ESG Ratings Management context: ESG rating agency engagement (MSCI, Sustainalytics), score tracking.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</si>
  <si>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ESG Ratings Management context: ESG rating agency engagement (MSCI, Sustainalytics), score tracking.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</si>
  <si>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ESG Ratings Management context: ESG rating agency engagement (MSCI, Sustainalytics), score tracking. Aligned to UC tags {'AUDIT_TRAIL', 'POLICY_ENFORCEMENT'}. Original pattern reference: [VALIDATED] Custom data object for sub-cap-specific records
  Instance: Digital_Risk_Appetite_Statement__c
  Convention: API name ends with __c (e.g., Risk_Appetite__c); Setup → Object Manager → Creat</t>
  </si>
  <si>
    <t>P1C2.7.6.UC3, P1C2.7.6.UC2</t>
  </si>
  <si>
    <t>[ENRICHED v14.1] Decision Tables and Matrices customized for ESG Ratings Management context: ESG rating agency engagement (MSCI, Sustainalytics), score tracking.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</si>
  <si>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ESG Ratings Management context: ESG rating agency engagement (MSCI, Sustainalytics), score tracking.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</si>
  <si>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P1C2.7.6.UC5, P1C2.7.6.UC4, P1C2.7.6.UC3, P1C2.7.6.UC2, P1C2.7.6.UC1</t>
  </si>
  <si>
    <t xml:space="preserve">[ENRICHED v14.1] CRM Analytics Dashboards customized for ESG Ratings Management context: ESG rating agency engagement (MSCI, Sustainalytics), score tracking. Aligned to UC tags {'REG_REPORTING', 'COVERAGE_MONITORING'}. Original pattern reference: [VALIDATED] Custom data object for sub-cap-specific records
  Instance: Customer_Segment_Definition__c
  Convention: API name ends with __c (e.g., Risk_Appetite__c); Setup → Object Manager → Create
  </t>
  </si>
  <si>
    <t>P1C2.7.6.UC5, P1C2.7.6.UC1</t>
  </si>
  <si>
    <t xml:space="preserve">[ENRICHED v14.1] Einstein Discovery customized for ESG Ratings Management context: ESG rating agency engagement (MSCI, Sustainalytics), score tracking.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</si>
  <si>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ESG Ratings Management context: ESG rating agency engagement (MSCI, Sustainalytics), score tracking.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</si>
  <si>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ESG Ratings Management context: ESG rating agency engagement (MSCI, Sustainalytics), score tracking.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</si>
  <si>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ESG Ratings Management context: ESG rating agency engagement (MSCI, Sustainalytics), score tracking.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</si>
  <si>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ESG Ratings Management context: ESG rating agency engagement (MSCI, Sustainalytics), score tracking. Aligned to UC tags {'WORKFLOW_CADENCE'}. Original pattern reference: [VALIDATED] Custom data object for sub-cap-specific records
  Instance: Customer_Segment_Definition__c
  Convention: API name ends with __c (e.g., Risk_Appetite__c); Setup → Object Manager → Create
  </t>
  </si>
  <si>
    <t>[ENRICHED v14.1] Citations &amp; Provenance Engine customized for ESG Ratings Management context: ESG rating agency engagement (MSCI, Sustainalytics), score tracking.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</si>
  <si>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ESG Ratings Management context: ESG rating agency engagement (MSCI, Sustainalytics), score tracking. Aligned to UC tags {'WORKFLOW_CADENCE', 'POLICY_ENFORCEMENT'}. Original pattern reference: [VALIDATED] Declarative automation triggered by record changes
  Instance: Notify_On_TPRM_Framework_Created
  Convention: Setup → Flows; Trigger: Created/Updated; Optimize for: Actions and Related Rec</t>
  </si>
  <si>
    <t>P1C2.7.6.UC4, P1C2.7.6.UC2</t>
  </si>
  <si>
    <t xml:space="preserve">[ENRICHED v14.1] AI-Calculated Insights customized for ESG Ratings Management context: ESG rating agency engagement (MSCI, Sustainalytics), score tracking.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</si>
  <si>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Field Audit Trail customized for NAIC/State DOI Governance context: NAIC AI Model Bulletin compliance, state DOI exam coordination, conduct risk.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</si>
  <si>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P1C2.7.IC1.UC1, P1C2.7.IC1.UC2, P1C2.7.IC1.UC3, P1C2.7.IC1.UC5</t>
  </si>
  <si>
    <t>[ENRICHED v14.1] Event Monitoring customized for NAIC/State DOI Governance context: NAIC AI Model Bulletin compliance, state DOI exam coordination, conduct risk.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</si>
  <si>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NAIC/State DOI Governance context: NAIC AI Model Bulletin compliance, state DOI exam coordination, conduct risk.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</si>
  <si>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NAIC/State DOI Governance context: NAIC AI Model Bulletin compliance, state DOI exam coordination, conduct risk. Aligned to UC tags {'AUDIT_TRAIL', 'POLICY_ENFORCEMENT'}. Original pattern reference: [VALIDATED] Custom data object for sub-cap-specific records
  Instance: Digital_Risk_Appetite_Statement__c
  Convention: API name ends with __c (e.g., Risk_Appetite__c); Setup → Object Manager → Creat</t>
  </si>
  <si>
    <t>P1C2.7.IC1.UC2, P1C2.7.IC1.UC3</t>
  </si>
  <si>
    <t>[ENRICHED v14.1] Decision Tables and Matrices customized for NAIC/State DOI Governance context: NAIC AI Model Bulletin compliance, state DOI exam coordination, conduct risk.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</si>
  <si>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NAIC/State DOI Governance context: NAIC AI Model Bulletin compliance, state DOI exam coordination, conduct risk.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</si>
  <si>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P1C2.7.IC1.UC4, P1C2.7.IC1.UC1, P1C2.7.IC1.UC2, P1C2.7.IC1.UC3, P1C2.7.IC1.UC5</t>
  </si>
  <si>
    <t xml:space="preserve">[ENRICHED v14.1] CRM Analytics Dashboards customized for NAIC/State DOI Governance context: NAIC AI Model Bulletin compliance, state DOI exam coordination, conduct risk. Aligned to UC tags {'REG_REPORTING', 'COVERAGE_MONITORING'}. Original pattern reference: [VALIDATED] Custom data object for sub-cap-specific records
  Instance: Customer_Segment_Definition__c
  Convention: API name ends with __c (e.g., Risk_Appetite__c); Setup → Object Manager → Create
  </t>
  </si>
  <si>
    <t>P1C2.7.IC1.UC1, P1C2.7.IC1.UC5</t>
  </si>
  <si>
    <t xml:space="preserve">[ENRICHED v14.1] Einstein Discovery customized for NAIC/State DOI Governance context: NAIC AI Model Bulletin compliance, state DOI exam coordination, conduct risk.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</si>
  <si>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NAIC/State DOI Governance context: NAIC AI Model Bulletin compliance, state DOI exam coordination, conduct risk.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</si>
  <si>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NAIC/State DOI Governance context: NAIC AI Model Bulletin compliance, state DOI exam coordination, conduct risk.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</si>
  <si>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NAIC/State DOI Governance context: NAIC AI Model Bulletin compliance, state DOI exam coordination, conduct risk.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</si>
  <si>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NAIC/State DOI Governance context: NAIC AI Model Bulletin compliance, state DOI exam coordination, conduct risk. Aligned to UC tags {'WORKFLOW_CADENCE'}. Original pattern reference: [VALIDATED] Custom data object for sub-cap-specific records
  Instance: Customer_Segment_Definition__c
  Convention: API name ends with __c (e.g., Risk_Appetite__c); Setup → Object Manager → Create
  </t>
  </si>
  <si>
    <t>[ENRICHED v14.1] Slack Workflow Builder customized for NAIC/State DOI Governance context: NAIC AI Model Bulletin compliance, state DOI exam coordination, conduct risk. Aligned to UC tags {'WORKFLOW_CADENCE', 'POLICY_ENFORCEMENT'}.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</si>
  <si>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NAIC/State DOI Governance context: NAIC AI Model Bulletin compliance, state DOI exam coordination, conduct risk.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</si>
  <si>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NAIC/State DOI Governance context: NAIC AI Model Bulletin compliance, state DOI exam coordination, conduct risk. Aligned to UC tags {'WORKFLOW_CADENCE', 'POLICY_ENFORCEMENT'}. Original pattern reference: [VALIDATED] Declarative automation triggered by record changes
  Instance: Notify_On_TPRM_Framework_Created
  Convention: Setup → Flows; Trigger: Created/Updated; Optimize for: Actions and Related Rec</t>
  </si>
  <si>
    <t xml:space="preserve">[ENRICHED v14.1] Action Plans Template customized for NAIC/State DOI Governance context: NAIC AI Model Bulletin compliance, state DOI exam coordination, conduct risk. Aligned to UC tags {'WORKFLOW_CADENCE', 'POLICY_ENFORCEMENT'}. Original pattern reference: [VALIDATED] Custom data object for sub-cap-specific records
  Instance: Project_Governance_Framework__c
  Convention: API name ends with __c (e.g., Risk_Appetite__c); Setup → Object Manager → Create
 </t>
  </si>
  <si>
    <t>[ENRICHED v14.1] Field Audit Trail customized for SEC/FINRA Governance context: SEC/FINRA compliance, Reg BI/Form ADV updates, communications surveillance.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</si>
  <si>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P1C2.7.WM1.UC5, P1C2.7.WM1.UC3, P1C2.7.WM1.UC1, P1C2.7.WM1.UC2</t>
  </si>
  <si>
    <t>[ENRICHED v14.1] Event Monitoring customized for SEC/FINRA Governance context: SEC/FINRA compliance, Reg BI/Form ADV updates, communications surveillance.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</si>
  <si>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Real-Time Event Monitoring customized for SEC/FINRA Governance context: SEC/FINRA compliance, Reg BI/Form ADV updates, communications surveillance. Aligned to UC tags {'AUDIT_TRAIL', 'REG_REPORTING', 'COVERAGE_MONITORING', 'POLICY_ENFORCEMENT'}. Original pattern reference: [VALIDATED] Custom data object for sub-cap-specific records
  Instance: Digital_Risk_Appetite_Statement__c
  Convention: API name ends with __c (e.g., Risk_Appetite__c); Setup → Object Manager → Creat</t>
  </si>
  <si>
    <t>[ENRICHED v14.1] Platform Encryption customized for SEC/FINRA Governance context: SEC/FINRA compliance, Reg BI/Form ADV updates, communications surveillance. Aligned to UC tags {'AUDIT_TRAIL', 'POLICY_ENFORCEMENT'}. Original pattern reference: [VALIDATED] Custom data object for sub-cap-specific records
  Instance: Digital_Risk_Appetite_Statement__c
  Convention: API name ends with __c (e.g., Risk_Appetite__c); Setup → Object Manager → Creat</t>
  </si>
  <si>
    <t>P1C2.7.WM1.UC3, P1C2.7.WM1.UC2</t>
  </si>
  <si>
    <t>[ENRICHED v14.1] Decision Tables and Matrices customized for SEC/FINRA Governance context: SEC/FINRA compliance, Reg BI/Form ADV updates, communications surveillance. Aligned to UC tags {'AUDIT_TRAIL', 'REG_REPORTING', 'COVERAGE_MONITORING', 'POLICY_ENFORCEMENT'}. Original pattern reference: [VALIDATED] Declarative automation triggered by record changes
  Instance: Notify_On_Project_Governance_Framework_Created
  Convention: Setup → Flows; Trigger: Created/Updated; Optimize for: Actions a</t>
  </si>
  <si>
    <t xml:space="preserve">[ENRICHED v14.1] FSC Compliance Workflows customized for SEC/FINRA Governance context: SEC/FINRA compliance, Reg BI/Form ADV updates, communications surveillance. Aligned to UC tags {'AUDIT_TRAIL', 'POLICY_ENFORCEMENT', 'WORKFLOW_CADENCE', 'REG_REPORTING', 'COVERAGE_MONITORING'}. Original pattern reference: [VALIDATED] Custom data object for sub-cap-specific records
  Instance: Digital_Due_Diligence__c
  Convention: API name ends with __c (e.g., Risk_Appetite__c); Setup → Object Manager → Create
  Docs: </t>
  </si>
  <si>
    <t>P1C2.7.WM1.UC5, P1C2.7.WM1.UC3, P1C2.7.WM1.UC1, P1C2.7.WM1.UC2, P1C2.7.WM1.UC4</t>
  </si>
  <si>
    <t xml:space="preserve">[ENRICHED v14.1] CRM Analytics Dashboards customized for SEC/FINRA Governance context: SEC/FINRA compliance, Reg BI/Form ADV updates, communications surveillance. Aligned to UC tags {'REG_REPORTING', 'COVERAGE_MONITORING'}. Original pattern reference: [VALIDATED] Custom data object for sub-cap-specific records
  Instance: Customer_Segment_Definition__c
  Convention: API name ends with __c (e.g., Risk_Appetite__c); Setup → Object Manager → Create
  </t>
  </si>
  <si>
    <t>P1C2.7.WM1.UC5, P1C2.7.WM1.UC1</t>
  </si>
  <si>
    <t xml:space="preserve">[ENRICHED v14.1] Einstein Discovery customized for SEC/FINRA Governance context: SEC/FINRA compliance, Reg BI/Form ADV updates, communications surveillance. Aligned to UC tags {'REG_REPORTING', 'COVERAGE_MONITORING'}.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</si>
  <si>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SEC/FINRA Governance context: SEC/FINRA compliance, Reg BI/Form ADV updates, communications surveillance. Aligned to UC tags {'REG_REPORTING', 'COVERAGE_MONITORING'}. Original pattern reference: [VALIDATED] Custom data object for sub-cap-specific records
  Instance: Customer_Segment_Definition__c
  Convention: API name ends with __c (e.g., Risk_Appetite__c); Setup → Object Manager → Create
  </t>
  </si>
  <si>
    <t>[ENRICHED v14.1] Tableau Embedding API v3 customized for SEC/FINRA Governance context: SEC/FINRA compliance, Reg BI/Form ADV updates, communications surveillance. Aligned to UC tags {'REG_REPORTING', 'COVERAGE_MONITORING'}.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</si>
  <si>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SEC/FINRA Governance context: SEC/FINRA compliance, Reg BI/Form ADV updates, communications surveillance. Aligned to UC tags {'REG_REPORTING', 'COVERAGE_MONITORING'}.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</si>
  <si>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SEC/FINRA Governance context: SEC/FINRA compliance, Reg BI/Form ADV updates, communications surveillance. Aligned to UC tags {'WORKFLOW_CADENCE'}. Original pattern reference: [VALIDATED] Custom data object for sub-cap-specific records
  Instance: Customer_Segment_Definition__c
  Convention: API name ends with __c (e.g., Risk_Appetite__c); Setup → Object Manager → Create
  </t>
  </si>
  <si>
    <t>P1C2.7.WM1.UC4</t>
  </si>
  <si>
    <t>[ENRICHED v14.1] Slack Workflow Builder customized for SEC/FINRA Governance context: SEC/FINRA compliance, Reg BI/Form ADV updates, communications surveillance. Aligned to UC tags {'WORKFLOW_CADENCE', 'POLICY_ENFORCEMENT'}.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</si>
  <si>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SEC/FINRA Governance context: SEC/FINRA compliance, Reg BI/Form ADV updates, communications surveillance. Aligned to UC tags {'AUDIT_TRAIL', 'REG_REPORTING', 'COVERAGE_MONITORING', 'POLICY_ENFORCEMENT'}. Original pattern reference: [VALIDATED] Custom data object for sub-cap-specific records
  Instance: Digital_Strategy_Document__c
  Convention: API name ends with __c (e.g., Risk_Appetite__c); Setup → Object Manager → Create
  Do</t>
  </si>
  <si>
    <t>[ENRICHED v14.1] Flow Builder customized for SEC/FINRA Governance context: SEC/FINRA compliance, Reg BI/Form ADV updates, communications surveillance. Aligned to UC tags {'WORKFLOW_CADENCE', 'POLICY_ENFORCEMENT'}. Original pattern reference: [VALIDATED] Declarative automation triggered by record changes
  Instance: Notify_On_TPRM_Framework_Created
  Convention: Setup → Flows; Trigger: Created/Updated; Optimize for: Actions and Related Rec</t>
  </si>
  <si>
    <t xml:space="preserve">[ENRICHED v14.1] Action Plans Template customized for SEC/FINRA Governance context: SEC/FINRA compliance, Reg BI/Form ADV updates, communications surveillance. Aligned to UC tags {'WORKFLOW_CADENCE', 'POLICY_ENFORCEMENT'}. Original pattern reference: [VALIDATED] Custom data object for sub-cap-specific records
  Instance: Project_Governance_Framework__c
  Convention: API name ends with __c (e.g., Risk_Appetite__c); Setup → Object Manager → Create
 </t>
  </si>
  <si>
    <t xml:space="preserve">[ENRICHED v14.1] Slack Canvas customized for Innovation Vision context: Innovation vision authoring, stakeholder alignment, external benchmarking. Aligned to UC tags {'ALIGNMENT_LINK', 'STAKEHOLDER_COMM', 'AI_AUTHOR'}. Original pattern reference: [VALIDATED] Custom data object for sub-cap-specific records
  Instance: Customer_Segment_Definition__c
  Convention: API name ends with __c (e.g., Risk_Appetite__c); Setup → Object Manager → Create
  </t>
  </si>
  <si>
    <t>P1C3.1.1.UC1, P1C3.1.1.UC2, P1C3.1.1.UC4</t>
  </si>
  <si>
    <t>[ENRICHED v14.1] Slack AI customized for Innovation Vision context: Innovation vision authoring, stakeholder alignment, external benchmarking. Aligned to UC tags {'ALIGNMENT_LINK', 'STAKEHOLDER_COMM',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</si>
  <si>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Innovation Vision context: Innovation vision authoring, stakeholder alignment, external benchmarking. Aligned to UC tags {'ALIGNMENT_LINK', 'STAKEHOLDER_COMM', 'AI_AUTHOR'}. Original pattern reference: [VALIDATED] Custom data object for sub-cap-specific records
  Instance: Digital_Due_Diligence__c
  Convention: API name ends with __c (e.g., Risk_Appetite__c); Setup → Object Manager → Create
  Docs: </t>
  </si>
  <si>
    <t>[ENRICHED v14.1] Quip customized for Innovation Vision context: Innovation vision authoring, stakeholder alignment, external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</si>
  <si>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[ENRICHED v14.1] Salesforce Files customized for Innovation Vision context: Innovation vision authoring, stakeholder alignment, external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</si>
  <si>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Innovation Vision context: Innovation vision authoring, stakeholder alignment, external benchmarking. Aligned to UC tags {'ALIGNMENT_LINK', 'STAKEHOLDER_COMM'}. Original pattern reference: [VALIDATED] Custom data object for sub-cap-specific records
  Instance: Customer_Segment_Definition__c
  Convention: API name ends with __c (e.g., Risk_Appetite__c); Setup → Object Manager → Create
  </t>
  </si>
  <si>
    <t>P1C3.1.1.UC2, P1C3.1.1.UC4</t>
  </si>
  <si>
    <t>[ENRICHED v14.1] Slack Workflow Builder customized for Innovation Vision context: Innovation vision authoring, stakeholder alignment, external benchmarking. Aligned to UC tags {'ALIGNMENT_LINK',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</si>
  <si>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Innovation Vision context: Innovation vision authoring, stakeholder alignment, external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</si>
  <si>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Innovation Vision context: Innovation vision authoring, stakeholder alignment, external benchmarking. Aligned to UC tags {'ALIGNMENT_LINK', 'EXTERNAL_BENCHMARK'}. Original pattern reference: [VALIDATED] Custom event published/subscribed via Pub/Sub API
  Instance: Digital_Strategy_Document_Event__e
  Convention: Object API name ends with __e (e.g., Risk_Event__e); Setup → Platform Events
</t>
  </si>
  <si>
    <t>[ENRICHED v14.1] Agentic Enterprise Search Engine customized for Innovation Vision context: Innovation vision authoring, stakeholder alignment, external benchmarking.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</si>
  <si>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Innovation Vision context: Innovation vision authoring, stakeholder alignment, external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</si>
  <si>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Innovation Vision context: Innovation vision authoring, stakeholder alignment, external benchmarking. Aligned to UC tags {'EXTERNAL_BENCHMARK'}. Original pattern reference: [VALIDATED] Custom data object for sub-cap-specific records
  Instance: Customer_Segment_Definition__c
  Convention: API name ends with __c (e.g., Risk_Appetite__c); Setup → Object Manager → Create
  </t>
  </si>
  <si>
    <t>P1C3.1.1.UC3</t>
  </si>
  <si>
    <t xml:space="preserve">[ENRICHED v14.1] CRM Analytics Dashboards customized for Innovation Vision context: Innovation vision authoring, stakeholder alignment, external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</si>
  <si>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Innovation Vision context: Innovation vision authoring, stakeholder alignment, external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</si>
  <si>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Innovation Vision context: Innovation vision authoring, stakeholder alignment, external benchmarking. Aligned to UC tags {'EXTERNAL_BENCHMARK'}. Original pattern reference: [VALIDATED] Custom data object for sub-cap-specific records
  Instance: Customer_Segment_Definition__c
  Convention: API name ends with __c (e.g., Risk_Appetite__c); Setup → Object Manager → Create
  </t>
  </si>
  <si>
    <t>[ENRICHED v14.1] Tableau Embedding API v3 customized for Innovation Vision context: Innovation vision authoring, stakeholder alignment, external benchmarking. Aligned to UC tags {'EXTERNAL_BENCHMARK'}.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</si>
  <si>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Innovation Vision context: Innovation vision authoring, stakeholder alignment, external benchmarking. Aligned to UC tags {'ALIGNMENT_LINK', 'EXTERNAL_BENCHMARK'}.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</si>
  <si>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Innovation Themes context: Theme prioritization, alignment with strategy, external benchmarking. Aligned to UC tags {'ALIGNMENT_LINK', 'STAKEHOLDER_COMM', 'AI_AUTHOR'}. Original pattern reference: [VALIDATED] Custom data object for sub-cap-specific records
  Instance: Customer_Segment_Definition__c
  Convention: API name ends with __c (e.g., Risk_Appetite__c); Setup → Object Manager → Create
  </t>
  </si>
  <si>
    <t>P1C3.1.2.UC1, P1C3.1.2.UC2, P1C3.1.2.UC4</t>
  </si>
  <si>
    <t>[ENRICHED v14.1] Slack AI customized for Innovation Themes context: Theme prioritization, alignment with strategy, external benchmarking. Aligned to UC tags {'ALIGNMENT_LINK', 'STAKEHOLDER_COMM',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</si>
  <si>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Innovation Themes context: Theme prioritization, alignment with strategy, external benchmarking. Aligned to UC tags {'ALIGNMENT_LINK', 'STAKEHOLDER_COMM', 'AI_AUTHOR'}. Original pattern reference: [VALIDATED] Custom data object for sub-cap-specific records
  Instance: Digital_Due_Diligence__c
  Convention: API name ends with __c (e.g., Risk_Appetite__c); Setup → Object Manager → Create
  Docs: </t>
  </si>
  <si>
    <t>[ENRICHED v14.1] Quip customized for Innovation Themes context: Theme prioritization, alignment with strategy, external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</si>
  <si>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[ENRICHED v14.1] Salesforce Files customized for Innovation Themes context: Theme prioritization, alignment with strategy, external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</si>
  <si>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Innovation Themes context: Theme prioritization, alignment with strategy, external benchmarking. Aligned to UC tags {'ALIGNMENT_LINK', 'STAKEHOLDER_COMM'}. Original pattern reference: [VALIDATED] Custom data object for sub-cap-specific records
  Instance: Customer_Segment_Definition__c
  Convention: API name ends with __c (e.g., Risk_Appetite__c); Setup → Object Manager → Create
  </t>
  </si>
  <si>
    <t>P1C3.1.2.UC2, P1C3.1.2.UC4</t>
  </si>
  <si>
    <t>[ENRICHED v14.1] Slack Workflow Builder customized for Innovation Themes context: Theme prioritization, alignment with strategy, external benchmarking. Aligned to UC tags {'ALIGNMENT_LINK',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</si>
  <si>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Innovation Themes context: Theme prioritization, alignment with strategy, external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</si>
  <si>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Innovation Themes context: Theme prioritization, alignment with strategy, external benchmarking. Aligned to UC tags {'ALIGNMENT_LINK', 'EXTERNAL_BENCHMARK'}. Original pattern reference: [VALIDATED] Custom event published/subscribed via Pub/Sub API
  Instance: Digital_Strategy_Document_Event__e
  Convention: Object API name ends with __e (e.g., Risk_Event__e); Setup → Platform Events
</t>
  </si>
  <si>
    <t>P1C3.1.2.UC3, P1C3.1.2.UC2</t>
  </si>
  <si>
    <t>[ENRICHED v14.1] Agentic Enterprise Search Engine customized for Innovation Themes context: Theme prioritization, alignment with strategy, external benchmarking.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</si>
  <si>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Innovation Themes context: Theme prioritization, alignment with strategy, external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</si>
  <si>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Innovation Themes context: Theme prioritization, alignment with strategy, external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</si>
  <si>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Innovation Themes context: Theme prioritization, alignment with strategy, external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</si>
  <si>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Innovation Themes context: Theme prioritization, alignment with strategy, external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</si>
  <si>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Innovation Themes context: Theme prioritization, alignment with strategy, external benchmarking. Aligned to UC tags {'EXTERNAL_BENCHMARK'}. Original pattern reference: [VALIDATED] Custom data object for sub-cap-specific records
  Instance: Customer_Segment_Definition__c
  Convention: API name ends with __c (e.g., Risk_Appetite__c); Setup → Object Manager → Create
  </t>
  </si>
  <si>
    <t>[ENRICHED v14.1] Tableau Embedding API v3 customized for Innovation Themes context: Theme prioritization, alignment with strategy, external benchmarking. Aligned to UC tags {'EXTERNAL_BENCHMARK'}.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</si>
  <si>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Innovation Themes context: Theme prioritization, alignment with strategy, external benchmarking. Aligned to UC tags {'ALIGNMENT_LINK', 'EXTERNAL_BENCHMARK'}.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</si>
  <si>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Innovation Horizons context: Horizon 1-2-3 portfolio mapping, time-horizon investment alignment. Aligned to UC tags {'ALIGNMENT_LINK', 'STAKEHOLDER_COMM', 'AI_AUTHOR'}. Original pattern reference: [VALIDATED] Custom data object for sub-cap-specific records
  Instance: Customer_Segment_Definition__c
  Convention: API name ends with __c (e.g., Risk_Appetite__c); Setup → Object Manager → Create
  </t>
  </si>
  <si>
    <t>P1C3.1.3.UC1, P1C3.1.3.UC2, P1C3.1.3.UC4</t>
  </si>
  <si>
    <t>[ENRICHED v14.1] Slack AI customized for Innovation Horizons context: Horizon 1-2-3 portfolio mapping, time-horizon investment alignment. Aligned to UC tags {'ALIGNMENT_LINK', 'STAKEHOLDER_COMM',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</si>
  <si>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Innovation Horizons context: Horizon 1-2-3 portfolio mapping, time-horizon investment alignment. Aligned to UC tags {'ALIGNMENT_LINK', 'STAKEHOLDER_COMM', 'AI_AUTHOR'}. Original pattern reference: [VALIDATED] Custom data object for sub-cap-specific records
  Instance: Digital_Due_Diligence__c
  Convention: API name ends with __c (e.g., Risk_Appetite__c); Setup → Object Manager → Create
  Docs: </t>
  </si>
  <si>
    <t>[ENRICHED v14.1] Quip customized for Innovation Horizons context: Horizon 1-2-3 portfolio mapping, time-horizon investment alignment. Aligned to UC tags {'ALIGNMENT_LINK', 'STAKEHOLDER_COMM', 'AI_AUTHOR'}. Original pattern reference: [VALIDATED] Conversation topic with bound actions for Agentforce
  Instance: TPRM Framework Topic
  Convention: Setup → Einstein → Agentforce → Topics; bind Apex Actions/Flow Actions
  Docs: https://d</t>
  </si>
  <si>
    <t>[ENRICHED v14.1] Salesforce Files customized for Innovation Horizons context: Horizon 1-2-3 portfolio mapping, time-horizon investment alignment.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</si>
  <si>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Innovation Horizons context: Horizon 1-2-3 portfolio mapping, time-horizon investment alignment. Aligned to UC tags {'ALIGNMENT_LINK', 'STAKEHOLDER_COMM'}. Original pattern reference: [VALIDATED] Custom data object for sub-cap-specific records
  Instance: Customer_Segment_Definition__c
  Convention: API name ends with __c (e.g., Risk_Appetite__c); Setup → Object Manager → Create
  </t>
  </si>
  <si>
    <t>P1C3.1.3.UC2, P1C3.1.3.UC4</t>
  </si>
  <si>
    <t>[ENRICHED v14.1] Slack Workflow Builder customized for Innovation Horizons context: Horizon 1-2-3 portfolio mapping, time-horizon investment alignment. Aligned to UC tags {'ALIGNMENT_LINK',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</si>
  <si>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Innovation Horizons context: Horizon 1-2-3 portfolio mapping, time-horizon investment alignment.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</si>
  <si>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Innovation Horizons context: Horizon 1-2-3 portfolio mapping, time-horizon investment alignment. Aligned to UC tags {'ALIGNMENT_LINK', 'EXTERNAL_BENCHMARK'}. Original pattern reference: [VALIDATED] Custom event published/subscribed via Pub/Sub API
  Instance: Digital_Strategy_Document_Event__e
  Convention: Object API name ends with __e (e.g., Risk_Event__e); Setup → Platform Events
</t>
  </si>
  <si>
    <t>P1C3.1.3.UC2, P1C3.1.3.UC3</t>
  </si>
  <si>
    <t>[ENRICHED v14.1] Agentic Enterprise Search Engine customized for Innovation Horizons context: Horizon 1-2-3 portfolio mapping, time-horizon investment alignment.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</si>
  <si>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Innovation Horizons context: Horizon 1-2-3 portfolio mapping, time-horizon investment alignment.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</si>
  <si>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Innovation Horizons context: Horizon 1-2-3 portfolio mapping, time-horizon investment alignment.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</si>
  <si>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Innovation Horizons context: Horizon 1-2-3 portfolio mapping, time-horizon investment alignment.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</si>
  <si>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Innovation Horizons context: Horizon 1-2-3 portfolio mapping, time-horizon investment alignment.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</si>
  <si>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Innovation Horizons context: Horizon 1-2-3 portfolio mapping, time-horizon investment alignment. Aligned to UC tags {'EXTERNAL_BENCHMARK'}. Original pattern reference: [VALIDATED] Custom data object for sub-cap-specific records
  Instance: Customer_Segment_Definition__c
  Convention: API name ends with __c (e.g., Risk_Appetite__c); Setup → Object Manager → Create
  </t>
  </si>
  <si>
    <t>[ENRICHED v14.1] Tableau Embedding API v3 customized for Innovation Horizons context: Horizon 1-2-3 portfolio mapping, time-horizon investment alignment. Aligned to UC tags {'EXTERNAL_BENCHMARK'}.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</si>
  <si>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Innovation Horizons context: Horizon 1-2-3 portfolio mapping, time-horizon investment alignment. Aligned to UC tags {'ALIGNMENT_LINK', 'EXTERNAL_BENCHMARK'}. Original pattern reference: [VALIDATED] Headless query against Tableau data sources
  Instance: VDS query against Digital_Strategy_Document_DataSource
  Convention: POST /vizql-data-service/v1/query-datasource with data source L</t>
  </si>
  <si>
    <t xml:space="preserve">[ENRICHED v14.1] Slack Canvas customized for Innovation KPIs context: Innovation KPI dashboards, leading/lagging indicators, benchmarking. Aligned to UC tags {'ALIGNMENT_LINK', 'STAKEHOLDER_COMM', 'AI_AUTHOR'}. Original pattern reference: [VALIDATED] Custom data object for sub-cap-specific records
  Instance: Customer_Segment_Definition__c
  Convention: API name ends with __c (e.g., Risk_Appetite__c); Setup → Object Manager → Create
  </t>
  </si>
  <si>
    <t>P1C3.1.4.UC1, P1C3.1.4.UC2, P1C3.1.4.UC4</t>
  </si>
  <si>
    <t>[ENRICHED v14.1] Slack AI customized for Innovation KPIs context: Innovation KPI dashboards, leading/lagging indicators, benchmarking. Aligned to UC tags {'ALIGNMENT_LINK', 'STAKEHOLDER_COMM', 'AI_AUTHOR'}. Original pattern reference: [VALIDATED] Conversation topic with bound actions for Agentforce
  Instance: Customer Segment Definition Topic
  Convention: Setup → Einstein → Agentforce → Topics; bind Apex Actions/Flow Actions
  Do</t>
  </si>
  <si>
    <t xml:space="preserve">[ENRICHED v14.1] Agentforce in Slack customized for Innovation KPIs context: Innovation KPI dashboards, leading/lagging indicators, benchmarking. Aligned to UC tags {'ALIGNMENT_LINK', 'STAKEHOLDER_COMM', 'AI_AUTHOR'}. Original pattern reference: [VALIDATED] Custom data object for sub-cap-specific records
  Instance: Digital_Due_Diligence__c
  Convention: API name ends with __c (e.g., Risk_Appetite__c); Setup → Object Manager → Create
  Docs: </t>
  </si>
  <si>
    <t>[ENRICHED v14.1] Quip customized for Innovation KPIs context: Innovation KPI dashboards, leading/lagging indicators,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</si>
  <si>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[ENRICHED v14.1] Salesforce Files customized for Innovation KPIs context: Innovation KPI dashboards, leading/lagging indicators, benchmarking. Aligned to UC tags {'ALIGNMENT_LINK', 'STAKEHOLDER_COMM', 'AI_AUTHOR'}. Original pattern reference: [VALIDATED] Conversation topic with bound actions for Agentforce
  Instance: TPRM Framework Topic
  Convention: Setup → Einstein → Agentforce → Topics; bind Apex Actions/Flow Actions
  Docs: https://d</t>
  </si>
  <si>
    <t xml:space="preserve">[ENRICHED v14.1] Slack Lists customized for Innovation KPIs context: Innovation KPI dashboards, leading/lagging indicators, benchmarking. Aligned to UC tags {'ALIGNMENT_LINK', 'STAKEHOLDER_COMM'}. Original pattern reference: [VALIDATED] Custom data object for sub-cap-specific records
  Instance: Customer_Segment_Definition__c
  Convention: API name ends with __c (e.g., Risk_Appetite__c); Setup → Object Manager → Create
  </t>
  </si>
  <si>
    <t>P1C3.1.4.UC2, P1C3.1.4.UC4</t>
  </si>
  <si>
    <t>[ENRICHED v14.1] Slack Workflow Builder customized for Innovation KPIs context: Innovation KPI dashboards, leading/lagging indicators, benchmarking. Aligned to UC tags {'ALIGNMENT_LINK', 'STAKEHOLDER_COMM'}. Original pattern reference: [VALIDATED] Declarative automation triggered by record changes
  Instance: Notify_On_Digital_Due_Diligence_Created
  Convention: Setup → Flows; Trigger: Created/Updated; Optimize for: Actions and Rela</t>
  </si>
  <si>
    <t>[ENRICHED v14.1] Citations &amp; Provenance Engine customized for Innovation KPIs context: Innovation KPI dashboards, leading/lagging indicators,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</si>
  <si>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Federated Retrieval (Connected Sources) customized for Innovation KPIs context: Innovation KPI dashboards, leading/lagging indicators, benchmarking. Aligned to UC tags {'ALIGNMENT_LINK', 'EXTERNAL_BENCHMARK'}. Original pattern reference: [VALIDATED] Custom event published/subscribed via Pub/Sub API
  Instance: Digital_Strategy_Document_Event__e
  Convention: Object API name ends with __e (e.g., Risk_Event__e); Setup → Platform Events
</t>
  </si>
  <si>
    <t>P1C3.1.4.UC2, P1C3.1.4.UC3</t>
  </si>
  <si>
    <t>[ENRICHED v14.1] Agentic Enterprise Search Engine customized for Innovation KPIs context: Innovation KPI dashboards, leading/lagging indicators, benchmarking. Aligned to UC tags {'AI_AUTHOR'}. Original pattern reference: [VALIDATED] Custom data object for sub-cap-specific records
  Instance: Digital_Strategy_Document__c
  Convention: API name ends with __c (e.g., Risk_Appetite__c); Setup → Object Manager → Create
  Do</t>
  </si>
  <si>
    <t>[ENRICHED v14.1] Search Skill in Agentforce customized for Innovation KPIs context: Innovation KPI dashboards, leading/lagging indicators, benchmarking. Aligned to UC tags {'AI_AUTHOR'}. Original pattern reference: [VALIDATED] Custom data object for sub-cap-specific records
  Instance: Digital_Strategy_Document__c
  Convention: API name ends with __c (e.g., Risk_Appetite__c); Setup → Object Manager → Create
  Do</t>
  </si>
  <si>
    <t xml:space="preserve">[ENRICHED v14.1] AI-Calculated Insights customized for Innovation KPIs context: Innovation KPI dashboards, leading/lagging indicators,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</si>
  <si>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Dashboards customized for Innovation KPIs context: Innovation KPI dashboards, leading/lagging indicators,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</si>
  <si>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Einstein Discovery customized for Innovation KPIs context: Innovation KPI dashboards, leading/lagging indicators, benchmarking. Aligned to UC tags {'EXTERNAL_BENCHMARK'}. Original pattern reference: [VALIDATED] Custom data object for sub-cap-specific records
  Instance: Customer_Segment_Definition__c
  Convention: API name ends with __c (e.g., Risk_Appetite__c); Setup → Object Manager → Create
  </t>
  </si>
  <si>
    <t xml:space="preserve">[ENRICHED v14.1] CRM Analytics Story Builder customized for Innovation KPIs context: Innovation KPI dashboards, leading/lagging indicators, benchmarking. Aligned to UC tags {'EXTERNAL_BENCHMARK'}. Original pattern reference: [VALIDATED] Custom data object for sub-cap-specific records
  Instance: Customer_Segment_Definition__c
  Convention: API name ends with __c (e.g., Risk_Appetite__c); Setup → Object Manager → Create
  </t>
  </si>
  <si>
    <t>[ENRICHED v14.1] Tableau Embedding API v3 customized for Innovation KPIs context: Innovation KPI dashboards, leading/lagging indicators, benchmarking. Aligned to UC tags {'EXTERNAL_BENCHMARK'}. Original pattern reference: [VALIDATED] Interactive dashboard published to Tableau Cloud
  Instance: Digital Strategy Document Dashboard
  Convention: Tableau Desktop → New Workbook → connect data → drag pills → publish to Cloud</t>
  </si>
  <si>
    <t>[ENRICHED v14.1] VizQL Data Service (Headless Data API) customized for Innovation KPIs context: Innovation KPI dashboards, leading/lagging indicators, benchmarking. Aligned to UC tags {'ALIGNMENT_LINK', 'EXTERNAL_BENCHMARK'}. Original pattern reference: [VALIDATED] Headless query against Tableau data sources
  Instance: VDS query against Digital_Strategy_Document_DataSource
  Convention: POST /vizql-data-service/v1/query-datasource with data source L</t>
  </si>
  <si>
    <t>M1_Foundational</t>
  </si>
  <si>
    <t>M1_Foundational_Features</t>
  </si>
  <si>
    <t>M2_Developing</t>
  </si>
  <si>
    <t>M2_Developing_Features</t>
  </si>
  <si>
    <t>M3_Established_AI_Assisted</t>
  </si>
  <si>
    <t>M3_Agentic_Features</t>
  </si>
  <si>
    <t>M4_Advanced_Hybrid_Agentic</t>
  </si>
  <si>
    <t>M4_Cross_System_Orchestration</t>
  </si>
  <si>
    <t>M5_Transformational_Headless360</t>
  </si>
  <si>
    <t>M5_Headless_360_Surfaces</t>
  </si>
  <si>
    <t>Digital Strategy Document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</si>
  <si>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Digital Strategy Document maintained as Word/PDF in shared drives or email
• No platform tracking, no KPI linkage, no version control beyond filename suffixes
• Manual review cycles via email; updates ad-hoc</t>
  </si>
  <si>
    <t>Digital Strategy Document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</si>
  <si>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Digital Strategy Document stored as Salesforce Custom Object with basic reports
• Approval workflow via Salesforce Approval Process (single approver chain)
• Quarterly review cadence with email notifications via Process Builder/Flow</t>
  </si>
  <si>
    <t>Digital Strategy Document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</si>
  <si>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Embedded Compliance Controls (FS - All) - Ensures digital workers follow same regulatory guardrails as humans. Approval protocols, disclosures, audit trails acros
• Agentforce Contact Center for FS (FS - All) - March 2026 - unifies voice, digital, CRM data, AI agents in single view.</t>
  </si>
  <si>
    <t>• Cross-system roadmap orchestration: Slack + Quip + Salesforce Files
• Multi-stage approval flows linking Strategy doc → KPI dashboards → owner accountability
• Agentforce monitors KPI deviations and triggers reviews</t>
  </si>
  <si>
    <t>(Multi-agent + Headless 360) Digital Strategy Document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</si>
  <si>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 Pub/Sub API (Salesforce): gRPC/HTTP2-based binary event API for publishing/subscribing to Platform Events, Change Data Capture events, and Real-Time Event M
  Docs: https://developer.salesforce.com/docs/platform/pub-sub-api/overview
• Platform Events (Salesforce): Custom event objects published from Apex/Flow/Process Builder; subscribed via Apex triggers, flows, or Pub/Sub API. High-volume cu
  Docs: https://developer.salesforce.com/docs/platform/pub-sub-api/guide/supported-event-types.html
• Data Cloud Activation API (Salesforce): Activates calculated insights and segments to downstream platforms via API. Used for real-time personalization and headless audien
  Docs: https://developer.salesforce.com/docs/atlas.en-us.c360a_api.meta/c360a_api/c360a_api_streaming_insert_example.htm</t>
  </si>
  <si>
    <t>Business Alignment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</si>
  <si>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Business Alignment maintained as Word/PDF in shared drives or email
• No platform tracking, no KPI linkage, no version control beyond filename suffixes
• Manual review cycles via email; updates ad-hoc</t>
  </si>
  <si>
    <t>Business Alignment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</si>
  <si>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Business Alignment stored as Salesforce Custom Object with basic reports
• Approval workflow via Salesforce Approval Process (single approver chain)
• Quarterly review cadence with email notifications via Process Builder/Flow</t>
  </si>
  <si>
    <t>Business Alignment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</si>
  <si>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Market &amp; Customer Research Agent (Products) - Retail banking agent in Value Prop Strategy &amp; Design workflow (Products LOB). Specifics per slide.
• Product Ideation Agent (Products) - Retail banking agent in Value Prop Strategy &amp; Design workflow (Products LOB). Specifics per slide.
• Product Feature Definition Agent (Products) - Retail banking agent in Value Prop Strategy &amp; Design workflow (Products LOB). Specifics per slide.</t>
  </si>
  <si>
    <t>(Multi-agent + Headless 360) Business Alignment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</si>
  <si>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Strategy Refresh Cadence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</si>
  <si>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Strategy Refresh Cadence maintained as Word/PDF in shared drives or email
• No platform tracking, no KPI linkage, no version control beyond filename suffixes
• Manual review cycles via email; updates ad-hoc</t>
  </si>
  <si>
    <t>Strategy Refresh Cadence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</si>
  <si>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Strategy Refresh Cadence stored as Salesforce Custom Object with basic reports
• Approval workflow via Salesforce Approval Process (single approver chain)
• Quarterly review cadence with email notifications via Process Builder/Flow</t>
  </si>
  <si>
    <t>Strategy Refresh Cadence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</si>
  <si>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Strategy Refresh Cadence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</si>
  <si>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Vision Communication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</si>
  <si>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Vision Communication maintained as Word/PDF in shared drives or email
• No platform tracking, no KPI linkage, no version control beyond filename suffixes
• Manual review cycles via email; updates ad-hoc</t>
  </si>
  <si>
    <t>Vision Communication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</si>
  <si>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Vision Communication stored as Salesforce Custom Object with basic reports
• Approval workflow via Salesforce Approval Process (single approver chain)
• Quarterly review cadence with email notifications via Process Builder/Flow</t>
  </si>
  <si>
    <t>Vision Communication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</si>
  <si>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Vision Communication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</si>
  <si>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Board Engagement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</si>
  <si>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Board Engagement maintained as Word/PDF in shared drives or email
• No platform tracking, no KPI linkage, no version control beyond filename suffixes
• Manual review cycles via email; updates ad-hoc</t>
  </si>
  <si>
    <t>Board Engagement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</si>
  <si>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Board Engagement stored as Salesforce Custom Object with basic reports
• Approval workflow via Salesforce Approval Process (single approver chain)
• Quarterly review cadence with email notifications via Process Builder/Flow</t>
  </si>
  <si>
    <t>Board Engagement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</si>
  <si>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Sales Development Representative (SDR) Agent (Sales) - 24/7 prospect engagement; answers questions, manages objections, schedules meetings using CRM and external data.
• Embedded Compliance Controls (FS - All) - Ensures digital workers follow same regulatory guardrails as humans. Approval protocols, disclosures, audit trails acros
• Personalized Engagement (FS) (FS - All) - Use data + AI for personalized interactions and summaries across banking, wealth, insurance.</t>
  </si>
  <si>
    <t>(Multi-agent + Headless 360) Board Engagement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</si>
  <si>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Multi-Year Roadmap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</si>
  <si>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Multi-Year Roadmap maintained as Word/PDF in shared drives or email
• No platform tracking, no KPI linkage, no version control beyond filename suffixes
• Manual review cycles via email; updates ad-hoc</t>
  </si>
  <si>
    <t>Multi-Year Roadmap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</si>
  <si>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Multi-Year Roadmap stored as Salesforce Custom Object with basic reports
• Approval workflow via Salesforce Approval Process (single approver chain)
• Quarterly review cadence with email notifications via Process Builder/Flow</t>
  </si>
  <si>
    <t>Multi-Year Roadmap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</si>
  <si>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Business Continuity Planning Agent (Technology) - Retail banking agent in Infra Operations workflow (Technology LOB). Specifics per slide.
• Workforce of Future &amp; Skills Assessment Agent (G&amp;A) - Retail banking agent in People Strategy &amp; Planning workflow (G&amp;A LOB). Specifics per slide.
• Workforce Planning Agent (G&amp;A) - Retail banking agent in People Strategy &amp; Planning workflow (G&amp;A LOB). Specifics per slide.</t>
  </si>
  <si>
    <t>(Multi-agent + Headless 360) Multi-Year Roadmap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</si>
  <si>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Initiative Prioritization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</si>
  <si>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Initiative Prioritization maintained as Word/PDF in shared drives or email
• No platform tracking, no KPI linkage, no version control beyond filename suffixes
• Manual review cycles via email; updates ad-hoc</t>
  </si>
  <si>
    <t>Initiative Prioritization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</si>
  <si>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Initiative Prioritization stored as Salesforce Custom Object with basic reports
• Approval workflow via Salesforce Approval Process (single approver chain)
• Quarterly review cadence with email notifications via Process Builder/Flow</t>
  </si>
  <si>
    <t>Initiative Prioritization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</si>
  <si>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Initiative Prioritization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</si>
  <si>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Resource Planning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</si>
  <si>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Resource Planning maintained as Word/PDF in shared drives or email
• No platform tracking, no KPI linkage, no version control beyond filename suffixes
• Manual review cycles via email; updates ad-hoc</t>
  </si>
  <si>
    <t>Resource Planning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</si>
  <si>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Resource Planning stored as Salesforce Custom Object with basic reports
• Approval workflow via Salesforce Approval Process (single approver chain)
• Quarterly review cadence with email notifications via Process Builder/Flow</t>
  </si>
  <si>
    <t>Resource Planning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</si>
  <si>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Resource Planning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</si>
  <si>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Dependency Management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</si>
  <si>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Dependency Management maintained as Word/PDF in shared drives or email
• No platform tracking, no KPI linkage, no version control beyond filename suffixes
• Manual review cycles via email; updates ad-hoc</t>
  </si>
  <si>
    <t>Dependency Management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</si>
  <si>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Dependency Management stored as Salesforce Custom Object with basic reports
• Approval workflow via Salesforce Approval Process (single approver chain)
• Quarterly review cadence with email notifications via Process Builder/Flow</t>
  </si>
  <si>
    <t>Dependency Management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</si>
  <si>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Financial Advisor Assistance (FS - Wealth) - Automates meeting preparation for advisors. Generates agendas, summarizes financials, prepares client emails. Wealth man</t>
  </si>
  <si>
    <t>(Multi-agent + Headless 360) Dependency Management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</si>
  <si>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Budget Alignment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</si>
  <si>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Budget Alignment maintained as Word/PDF in shared drives or email
• No platform tracking, no KPI linkage, no version control beyond filename suffixes
• Manual review cycles via email; updates ad-hoc</t>
  </si>
  <si>
    <t>Budget Alignment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</si>
  <si>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Budget Alignment stored as Salesforce Custom Object with basic reports
• Approval workflow via Salesforce Approval Process (single approver chain)
• Quarterly review cadence with email notifications via Process Builder/Flow</t>
  </si>
  <si>
    <t>Budget Alignment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</si>
  <si>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Budget Alignment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</si>
  <si>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Customer Segment Definition captured in static decks or CRM custom fields with no segmentation logic; same product catalog and journey for every customer; channel performance tracked in spreadsheets if at all.</t>
  </si>
  <si>
    <t>• Document-based artifacts: Customer Segment Definition maintained as Word/PDF in shared drives or email
• No platform tracking, no KPI linkage, no version control beyond filename suffixes
• Manual review cycles via email; updates ad-hoc</t>
  </si>
  <si>
    <t>Customer Segment Definition held in FSC Customer 360 / Household structures with rules-based segment assignment; Marketing Cloud journeys drive cadence by basic persona; nCino origination flows respect segment-tier configuration; Tableau dashboards track funnel by segment.</t>
  </si>
  <si>
    <t>• Single-platform tracking: Customer Segment Definition stored as Salesforce Custom Object with basic reports
• Approval workflow via Salesforce Approval Process (single approver chain)
• Quarterly review cadence with email notifications via Process Builder/Flow</t>
  </si>
  <si>
    <t>Customer Segment Definition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</si>
  <si>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(operational features removed by relevance filter; see Z1_QA_Gates)</t>
  </si>
  <si>
    <t>(Multi-agent + Headless 360) Customer Segment Definition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</si>
  <si>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Segment-Specific Journeys captured in static decks or CRM custom fields with no segmentation logic; same product catalog and journey for every customer; channel performance tracked in spreadsheets if at all.</t>
  </si>
  <si>
    <t>• Document-based artifacts: Segment-Specific Journeys maintained as Word/PDF in shared drives or email
• No platform tracking, no KPI linkage, no version control beyond filename suffixes
• Manual review cycles via email; updates ad-hoc</t>
  </si>
  <si>
    <t>Segment-Specific Journeys held in FSC Customer 360 / Household structures with rules-based segment assignment; Marketing Cloud journeys drive cadence by basic persona; nCino origination flows respect segment-tier configuration; Tableau dashboards track funnel by segment.</t>
  </si>
  <si>
    <t>• Single-platform tracking: Segment-Specific Journeys stored as Salesforce Custom Object with basic reports
• Approval workflow via Salesforce Approval Process (single approver chain)
• Quarterly review cadence with email notifications via Process Builder/Flow</t>
  </si>
  <si>
    <t>Segment-Specific Journeys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</si>
  <si>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Customer Segmentation Agent (Sales &amp; Marketing) - Retail banking agent in Marketing Personalization workflow (Sales &amp; Marketing LOB). Specifics per slide.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</si>
  <si>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Segment-Specific Journeys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</si>
  <si>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Member Segment Strategy captured in static decks or CRM custom fields with no segmentation logic; same product catalog and journey for every customer; channel performance tracked in spreadsheets if at all.</t>
  </si>
  <si>
    <t>• Document-based artifacts: Member Segment Strategy maintained as Word/PDF in shared drives or email
• No platform tracking, no KPI linkage, no version control beyond filename suffixes
• Manual review cycles via email; updates ad-hoc</t>
  </si>
  <si>
    <t>Member Segment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</si>
  <si>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Member Segment Strategy stored as Salesforce Custom Object with basic reports
• Approval workflow via Salesforce Approval Process (single approver chain)
• Quarterly review cadence with email notifications via Process Builder/Flow</t>
  </si>
  <si>
    <t>Member Segment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</si>
  <si>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Member Segment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</si>
  <si>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Wealth Segment Strategy captured in static decks or CRM custom fields with no segmentation logic; same product catalog and journey for every customer; channel performance tracked in spreadsheets if at all.</t>
  </si>
  <si>
    <t>• Document-based artifacts: Wealth Segment Strategy maintained as Word/PDF in shared drives or email
• No platform tracking, no KPI linkage, no version control beyond filename suffixes
• Manual review cycles via email; updates ad-hoc</t>
  </si>
  <si>
    <t>Wealth Segment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</si>
  <si>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Wealth Segment Strategy stored as Salesforce Custom Object with basic reports
• Approval workflow via Salesforce Approval Process (single approver chain)
• Quarterly review cadence with email notifications via Process Builder/Flow</t>
  </si>
  <si>
    <t>Wealth Segment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</si>
  <si>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Financial Advisor Assistance (FS - Wealth) - Automates meeting preparation for advisors. Generates agendas, summarizes financials, prepares client emails. Wealth man
• Client Meeting Preparation (FS - Wealth/Banking) - Pre-meeting agenda generation. RBC Wealth deployed in 6 weeks. Reviews structured + unstructured CRM data; print-ready o
• Personalized Engagement (FS) (FS - All) - Use data + AI for personalized interactions and summaries across banking, wealth, insurance.</t>
  </si>
  <si>
    <t>(Multi-agent + Headless 360) Wealth Segment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</si>
  <si>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Commercial Segment Strategy captured in static decks or CRM custom fields with no segmentation logic; same product catalog and journey for every customer; channel performance tracked in spreadsheets if at all.</t>
  </si>
  <si>
    <t>• Document-based artifacts: Commercial Segment Strategy maintained as Word/PDF in shared drives or email
• No platform tracking, no KPI linkage, no version control beyond filename suffixes
• Manual review cycles via email; updates ad-hoc</t>
  </si>
  <si>
    <t>Commercial Segment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</si>
  <si>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Commercial Segment Strategy stored as Salesforce Custom Object with basic reports
• Approval workflow via Salesforce Approval Process (single approver chain)
• Quarterly review cadence with email notifications via Process Builder/Flow</t>
  </si>
  <si>
    <t>Commercial Segment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</si>
  <si>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Customer Segmentation Agent (Sales &amp; Marketing) - Retail banking agent in Marketing Personalization workflow (Sales &amp; Marketing LOB). Specifics per slide.
• Market &amp; Customer Research Agent (Products) - Retail banking agent in Value Prop Strategy &amp; Design workflow (Products LOB). Specifics per slide.</t>
  </si>
  <si>
    <t>(Multi-agent + Headless 360) Commercial Segment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</si>
  <si>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Insurance Line Strategy captured in static decks or CRM custom fields with no segmentation logic; same product catalog and journey for every customer; channel performance tracked in spreadsheets if at all.</t>
  </si>
  <si>
    <t>• Document-based artifacts: Insurance Line Strategy maintained as Word/PDF in shared drives or email
• No platform tracking, no KPI linkage, no version control beyond filename suffixes
• Manual review cycles via email; updates ad-hoc</t>
  </si>
  <si>
    <t>Insurance Line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</si>
  <si>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Insurance Line Strategy stored as Salesforce Custom Object with basic reports
• Approval workflow via Salesforce Approval Process (single approver chain)
• Quarterly review cadence with email notifications via Process Builder/Flow</t>
  </si>
  <si>
    <t>Insurance Line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</si>
  <si>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Personalized Engagement (FS) (FS - All) - Use data + AI for personalized interactions and summaries across banking, wealth, insurance.</t>
  </si>
  <si>
    <t>(Multi-agent + Headless 360) Insurance Line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</si>
  <si>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Omnichannel Vision captured in static decks or CRM custom fields with no segmentation logic; same product catalog and journey for every customer; channel performance tracked in spreadsheets if at all.</t>
  </si>
  <si>
    <t>• Document-based artifacts: Omnichannel Vision maintained as Word/PDF in shared drives or email
• No platform tracking, no KPI linkage, no version control beyond filename suffixes
• Manual review cycles via email; updates ad-hoc</t>
  </si>
  <si>
    <t>Omnichannel Vision held in FSC Customer 360 / Household structures with rules-based segment assignment; Marketing Cloud journeys drive cadence by basic persona; nCino origination flows respect segment-tier configuration; Tableau dashboards track funnel by segment.</t>
  </si>
  <si>
    <t>• Single-platform tracking: Omnichannel Vision stored as Salesforce Custom Object with basic reports
• Approval workflow via Salesforce Approval Process (single approver chain)
• Quarterly review cadence with email notifications via Process Builder/Flow</t>
  </si>
  <si>
    <t>Omnichannel Vision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</si>
  <si>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Market &amp; Customer Research Agent (Products) - Retail banking agent in Value Prop Strategy &amp; Design workflow (Products LOB). Specifics per slide.</t>
  </si>
  <si>
    <t>(Multi-agent + Headless 360) Omnichannel Vision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</si>
  <si>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Digital Channel Priorities captured in static decks or CRM custom fields with no segmentation logic; same product catalog and journey for every customer; channel performance tracked in spreadsheets if at all.</t>
  </si>
  <si>
    <t>• Document-based artifacts: Digital Channel Priorities maintained as Word/PDF in shared drives or email
• No platform tracking, no KPI linkage, no version control beyond filename suffixes
• Manual review cycles via email; updates ad-hoc</t>
  </si>
  <si>
    <t>Digital Channel Priorities held in FSC Customer 360 / Household structures with rules-based segment assignment; Marketing Cloud journeys drive cadence by basic persona; nCino origination flows respect segment-tier configuration; Tableau dashboards track funnel by segment.</t>
  </si>
  <si>
    <t>• Single-platform tracking: Digital Channel Priorities stored as Salesforce Custom Object with basic reports
• Approval workflow via Salesforce Approval Process (single approver chain)
• Quarterly review cadence with email notifications via Process Builder/Flow</t>
  </si>
  <si>
    <t>Digital Channel Priorities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</si>
  <si>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Embedded Compliance Controls (FS - All) - Ensures digital workers follow same regulatory guardrails as humans. Approval protocols, disclosures, audit trails acros</t>
  </si>
  <si>
    <t>(Multi-agent + Headless 360) Digital Channel Priorities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</si>
  <si>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Branch/Digital Balance captured in static decks or CRM custom fields with no segmentation logic; same product catalog and journey for every customer; channel performance tracked in spreadsheets if at all.</t>
  </si>
  <si>
    <t>• Document-based artifacts: Branch/Digital Balance maintained as Word/PDF in shared drives or email
• No platform tracking, no KPI linkage, no version control beyond filename suffixes
• Manual review cycles via email; updates ad-hoc</t>
  </si>
  <si>
    <t>Branch/Digital Balance held in FSC Customer 360 / Household structures with rules-based segment assignment; Marketing Cloud journeys drive cadence by basic persona; nCino origination flows respect segment-tier configuration; Tableau dashboards track funnel by segment.</t>
  </si>
  <si>
    <t>• Single-platform tracking: Branch/Digital Balance stored as Salesforce Custom Object with basic reports
• Approval workflow via Salesforce Approval Process (single approver chain)
• Quarterly review cadence with email notifications via Process Builder/Flow</t>
  </si>
  <si>
    <t>Branch/Digital Balance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</si>
  <si>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Branch/Digital Balance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</si>
  <si>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Producer/Advisor Channel Strategy captured in static decks or CRM custom fields with no segmentation logic; same product catalog and journey for every customer; channel performance tracked in spreadsheets if at all.</t>
  </si>
  <si>
    <t>• Document-based artifacts: Producer/Advisor Channel Strategy maintained as Word/PDF in shared drives or email
• No platform tracking, no KPI linkage, no version control beyond filename suffixes
• Manual review cycles via email; updates ad-hoc</t>
  </si>
  <si>
    <t>Producer/Advisor Channel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</si>
  <si>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Producer/Advisor Channel Strategy stored as Salesforce Custom Object with basic reports
• Approval workflow via Salesforce Approval Process (single approver chain)
• Quarterly review cadence with email notifications via Process Builder/Flow</t>
  </si>
  <si>
    <t>Producer/Advisor Channel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</si>
  <si>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Producer/Advisor Channel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</si>
  <si>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Target Architecture Vision captured in Visio / PPT diagrams maintained by individuals; no platform inventory; cloud and AI decisions ad-hoc; no link between architecture and capability roadmap.</t>
  </si>
  <si>
    <t>• Document-based artifacts: Target Architecture Vision maintained as Word/PDF in shared drives or email
• No platform tracking, no KPI linkage, no version control beyond filename suffixes
• Manual review cycles via email; updates ad-hoc</t>
  </si>
  <si>
    <t>Target Architecture Vision documented in Salesforce-native architecture diagrams + Confluence/Quip; structured platform inventory in CMDB or Sales Cloud; standard reference architectures applied to new initiatives; Tableau dashboards present platform health.</t>
  </si>
  <si>
    <t>• Single-platform tracking: Target Architecture Vision stored as Salesforce Custom Object with basic reports
• Approval workflow via Salesforce Approval Process (single approver chain)
• Quarterly review cadence with email notifications via Process Builder/Flow</t>
  </si>
  <si>
    <t>Target Architecture Vision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</si>
  <si>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Target Architecture Vision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</si>
  <si>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Platform Strategy captured in Visio / PPT diagrams maintained by individuals; no platform inventory; cloud and AI decisions ad-hoc; no link between architecture and capability roadmap.</t>
  </si>
  <si>
    <t>• Document-based artifacts: Platform Strategy maintained as Word/PDF in shared drives or email
• No platform tracking, no KPI linkage, no version control beyond filename suffixes
• Manual review cycles via email; updates ad-hoc</t>
  </si>
  <si>
    <t>Platform Strategy documented in Salesforce-native architecture diagrams + Confluence/Quip; structured platform inventory in CMDB or Sales Cloud; standard reference architectures applied to new initiatives; Tableau dashboards present platform health.</t>
  </si>
  <si>
    <t>• Single-platform tracking: Platform Strategy stored as Salesforce Custom Object with basic reports
• Approval workflow via Salesforce Approval Process (single approver chain)
• Quarterly review cadence with email notifications via Process Builder/Flow</t>
  </si>
  <si>
    <t>Platform Strategy grounded in telemetry: Einstein Architect surfaces consolidation candidates, nCino tech radar contextualizes vendor risk, and Banking Advisor drafts platform-decision briefs. CRM Analytics dashboards expose architecture KPIs (debt, modernization, cloud cost) with drill-down.</t>
  </si>
  <si>
    <t>• Agentforce Builder (Platform) - Spring 2026 - single conversational workspace to build, test, refine agents.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</si>
  <si>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Platform Strategy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</si>
  <si>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Data Strategy Alignment captured in Visio / PPT diagrams maintained by individuals; no platform inventory; cloud and AI decisions ad-hoc; no link between architecture and capability roadmap.</t>
  </si>
  <si>
    <t>• Document-based artifacts: Data Strategy Alignment maintained as Word/PDF in shared drives or email
• No platform tracking, no KPI linkage, no version control beyond filename suffixes
• Manual review cycles via email; updates ad-hoc</t>
  </si>
  <si>
    <t>Data Strategy Alignment documented in Salesforce-native architecture diagrams + Confluence/Quip; structured platform inventory in CMDB or Sales Cloud; standard reference architectures applied to new initiatives; Tableau dashboards present platform health.</t>
  </si>
  <si>
    <t>• Single-platform tracking: Data Strategy Alignment stored as Salesforce Custom Object with basic reports
• Approval workflow via Salesforce Approval Process (single approver chain)
• Quarterly review cadence with email notifications via Process Builder/Flow</t>
  </si>
  <si>
    <t>Data Strategy Alignment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</si>
  <si>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Data Strategy Alignment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</si>
  <si>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AI/ML Strategy captured in Visio / PPT diagrams maintained by individuals; no platform inventory; cloud and AI decisions ad-hoc; no link between architecture and capability roadmap.</t>
  </si>
  <si>
    <t>• Document-based artifacts: AI/ML Strategy maintained as Word/PDF in shared drives or email
• No platform tracking, no KPI linkage, no version control beyond filename suffixes
• Manual review cycles via email; updates ad-hoc</t>
  </si>
  <si>
    <t>AI/ML Strategy documented in Salesforce-native architecture diagrams + Confluence/Quip; structured platform inventory in CMDB or Sales Cloud; standard reference architectures applied to new initiatives; Tableau dashboards present platform health.</t>
  </si>
  <si>
    <t>• Single-platform tracking: AI/ML Strategy stored as Salesforce Custom Object with basic reports
• Approval workflow via Salesforce Approval Process (single approver chain)
• Quarterly review cadence with email notifications via Process Builder/Flow</t>
  </si>
  <si>
    <t>AI/ML Strategy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</si>
  <si>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AI/ML Strategy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</si>
  <si>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Cloud Strategy captured in Visio / PPT diagrams maintained by individuals; no platform inventory; cloud and AI decisions ad-hoc; no link between architecture and capability roadmap.</t>
  </si>
  <si>
    <t>• Document-based artifacts: Cloud Strategy maintained as Word/PDF in shared drives or email
• No platform tracking, no KPI linkage, no version control beyond filename suffixes
• Manual review cycles via email; updates ad-hoc</t>
  </si>
  <si>
    <t>Cloud Strategy documented in Salesforce-native architecture diagrams + Confluence/Quip; structured platform inventory in CMDB or Sales Cloud; standard reference architectures applied to new initiatives; Tableau dashboards present platform health.</t>
  </si>
  <si>
    <t>• Single-platform tracking: Cloud Strategy stored as Salesforce Custom Object with basic reports
• Approval workflow via Salesforce Approval Process (single approver chain)
• Quarterly review cadence with email notifications via Process Builder/Flow</t>
  </si>
  <si>
    <t>Cloud Strategy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</si>
  <si>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Cloud Strategy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</si>
  <si>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Digital KPI Framework reported via Excel scorecards refreshed manually; no shared definitions; KPIs siloed by business unit; lagging indicators only.</t>
  </si>
  <si>
    <t>• Document-based artifacts: Digital KPI Framework maintained as Word/PDF in shared drives or email
• No platform tracking, no KPI linkage, no version control beyond filename suffixes
• Manual review cycles via email; updates ad-hoc</t>
  </si>
  <si>
    <t>Digital KPI Framework surfaced via Tableau / CRM Analytics dashboards with standardized KPI definitions; Salesforce Flow refreshes data on schedule; Sales Cloud + nCino + Service Cloud data feed common metric layer.</t>
  </si>
  <si>
    <t>• Single-platform tracking: Digital KPI Framework stored as Salesforce Custom Object with basic reports
• Approval workflow via Salesforce Approval Process (single approver chain)
• Quarterly review cadence with email notifications via Process Builder/Flow</t>
  </si>
  <si>
    <t>Digital KPI Framework predictive: Einstein Discovery flags KPI deviations early, nCino IQ provides peer-benchmarked targets, and Banking Advisor drafts variance commentary in-channel; Data Cloud enables cross-source KPI computation.</t>
  </si>
  <si>
    <t>• Process Compliance Navigator (FS - All) - Summer 25 release. Compliance workflow automation aligned to FS regulatory frameworks.
• Embedded Compliance Controls (FS - All) - Ensures digital workers follow same regulatory guardrails as humans. Approval protocols, disclosures, audit trails acros</t>
  </si>
  <si>
    <t>(Multi-agent + Headless 360) Digital KPI Framework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</si>
  <si>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Business Outcome Linkage reported via Excel scorecards refreshed manually; no shared definitions; KPIs siloed by business unit; lagging indicators only.</t>
  </si>
  <si>
    <t>• Document-based artifacts: Business Outcome Linkage maintained as Word/PDF in shared drives or email
• No platform tracking, no KPI linkage, no version control beyond filename suffixes
• Manual review cycles via email; updates ad-hoc</t>
  </si>
  <si>
    <t>Business Outcome Linkage surfaced via Tableau / CRM Analytics dashboards with standardized KPI definitions; Salesforce Flow refreshes data on schedule; Sales Cloud + nCino + Service Cloud data feed common metric layer.</t>
  </si>
  <si>
    <t>• Single-platform tracking: Business Outcome Linkage stored as Salesforce Custom Object with basic reports
• Approval workflow via Salesforce Approval Process (single approver chain)
• Quarterly review cadence with email notifications via Process Builder/Flow</t>
  </si>
  <si>
    <t>Business Outcome Linkage predictive: Einstein Discovery flags KPI deviations early, nCino IQ provides peer-benchmarked targets, and Banking Advisor drafts variance commentary in-channel; Data Cloud enables cross-source KPI computation.</t>
  </si>
  <si>
    <t>• Business Requirements Agent (Technology) - Retail banking agent in Technology Modernization workflow (Technology LOB). Specifics per slide.
• Business Continuity Planning Agent (Technology) - Retail banking agent in Infra Operations workflow (Technology LOB). Specifics per slide.</t>
  </si>
  <si>
    <t>(Multi-agent + Headless 360) Business Outcome Linkage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</si>
  <si>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Customer Experience Metrics reported via Excel scorecards refreshed manually; no shared definitions; KPIs siloed by business unit; lagging indicators only.</t>
  </si>
  <si>
    <t>• Document-based artifacts: Customer Experience Metrics maintained as Word/PDF in shared drives or email
• No platform tracking, no KPI linkage, no version control beyond filename suffixes
• Manual review cycles via email; updates ad-hoc</t>
  </si>
  <si>
    <t>Customer Experience Metrics surfaced via Tableau / CRM Analytics dashboards with standardized KPI definitions; Salesforce Flow refreshes data on schedule; Sales Cloud + nCino + Service Cloud data feed common metric layer.</t>
  </si>
  <si>
    <t>• Single-platform tracking: Customer Experience Metrics stored as Salesforce Custom Object with basic reports
• Approval workflow via Salesforce Approval Process (single approver chain)
• Quarterly review cadence with email notifications via Process Builder/Flow</t>
  </si>
  <si>
    <t>Customer Experience Metrics predictive: Einstein Discovery flags KPI deviations early, nCino IQ provides peer-benchmarked targets, and Banking Advisor drafts variance commentary in-channel; Data Cloud enables cross-source KPI computation.</t>
  </si>
  <si>
    <t>(Multi-agent + Headless 360) Customer Experience Metrics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</si>
  <si>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Adoption Metrics reported via Excel scorecards refreshed manually; no shared definitions; KPIs siloed by business unit; lagging indicators only.</t>
  </si>
  <si>
    <t>• Document-based artifacts: Adoption Metrics maintained as Word/PDF in shared drives or email
• No platform tracking, no KPI linkage, no version control beyond filename suffixes
• Manual review cycles via email; updates ad-hoc</t>
  </si>
  <si>
    <t>Adoption Metrics surfaced via Tableau / CRM Analytics dashboards with standardized KPI definitions; Salesforce Flow refreshes data on schedule; Sales Cloud + nCino + Service Cloud data feed common metric layer.</t>
  </si>
  <si>
    <t>• Single-platform tracking: Adoption Metrics stored as Salesforce Custom Object with basic reports
• Approval workflow via Salesforce Approval Process (single approver chain)
• Quarterly review cadence with email notifications via Process Builder/Flow</t>
  </si>
  <si>
    <t>Adoption Metrics predictive: Einstein Discovery flags KPI deviations early, nCino IQ provides peer-benchmarked targets, and Banking Advisor drafts variance commentary in-channel; Data Cloud enables cross-source KPI computation.</t>
  </si>
  <si>
    <t>(no specific agents identified)</t>
  </si>
  <si>
    <t>(Multi-agent + Headless 360) Adoption Metrics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</si>
  <si>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Efficiency Metrics reported via Excel scorecards refreshed manually; no shared definitions; KPIs siloed by business unit; lagging indicators only.</t>
  </si>
  <si>
    <t>• Document-based artifacts: Efficiency Metrics maintained as Word/PDF in shared drives or email
• No platform tracking, no KPI linkage, no version control beyond filename suffixes
• Manual review cycles via email; updates ad-hoc</t>
  </si>
  <si>
    <t>Efficiency Metrics surfaced via Tableau / CRM Analytics dashboards with standardized KPI definitions; Salesforce Flow refreshes data on schedule; Sales Cloud + nCino + Service Cloud data feed common metric layer.</t>
  </si>
  <si>
    <t>• Single-platform tracking: Efficiency Metrics stored as Salesforce Custom Object with basic reports
• Approval workflow via Salesforce Approval Process (single approver chain)
• Quarterly review cadence with email notifications via Process Builder/Flow</t>
  </si>
  <si>
    <t>Efficiency Metrics predictive: Einstein Discovery flags KPI deviations early, nCino IQ provides peer-benchmarked targets, and Banking Advisor drafts variance commentary in-channel; Data Cloud enables cross-source KPI computation.</t>
  </si>
  <si>
    <t>(Multi-agent + Headless 360) Efficiency Metrics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</si>
  <si>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Competitive Analysis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</si>
  <si>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Competitive Analysis maintained as Word/PDF in shared drives or email
• No platform tracking, no KPI linkage, no version control beyond filename suffixes
• Manual review cycles via email; updates ad-hoc</t>
  </si>
  <si>
    <t>Competitive Analysis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</si>
  <si>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Competitive Analysis stored as Salesforce Custom Object with basic reports
• Approval workflow via Salesforce Approval Process (single approver chain)
• Quarterly review cadence with email notifications via Process Builder/Flow</t>
  </si>
  <si>
    <t>Competitive Analysis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</si>
  <si>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Risk Analysis And Stress Testing Agent (Risk &amp; Compliance) - Retail banking agent in Market &amp; Liquidity Risk Monitoring workflow (Risk &amp; Compliance LOB). Specifics per slide.
• Customer Sentiment Analysis Agent (Servicing) - Retail banking agent in Assisted Service Via Contact Center workflow (Servicing LOB). Specifics per slide.</t>
  </si>
  <si>
    <t>(Multi-agent + Headless 360) Competitive Analysis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</si>
  <si>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Industry Trend Monitoring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</si>
  <si>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Industry Trend Monitoring maintained as Word/PDF in shared drives or email
• No platform tracking, no KPI linkage, no version control beyond filename suffixes
• Manual review cycles via email; updates ad-hoc</t>
  </si>
  <si>
    <t>Industry Trend Monitoring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</si>
  <si>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Industry Trend Monitoring stored as Salesforce Custom Object with basic reports
• Approval workflow via Salesforce Approval Process (single approver chain)
• Quarterly review cadence with email notifications via Process Builder/Flow</t>
  </si>
  <si>
    <t>Industry Trend Monitoring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</si>
  <si>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Text Compliance Monitoring Agent (Sales &amp; Marketing) - Retail banking agent in Marketing Personalization workflow (Sales &amp; Marketing LOB). Specifics per slide.
• Compliance Rule Management &amp; Monitoring Agent (Risk &amp; Compliance) - Retail banking agent in Regulatory Reporting workflow (Risk &amp; Compliance LOB). Specifics per slide.
• Real-Time Market Position &amp; Liquidity Metric Capture Agent (Risk &amp; Compliance) - Retail banking agent in Market &amp; Liquidity Risk Monitoring workflow (Risk &amp; Compliance LOB). Specifics per slide.</t>
  </si>
  <si>
    <t>(Multi-agent + Headless 360) Industry Trend Monitoring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</si>
  <si>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Fintech Landscape Tracking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</si>
  <si>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Fintech Landscape Tracking maintained as Word/PDF in shared drives or email
• No platform tracking, no KPI linkage, no version control beyond filename suffixes
• Manual review cycles via email; updates ad-hoc</t>
  </si>
  <si>
    <t>Fintech Landscape Tracking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</si>
  <si>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Fintech Landscape Tracking stored as Salesforce Custom Object with basic reports
• Approval workflow via Salesforce Approval Process (single approver chain)
• Quarterly review cadence with email notifications via Process Builder/Flow</t>
  </si>
  <si>
    <t>Fintech Landscape Tracking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</si>
  <si>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Fintech Landscape Tracking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</si>
  <si>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Regulatory Trend Analysis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</si>
  <si>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Regulatory Trend Analysis maintained as Word/PDF in shared drives or email
• No platform tracking, no KPI linkage, no version control beyond filename suffixes
• Manual review cycles via email; updates ad-hoc</t>
  </si>
  <si>
    <t>Regulatory Trend Analysis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</si>
  <si>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Regulatory Trend Analysis stored as Salesforce Custom Object with basic reports
• Approval workflow via Salesforce Approval Process (single approver chain)
• Quarterly review cadence with email notifications via Process Builder/Flow</t>
  </si>
  <si>
    <t>Regulatory Trend Analysis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</si>
  <si>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Process Compliance Navigator (FS - All) - Summer 25 release. Compliance workflow automation aligned to FS regulatory frameworks.
• Embedded Compliance Controls (FS - All) - Ensures digital workers follow same regulatory guardrails as humans. Approval protocols, disclosures, audit trails acros
• Compliance Rule Management &amp; Monitoring Agent (Risk &amp; Compliance) - Retail banking agent in Regulatory Reporting workflow (Risk &amp; Compliance LOB). Specifics per slide.</t>
  </si>
  <si>
    <t>(Multi-agent + Headless 360) Regulatory Trend Analysis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</si>
  <si>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Digital Due Diligence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</si>
  <si>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Digital Due Diligence maintained as Word/PDF in shared drives or email
• No platform tracking, no KPI linkage, no version control beyond filename suffixes
• Manual review cycles via email; updates ad-hoc</t>
  </si>
  <si>
    <t>Digital Due Diligence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</si>
  <si>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Digital Due Diligence stored as Salesforce Custom Object with basic reports
• Approval workflow via Salesforce Approval Process (single approver chain)
• Quarterly review cadence with email notifications via Process Builder/Flow</t>
  </si>
  <si>
    <t>Digital Due Diligence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</si>
  <si>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Digital Due Diligence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</si>
  <si>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Integration Planning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</si>
  <si>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Strategic Integration Planning maintained as Word/PDF in shared drives or email
• No platform tracking, no KPI linkage, no version control beyond filename suffixes
• Manual review cycles via email; updates ad-hoc</t>
  </si>
  <si>
    <t>Integration Planning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</si>
  <si>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Strategic Integration Planning stored as Salesforce Custom Object with basic reports
• Approval workflow via Salesforce Approval Process (single approver chain)
• Quarterly review cadence with email notifications via Process Builder/Flow</t>
  </si>
  <si>
    <t>Integration Planning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</si>
  <si>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Integration Planning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</si>
  <si>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Synergy Identification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</si>
  <si>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Synergy Identification maintained as Word/PDF in shared drives or email
• No platform tracking, no KPI linkage, no version control beyond filename suffixes
• Manual review cycles via email; updates ad-hoc</t>
  </si>
  <si>
    <t>Synergy Identification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</si>
  <si>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Synergy Identification stored as Salesforce Custom Object with basic reports
• Approval workflow via Salesforce Approval Process (single approver chain)
• Quarterly review cadence with email notifications via Process Builder/Flow</t>
  </si>
  <si>
    <t>Synergy Identification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</si>
  <si>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Lead Identification Agent (Sales &amp; Marketing) - Retail banking agent in Engagement, Cross-Selling and Customer Retention workflow (Sales &amp; Marketing LOB). Specifics per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</si>
  <si>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Synergy Identification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</si>
  <si>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Cultural Integration Planning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</si>
  <si>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Cultural Integration Planning maintained as Word/PDF in shared drives or email
• No platform tracking, no KPI linkage, no version control beyond filename suffixes
• Manual review cycles via email; updates ad-hoc</t>
  </si>
  <si>
    <t>Cultural Integration Planning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</si>
  <si>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Cultural Integration Planning stored as Salesforce Custom Object with basic reports
• Approval workflow via Salesforce Approval Process (single approver chain)
• Quarterly review cadence with email notifications via Process Builder/Flow</t>
  </si>
  <si>
    <t>Cultural Integration Planning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</si>
  <si>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Cultural Integration Planning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</si>
  <si>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Digital Governance Charter runs on email threads, Word minutes, and shared drives. No structured records; committee actions tracked in spreadsheets; oversight is reactive and rooted in personal vigilance.</t>
  </si>
  <si>
    <t>• Manual register/spreadsheet for Digital Governance Charter; tracked in email or SharePoint
• Audit evidence exists as scattered files, no central record
• Compliance reviews are ad-hoc; no platform enforcement</t>
  </si>
  <si>
    <t>Digital Governance Charter captured in FSC Compliance + Quip or Salesforce custom records; structured charters, RACI matrices, decision logs, and approval workflows. Tableau dashboards expose committee throughput and aging items.</t>
  </si>
  <si>
    <t>• Salesforce Custom Object captures Digital Governance Charter register entries
• Validation Rules enforce required fields
• Permission Sets segregate roles (Compliance vs Business)
• Reports dashboard for monthly review</t>
  </si>
  <si>
    <t>Digital Governance Charter AI-augmented: Einstein summarizes committee artifacts, nCino IQ flags governance debt, and Banking Advisor drafts committee briefs and summaries in-channel. CRM Analytics dashboards expose governance health metrics and exception trends.</t>
  </si>
  <si>
    <t>• Embedded Compliance Controls (FS - All) - Ensures digital workers follow same regulatory guardrails as humans. Approval protocols, disclosures, audit trails acros
• Client Meeting Preparation (FS - Wealth/Banking) - Pre-meeting agenda generation. RBC Wealth deployed in 6 weeks. Reviews structured + unstructured CRM data; print-ready o</t>
  </si>
  <si>
    <t>• Real-Time Event Monitoring streaming to SIEM (Splunk, Sentinel)
• Salesforce Shield + Pub/Sub for compliance event broadcasting
• Agentforce monitors policy violations, generates SAR drafts</t>
  </si>
  <si>
    <t>(Multi-agent + Headless 360) Digital Governance Charter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</si>
  <si>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 Pub/Sub API (Salesforce): gRPC/HTTP2-based binary event API for publishing/subscribing to Platform Events, Change Data Capture events, and Real-Time Event M
  Docs: https://developer.salesforce.com/docs/platform/pub-sub-api/overview
• Change Data Capture (CDC) (Salesforce): Receive near-real-time changes of Salesforce records via Pub/Sub API. Subscribe to /data/&lt;Object&gt;ChangeEvent channels. Used for ex
  Docs: https://developer.salesforce.com/docs/atlas.en-us.change_data_capture.meta/change_data_capture/cdc_subscribe_pubsub_api.htm
• Apex REST (Salesforce): Custom REST endpoints exposed from Apex classes via @RestResource annotation. Used to expose proprietary business logic as a headl
  Docs: https://developer.salesforce.com/docs/atlas.en-us.apexcode.meta/apexcode/apex_rest_intro.htm</t>
  </si>
  <si>
    <t>Steering Committee runs on email threads, Word minutes, and shared drives. No structured records; committee actions tracked in spreadsheets; oversight is reactive and rooted in personal vigilance.</t>
  </si>
  <si>
    <t>• Manual register/spreadsheet for Steering Committee; tracked in email or SharePoint
• Audit evidence exists as scattered files, no central record
• Compliance reviews are ad-hoc; no platform enforcement</t>
  </si>
  <si>
    <t>Steering Committee captured in FSC Compliance + Quip or Salesforce custom records; structured charters, RACI matrices, decision logs, and approval workflows. Tableau dashboards expose committee throughput and aging items.</t>
  </si>
  <si>
    <t>• Salesforce Custom Object captures Steering Committee register entries
• Validation Rules enforce required fields
• Permission Sets segregate roles (Compliance vs Business)
• Reports dashboard for monthly review</t>
  </si>
  <si>
    <t>Steering Committee AI-augmented: Einstein summarizes committee artifacts, nCino IQ flags governance debt, and Banking Advisor drafts committee briefs and summaries in-channel. CRM Analytics dashboards expose governance health metrics and exception trends.</t>
  </si>
  <si>
    <t>• Client Meeting Preparation (FS - Wealth/Banking) - Pre-meeting agenda generation. RBC Wealth deployed in 6 weeks. Reviews structured + unstructured CRM data; print-ready o</t>
  </si>
  <si>
    <t>(Multi-agent + Headless 360) Steering Committee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</si>
  <si>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Executive Sponsorship runs on email threads, Word minutes, and shared drives. No structured records; committee actions tracked in spreadsheets; oversight is reactive and rooted in personal vigilance.</t>
  </si>
  <si>
    <t>• Manual register/spreadsheet for Executive Sponsorship; tracked in email or SharePoint
• Audit evidence exists as scattered files, no central record
• Compliance reviews are ad-hoc; no platform enforcement</t>
  </si>
  <si>
    <t>Executive Sponsorship captured in FSC Compliance + Quip or Salesforce custom records; structured charters, RACI matrices, decision logs, and approval workflows. Tableau dashboards expose committee throughput and aging items.</t>
  </si>
  <si>
    <t>• Salesforce Custom Object captures Executive Sponsorship register entries
• Validation Rules enforce required fields
• Permission Sets segregate roles (Compliance vs Business)
• Reports dashboard for monthly review</t>
  </si>
  <si>
    <t>Executive Sponsorship AI-augmented: Einstein summarizes committee artifacts, nCino IQ flags governance debt, and Banking Advisor drafts committee briefs and summaries in-channel. CRM Analytics dashboards expose governance health metrics and exception trends.</t>
  </si>
  <si>
    <t>(Multi-agent + Headless 360) Executive Sponsorship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</si>
  <si>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Role Definitions runs on email threads, Word minutes, and shared drives. No structured records; committee actions tracked in spreadsheets; oversight is reactive and rooted in personal vigilance.</t>
  </si>
  <si>
    <t>• Manual register/spreadsheet for Role Definitions; tracked in email or SharePoint
• Audit evidence exists as scattered files, no central record
• Compliance reviews are ad-hoc; no platform enforcement</t>
  </si>
  <si>
    <t>Role Definitions captured in FSC Compliance + Quip or Salesforce custom records; structured charters, RACI matrices, decision logs, and approval workflows. Tableau dashboards expose committee throughput and aging items.</t>
  </si>
  <si>
    <t>• Salesforce Custom Object captures Role Definitions register entries
• Validation Rules enforce required fields
• Permission Sets segregate roles (Compliance vs Business)
• Reports dashboard for monthly review</t>
  </si>
  <si>
    <t>Role Definitions AI-augmented: Einstein summarizes committee artifacts, nCino IQ flags governance debt, and Banking Advisor drafts committee briefs and summaries in-channel. CRM Analytics dashboards expose governance health metrics and exception trends.</t>
  </si>
  <si>
    <t>(Multi-agent + Headless 360) Role Definitions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</si>
  <si>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Decision Rights Framework runs on email threads, Word minutes, and shared drives. No structured records; committee actions tracked in spreadsheets; oversight is reactive and rooted in personal vigilance.</t>
  </si>
  <si>
    <t>• Manual register/spreadsheet for Decision Rights Framework; tracked in email or SharePoint
• Audit evidence exists as scattered files, no central record
• Compliance reviews are ad-hoc; no platform enforcement</t>
  </si>
  <si>
    <t>Decision Rights Framework captured in FSC Compliance + Quip or Salesforce custom records; structured charters, RACI matrices, decision logs, and approval workflows. Tableau dashboards expose committee throughput and aging items.</t>
  </si>
  <si>
    <t>• Salesforce Custom Object captures Decision Rights Framework register entries
• Validation Rules enforce required fields
• Permission Sets segregate roles (Compliance vs Business)
• Reports dashboard for monthly review</t>
  </si>
  <si>
    <t>Decision Rights Framework AI-augmented: Einstein summarizes committee artifacts, nCino IQ flags governance debt, and Banking Advisor drafts committee briefs and summaries in-channel. CRM Analytics dashboards expose governance health metrics and exception trends.</t>
  </si>
  <si>
    <t>• Process Compliance Navigator (FS - All) - Summer 25 release. Compliance workflow automation aligned to FS regulatory frameworks.
• Client Meeting Preparation (FS - Wealth/Banking) - Pre-meeting agenda generation. RBC Wealth deployed in 6 weeks. Reviews structured + unstructured CRM data; print-ready o</t>
  </si>
  <si>
    <t>(Multi-agent + Headless 360) Decision Rights Framework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</si>
  <si>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Board Digital Oversight runs on email threads, Word minutes, and shared drives. No structured records; committee actions tracked in spreadsheets; oversight is reactive and rooted in personal vigilance.</t>
  </si>
  <si>
    <t>• Manual register/spreadsheet for Board Digital Oversight; tracked in email or SharePoint
• Audit evidence exists as scattered files, no central record
• Compliance reviews are ad-hoc; no platform enforcement</t>
  </si>
  <si>
    <t>Board Digital Oversight captured in FSC Compliance + Quip or Salesforce custom records; structured charters, RACI matrices, decision logs, and approval workflows. Tableau dashboards expose committee throughput and aging items.</t>
  </si>
  <si>
    <t>• Salesforce Custom Object captures Board Digital Oversight register entries
• Validation Rules enforce required fields
• Permission Sets segregate roles (Compliance vs Business)
• Reports dashboard for monthly review</t>
  </si>
  <si>
    <t>Board Digital Oversight AI-augmented: Einstein summarizes committee artifacts, nCino IQ flags governance debt, and Banking Advisor drafts committee briefs and summaries in-channel. CRM Analytics dashboards expose governance health metrics and exception trends.</t>
  </si>
  <si>
    <t>(Multi-agent + Headless 360) Board Digital Oversight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</si>
  <si>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Salesforce Platform Center of Excellence runs on email threads, Word minutes, and shared drives. No structured records; committee actions tracked in spreadsheets; oversight is reactive and rooted in personal vigilance.</t>
  </si>
  <si>
    <t>• Manual register/spreadsheet for Salesforce Platform Center of Excellence; tracked in email or SharePoint
• Audit evidence exists as scattered files, no central record
• Compliance reviews are ad-hoc; no platform enforcement</t>
  </si>
  <si>
    <t>Salesforce Platform Center of Excellence captured in FSC Compliance + Quip or Salesforce custom records; structured charters, RACI matrices, decision logs, and approval workflows. Tableau dashboards expose committee throughput and aging items.</t>
  </si>
  <si>
    <t>• Salesforce Custom Object captures Salesforce Platform Center of Excellence register entries
• Validation Rules enforce required fields
• Permission Sets segregate roles (Compliance vs Business)
• Reports dashboard for monthly review</t>
  </si>
  <si>
    <t>Salesforce Platform Center of Excellence AI-augmented: Einstein summarizes committee artifacts, nCino IQ flags governance debt, and Banking Advisor drafts committee briefs and summaries in-channel. CRM Analytics dashboards expose governance health metrics and exception trends.</t>
  </si>
  <si>
    <t>• Sales Coach Agent (Sales) - Personalized role-play for sellers using Salesforce data + GenAI; practice pitches and objections.
• Agentforce Builder (Platform) - Spring 2026 - single conversational workspace to build, test, refine agents.
• Client Meeting Preparation (FS - Wealth/Banking) - Pre-meeting agenda generation. RBC Wealth deployed in 6 weeks. Reviews structured + unstructured CRM data; print-ready o</t>
  </si>
  <si>
    <t>(Multi-agent + Headless 360) Salesforce Platform Center of Excellence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</si>
  <si>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AI &amp; Agent Governance Council runs on email threads, Word minutes, and shared drives. No structured records; committee actions tracked in spreadsheets; oversight is reactive and rooted in personal vigilance.</t>
  </si>
  <si>
    <t>• Manual register/spreadsheet for AI &amp; Agent Governance Council; tracked in email or SharePoint
• Audit evidence exists as scattered files, no central record
• Compliance reviews are ad-hoc; no platform enforcement</t>
  </si>
  <si>
    <t>AI &amp; Agent Governance Council captured in FSC Compliance + Quip or Salesforce custom records; structured charters, RACI matrices, decision logs, and approval workflows. Tableau dashboards expose committee throughput and aging items.</t>
  </si>
  <si>
    <t>• Salesforce Custom Object captures AI &amp; Agent Governance Council register entries
• Validation Rules enforce required fields
• Permission Sets segregate roles (Compliance vs Business)
• Reports dashboard for monthly review</t>
  </si>
  <si>
    <t>AI &amp; Agent Governance Council AI-augmented: Einstein summarizes committee artifacts, nCino IQ flags governance debt, and Banking Advisor drafts committee briefs and summaries in-channel. CRM Analytics dashboards expose governance health metrics and exception trends.</t>
  </si>
  <si>
    <t>• Sales Development Representative (SDR) Agent (Sales) - 24/7 prospect engagement; answers questions, manages objections, schedules meetings using CRM and external data.
• Sales Coach Agent (Sales) - Personalized role-play for sellers using Salesforce data + GenAI; practice pitches and objections.</t>
  </si>
  <si>
    <t>(Multi-agent + Headless 360) AI &amp; Agent Governance Council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</si>
  <si>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Digital Risk Appetite Statement maintained in spreadsheets or local risk registers; controls assertion-based; identification is reactive and event-driven; no consolidated view across business lines.</t>
  </si>
  <si>
    <t>• Manual register/spreadsheet for Digital Risk Appetite Statement; tracked in email or SharePoint
• Audit evidence exists as scattered files, no central record
• Compliance reviews are ad-hoc; no platform enforcement</t>
  </si>
  <si>
    <t>Digital Risk Appetite Statement held in FSC Compliance + nCino Risk Management with structured risk taxonomies, control libraries, and rules-based monitoring; Tableau dashboards roll up risk to enterprise level; manual KRIs are tracked centrally.</t>
  </si>
  <si>
    <t>• Salesforce Custom Object captures Digital Risk Appetite Statement register entries
• Validation Rules enforce required fields
• Permission Sets segregate roles (Compliance vs Business)
• Reports dashboard for monthly review</t>
  </si>
  <si>
    <t>Digital Risk Appetite Statement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</si>
  <si>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Digital Risk Appetite Statement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</si>
  <si>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Risk Tolerance Metrics maintained in spreadsheets or local risk registers; controls assertion-based; identification is reactive and event-driven; no consolidated view across business lines.</t>
  </si>
  <si>
    <t>• Manual register/spreadsheet for Risk Tolerance Metrics; tracked in email or SharePoint
• Audit evidence exists as scattered files, no central record
• Compliance reviews are ad-hoc; no platform enforcement</t>
  </si>
  <si>
    <t>Risk Tolerance Metrics held in FSC Compliance + nCino Risk Management with structured risk taxonomies, control libraries, and rules-based monitoring; Tableau dashboards roll up risk to enterprise level; manual KRIs are tracked centrally.</t>
  </si>
  <si>
    <t>• Salesforce Custom Object captures Risk Tolerance Metrics register entries
• Validation Rules enforce required fields
• Permission Sets segregate roles (Compliance vs Business)
• Reports dashboard for monthly review</t>
  </si>
  <si>
    <t>Risk Tolerance Metrics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</si>
  <si>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Process Compliance Navigator (FS - All) - Summer 25 release. Compliance workflow automation aligned to FS regulatory frameworks.</t>
  </si>
  <si>
    <t>(Multi-agent + Headless 360) Risk Tolerance Metrics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</si>
  <si>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Risk-Informed Decisions maintained in spreadsheets or local risk registers; controls assertion-based; identification is reactive and event-driven; no consolidated view across business lines.</t>
  </si>
  <si>
    <t>• Manual register/spreadsheet for Risk-Informed Decisions; tracked in email or SharePoint
• Audit evidence exists as scattered files, no central record
• Compliance reviews are ad-hoc; no platform enforcement</t>
  </si>
  <si>
    <t>Risk-Informed Decisions held in FSC Compliance + nCino Risk Management with structured risk taxonomies, control libraries, and rules-based monitoring; Tableau dashboards roll up risk to enterprise level; manual KRIs are tracked centrally.</t>
  </si>
  <si>
    <t>• Salesforce Custom Object captures Risk-Informed Decisions register entries
• Validation Rules enforce required fields
• Permission Sets segregate roles (Compliance vs Business)
• Reports dashboard for monthly review</t>
  </si>
  <si>
    <t>Risk-Informed Decisions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</si>
  <si>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Risk-Informed Decisions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</si>
  <si>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Emerging Risk Identification maintained in spreadsheets or local risk registers; controls assertion-based; identification is reactive and event-driven; no consolidated view across business lines.</t>
  </si>
  <si>
    <t>• Manual register/spreadsheet for Emerging Risk Identification; tracked in email or SharePoint
• Audit evidence exists as scattered files, no central record
• Compliance reviews are ad-hoc; no platform enforcement</t>
  </si>
  <si>
    <t>Emerging Risk Identification held in FSC Compliance + nCino Risk Management with structured risk taxonomies, control libraries, and rules-based monitoring; Tableau dashboards roll up risk to enterprise level; manual KRIs are tracked centrally.</t>
  </si>
  <si>
    <t>• Salesforce Custom Object captures Emerging Risk Identification register entries
• Validation Rules enforce required fields
• Permission Sets segregate roles (Compliance vs Business)
• Reports dashboard for monthly review</t>
  </si>
  <si>
    <t>Emerging Risk Identification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</si>
  <si>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Process Compliance Navigator (FS - All) - Summer 25 release. Compliance workflow automation aligned to FS regulatory frameworks.
• Lead Identification Agent (Sales &amp; Marketing) - Retail banking agent in Engagement, Cross-Selling and Customer Retention workflow (Sales &amp; Marketing LOB). Specifics per</t>
  </si>
  <si>
    <t>(Multi-agent + Headless 360) Emerging Risk Identification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</si>
  <si>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Risk Escalation Protocols maintained in spreadsheets or local risk registers; controls assertion-based; identification is reactive and event-driven; no consolidated view across business lines.</t>
  </si>
  <si>
    <t>• Manual register/spreadsheet for Risk Escalation Protocols; tracked in email or SharePoint
• Audit evidence exists as scattered files, no central record
• Compliance reviews are ad-hoc; no platform enforcement</t>
  </si>
  <si>
    <t>Risk Escalation Protocols held in FSC Compliance + nCino Risk Management with structured risk taxonomies, control libraries, and rules-based monitoring; Tableau dashboards roll up risk to enterprise level; manual KRIs are tracked centrally.</t>
  </si>
  <si>
    <t>• Salesforce Custom Object captures Risk Escalation Protocols register entries
• Validation Rules enforce required fields
• Permission Sets segregate roles (Compliance vs Business)
• Reports dashboard for monthly review</t>
  </si>
  <si>
    <t>Risk Escalation Protocols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</si>
  <si>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Risk Escalation Protocols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</si>
  <si>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TPRM Framework maintained in spreadsheets or local risk registers; controls assertion-based; identification is reactive and event-driven; no consolidated view across business lines.</t>
  </si>
  <si>
    <t>• Manual register/spreadsheet for TPRM Framework; tracked in email or SharePoint
• Audit evidence exists as scattered files, no central record
• Compliance reviews are ad-hoc; no platform enforcement</t>
  </si>
  <si>
    <t>TPRM Framework held in FSC Compliance + nCino Risk Management with structured risk taxonomies, control libraries, and rules-based monitoring; Tableau dashboards roll up risk to enterprise level; manual KRIs are tracked centrally.</t>
  </si>
  <si>
    <t>• Salesforce Custom Object captures TPRM Framework register entries
• Validation Rules enforce required fields
• Permission Sets segregate roles (Compliance vs Business)
• Reports dashboard for monthly review</t>
  </si>
  <si>
    <t>TPRM Framework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</si>
  <si>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TPRM Framework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</si>
  <si>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Vendor Due Diligence maintained in spreadsheets or local risk registers; controls assertion-based; identification is reactive and event-driven; no consolidated view across business lines.</t>
  </si>
  <si>
    <t>• Manual register/spreadsheet for Vendor Due Diligence; tracked in email or SharePoint
• Audit evidence exists as scattered files, no central record
• Compliance reviews are ad-hoc; no platform enforcement</t>
  </si>
  <si>
    <t>Vendor Due Diligence held in FSC Compliance + nCino Risk Management with structured risk taxonomies, control libraries, and rules-based monitoring; Tableau dashboards roll up risk to enterprise level; manual KRIs are tracked centrally.</t>
  </si>
  <si>
    <t>• Salesforce Custom Object captures Vendor Due Diligence register entries
• Validation Rules enforce required fields
• Permission Sets segregate roles (Compliance vs Business)
• Reports dashboard for monthly review</t>
  </si>
  <si>
    <t>Vendor Due Diligence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</si>
  <si>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Vendor Due Diligence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</si>
  <si>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Ongoing Monitoring maintained in spreadsheets or local risk registers; controls assertion-based; identification is reactive and event-driven; no consolidated view across business lines.</t>
  </si>
  <si>
    <t>• Manual register/spreadsheet for Ongoing Monitoring; tracked in email or SharePoint
• Audit evidence exists as scattered files, no central record
• Compliance reviews are ad-hoc; no platform enforcement</t>
  </si>
  <si>
    <t>Ongoing Monitoring held in FSC Compliance + nCino Risk Management with structured risk taxonomies, control libraries, and rules-based monitoring; Tableau dashboards roll up risk to enterprise level; manual KRIs are tracked centrally.</t>
  </si>
  <si>
    <t>• Salesforce Custom Object captures Ongoing Monitoring register entries
• Validation Rules enforce required fields
• Permission Sets segregate roles (Compliance vs Business)
• Reports dashboard for monthly review</t>
  </si>
  <si>
    <t>Ongoing Monitoring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</si>
  <si>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Ongoing Monitoring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</si>
  <si>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Concentration Risk Management maintained in spreadsheets or local risk registers; controls assertion-based; identification is reactive and event-driven; no consolidated view across business lines.</t>
  </si>
  <si>
    <t>• Manual register/spreadsheet for Concentration Risk Management; tracked in email or SharePoint
• Audit evidence exists as scattered files, no central record
• Compliance reviews are ad-hoc; no platform enforcement</t>
  </si>
  <si>
    <t>Concentration Risk Management held in FSC Compliance + nCino Risk Management with structured risk taxonomies, control libraries, and rules-based monitoring; Tableau dashboards roll up risk to enterprise level; manual KRIs are tracked centrally.</t>
  </si>
  <si>
    <t>• Salesforce Custom Object captures Concentration Risk Management register entries
• Validation Rules enforce required fields
• Permission Sets segregate roles (Compliance vs Business)
• Reports dashboard for monthly review</t>
  </si>
  <si>
    <t>Concentration Risk Management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</si>
  <si>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Concentration Risk Management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</si>
  <si>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Exit Planning maintained in spreadsheets or local risk registers; controls assertion-based; identification is reactive and event-driven; no consolidated view across business lines.</t>
  </si>
  <si>
    <t>• Manual register/spreadsheet for Exit Planning; tracked in email or SharePoint
• Audit evidence exists as scattered files, no central record
• Compliance reviews are ad-hoc; no platform enforcement</t>
  </si>
  <si>
    <t>Exit Planning held in FSC Compliance + nCino Risk Management with structured risk taxonomies, control libraries, and rules-based monitoring; Tableau dashboards roll up risk to enterprise level; manual KRIs are tracked centrally.</t>
  </si>
  <si>
    <t>• Salesforce Custom Object captures Exit Planning register entries
• Validation Rules enforce required fields
• Permission Sets segregate roles (Compliance vs Business)
• Reports dashboard for monthly review</t>
  </si>
  <si>
    <t>Exit Planning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</si>
  <si>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Exit Planning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</si>
  <si>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Fourth-Party Risk maintained in spreadsheets or local risk registers; controls assertion-based; identification is reactive and event-driven; no consolidated view across business lines.</t>
  </si>
  <si>
    <t>• Manual register/spreadsheet for Fourth-Party Risk; tracked in email or SharePoint
• Audit evidence exists as scattered files, no central record
• Compliance reviews are ad-hoc; no platform enforcement</t>
  </si>
  <si>
    <t>Fourth-Party Risk held in FSC Compliance + nCino Risk Management with structured risk taxonomies, control libraries, and rules-based monitoring; Tableau dashboards roll up risk to enterprise level; manual KRIs are tracked centrally.</t>
  </si>
  <si>
    <t>• Salesforce Custom Object captures Fourth-Party Risk register entries
• Validation Rules enforce required fields
• Permission Sets segregate roles (Compliance vs Business)
• Reports dashboard for monthly review</t>
  </si>
  <si>
    <t>Fourth-Party Risk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</si>
  <si>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Fourth-Party Risk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</si>
  <si>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Model Governance Framework maintained in spreadsheets or local risk registers; controls assertion-based; identification is reactive and event-driven; no consolidated view across business lines.</t>
  </si>
  <si>
    <t>• Manual register/spreadsheet for Model Governance Framework; tracked in email or SharePoint
• Audit evidence exists as scattered files, no central record
• Compliance reviews are ad-hoc; no platform enforcement</t>
  </si>
  <si>
    <t>Model Governance Framework held in FSC Compliance + nCino Risk Management with structured risk taxonomies, control libraries, and rules-based monitoring; Tableau dashboards roll up risk to enterprise level; manual KRIs are tracked centrally.</t>
  </si>
  <si>
    <t>• Salesforce Custom Object captures Model Governance Framework register entries
• Validation Rules enforce required fields
• Permission Sets segregate roles (Compliance vs Business)
• Reports dashboard for monthly review</t>
  </si>
  <si>
    <t>Model Governance Framework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</si>
  <si>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Model Governance Framework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</si>
  <si>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Model Inventory maintained in spreadsheets or local risk registers; controls assertion-based; identification is reactive and event-driven; no consolidated view across business lines.</t>
  </si>
  <si>
    <t>• Manual register/spreadsheet for Model Inventory; tracked in email or SharePoint
• Audit evidence exists as scattered files, no central record
• Compliance reviews are ad-hoc; no platform enforcement</t>
  </si>
  <si>
    <t>Model Inventory held in FSC Compliance + nCino Risk Management with structured risk taxonomies, control libraries, and rules-based monitoring; Tableau dashboards roll up risk to enterprise level; manual KRIs are tracked centrally.</t>
  </si>
  <si>
    <t>• Salesforce Custom Object captures Model Inventory register entries
• Validation Rules enforce required fields
• Permission Sets segregate roles (Compliance vs Business)
• Reports dashboard for monthly review</t>
  </si>
  <si>
    <t>Model Inventory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</si>
  <si>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Model Inventory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</si>
  <si>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Model Validation maintained in spreadsheets or local risk registers; controls assertion-based; identification is reactive and event-driven; no consolidated view across business lines.</t>
  </si>
  <si>
    <t>• Manual register/spreadsheet for Model Validation; tracked in email or SharePoint
• Audit evidence exists as scattered files, no central record
• Compliance reviews are ad-hoc; no platform enforcement</t>
  </si>
  <si>
    <t>Model Validation held in FSC Compliance + nCino Risk Management with structured risk taxonomies, control libraries, and rules-based monitoring; Tableau dashboards roll up risk to enterprise level; manual KRIs are tracked centrally.</t>
  </si>
  <si>
    <t>• Salesforce Custom Object captures Model Validation register entries
• Validation Rules enforce required fields
• Permission Sets segregate roles (Compliance vs Business)
• Reports dashboard for monthly review</t>
  </si>
  <si>
    <t>Model Validation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</si>
  <si>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Model Validation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</si>
  <si>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Model Monitoring maintained in spreadsheets or local risk registers; controls assertion-based; identification is reactive and event-driven; no consolidated view across business lines.</t>
  </si>
  <si>
    <t>• Manual register/spreadsheet for Model Monitoring; tracked in email or SharePoint
• Audit evidence exists as scattered files, no central record
• Compliance reviews are ad-hoc; no platform enforcement</t>
  </si>
  <si>
    <t>Model Monitoring held in FSC Compliance + nCino Risk Management with structured risk taxonomies, control libraries, and rules-based monitoring; Tableau dashboards roll up risk to enterprise level; manual KRIs are tracked centrally.</t>
  </si>
  <si>
    <t>• Salesforce Custom Object captures Model Monitoring register entries
• Validation Rules enforce required fields
• Permission Sets segregate roles (Compliance vs Business)
• Reports dashboard for monthly review</t>
  </si>
  <si>
    <t>Model Monitoring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</si>
  <si>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Model Monitoring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</si>
  <si>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AI Ethics &amp; Fairness maintained in spreadsheets or local risk registers; controls assertion-based; identification is reactive and event-driven; no consolidated view across business lines.</t>
  </si>
  <si>
    <t>• Manual register/spreadsheet for AI Ethics &amp; Fairness; tracked in email or SharePoint
• Audit evidence exists as scattered files, no central record
• Compliance reviews are ad-hoc; no platform enforcement</t>
  </si>
  <si>
    <t>AI Ethics &amp; Fairness held in FSC Compliance + nCino Risk Management with structured risk taxonomies, control libraries, and rules-based monitoring; Tableau dashboards roll up risk to enterprise level; manual KRIs are tracked centrally.</t>
  </si>
  <si>
    <t>• Salesforce Custom Object captures AI Ethics &amp; Fairness register entries
• Validation Rules enforce required fields
• Permission Sets segregate roles (Compliance vs Business)
• Reports dashboard for monthly review</t>
  </si>
  <si>
    <t>AI Ethics &amp; Fairness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</si>
  <si>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AI Ethics &amp; Fairness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</si>
  <si>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Data Governance Framework maintained in spreadsheets or local risk registers; controls assertion-based; identification is reactive and event-driven; no consolidated view across business lines.</t>
  </si>
  <si>
    <t>• Manual register/spreadsheet for Data Governance Framework; tracked in email or SharePoint
• Audit evidence exists as scattered files, no central record
• Compliance reviews are ad-hoc; no platform enforcement</t>
  </si>
  <si>
    <t>Data Governance Framework held in FSC Compliance + nCino Risk Management with structured risk taxonomies, control libraries, and rules-based monitoring; Tableau dashboards roll up risk to enterprise level; manual KRIs are tracked centrally.</t>
  </si>
  <si>
    <t>• Salesforce Custom Object captures Data Governance Framework register entries
• Validation Rules enforce required fields
• Permission Sets segregate roles (Compliance vs Business)
• Reports dashboard for monthly review</t>
  </si>
  <si>
    <t>Data Governance Framework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</si>
  <si>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Data Governance Framework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</si>
  <si>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Data Ownership Model maintained in spreadsheets or local risk registers; controls assertion-based; identification is reactive and event-driven; no consolidated view across business lines.</t>
  </si>
  <si>
    <t>• Manual register/spreadsheet for Data Ownership Model; tracked in email or SharePoint
• Audit evidence exists as scattered files, no central record
• Compliance reviews are ad-hoc; no platform enforcement</t>
  </si>
  <si>
    <t>Data Ownership Model held in FSC Compliance + nCino Risk Management with structured risk taxonomies, control libraries, and rules-based monitoring; Tableau dashboards roll up risk to enterprise level; manual KRIs are tracked centrally.</t>
  </si>
  <si>
    <t>• Salesforce Custom Object captures Data Ownership Model register entries
• Validation Rules enforce required fields
• Permission Sets segregate roles (Compliance vs Business)
• Reports dashboard for monthly review</t>
  </si>
  <si>
    <t>Data Ownership Model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</si>
  <si>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Model Inventory and Classification Agent (Risk &amp; Compliance) - Retail banking agent in Model Risk Mgmt. workflow (Risk &amp; Compliance LOB). Specifics per slide.
• Model Development and Documentation Agent (Risk &amp; Compliance) - Retail banking agent in Model Risk Mgmt. workflow (Risk &amp; Compliance LOB). Specifics per slide.
• Model Validation &amp; Performance Monitoring Agent (Risk &amp; Compliance) - Retail banking agent in Model Risk Mgmt. workflow (Risk &amp; Compliance LOB). Specifics per slide.</t>
  </si>
  <si>
    <t>(Multi-agent + Headless 360) Data Ownership Model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</si>
  <si>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Data Quality Governance maintained in spreadsheets or local risk registers; controls assertion-based; identification is reactive and event-driven; no consolidated view across business lines.</t>
  </si>
  <si>
    <t>• Manual register/spreadsheet for Data Quality Governance; tracked in email or SharePoint
• Audit evidence exists as scattered files, no central record
• Compliance reviews are ad-hoc; no platform enforcement</t>
  </si>
  <si>
    <t>Data Quality Governance held in FSC Compliance + nCino Risk Management with structured risk taxonomies, control libraries, and rules-based monitoring; Tableau dashboards roll up risk to enterprise level; manual KRIs are tracked centrally.</t>
  </si>
  <si>
    <t>• Salesforce Custom Object captures Data Quality Governance register entries
• Validation Rules enforce required fields
• Permission Sets segregate roles (Compliance vs Business)
• Reports dashboard for monthly review</t>
  </si>
  <si>
    <t>Data Quality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</si>
  <si>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Data Quality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</si>
  <si>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Data Privacy Governance maintained in spreadsheets or local risk registers; controls assertion-based; identification is reactive and event-driven; no consolidated view across business lines.</t>
  </si>
  <si>
    <t>• Manual register/spreadsheet for Data Privacy Governance; tracked in email or SharePoint
• Audit evidence exists as scattered files, no central record
• Compliance reviews are ad-hoc; no platform enforcement</t>
  </si>
  <si>
    <t>Data Privacy Governance held in FSC Compliance + nCino Risk Management with structured risk taxonomies, control libraries, and rules-based monitoring; Tableau dashboards roll up risk to enterprise level; manual KRIs are tracked centrally.</t>
  </si>
  <si>
    <t>• Salesforce Custom Object captures Data Privacy Governance register entries
• Validation Rules enforce required fields
• Permission Sets segregate roles (Compliance vs Business)
• Reports dashboard for monthly review</t>
  </si>
  <si>
    <t>Data Privacy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</si>
  <si>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Data Privacy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</si>
  <si>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Data Classification maintained in spreadsheets or local risk registers; controls assertion-based; identification is reactive and event-driven; no consolidated view across business lines.</t>
  </si>
  <si>
    <t>• Manual register/spreadsheet for Data Classification; tracked in email or SharePoint
• Audit evidence exists as scattered files, no central record
• Compliance reviews are ad-hoc; no platform enforcement</t>
  </si>
  <si>
    <t>Data Classification held in FSC Compliance + nCino Risk Management with structured risk taxonomies, control libraries, and rules-based monitoring; Tableau dashboards roll up risk to enterprise level; manual KRIs are tracked centrally.</t>
  </si>
  <si>
    <t>• Salesforce Custom Object captures Data Classification register entries
• Validation Rules enforce required fields
• Permission Sets segregate roles (Compliance vs Business)
• Reports dashboard for monthly review</t>
  </si>
  <si>
    <t>Data Classification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</si>
  <si>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Model Inventory and Classification Agent (Risk &amp; Compliance) - Retail banking agent in Model Risk Mgmt. workflow (Risk &amp; Compliance LOB). Specifics per slide.</t>
  </si>
  <si>
    <t>(Multi-agent + Headless 360) Data Classification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</si>
  <si>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Cyber Governance Framework maintained in spreadsheets or local risk registers; controls assertion-based; identification is reactive and event-driven; no consolidated view across business lines.</t>
  </si>
  <si>
    <t>• Manual register/spreadsheet for Cyber Governance Framework; tracked in email or SharePoint
• Audit evidence exists as scattered files, no central record
• Compliance reviews are ad-hoc; no platform enforcement</t>
  </si>
  <si>
    <t>Cyber Governance Framework held in FSC Compliance + nCino Risk Management with structured risk taxonomies, control libraries, and rules-based monitoring; Tableau dashboards roll up risk to enterprise level; manual KRIs are tracked centrally.</t>
  </si>
  <si>
    <t>• Salesforce Custom Object captures Cyber Governance Framework register entries
• Validation Rules enforce required fields
• Permission Sets segregate roles (Compliance vs Business)
• Reports dashboard for monthly review</t>
  </si>
  <si>
    <t>Cyber Governance Framework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</si>
  <si>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Process Compliance Navigator (FS - All) - Summer 25 release. Compliance workflow automation aligned to FS regulatory frameworks.
• Access &amp; Security Policy Creation Agent (Technology) - Retail banking agent in Cyber workflow (Technology LOB). Specifics per slide.
• Offensive Security Testing Agent (Technology) - Retail banking agent in Cyber workflow (Technology LOB). Specifics per slide.</t>
  </si>
  <si>
    <t>(Multi-agent + Headless 360) Cyber Governance Framework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</si>
  <si>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CISO Function maintained in spreadsheets or local risk registers; controls assertion-based; identification is reactive and event-driven; no consolidated view across business lines.</t>
  </si>
  <si>
    <t>• Manual register/spreadsheet for CISO Function; tracked in email or SharePoint
• Audit evidence exists as scattered files, no central record
• Compliance reviews are ad-hoc; no platform enforcement</t>
  </si>
  <si>
    <t>CISO Function held in FSC Compliance + nCino Risk Management with structured risk taxonomies, control libraries, and rules-based monitoring; Tableau dashboards roll up risk to enterprise level; manual KRIs are tracked centrally.</t>
  </si>
  <si>
    <t>• Salesforce Custom Object captures CISO Function register entries
• Validation Rules enforce required fields
• Permission Sets segregate roles (Compliance vs Business)
• Reports dashboard for monthly review</t>
  </si>
  <si>
    <t>CISO Function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</si>
  <si>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CISO Function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</si>
  <si>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Cyber Risk Appetite maintained in spreadsheets or local risk registers; controls assertion-based; identification is reactive and event-driven; no consolidated view across business lines.</t>
  </si>
  <si>
    <t>• Manual register/spreadsheet for Cyber Risk Appetite; tracked in email or SharePoint
• Audit evidence exists as scattered files, no central record
• Compliance reviews are ad-hoc; no platform enforcement</t>
  </si>
  <si>
    <t>Cyber Risk Appetite held in FSC Compliance + nCino Risk Management with structured risk taxonomies, control libraries, and rules-based monitoring; Tableau dashboards roll up risk to enterprise level; manual KRIs are tracked centrally.</t>
  </si>
  <si>
    <t>• Salesforce Custom Object captures Cyber Risk Appetite register entries
• Validation Rules enforce required fields
• Permission Sets segregate roles (Compliance vs Business)
• Reports dashboard for monthly review</t>
  </si>
  <si>
    <t>Cyber Risk Appetite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</si>
  <si>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Access &amp; Security Policy Creation Agent (Technology) - Retail banking agent in Cyber workflow (Technology LOB). Specifics per slide.
• Offensive Security Testing Agent (Technology) - Retail banking agent in Cyber workflow (Technology LOB). Specifics per slide.</t>
  </si>
  <si>
    <t>(Multi-agent + Headless 360) Cyber Risk Appetite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</si>
  <si>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Board Cyber Oversight maintained in spreadsheets or local risk registers; controls assertion-based; identification is reactive and event-driven; no consolidated view across business lines.</t>
  </si>
  <si>
    <t>• Manual register/spreadsheet for Board Cyber Oversight; tracked in email or SharePoint
• Audit evidence exists as scattered files, no central record
• Compliance reviews are ad-hoc; no platform enforcement</t>
  </si>
  <si>
    <t>Board Cyber Oversight held in FSC Compliance + nCino Risk Management with structured risk taxonomies, control libraries, and rules-based monitoring; Tableau dashboards roll up risk to enterprise level; manual KRIs are tracked centrally.</t>
  </si>
  <si>
    <t>• Salesforce Custom Object captures Board Cyber Oversight register entries
• Validation Rules enforce required fields
• Permission Sets segregate roles (Compliance vs Business)
• Reports dashboard for monthly review</t>
  </si>
  <si>
    <t>Board Cyber Oversight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</si>
  <si>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Embedded Compliance Controls (FS - All) - Ensures digital workers follow same regulatory guardrails as humans. Approval protocols, disclosures, audit trails acros
• Access &amp; Security Policy Creation Agent (Technology) - Retail banking agent in Cyber workflow (Technology LOB). Specifics per slide.
• Offensive Security Testing Agent (Technology) - Retail banking agent in Cyber workflow (Technology LOB). Specifics per slide.</t>
  </si>
  <si>
    <t>(Multi-agent + Headless 360) Board Cyber Oversight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</si>
  <si>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Regulatory Change Management runs on email threads, Word minutes, and shared drives. No structured records; committee actions tracked in spreadsheets; oversight is reactive and rooted in personal vigilance.</t>
  </si>
  <si>
    <t>• Manual register/spreadsheet for Regulatory Change Management; tracked in email or SharePoint
• Audit evidence exists as scattered files, no central record
• Compliance reviews are ad-hoc; no platform enforcement</t>
  </si>
  <si>
    <t>Regulatory Change Management captured in FSC Compliance + Quip or Salesforce custom records; structured charters, RACI matrices, decision logs, and approval workflows. Tableau dashboards expose committee throughput and aging items.</t>
  </si>
  <si>
    <t>• Salesforce Custom Object captures Regulatory Change Management register entries
• Validation Rules enforce required fields
• Permission Sets segregate roles (Compliance vs Business)
• Reports dashboard for monthly review</t>
  </si>
  <si>
    <t>Regulatory Change Management AI-augmented: Einstein summarizes committee artifacts, nCino IQ flags governance debt, and Banking Advisor drafts committee briefs and summaries in-channel. CRM Analytics dashboards expose governance health metrics and exception trends.</t>
  </si>
  <si>
    <t>(Multi-agent + Headless 360) Regulatory Change Management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</si>
  <si>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Compliance Governance runs on email threads, Word minutes, and shared drives. No structured records; committee actions tracked in spreadsheets; oversight is reactive and rooted in personal vigilance.</t>
  </si>
  <si>
    <t>• Manual register/spreadsheet for Compliance Governance; tracked in email or SharePoint
• Audit evidence exists as scattered files, no central record
• Compliance reviews are ad-hoc; no platform enforcement</t>
  </si>
  <si>
    <t>Compliance Governance captured in FSC Compliance + Quip or Salesforce custom records; structured charters, RACI matrices, decision logs, and approval workflows. Tableau dashboards expose committee throughput and aging items.</t>
  </si>
  <si>
    <t>• Salesforce Custom Object captures Compliance Governance register entries
• Validation Rules enforce required fields
• Permission Sets segregate roles (Compliance vs Business)
• Reports dashboard for monthly review</t>
  </si>
  <si>
    <t>Compliance Governance AI-augmented: Einstein summarizes committee artifacts, nCino IQ flags governance debt, and Banking Advisor drafts committee briefs and summaries in-channel. CRM Analytics dashboards expose governance health metrics and exception trends.</t>
  </si>
  <si>
    <t>• Agentforce Operations (Operations) - Apr 2026 GA - back-office automation: process coordination, data verification, compliance clearance.
• Process Compliance Navigator (FS - All) - Summer 25 release. Compliance workflow automation aligned to FS regulatory frameworks.
• Embedded Compliance Controls (FS - All) - Ensures digital workers follow same regulatory guardrails as humans. Approval protocols, disclosures, audit trails acros</t>
  </si>
  <si>
    <t>(Multi-agent + Headless 360) Compliance Governance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</si>
  <si>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Exam Readiness runs on email threads, Word minutes, and shared drives. No structured records; committee actions tracked in spreadsheets; oversight is reactive and rooted in personal vigilance.</t>
  </si>
  <si>
    <t>• Manual register/spreadsheet for Exam Readiness; tracked in email or SharePoint
• Audit evidence exists as scattered files, no central record
• Compliance reviews are ad-hoc; no platform enforcement</t>
  </si>
  <si>
    <t>Exam Readiness captured in FSC Compliance + Quip or Salesforce custom records; structured charters, RACI matrices, decision logs, and approval workflows. Tableau dashboards expose committee throughput and aging items.</t>
  </si>
  <si>
    <t>• Salesforce Custom Object captures Exam Readiness register entries
• Validation Rules enforce required fields
• Permission Sets segregate roles (Compliance vs Business)
• Reports dashboard for monthly review</t>
  </si>
  <si>
    <t>Exam Readiness AI-augmented: Einstein summarizes committee artifacts, nCino IQ flags governance debt, and Banking Advisor drafts committee briefs and summaries in-channel. CRM Analytics dashboards expose governance health metrics and exception trends.</t>
  </si>
  <si>
    <t>(Multi-agent + Headless 360) Exam Readiness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</si>
  <si>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NCUA/FFIEC Governance runs on email threads, Word minutes, and shared drives. No structured records; committee actions tracked in spreadsheets; oversight is reactive and rooted in personal vigilance.</t>
  </si>
  <si>
    <t>• Manual register/spreadsheet for NCUA/FFIEC Governance; tracked in email or SharePoint
• Audit evidence exists as scattered files, no central record
• Compliance reviews are ad-hoc; no platform enforcement</t>
  </si>
  <si>
    <t>NCUA/FFIEC Governance captured in FSC Compliance + Quip or Salesforce custom records; structured charters, RACI matrices, decision logs, and approval workflows. Tableau dashboards expose committee throughput and aging items.</t>
  </si>
  <si>
    <t>• Salesforce Custom Object captures NCUA/FFIEC Governance register entries
• Validation Rules enforce required fields
• Permission Sets segregate roles (Compliance vs Business)
• Reports dashboard for monthly review</t>
  </si>
  <si>
    <t>NCUA/FFIEC Governance AI-augmented: Einstein summarizes committee artifacts, nCino IQ flags governance debt, and Banking Advisor drafts committee briefs and summaries in-channel. CRM Analytics dashboards expose governance health metrics and exception trends.</t>
  </si>
  <si>
    <t>(Multi-agent + Headless 360) NCUA/FFIEC Governance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</si>
  <si>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SEC/FINRA Governance runs on email threads, Word minutes, and shared drives. No structured records; committee actions tracked in spreadsheets; oversight is reactive and rooted in personal vigilance.</t>
  </si>
  <si>
    <t>• Manual register/spreadsheet for SEC/FINRA Governance; tracked in email or SharePoint
• Audit evidence exists as scattered files, no central record
• Compliance reviews are ad-hoc; no platform enforcement</t>
  </si>
  <si>
    <t>SEC/FINRA Governance captured in FSC Compliance + Quip or Salesforce custom records; structured charters, RACI matrices, decision logs, and approval workflows. Tableau dashboards expose committee throughput and aging items.</t>
  </si>
  <si>
    <t>• Salesforce Custom Object captures SEC/FINRA Governance register entries
• Validation Rules enforce required fields
• Permission Sets segregate roles (Compliance vs Business)
• Reports dashboard for monthly review</t>
  </si>
  <si>
    <t>SEC/FINRA Governance AI-augmented: Einstein summarizes committee artifacts, nCino IQ flags governance debt, and Banking Advisor drafts committee briefs and summaries in-channel. CRM Analytics dashboards expose governance health metrics and exception trends.</t>
  </si>
  <si>
    <t>(Multi-agent + Headless 360) SEC/FINRA Governance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</si>
  <si>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NAIC/State DOI Governance runs on email threads, Word minutes, and shared drives. No structured records; committee actions tracked in spreadsheets; oversight is reactive and rooted in personal vigilance.</t>
  </si>
  <si>
    <t>• Manual register/spreadsheet for NAIC/State DOI Governance; tracked in email or SharePoint
• Audit evidence exists as scattered files, no central record
• Compliance reviews are ad-hoc; no platform enforcement</t>
  </si>
  <si>
    <t>NAIC/State DOI Governance captured in FSC Compliance + Quip or Salesforce custom records; structured charters, RACI matrices, decision logs, and approval workflows. Tableau dashboards expose committee throughput and aging items.</t>
  </si>
  <si>
    <t>• Salesforce Custom Object captures NAIC/State DOI Governance register entries
• Validation Rules enforce required fields
• Permission Sets segregate roles (Compliance vs Business)
• Reports dashboard for monthly review</t>
  </si>
  <si>
    <t>NAIC/State DOI Governance AI-augmented: Einstein summarizes committee artifacts, nCino IQ flags governance debt, and Banking Advisor drafts committee briefs and summaries in-channel. CRM Analytics dashboards expose governance health metrics and exception trends.</t>
  </si>
  <si>
    <t>(Multi-agent + Headless 360) NAIC/State DOI Governance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</si>
  <si>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Project Governance Framework runs on email threads, Word minutes, and shared drives. No structured records; committee actions tracked in spreadsheets; oversight is reactive and rooted in personal vigilance.</t>
  </si>
  <si>
    <t>• Manual register/spreadsheet for Project Governance Framework; tracked in email or SharePoint
• Audit evidence exists as scattered files, no central record
• Compliance reviews are ad-hoc; no platform enforcement</t>
  </si>
  <si>
    <t>Project Governance Framework captured in FSC Compliance + Quip or Salesforce custom records; structured charters, RACI matrices, decision logs, and approval workflows. Tableau dashboards expose committee throughput and aging items.</t>
  </si>
  <si>
    <t>• Salesforce Custom Object captures Project Governance Framework register entries
• Validation Rules enforce required fields
• Permission Sets segregate roles (Compliance vs Business)
• Reports dashboard for monthly review</t>
  </si>
  <si>
    <t>Project Governance Framework AI-augmented: Einstein summarizes committee artifacts, nCino IQ flags governance debt, and Banking Advisor drafts committee briefs and summaries in-channel. CRM Analytics dashboards expose governance health metrics and exception trends.</t>
  </si>
  <si>
    <t>(Multi-agent + Headless 360) Project Governance Framework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</si>
  <si>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Portfolio Management runs on email threads, Word minutes, and shared drives. No structured records; committee actions tracked in spreadsheets; oversight is reactive and rooted in personal vigilance.</t>
  </si>
  <si>
    <t>• Manual register/spreadsheet for Portfolio Management; tracked in email or SharePoint
• Audit evidence exists as scattered files, no central record
• Compliance reviews are ad-hoc; no platform enforcement</t>
  </si>
  <si>
    <t>Portfolio Management captured in FSC Compliance + Quip or Salesforce custom records; structured charters, RACI matrices, decision logs, and approval workflows. Tableau dashboards expose committee throughput and aging items.</t>
  </si>
  <si>
    <t>• Salesforce Custom Object captures Portfolio Management register entries
• Validation Rules enforce required fields
• Permission Sets segregate roles (Compliance vs Business)
• Reports dashboard for monthly review</t>
  </si>
  <si>
    <t>Portfolio Management AI-augmented: Einstein summarizes committee artifacts, nCino IQ flags governance debt, and Banking Advisor drafts committee briefs and summaries in-channel. CRM Analytics dashboards expose governance health metrics and exception trends.</t>
  </si>
  <si>
    <t>(Multi-agent + Headless 360) Portfolio Management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</si>
  <si>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Benefits Realization runs on email threads, Word minutes, and shared drives. No structured records; committee actions tracked in spreadsheets; oversight is reactive and rooted in personal vigilance.</t>
  </si>
  <si>
    <t>• Manual register/spreadsheet for Benefits Realization; tracked in email or SharePoint
• Audit evidence exists as scattered files, no central record
• Compliance reviews are ad-hoc; no platform enforcement</t>
  </si>
  <si>
    <t>Benefits Realization captured in FSC Compliance + Quip or Salesforce custom records; structured charters, RACI matrices, decision logs, and approval workflows. Tableau dashboards expose committee throughput and aging items.</t>
  </si>
  <si>
    <t>• Salesforce Custom Object captures Benefits Realization register entries
• Validation Rules enforce required fields
• Permission Sets segregate roles (Compliance vs Business)
• Reports dashboard for monthly review</t>
  </si>
  <si>
    <t>Benefits Realization AI-augmented: Einstein summarizes committee artifacts, nCino IQ flags governance debt, and Banking Advisor drafts committee briefs and summaries in-channel. CRM Analytics dashboards expose governance health metrics and exception trends.</t>
  </si>
  <si>
    <t>• Benefits Verification (FS - Insurance) - AI-powered benefits verification process simplification.</t>
  </si>
  <si>
    <t>(Multi-agent + Headless 360) Benefits Realization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</si>
  <si>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Agile Governance runs on email threads, Word minutes, and shared drives. No structured records; committee actions tracked in spreadsheets; oversight is reactive and rooted in personal vigilance.</t>
  </si>
  <si>
    <t>• Manual register/spreadsheet for Agile Governance; tracked in email or SharePoint
• Audit evidence exists as scattered files, no central record
• Compliance reviews are ad-hoc; no platform enforcement</t>
  </si>
  <si>
    <t>Agile Governance captured in FSC Compliance + Quip or Salesforce custom records; structured charters, RACI matrices, decision logs, and approval workflows. Tableau dashboards expose committee throughput and aging items.</t>
  </si>
  <si>
    <t>• Salesforce Custom Object captures Agile Governance register entries
• Validation Rules enforce required fields
• Permission Sets segregate roles (Compliance vs Business)
• Reports dashboard for monthly review</t>
  </si>
  <si>
    <t>Agile Governance AI-augmented: Einstein summarizes committee artifacts, nCino IQ flags governance debt, and Banking Advisor drafts committee briefs and summaries in-channel. CRM Analytics dashboards expose governance health metrics and exception trends.</t>
  </si>
  <si>
    <t>(Multi-agent + Headless 360) Agile Governance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</si>
  <si>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Value Realization Dashboards &amp; Scorecards runs on email threads, Word minutes, and shared drives. No structured records; committee actions tracked in spreadsheets; oversight is reactive and rooted in personal vigilance.</t>
  </si>
  <si>
    <t>• Manual register/spreadsheet for Value Realization Dashboards &amp; Scorecards; tracked in email or SharePoint
• Audit evidence exists as scattered files, no central record
• Compliance reviews are ad-hoc; no platform enforcement</t>
  </si>
  <si>
    <t>Value Realization Dashboards &amp; Scorecards captured in FSC Compliance + Quip or Salesforce custom records; structured charters, RACI matrices, decision logs, and approval workflows. Tableau dashboards expose committee throughput and aging items.</t>
  </si>
  <si>
    <t>• Salesforce Custom Object captures Value Realization Dashboards &amp; Scorecards register entries
• Validation Rules enforce required fields
• Permission Sets segregate roles (Compliance vs Business)
• Reports dashboard for monthly review</t>
  </si>
  <si>
    <t>Value Realization Dashboards &amp; Scorecards AI-augmented: Einstein summarizes committee artifacts, nCino IQ flags governance debt, and Banking Advisor drafts committee briefs and summaries in-channel. CRM Analytics dashboards expose governance health metrics and exception trends.</t>
  </si>
  <si>
    <t>(Multi-agent + Headless 360) Value Realization Dashboards &amp; Scorecards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</si>
  <si>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Adoption-to-Value Measurement &amp; Instrumentation runs on email threads, Word minutes, and shared drives. No structured records; committee actions tracked in spreadsheets; oversight is reactive and rooted in personal vigilance.</t>
  </si>
  <si>
    <t>• Manual register/spreadsheet for Adoption-to-Value Measurement &amp; Instrumentation; tracked in email or SharePoint
• Audit evidence exists as scattered files, no central record
• Compliance reviews are ad-hoc; no platform enforcement</t>
  </si>
  <si>
    <t>Adoption-to-Value Measurement &amp; Instrumentation captured in FSC Compliance + Quip or Salesforce custom records; structured charters, RACI matrices, decision logs, and approval workflows. Tableau dashboards expose committee throughput and aging items.</t>
  </si>
  <si>
    <t>• Salesforce Custom Object captures Adoption-to-Value Measurement &amp; Instrumentation register entries
• Validation Rules enforce required fields
• Permission Sets segregate roles (Compliance vs Business)
• Reports dashboard for monthly review</t>
  </si>
  <si>
    <t>Adoption-to-Value Measurement &amp; Instrumentation AI-augmented: Einstein summarizes committee artifacts, nCino IQ flags governance debt, and Banking Advisor drafts committee briefs and summaries in-channel. CRM Analytics dashboards expose governance health metrics and exception trends.</t>
  </si>
  <si>
    <t>• People Measurement &amp; Reporting Agent (G&amp;A) - Retail banking agent in People Strategy &amp; Planning workflow (G&amp;A LOB). Specifics per slide.</t>
  </si>
  <si>
    <t>(Multi-agent + Headless 360) Adoption-to-Value Measurement &amp; Instrumentation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</si>
  <si>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Implementation Delivery Management runs on email threads, Word minutes, and shared drives. No structured records; committee actions tracked in spreadsheets; oversight is reactive and rooted in personal vigilance.</t>
  </si>
  <si>
    <t>• Manual register/spreadsheet for Implementation Delivery Management; tracked in email or SharePoint
• Audit evidence exists as scattered files, no central record
• Compliance reviews are ad-hoc; no platform enforcement</t>
  </si>
  <si>
    <t>Implementation Delivery Management captured in FSC Compliance + Quip or Salesforce custom records; structured charters, RACI matrices, decision logs, and approval workflows. Tableau dashboards expose committee throughput and aging items.</t>
  </si>
  <si>
    <t>• Salesforce Custom Object captures Implementation Delivery Management register entries
• Validation Rules enforce required fields
• Permission Sets segregate roles (Compliance vs Business)
• Reports dashboard for monthly review</t>
  </si>
  <si>
    <t>Implementation Delivery Management AI-augmented: Einstein summarizes committee artifacts, nCino IQ flags governance debt, and Banking Advisor drafts committee briefs and summaries in-channel. CRM Analytics dashboards expose governance health metrics and exception trends.</t>
  </si>
  <si>
    <t>(Multi-agent + Headless 360) Implementation Delivery Management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</si>
  <si>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Fiduciary Governance maintained in spreadsheets or local risk registers; controls assertion-based; identification is reactive and event-driven; no consolidated view across business lines.</t>
  </si>
  <si>
    <t>• Manual register/spreadsheet for Fiduciary Governance; tracked in email or SharePoint
• Audit evidence exists as scattered files, no central record
• Compliance reviews are ad-hoc; no platform enforcement</t>
  </si>
  <si>
    <t>Fiduciary Governance held in FSC Compliance + nCino Risk Management with structured risk taxonomies, control libraries, and rules-based monitoring; Tableau dashboards roll up risk to enterprise level; manual KRIs are tracked centrally.</t>
  </si>
  <si>
    <t>• Salesforce Custom Object captures Fiduciary Governance register entries
• Validation Rules enforce required fields
• Permission Sets segregate roles (Compliance vs Business)
• Reports dashboard for monthly review</t>
  </si>
  <si>
    <t>Fiduciary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</si>
  <si>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Fiduciary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</si>
  <si>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Conduct Risk Governance maintained in spreadsheets or local risk registers; controls assertion-based; identification is reactive and event-driven; no consolidated view across business lines.</t>
  </si>
  <si>
    <t>• Manual register/spreadsheet for Conduct Risk Governance; tracked in email or SharePoint
• Audit evidence exists as scattered files, no central record
• Compliance reviews are ad-hoc; no platform enforcement</t>
  </si>
  <si>
    <t>Conduct Risk Governance held in FSC Compliance + nCino Risk Management with structured risk taxonomies, control libraries, and rules-based monitoring; Tableau dashboards roll up risk to enterprise level; manual KRIs are tracked centrally.</t>
  </si>
  <si>
    <t>• Salesforce Custom Object captures Conduct Risk Governance register entries
• Validation Rules enforce required fields
• Permission Sets segregate roles (Compliance vs Business)
• Reports dashboard for monthly review</t>
  </si>
  <si>
    <t>Conduct Risk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</si>
  <si>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Conduct Risk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</si>
  <si>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Fair Lending Governance maintained in spreadsheets or local risk registers; controls assertion-based; identification is reactive and event-driven; no consolidated view across business lines.</t>
  </si>
  <si>
    <t>• Manual register/spreadsheet for Fair Lending Governance; tracked in email or SharePoint
• Audit evidence exists as scattered files, no central record
• Compliance reviews are ad-hoc; no platform enforcement</t>
  </si>
  <si>
    <t>Fair Lending Governance held in FSC Compliance + nCino Risk Management with structured risk taxonomies, control libraries, and rules-based monitoring; Tableau dashboards roll up risk to enterprise level; manual KRIs are tracked centrally.</t>
  </si>
  <si>
    <t>• Salesforce Custom Object captures Fair Lending Governance register entries
• Validation Rules enforce required fields
• Permission Sets segregate roles (Compliance vs Business)
• Reports dashboard for monthly review</t>
  </si>
  <si>
    <t>Fair Lending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</si>
  <si>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Loan Product Assistance / Digital Loan Officer Agent (FS - Lending) - Customer-facing agent. Guides borrowers through loan options (auto/personal mortgage). 24/7 product discovery.
• Collections Assistance (FS - Lending) - Generates talking points, payment links, call scripts. Promise to pay, legal case eligibility check.
• Embedded Compliance Controls (FS - All) - Ensures digital workers follow same regulatory guardrails as humans. Approval protocols, disclosures, audit trails acros</t>
  </si>
  <si>
    <t>(Multi-agent + Headless 360) Fair Lending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</si>
  <si>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Producer Licensing Governance maintained in spreadsheets or local risk registers; controls assertion-based; identification is reactive and event-driven; no consolidated view across business lines.</t>
  </si>
  <si>
    <t>• Manual register/spreadsheet for Producer Licensing Governance; tracked in email or SharePoint
• Audit evidence exists as scattered files, no central record
• Compliance reviews are ad-hoc; no platform enforcement</t>
  </si>
  <si>
    <t>Producer Licensing Governance held in FSC Compliance + nCino Risk Management with structured risk taxonomies, control libraries, and rules-based monitoring; Tableau dashboards roll up risk to enterprise level; manual KRIs are tracked centrally.</t>
  </si>
  <si>
    <t>• Salesforce Custom Object captures Producer Licensing Governance register entries
• Validation Rules enforce required fields
• Permission Sets segregate roles (Compliance vs Business)
• Reports dashboard for monthly review</t>
  </si>
  <si>
    <t>Producer Licensing Governance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</si>
  <si>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Producer Licensing Governance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</si>
  <si>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Innovation Vision runs on email and PowerPoint pitches; ideas captured in scattered backlogs; pilots launched on enthusiasm rather than evidence; ROI not measured.</t>
  </si>
  <si>
    <t>• Innovation activities for Innovation Vision not centrally tracked; ideas captured in email/whiteboard
• No formal pipeline, scoring, or pilot management
• Hard to measure innovation throughput or success rate</t>
  </si>
  <si>
    <t>Innovation Vision runs on Sales Cloud Opportunity (configured for ideas/pilots) + Quip ideation canvases + Slack channels; structured stage-gates with documented criteria; basic conversion analytics in CRM Analytics; partnership pipeline tracked in standard CRM.</t>
  </si>
  <si>
    <t>• Innovation idea Salesforce Custom Object with submit/review workflow
• Stage-gate via Approval Process
• Slack channel for transparent idea discussion (no AI yet)</t>
  </si>
  <si>
    <t>Innovation Vision data-grounded: Einstein Idea Scoring ranks ideas by strategic fit and feasibility; nCino IQ flags pilots veering off track; Banking Advisor drafts stage-gate review briefs and partner outreach in-channel; Data Cloud unifies pilot telemetry + external benchmarks.</t>
  </si>
  <si>
    <t>• Idea pipeline orchestration: Slack → Salesforce → Databricks ML scoring → Tableau dashboard
• Agent Bricks coordinates innovation pilot tracking with multi-LOB stakeholders
• MCP-mediated tool calls across innovation tooling</t>
  </si>
  <si>
    <t>(Multi-agent + Headless 360) Innovation Vision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</si>
  <si>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 Vector Search REST API (Databricks): REST API for managing Vector Search endpoints, indexes, and similarity queries against Delta-backed vector indices. Powers RAG app
  Docs: https://docs.databricks.com/api/workspace/vectorsearchendpoints
• Model Serving Endpoints API (Databricks): REST API for invoking model serving endpoints (custom models + foundation models) for real-time and batch inference.
  Docs: https://docs.databricks.com/api/workspace/servingendpoints
• AI Gateway (Databricks): Unified API gateway for LLM access with rate limiting, audit logging, and PII detection. Provides governed access to OpenAI, Anthr
  Docs: https://www.databricks.com/product/machine-learning/retrieval-augmented-generation</t>
  </si>
  <si>
    <t>Innovation Themes runs on email and PowerPoint pitches; ideas captured in scattered backlogs; pilots launched on enthusiasm rather than evidence; ROI not measured.</t>
  </si>
  <si>
    <t>• Innovation activities for Innovation Themes not centrally tracked; ideas captured in email/whiteboard
• No formal pipeline, scoring, or pilot management
• Hard to measure innovation throughput or success rate</t>
  </si>
  <si>
    <t>Innovation Themes runs on Sales Cloud Opportunity (configured for ideas/pilots) + Quip ideation canvases + Slack channels; structured stage-gates with documented criteria; basic conversion analytics in CRM Analytics; partnership pipeline tracked in standard CRM.</t>
  </si>
  <si>
    <t>Innovation Themes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</si>
  <si>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Themes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</si>
  <si>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Innovation Horizons runs on email and PowerPoint pitches; ideas captured in scattered backlogs; pilots launched on enthusiasm rather than evidence; ROI not measured.</t>
  </si>
  <si>
    <t>• Innovation activities for Innovation Horizons not centrally tracked; ideas captured in email/whiteboard
• No formal pipeline, scoring, or pilot management
• Hard to measure innovation throughput or success rate</t>
  </si>
  <si>
    <t>Innovation Horizons runs on Sales Cloud Opportunity (configured for ideas/pilots) + Quip ideation canvases + Slack channels; structured stage-gates with documented criteria; basic conversion analytics in CRM Analytics; partnership pipeline tracked in standard CRM.</t>
  </si>
  <si>
    <t>Innovation Horizons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</si>
  <si>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Horizons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</si>
  <si>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Innovation KPIs runs on email and PowerPoint pitches; ideas captured in scattered backlogs; pilots launched on enthusiasm rather than evidence; ROI not measured.</t>
  </si>
  <si>
    <t>• Innovation activities for Innovation KPIs not centrally tracked; ideas captured in email/whiteboard
• No formal pipeline, scoring, or pilot management
• Hard to measure innovation throughput or success rate</t>
  </si>
  <si>
    <t>Innovation KPIs runs on Sales Cloud Opportunity (configured for ideas/pilots) + Quip ideation canvases + Slack channels; structured stage-gates with documented criteria; basic conversion analytics in CRM Analytics; partnership pipeline tracked in standard CRM.</t>
  </si>
  <si>
    <t>Innovation KPIs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</si>
  <si>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KPIs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</si>
  <si>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Idea Sourcing Channels runs on email and PowerPoint pitches; ideas captured in scattered backlogs; pilots launched on enthusiasm rather than evidence; ROI not measured.</t>
  </si>
  <si>
    <t>• Innovation activities for Idea Sourcing Channels not centrally tracked; ideas captured in email/whiteboard
• No formal pipeline, scoring, or pilot management
• Hard to measure innovation throughput or success rate</t>
  </si>
  <si>
    <t>Idea Sourcing Channels runs on Sales Cloud Opportunity (configured for ideas/pilots) + Quip ideation canvases + Slack channels; structured stage-gates with documented criteria; basic conversion analytics in CRM Analytics; partnership pipeline tracked in standard CRM.</t>
  </si>
  <si>
    <t>Idea Sourcing Channels data-grounded: Einstein Idea Scoring ranks ideas by strategic fit and feasibility; nCino IQ flags pilots veering off track; Banking Advisor drafts stage-gate review briefs and partner outreach in-channel; Data Cloud unifies pilot telemetry + external benchmarks.</t>
  </si>
  <si>
    <t>• Campaign Optimizer Agent (Marketing) - Automates full campaign lifecycle with AI: analyze, generate, personalize, optimize.
• Agentforce Voice (All) - AI agents on voice channel; agents built once, deployed across channels.
• Banking Relationship Assistance (FS - Banking (Commercial/Retail)) - Automates wrap-up tasks after client meetings. Organizes notes, summarizes, updates client plans, creates follow-ups. Us</t>
  </si>
  <si>
    <t>(Multi-agent + Headless 360) Idea Sourcing Channels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</si>
  <si>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Employee Ideation runs on email and PowerPoint pitches; ideas captured in scattered backlogs; pilots launched on enthusiasm rather than evidence; ROI not measured.</t>
  </si>
  <si>
    <t>• Innovation activities for Employee Ideation not centrally tracked; ideas captured in email/whiteboard
• No formal pipeline, scoring, or pilot management
• Hard to measure innovation throughput or success rate</t>
  </si>
  <si>
    <t>Employee Ideation runs on Sales Cloud Opportunity (configured for ideas/pilots) + Quip ideation canvases + Slack channels; structured stage-gates with documented criteria; basic conversion analytics in CRM Analytics; partnership pipeline tracked in standard CRM.</t>
  </si>
  <si>
    <t>Employee Ideation data-grounded: Einstein Idea Scoring ranks ideas by strategic fit and feasibility; nCino IQ flags pilots veering off track; Banking Advisor drafts stage-gate review briefs and partner outreach in-channel; Data Cloud unifies pilot telemetry + external benchmarks.</t>
  </si>
  <si>
    <t>• Campaign Optimizer Agent (Marketing) - Automates full campaign lifecycle with AI: analyze, generate, personalize, optimize.
• IT Service Agent (IT Service) - Slack/Teams/portal/webchat. Handles IT requests, troubleshoots, escalates urgent.
• Banking Service Employee Assistance (FS - Banking) - For service reps. Subagents include balance inquiries, lost card reports, fee reversals. Integrates with core banking sy</t>
  </si>
  <si>
    <t>(Multi-agent + Headless 360) Employee Ideation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</si>
  <si>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Customer-Driven Innovation runs on email and PowerPoint pitches; ideas captured in scattered backlogs; pilots launched on enthusiasm rather than evidence; ROI not measured.</t>
  </si>
  <si>
    <t>• Innovation activities for Customer-Driven Innovation not centrally tracked; ideas captured in email/whiteboard
• No formal pipeline, scoring, or pilot management
• Hard to measure innovation throughput or success rate</t>
  </si>
  <si>
    <t>Customer-Driven Innovation runs on Sales Cloud Opportunity (configured for ideas/pilots) + Quip ideation canvases + Slack channels; structured stage-gates with documented criteria; basic conversion analytics in CRM Analytics; partnership pipeline tracked in standard CRM.</t>
  </si>
  <si>
    <t>Customer-Driven Innovation data-grounded: Einstein Idea Scoring ranks ideas by strategic fit and feasibility; nCino IQ flags pilots veering off track; Banking Advisor drafts stage-gate review briefs and partner outreach in-channel; Data Cloud unifies pilot telemetry + external benchmarks.</t>
  </si>
  <si>
    <t>• Campaign Optimizer Agent (Marketing) - Automates full campaign lifecycle with AI: analyze, generate, personalize, optimize.
• Banking Relationship Assistance (FS - Banking (Commercial/Retail)) - Automates wrap-up tasks after client meetings. Organizes notes, summarizes, updates client plans, creates follow-ups. Us
• Financial Advisor Assistance (FS - Wealth) - Automates meeting preparation for advisors. Generates agendas, summarizes financials, prepares client emails. Wealth man</t>
  </si>
  <si>
    <t>(Multi-agent + Headless 360) Customer-Driven Innovation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</si>
  <si>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Idea Evaluation Criteria runs on email and PowerPoint pitches; ideas captured in scattered backlogs; pilots launched on enthusiasm rather than evidence; ROI not measured.</t>
  </si>
  <si>
    <t>• Innovation activities for Idea Evaluation Criteria not centrally tracked; ideas captured in email/whiteboard
• No formal pipeline, scoring, or pilot management
• Hard to measure innovation throughput or success rate</t>
  </si>
  <si>
    <t>Idea Evaluation Criteria runs on Sales Cloud Opportunity (configured for ideas/pilots) + Quip ideation canvases + Slack channels; structured stage-gates with documented criteria; basic conversion analytics in CRM Analytics; partnership pipeline tracked in standard CRM.</t>
  </si>
  <si>
    <t>Idea Evaluation Criteria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</si>
  <si>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Idea Evaluation Criteria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</si>
  <si>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Idea Prioritization runs on email and PowerPoint pitches; ideas captured in scattered backlogs; pilots launched on enthusiasm rather than evidence; ROI not measured.</t>
  </si>
  <si>
    <t>• Innovation activities for Idea Prioritization not centrally tracked; ideas captured in email/whiteboard
• No formal pipeline, scoring, or pilot management
• Hard to measure innovation throughput or success rate</t>
  </si>
  <si>
    <t>Idea Prioritization runs on Sales Cloud Opportunity (configured for ideas/pilots) + Quip ideation canvases + Slack channels; structured stage-gates with documented criteria; basic conversion analytics in CRM Analytics; partnership pipeline tracked in standard CRM.</t>
  </si>
  <si>
    <t>Idea Prioritization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</si>
  <si>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Idea Prioritization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</si>
  <si>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Pilot Framework runs on email and PowerPoint pitches; ideas captured in scattered backlogs; pilots launched on enthusiasm rather than evidence; ROI not measured.</t>
  </si>
  <si>
    <t>• Innovation activities for Pilot Framework not centrally tracked; ideas captured in email/whiteboard
• No formal pipeline, scoring, or pilot management
• Hard to measure innovation throughput or success rate</t>
  </si>
  <si>
    <t>Pilot Framework runs on Sales Cloud Opportunity (configured for ideas/pilots) + Quip ideation canvases + Slack channels; structured stage-gates with documented criteria; basic conversion analytics in CRM Analytics; partnership pipeline tracked in standard CRM.</t>
  </si>
  <si>
    <t>Pilot Framework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</si>
  <si>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Pilot Framework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</si>
  <si>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Sandbox Environments runs on email and PowerPoint pitches; ideas captured in scattered backlogs; pilots launched on enthusiasm rather than evidence; ROI not measured.</t>
  </si>
  <si>
    <t>• Innovation activities for Sandbox Environments not centrally tracked; ideas captured in email/whiteboard
• No formal pipeline, scoring, or pilot management
• Hard to measure innovation throughput or success rate</t>
  </si>
  <si>
    <t>Sandbox Environments runs on Sales Cloud Opportunity (configured for ideas/pilots) + Quip ideation canvases + Slack channels; structured stage-gates with documented criteria; basic conversion analytics in CRM Analytics; partnership pipeline tracked in standard CRM.</t>
  </si>
  <si>
    <t>Sandbox Environments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</si>
  <si>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Sandbox Environments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</si>
  <si>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Fail-Fast Culture runs on email and PowerPoint pitches; ideas captured in scattered backlogs; pilots launched on enthusiasm rather than evidence; ROI not measured.</t>
  </si>
  <si>
    <t>• Innovation activities for Fail-Fast Culture not centrally tracked; ideas captured in email/whiteboard
• No formal pipeline, scoring, or pilot management
• Hard to measure innovation throughput or success rate</t>
  </si>
  <si>
    <t>Fail-Fast Culture runs on Sales Cloud Opportunity (configured for ideas/pilots) + Quip ideation canvases + Slack channels; structured stage-gates with documented criteria; basic conversion analytics in CRM Analytics; partnership pipeline tracked in standard CRM.</t>
  </si>
  <si>
    <t>Fail-Fast Culture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</si>
  <si>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Fail-Fast Culture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</si>
  <si>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A/B Testing Capabilities runs on email and PowerPoint pitches; ideas captured in scattered backlogs; pilots launched on enthusiasm rather than evidence; ROI not measured.</t>
  </si>
  <si>
    <t>• Innovation activities for A/B Testing Capabilities not centrally tracked; ideas captured in email/whiteboard
• No formal pipeline, scoring, or pilot management
• Hard to measure innovation throughput or success rate</t>
  </si>
  <si>
    <t>A/B Testing Capabilities runs on Sales Cloud Opportunity (configured for ideas/pilots) + Quip ideation canvases + Slack channels; structured stage-gates with documented criteria; basic conversion analytics in CRM Analytics; partnership pipeline tracked in standard CRM.</t>
  </si>
  <si>
    <t>A/B Testing Capabilities data-grounded: Einstein Idea Scoring ranks ideas by strategic fit and feasibility; nCino IQ flags pilots veering off track; Banking Advisor drafts stage-gate review briefs and partner outreach in-channel; Data Cloud unifies pilot telemetry + external benchmarks.</t>
  </si>
  <si>
    <t>• Risk Analysis And Stress Testing Agent (Risk &amp; Compliance) - Retail banking agent in Market &amp; Liquidity Risk Monitoring workflow (Risk &amp; Compliance LOB). Specifics per slide.
• Offensive Security Testing Agent (Technology) - Retail banking agent in Cyber workflow (Technology LOB). Specifics per slide.</t>
  </si>
  <si>
    <t>(Multi-agent + Headless 360) A/B Testing Capabilities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</si>
  <si>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Pilot Governance runs on email and PowerPoint pitches; ideas captured in scattered backlogs; pilots launched on enthusiasm rather than evidence; ROI not measured.</t>
  </si>
  <si>
    <t>• Innovation activities for Pilot Governance not centrally tracked; ideas captured in email/whiteboard
• No formal pipeline, scoring, or pilot management
• Hard to measure innovation throughput or success rate</t>
  </si>
  <si>
    <t>Pilot Governance runs on Sales Cloud Opportunity (configured for ideas/pilots) + Quip ideation canvases + Slack channels; structured stage-gates with documented criteria; basic conversion analytics in CRM Analytics; partnership pipeline tracked in standard CRM.</t>
  </si>
  <si>
    <t>Pilot Governance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</si>
  <si>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Pilot Governance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</si>
  <si>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Scale Decision Framework runs on email and PowerPoint pitches; ideas captured in scattered backlogs; pilots launched on enthusiasm rather than evidence; ROI not measured.</t>
  </si>
  <si>
    <t>• Innovation activities for Scale Decision Framework not centrally tracked; ideas captured in email/whiteboard
• No formal pipeline, scoring, or pilot management
• Hard to measure innovation throughput or success rate</t>
  </si>
  <si>
    <t>Scale Decision Framework runs on Sales Cloud Opportunity (configured for ideas/pilots) + Quip ideation canvases + Slack channels; structured stage-gates with documented criteria; basic conversion analytics in CRM Analytics; partnership pipeline tracked in standard CRM.</t>
  </si>
  <si>
    <t>Scale Decision Framework data-grounded: Einstein Idea Scoring ranks ideas by strategic fit and feasibility; nCino IQ flags pilots veering off track; Banking Advisor drafts stage-gate review briefs and partner outreach in-channel; Data Cloud unifies pilot telemetry + external benchmarks.</t>
  </si>
  <si>
    <t>• Process Compliance Navigator (FS - All) - Summer 25 release. Compliance workflow automation aligned to FS regulatory frameworks.
• Agentforce Voice for Financial Services (FS - All) - Spring 2026 - Voice AI for banking and collections inquiries at scale.</t>
  </si>
  <si>
    <t>(Multi-agent + Headless 360) Scale Decision Framework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</si>
  <si>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Production Transition runs on email and PowerPoint pitches; ideas captured in scattered backlogs; pilots launched on enthusiasm rather than evidence; ROI not measured.</t>
  </si>
  <si>
    <t>• Innovation activities for Production Transition not centrally tracked; ideas captured in email/whiteboard
• No formal pipeline, scoring, or pilot management
• Hard to measure innovation throughput or success rate</t>
  </si>
  <si>
    <t>Production Transition runs on Sales Cloud Opportunity (configured for ideas/pilots) + Quip ideation canvases + Slack channels; structured stage-gates with documented criteria; basic conversion analytics in CRM Analytics; partnership pipeline tracked in standard CRM.</t>
  </si>
  <si>
    <t>Production Transition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</si>
  <si>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Production Transition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</si>
  <si>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Retirement Criteria runs on email and PowerPoint pitches; ideas captured in scattered backlogs; pilots launched on enthusiasm rather than evidence; ROI not measured.</t>
  </si>
  <si>
    <t>• Innovation activities for Retirement Criteria not centrally tracked; ideas captured in email/whiteboard
• No formal pipeline, scoring, or pilot management
• Hard to measure innovation throughput or success rate</t>
  </si>
  <si>
    <t>Retirement Criteria runs on Sales Cloud Opportunity (configured for ideas/pilots) + Quip ideation canvases + Slack channels; structured stage-gates with documented criteria; basic conversion analytics in CRM Analytics; partnership pipeline tracked in standard CRM.</t>
  </si>
  <si>
    <t>Retirement Criteria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</si>
  <si>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Retirement Criteria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</si>
  <si>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Knowledge Capture runs on email and PowerPoint pitches; ideas captured in scattered backlogs; pilots launched on enthusiasm rather than evidence; ROI not measured.</t>
  </si>
  <si>
    <t>• Innovation activities for Knowledge Capture not centrally tracked; ideas captured in email/whiteboard
• No formal pipeline, scoring, or pilot management
• Hard to measure innovation throughput or success rate</t>
  </si>
  <si>
    <t>Knowledge Capture runs on Sales Cloud Opportunity (configured for ideas/pilots) + Quip ideation canvases + Slack channels; structured stage-gates with documented criteria; basic conversion analytics in CRM Analytics; partnership pipeline tracked in standard CRM.</t>
  </si>
  <si>
    <t>Knowledge Capture data-grounded: Einstein Idea Scoring ranks ideas by strategic fit and feasibility; nCino IQ flags pilots veering off track; Banking Advisor drafts stage-gate review briefs and partner outreach in-channel; Data Cloud unifies pilot telemetry + external benchmarks.</t>
  </si>
  <si>
    <t>• Skills And Knowledge Gap Assessment Agent (Sales &amp; Marketing) - Retail banking agent in Frontline Sales Coaching workflow (Sales &amp; Marketing LOB). Specifics per slide.
• Real-Time Market Position &amp; Liquidity Metric Capture Agent (Risk &amp; Compliance) - Retail banking agent in Market &amp; Liquidity Risk Monitoring workflow (Risk &amp; Compliance LOB). Specifics per slide.
• Knowledge Agent (IT Helpdesk) (Technology) - Retail banking agent in IT Helpdesk workflow (Technology LOB). Specifics per slide.</t>
  </si>
  <si>
    <t>(Multi-agent + Headless 360) Knowledge Capture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</si>
  <si>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Post-Implementation Optimization runs on email and PowerPoint pitches; ideas captured in scattered backlogs; pilots launched on enthusiasm rather than evidence; ROI not measured.</t>
  </si>
  <si>
    <t>• Innovation activities for Post-Implementation Optimization not centrally tracked; ideas captured in email/whiteboard
• No formal pipeline, scoring, or pilot management
• Hard to measure innovation throughput or success rate</t>
  </si>
  <si>
    <t>Post-Implementation Optimization runs on Sales Cloud Opportunity (configured for ideas/pilots) + Quip ideation canvases + Slack channels; structured stage-gates with documented criteria; basic conversion analytics in CRM Analytics; partnership pipeline tracked in standard CRM.</t>
  </si>
  <si>
    <t>Post-Implementation Optimization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</si>
  <si>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Post-Implementation Optimization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</si>
  <si>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Dedicated Innovation Budget runs on email and PowerPoint pitches; ideas captured in scattered backlogs; pilots launched on enthusiasm rather than evidence; ROI not measured.</t>
  </si>
  <si>
    <t>• Innovation activities for Dedicated Innovation Budget not centrally tracked; ideas captured in email/whiteboard
• No formal pipeline, scoring, or pilot management
• Hard to measure innovation throughput or success rate</t>
  </si>
  <si>
    <t>Dedicated Innovation Budget runs on Sales Cloud Opportunity (configured for ideas/pilots) + Quip ideation canvases + Slack channels; structured stage-gates with documented criteria; basic conversion analytics in CRM Analytics; partnership pipeline tracked in standard CRM.</t>
  </si>
  <si>
    <t>Dedicated Innovation Budget data-grounded: Einstein Idea Scoring ranks ideas by strategic fit and feasibility; nCino IQ flags pilots veering off track; Banking Advisor drafts stage-gate review briefs and partner outreach in-channel; Data Cloud unifies pilot telemetry + external benchmarks.</t>
  </si>
  <si>
    <t>• Long-Term &amp; Annual Budgeting Agent (G&amp;A) - Retail banking agent in Financial Strategy &amp; Planning workflow (G&amp;A LOB). Specifics per slide.</t>
  </si>
  <si>
    <t>(Multi-agent + Headless 360) Dedicated Innovation Budget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</si>
  <si>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Stage-Gate Funding runs on email and PowerPoint pitches; ideas captured in scattered backlogs; pilots launched on enthusiasm rather than evidence; ROI not measured.</t>
  </si>
  <si>
    <t>• Innovation activities for Stage-Gate Funding not centrally tracked; ideas captured in email/whiteboard
• No formal pipeline, scoring, or pilot management
• Hard to measure innovation throughput or success rate</t>
  </si>
  <si>
    <t>Stage-Gate Funding runs on Sales Cloud Opportunity (configured for ideas/pilots) + Quip ideation canvases + Slack channels; structured stage-gates with documented criteria; basic conversion analytics in CRM Analytics; partnership pipeline tracked in standard CRM.</t>
  </si>
  <si>
    <t>Stage-Gate Funding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</si>
  <si>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Stage-Gate Funding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</si>
  <si>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Innovation ROI Tracking runs on email and PowerPoint pitches; ideas captured in scattered backlogs; pilots launched on enthusiasm rather than evidence; ROI not measured.</t>
  </si>
  <si>
    <t>• Innovation activities for Innovation ROI Tracking not centrally tracked; ideas captured in email/whiteboard
• No formal pipeline, scoring, or pilot management
• Hard to measure innovation throughput or success rate</t>
  </si>
  <si>
    <t>Innovation ROI Tracking runs on Sales Cloud Opportunity (configured for ideas/pilots) + Quip ideation canvases + Slack channels; structured stage-gates with documented criteria; basic conversion analytics in CRM Analytics; partnership pipeline tracked in standard CRM.</t>
  </si>
  <si>
    <t>Innovation ROI Tracking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</si>
  <si>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ROI Tracking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</si>
  <si>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Venture Allocation runs on email and PowerPoint pitches; ideas captured in scattered backlogs; pilots launched on enthusiasm rather than evidence; ROI not measured.</t>
  </si>
  <si>
    <t>• Innovation activities for Venture Allocation not centrally tracked; ideas captured in email/whiteboard
• No formal pipeline, scoring, or pilot management
• Hard to measure innovation throughput or success rate</t>
  </si>
  <si>
    <t>Venture Allocation runs on Sales Cloud Opportunity (configured for ideas/pilots) + Quip ideation canvases + Slack channels; structured stage-gates with documented criteria; basic conversion analytics in CRM Analytics; partnership pipeline tracked in standard CRM.</t>
  </si>
  <si>
    <t>Venture Allocation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</si>
  <si>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Venture Allocation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</si>
  <si>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Fintech Partnership Strategy runs on email and PowerPoint pitches; ideas captured in scattered backlogs; pilots launched on enthusiasm rather than evidence; ROI not measured.</t>
  </si>
  <si>
    <t>• Innovation activities for Fintech Partnership Strategy not centrally tracked; ideas captured in email/whiteboard
• No formal pipeline, scoring, or pilot management
• Hard to measure innovation throughput or success rate</t>
  </si>
  <si>
    <t>Fintech Partnership Strategy runs on Sales Cloud Opportunity (configured for ideas/pilots) + Quip ideation canvases + Slack channels; structured stage-gates with documented criteria; basic conversion analytics in CRM Analytics; partnership pipeline tracked in standard CRM.</t>
  </si>
  <si>
    <t>Fintech Partnership Strategy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</si>
  <si>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Fintech Partnership Strategy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</si>
  <si>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Accelerator/Incubator Engagement runs on email and PowerPoint pitches; ideas captured in scattered backlogs; pilots launched on enthusiasm rather than evidence; ROI not measured.</t>
  </si>
  <si>
    <t>• Innovation activities for Accelerator/Incubator Engagement not centrally tracked; ideas captured in email/whiteboard
• No formal pipeline, scoring, or pilot management
• Hard to measure innovation throughput or success rate</t>
  </si>
  <si>
    <t>Accelerator/Incubator Engagement runs on Sales Cloud Opportunity (configured for ideas/pilots) + Quip ideation canvases + Slack channels; structured stage-gates with documented criteria; basic conversion analytics in CRM Analytics; partnership pipeline tracked in standard CRM.</t>
  </si>
  <si>
    <t>Accelerator/Incubator Engagement data-grounded: Einstein Idea Scoring ranks ideas by strategic fit and feasibility; nCino IQ flags pilots veering off track; Banking Advisor drafts stage-gate review briefs and partner outreach in-channel; Data Cloud unifies pilot telemetry + external benchmarks.</t>
  </si>
  <si>
    <t>• Sales Development Representative (SDR) Agent (Sales) - 24/7 prospect engagement; answers questions, manages objections, schedules meetings using CRM and external data.
• Personalized Engagement (FS) (FS - All) - Use data + AI for personalized interactions and summaries across banking, wealth, insurance.
• Lead Identification Agent (Sales &amp; Marketing) - Retail banking agent in Engagement, Cross-Selling and Customer Retention workflow (Sales &amp; Marketing LOB). Specifics per</t>
  </si>
  <si>
    <t>(Multi-agent + Headless 360) Accelerator/Incubator Engagement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</si>
  <si>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Industry Consortium Participation runs on email and PowerPoint pitches; ideas captured in scattered backlogs; pilots launched on enthusiasm rather than evidence; ROI not measured.</t>
  </si>
  <si>
    <t>• Innovation activities for Industry Consortium Participation not centrally tracked; ideas captured in email/whiteboard
• No formal pipeline, scoring, or pilot management
• Hard to measure innovation throughput or success rate</t>
  </si>
  <si>
    <t>Industry Consortium Participation runs on Sales Cloud Opportunity (configured for ideas/pilots) + Quip ideation canvases + Slack channels; structured stage-gates with documented criteria; basic conversion analytics in CRM Analytics; partnership pipeline tracked in standard CRM.</t>
  </si>
  <si>
    <t>Industry Consortium Participation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</si>
  <si>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Industry Consortium Participation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</si>
  <si>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Academic Partnerships runs on email and PowerPoint pitches; ideas captured in scattered backlogs; pilots launched on enthusiasm rather than evidence; ROI not measured.</t>
  </si>
  <si>
    <t>• Innovation activities for Academic Partnerships not centrally tracked; ideas captured in email/whiteboard
• No formal pipeline, scoring, or pilot management
• Hard to measure innovation throughput or success rate</t>
  </si>
  <si>
    <t>Academic Partnerships runs on Sales Cloud Opportunity (configured for ideas/pilots) + Quip ideation canvases + Slack channels; structured stage-gates with documented criteria; basic conversion analytics in CRM Analytics; partnership pipeline tracked in standard CRM.</t>
  </si>
  <si>
    <t>Academic Partnerships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</si>
  <si>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Academic Partnerships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</si>
  <si>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CUSO Collaboration runs on email and PowerPoint pitches; ideas captured in scattered backlogs; pilots launched on enthusiasm rather than evidence; ROI not measured.</t>
  </si>
  <si>
    <t>• Innovation activities for CUSO Collaboration not centrally tracked; ideas captured in email/whiteboard
• No formal pipeline, scoring, or pilot management
• Hard to measure innovation throughput or success rate</t>
  </si>
  <si>
    <t>CUSO Collaboration runs on Sales Cloud Opportunity (configured for ideas/pilots) + Quip ideation canvases + Slack channels; structured stage-gates with documented criteria; basic conversion analytics in CRM Analytics; partnership pipeline tracked in standard CRM.</t>
  </si>
  <si>
    <t>CUSO Collaboration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</si>
  <si>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CUSO Collaboration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</si>
  <si>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Core Vendor Roadmap Alignment runs on email and PowerPoint pitches; ideas captured in scattered backlogs; pilots launched on enthusiasm rather than evidence; ROI not measured.</t>
  </si>
  <si>
    <t>• Innovation activities for Core Vendor Roadmap Alignment not centrally tracked; ideas captured in email/whiteboard
• No formal pipeline, scoring, or pilot management
• Hard to measure innovation throughput or success rate</t>
  </si>
  <si>
    <t>Core Vendor Roadmap Alignment runs on Sales Cloud Opportunity (configured for ideas/pilots) + Quip ideation canvases + Slack channels; structured stage-gates with documented criteria; basic conversion analytics in CRM Analytics; partnership pipeline tracked in standard CRM.</t>
  </si>
  <si>
    <t>Core Vendor Roadmap Alignment data-grounded: Einstein Idea Scoring ranks ideas by strategic fit and feasibility; nCino IQ flags pilots veering off track; Banking Advisor drafts stage-gate review briefs and partner outreach in-channel; Data Cloud unifies pilot telemetry + external benchmarks.</t>
  </si>
  <si>
    <t>• Procurement &amp; Vendor Management Agent (G&amp;A) - Retail banking agent in Finance Operations workflow (G&amp;A LOB). Specifics per slide.</t>
  </si>
  <si>
    <t>(Multi-agent + Headless 360) Core Vendor Roadmap Alignment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</si>
  <si>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Early Adopter Programs runs on email and PowerPoint pitches; ideas captured in scattered backlogs; pilots launched on enthusiasm rather than evidence; ROI not measured.</t>
  </si>
  <si>
    <t>• Innovation activities for Early Adopter Programs not centrally tracked; ideas captured in email/whiteboard
• No formal pipeline, scoring, or pilot management
• Hard to measure innovation throughput or success rate</t>
  </si>
  <si>
    <t>Early Adopter Programs runs on Sales Cloud Opportunity (configured for ideas/pilots) + Quip ideation canvases + Slack channels; structured stage-gates with documented criteria; basic conversion analytics in CRM Analytics; partnership pipeline tracked in standard CRM.</t>
  </si>
  <si>
    <t>Early Adopter Programs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</si>
  <si>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Early Adopter Programs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</si>
  <si>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Vendor Innovation Feedback runs on email and PowerPoint pitches; ideas captured in scattered backlogs; pilots launched on enthusiasm rather than evidence; ROI not measured.</t>
  </si>
  <si>
    <t>• Innovation activities for Vendor Innovation Feedback not centrally tracked; ideas captured in email/whiteboard
• No formal pipeline, scoring, or pilot management
• Hard to measure innovation throughput or success rate</t>
  </si>
  <si>
    <t>Vendor Innovation Feedback runs on Sales Cloud Opportunity (configured for ideas/pilots) + Quip ideation canvases + Slack channels; structured stage-gates with documented criteria; basic conversion analytics in CRM Analytics; partnership pipeline tracked in standard CRM.</t>
  </si>
  <si>
    <t>Vendor Innovation Feedback data-grounded: Einstein Idea Scoring ranks ideas by strategic fit and feasibility; nCino IQ flags pilots veering off track; Banking Advisor drafts stage-gate review briefs and partner outreach in-channel; Data Cloud unifies pilot telemetry + external benchmarks.</t>
  </si>
  <si>
    <t>• Feedback &amp; Monitoring Agent (Servicing) - Retail banking agent in Self-Service Via Digital Channels workflow (Servicing LOB). Specifics per slide.
• Procurement &amp; Vendor Management Agent (G&amp;A) - Retail banking agent in Finance Operations workflow (G&amp;A LOB). Specifics per slide.</t>
  </si>
  <si>
    <t>(Multi-agent + Headless 360) Vendor Innovation Feedback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</si>
  <si>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GenAI Strategy runs on email and PowerPoint pitches; ideas captured in scattered backlogs; pilots launched on enthusiasm rather than evidence; ROI not measured.</t>
  </si>
  <si>
    <t>• Innovation activities for GenAI Strategy not centrally tracked; ideas captured in email/whiteboard
• No formal pipeline, scoring, or pilot management
• Hard to measure innovation throughput or success rate</t>
  </si>
  <si>
    <t>GenAI Strategy runs on Sales Cloud Opportunity (configured for ideas/pilots) + Quip ideation canvases + Slack channels; structured stage-gates with documented criteria; basic conversion analytics in CRM Analytics; partnership pipeline tracked in standard CRM.</t>
  </si>
  <si>
    <t>GenAI Strategy data-grounded: Einstein Idea Scoring ranks ideas by strategic fit and feasibility; nCino IQ flags pilots veering off track; Banking Advisor drafts stage-gate review briefs and partner outreach in-channel; Data Cloud unifies pilot telemetry + external benchmarks.</t>
  </si>
  <si>
    <t>• Sales Coach Agent (Sales) - Personalized role-play for sellers using Salesforce data + GenAI; practice pitches and objections.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</si>
  <si>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GenAI Strategy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</si>
  <si>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AI Use Case Pipeline runs on email and PowerPoint pitches; ideas captured in scattered backlogs; pilots launched on enthusiasm rather than evidence; ROI not measured.</t>
  </si>
  <si>
    <t>• Innovation activities for AI Use Case Pipeline not centrally tracked; ideas captured in email/whiteboard
• No formal pipeline, scoring, or pilot management
• Hard to measure innovation throughput or success rate</t>
  </si>
  <si>
    <t>AI Use Case Pipeline runs on Sales Cloud Opportunity (configured for ideas/pilots) + Quip ideation canvases + Slack channels; structured stage-gates with documented criteria; basic conversion analytics in CRM Analytics; partnership pipeline tracked in standard CRM.</t>
  </si>
  <si>
    <t>AI Use Case Pipeline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</si>
  <si>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AI Use Case Pipeline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</si>
  <si>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AI Governance for Innovation runs on email and PowerPoint pitches; ideas captured in scattered backlogs; pilots launched on enthusiasm rather than evidence; ROI not measured.</t>
  </si>
  <si>
    <t>• Innovation activities for AI Governance for Innovation not centrally tracked; ideas captured in email/whiteboard
• No formal pipeline, scoring, or pilot management
• Hard to measure innovation throughput or success rate</t>
  </si>
  <si>
    <t>AI Governance for Innovation runs on Sales Cloud Opportunity (configured for ideas/pilots) + Quip ideation canvases + Slack channels; structured stage-gates with documented criteria; basic conversion analytics in CRM Analytics; partnership pipeline tracked in standard CRM.</t>
  </si>
  <si>
    <t>AI Governance for Innovation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</si>
  <si>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AI Governance for Innovation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</si>
  <si>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AI Talent &amp; Capabilities runs on email and PowerPoint pitches; ideas captured in scattered backlogs; pilots launched on enthusiasm rather than evidence; ROI not measured.</t>
  </si>
  <si>
    <t>• Innovation activities for AI Talent &amp; Capabilities not centrally tracked; ideas captured in email/whiteboard
• No formal pipeline, scoring, or pilot management
• Hard to measure innovation throughput or success rate</t>
  </si>
  <si>
    <t>AI Talent &amp; Capabilities runs on Sales Cloud Opportunity (configured for ideas/pilots) + Quip ideation canvases + Slack channels; structured stage-gates with documented criteria; basic conversion analytics in CRM Analytics; partnership pipeline tracked in standard CRM.</t>
  </si>
  <si>
    <t>AI Talent &amp; Capabilities data-grounded: Einstein Idea Scoring ranks ideas by strategic fit and feasibility; nCino IQ flags pilots veering off track; Banking Advisor drafts stage-gate review briefs and partner outreach in-channel; Data Cloud unifies pilot telemetry + external benchmarks.</t>
  </si>
  <si>
    <t>• Talent Outreach Agent (G&amp;A) - Retail banking agent in People Attraction workflow (G&amp;A LOB). Specifics per slide.
• Talent Coaching Agent (G&amp;A) - Retail banking agent in People Attraction workflow (G&amp;A LOB). Specifics per slide.
• Talent Onboarding Agent (G&amp;A) - Retail banking agent in People Attraction workflow (G&amp;A LOB). Specifics per slide.</t>
  </si>
  <si>
    <t>(Multi-agent + Headless 360) AI Talent &amp; Capabilities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</si>
  <si>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Innovation Lab/Center runs on email and PowerPoint pitches; ideas captured in scattered backlogs; pilots launched on enthusiasm rather than evidence; ROI not measured.</t>
  </si>
  <si>
    <t>• Innovation activities for Innovation Lab/Center not centrally tracked; ideas captured in email/whiteboard
• No formal pipeline, scoring, or pilot management
• Hard to measure innovation throughput or success rate</t>
  </si>
  <si>
    <t>Innovation Lab/Center runs on Sales Cloud Opportunity (configured for ideas/pilots) + Quip ideation canvases + Slack channels; structured stage-gates with documented criteria; basic conversion analytics in CRM Analytics; partnership pipeline tracked in standard CRM.</t>
  </si>
  <si>
    <t>Innovation Lab/Center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</si>
  <si>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Lab/Center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</si>
  <si>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Innovation Team runs on email and PowerPoint pitches; ideas captured in scattered backlogs; pilots launched on enthusiasm rather than evidence; ROI not measured.</t>
  </si>
  <si>
    <t>• Innovation activities for Innovation Team not centrally tracked; ideas captured in email/whiteboard
• No formal pipeline, scoring, or pilot management
• Hard to measure innovation throughput or success rate</t>
  </si>
  <si>
    <t>Innovation Team runs on Sales Cloud Opportunity (configured for ideas/pilots) + Quip ideation canvases + Slack channels; structured stage-gates with documented criteria; basic conversion analytics in CRM Analytics; partnership pipeline tracked in standard CRM.</t>
  </si>
  <si>
    <t>Innovation Team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</si>
  <si>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Innovation Team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</si>
  <si>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Design Thinking Capabilities runs on email and PowerPoint pitches; ideas captured in scattered backlogs; pilots launched on enthusiasm rather than evidence; ROI not measured.</t>
  </si>
  <si>
    <t>• Innovation activities for Design Thinking Capabilities not centrally tracked; ideas captured in email/whiteboard
• No formal pipeline, scoring, or pilot management
• Hard to measure innovation throughput or success rate</t>
  </si>
  <si>
    <t>Design Thinking Capabilities runs on Sales Cloud Opportunity (configured for ideas/pilots) + Quip ideation canvases + Slack channels; structured stage-gates with documented criteria; basic conversion analytics in CRM Analytics; partnership pipeline tracked in standard CRM.</t>
  </si>
  <si>
    <t>Design Thinking Capabilities data-grounded: Einstein Idea Scoring ranks ideas by strategic fit and feasibility; nCino IQ flags pilots veering off track; Banking Advisor drafts stage-gate review briefs and partner outreach in-channel; Data Cloud unifies pilot telemetry + external benchmarks.</t>
  </si>
  <si>
    <t>• Campaign Design &amp; Delivery Agent (Sales &amp; Marketing) - Retail banking agent in Marketing Personalization workflow (Sales &amp; Marketing LOB). Specifics per slide.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</si>
  <si>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Design Thinking Capabilities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</si>
  <si>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Rapid Prototyping Capabilities runs on email and PowerPoint pitches; ideas captured in scattered backlogs; pilots launched on enthusiasm rather than evidence; ROI not measured.</t>
  </si>
  <si>
    <t>• Innovation activities for Rapid Prototyping Capabilities not centrally tracked; ideas captured in email/whiteboard
• No formal pipeline, scoring, or pilot management
• Hard to measure innovation throughput or success rate</t>
  </si>
  <si>
    <t>Rapid Prototyping Capabilities runs on Sales Cloud Opportunity (configured for ideas/pilots) + Quip ideation canvases + Slack channels; structured stage-gates with documented criteria; basic conversion analytics in CRM Analytics; partnership pipeline tracked in standard CRM.</t>
  </si>
  <si>
    <t>Rapid Prototyping Capabilities data-grounded: Einstein Idea Scoring ranks ideas by strategic fit and feasibility; nCino IQ flags pilots veering off track; Banking Advisor drafts stage-gate review briefs and partner outreach in-channel; Data Cloud unifies pilot telemetry + external benchmarks.</t>
  </si>
  <si>
    <t>(Multi-agent + Headless 360) Rapid Prototyping Capabilities operates as an agentic ecosystem: Idea Agent + Pilot Agent + Funding Agent + Scale Agent + Partner Agent collaborate; autonomous experimentation budgets within governance bounds; full headless ecosystem (fintechs, accelerators, vendors, customers) integrates via APIs; agentic pilots run under explicit policy and explainability; institution operates innovation as a platform with continuous-learning loops back to strategy.</t>
  </si>
  <si>
    <t>Change Methodology happens via email blasts, town halls, and ad-hoc training; adoption assumed not measured; resistance handled reactively; no telemetry on engagement or proficiency.</t>
  </si>
  <si>
    <t>• Change communications for Change Methodology delivered via email + town halls
• Adoption and engagement measured anecdotally if at all
• No structured training program or feedback loops</t>
  </si>
  <si>
    <t>Change Methodology runs on myTrailhead + Marketing Cloud + Experience Cloud + Slack + Salesforce Adoption Dashboards with structured journeys, training paths, and engagement reports; manager dashboards expose readiness and adoption by team.</t>
  </si>
  <si>
    <t>• Marketing Cloud campaign for change communication (email-based, no personalization)
• Trailhead modules for training (off-the-shelf, not customized)
• Quarterly engagement survey via Salesforce Surveys</t>
  </si>
  <si>
    <t>Change Methodology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</si>
  <si>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Cascading change campaigns: Email → Slack → Trailhead → Pulse measurement
• Agentforce + Slack AI sentiment tracking across change initiatives
• Twilio multi-channel comms orchestrated by Marketing Cloud journeys</t>
  </si>
  <si>
    <t>(Multi-agent + Headless 360) Change Methodology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</si>
  <si>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 Twilio Voice API (Twilio): REST API + TwiML for programmatically making, receiving, and managing voice calls at global scale.
  Docs: https://www.twilio.com/en-us/voice
• Twilio Conversations API (Twilio): API for multi-party conversations across SMS, MMS, WhatsApp, and chat. Web/mobile SDKs included.
  Docs: https://www.twilio.com/en-us/messaging/apis/conversations-api
• Pub/Sub API (Salesforce): gRPC/HTTP2-based binary event API for publishing/subscribing to Platform Events, Change Data Capture events, and Real-Time Event M
  Docs: https://developer.salesforce.com/docs/platform/pub-sub-api/overview</t>
  </si>
  <si>
    <t>Change Impact Assessment happens via email blasts, town halls, and ad-hoc training; adoption assumed not measured; resistance handled reactively; no telemetry on engagement or proficiency.</t>
  </si>
  <si>
    <t>• Change communications for Change Impact Assessment delivered via email + town halls
• Adoption and engagement measured anecdotally if at all
• No structured training program or feedback loops</t>
  </si>
  <si>
    <t>Change Impact Assessment runs on myTrailhead + Marketing Cloud + Experience Cloud + Slack + Salesforce Adoption Dashboards with structured journeys, training paths, and engagement reports; manager dashboards expose readiness and adoption by team.</t>
  </si>
  <si>
    <t>Change Impact Assessment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</si>
  <si>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Change Impact Assessment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</si>
  <si>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Stakeholder Analysis happens via email blasts, town halls, and ad-hoc training; adoption assumed not measured; resistance handled reactively; no telemetry on engagement or proficiency.</t>
  </si>
  <si>
    <t>• Change communications for Stakeholder Analysis delivered via email + town halls
• Adoption and engagement measured anecdotally if at all
• No structured training program or feedback loops</t>
  </si>
  <si>
    <t>Stakeholder Analysis runs on myTrailhead + Marketing Cloud + Experience Cloud + Slack + Salesforce Adoption Dashboards with structured journeys, training paths, and engagement reports; manager dashboards expose readiness and adoption by team.</t>
  </si>
  <si>
    <t>Stakeholder Analysis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</si>
  <si>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Stakeholder Analysis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</si>
  <si>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Change Readiness Assessment happens via email blasts, town halls, and ad-hoc training; adoption assumed not measured; resistance handled reactively; no telemetry on engagement or proficiency.</t>
  </si>
  <si>
    <t>• Change communications for Change Readiness Assessment delivered via email + town halls
• Adoption and engagement measured anecdotally if at all
• No structured training program or feedback loops</t>
  </si>
  <si>
    <t>Change Readiness Assessment runs on myTrailhead + Marketing Cloud + Experience Cloud + Slack + Salesforce Adoption Dashboards with structured journeys, training paths, and engagement reports; manager dashboards expose readiness and adoption by team.</t>
  </si>
  <si>
    <t>Change Readiness Assessment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</si>
  <si>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Change Readiness Assessment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</si>
  <si>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Change Metrics happens via email blasts, town halls, and ad-hoc training; adoption assumed not measured; resistance handled reactively; no telemetry on engagement or proficiency.</t>
  </si>
  <si>
    <t>• Change communications for Change Metrics delivered via email + town halls
• Adoption and engagement measured anecdotally if at all
• No structured training program or feedback loops</t>
  </si>
  <si>
    <t>Change Metrics runs on myTrailhead + Marketing Cloud + Experience Cloud + Slack + Salesforce Adoption Dashboards with structured journeys, training paths, and engagement reports; manager dashboards expose readiness and adoption by team.</t>
  </si>
  <si>
    <t>Change Metrics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</si>
  <si>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Change Metrics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</si>
  <si>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UAT Planning &amp; Execution happens via email blasts, town halls, and ad-hoc training; adoption assumed not measured; resistance handled reactively; no telemetry on engagement or proficiency.</t>
  </si>
  <si>
    <t>• Change communications for UAT Planning &amp; Execution delivered via email + town halls
• Adoption and engagement measured anecdotally if at all
• No structured training program or feedback loops</t>
  </si>
  <si>
    <t>UAT Planning &amp; Execution runs on myTrailhead + Marketing Cloud + Experience Cloud + Slack + Salesforce Adoption Dashboards with structured journeys, training paths, and engagement reports; manager dashboards expose readiness and adoption by team.</t>
  </si>
  <si>
    <t>UAT Planning &amp; Execution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</si>
  <si>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UAT Planning &amp; Execution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</si>
  <si>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Executive Sponsorship Model happens via email blasts, town halls, and ad-hoc training; adoption assumed not measured; resistance handled reactively; no telemetry on engagement or proficiency.</t>
  </si>
  <si>
    <t>• Change communications for Executive Sponsorship Model delivered via email + town halls
• Adoption and engagement measured anecdotally if at all
• No structured training program or feedback loops</t>
  </si>
  <si>
    <t>Executive Sponsorship Model runs on myTrailhead + Marketing Cloud + Experience Cloud + Slack + Salesforce Adoption Dashboards with structured journeys, training paths, and engagement reports; manager dashboards expose readiness and adoption by team.</t>
  </si>
  <si>
    <t>Executive Sponsorship Model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</si>
  <si>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Executive Sponsorship Model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</si>
  <si>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Leader Role Modeling happens via email blasts, town halls, and ad-hoc training; adoption assumed not measured; resistance handled reactively; no telemetry on engagement or proficiency.</t>
  </si>
  <si>
    <t>• Change communications for Leader Role Modeling delivered via email + town halls
• Adoption and engagement measured anecdotally if at all
• No structured training program or feedback loops</t>
  </si>
  <si>
    <t>Leader Role Modeling runs on myTrailhead + Marketing Cloud + Experience Cloud + Slack + Salesforce Adoption Dashboards with structured journeys, training paths, and engagement reports; manager dashboards expose readiness and adoption by team.</t>
  </si>
  <si>
    <t>Leader Role Modeling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</si>
  <si>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Financial Forecasting &amp; Scenario Modeling Agent (G&amp;A) - Retail banking agent in Financial Strategy &amp; Planning workflow (G&amp;A LOB). Specifics per slide.</t>
  </si>
  <si>
    <t>(Multi-agent + Headless 360) Leader Role Modeling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</si>
  <si>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Leadership Communication happens via email blasts, town halls, and ad-hoc training; adoption assumed not measured; resistance handled reactively; no telemetry on engagement or proficiency.</t>
  </si>
  <si>
    <t>• Change communications for Leadership Communication delivered via email + town halls
• Adoption and engagement measured anecdotally if at all
• No structured training program or feedback loops</t>
  </si>
  <si>
    <t>Leadership Communication runs on myTrailhead + Marketing Cloud + Experience Cloud + Slack + Salesforce Adoption Dashboards with structured journeys, training paths, and engagement reports; manager dashboards expose readiness and adoption by team.</t>
  </si>
  <si>
    <t>Leadership Communication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</si>
  <si>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Leadership Communication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</si>
  <si>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Middle Manager Enablement happens via email blasts, town halls, and ad-hoc training; adoption assumed not measured; resistance handled reactively; no telemetry on engagement or proficiency.</t>
  </si>
  <si>
    <t>• Change communications for Middle Manager Enablement delivered via email + town halls
• Adoption and engagement measured anecdotally if at all
• No structured training program or feedback loops</t>
  </si>
  <si>
    <t>Middle Manager Enablement runs on myTrailhead + Marketing Cloud + Experience Cloud + Slack + Salesforce Adoption Dashboards with structured journeys, training paths, and engagement reports; manager dashboards expose readiness and adoption by team.</t>
  </si>
  <si>
    <t>Middle Manager Enablement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</si>
  <si>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Middle Manager Enablement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</si>
  <si>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Champions Program happens via email blasts, town halls, and ad-hoc training; adoption assumed not measured; resistance handled reactively; no telemetry on engagement or proficiency.</t>
  </si>
  <si>
    <t>• Change communications for Champions Program delivered via email + town halls
• Adoption and engagement measured anecdotally if at all
• No structured training program or feedback loops</t>
  </si>
  <si>
    <t>Champions Program runs on myTrailhead + Marketing Cloud + Experience Cloud + Slack + Salesforce Adoption Dashboards with structured journeys, training paths, and engagement reports; manager dashboards expose readiness and adoption by team.</t>
  </si>
  <si>
    <t>Champions Program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</si>
  <si>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Champions Program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</si>
  <si>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Champion Training happens via email blasts, town halls, and ad-hoc training; adoption assumed not measured; resistance handled reactively; no telemetry on engagement or proficiency.</t>
  </si>
  <si>
    <t>• Change communications for Champion Training delivered via email + town halls
• Adoption and engagement measured anecdotally if at all
• No structured training program or feedback loops</t>
  </si>
  <si>
    <t>Champion Training runs on myTrailhead + Marketing Cloud + Experience Cloud + Slack + Salesforce Adoption Dashboards with structured journeys, training paths, and engagement reports; manager dashboards expose readiness and adoption by team.</t>
  </si>
  <si>
    <t>Champion Training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</si>
  <si>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Training Collateral Agent (Sales &amp; Marketing) - Retail banking agent in Frontline Sales Coaching workflow (Sales &amp; Marketing LOB). Specifics per slide.</t>
  </si>
  <si>
    <t>(Multi-agent + Headless 360) Champion Training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</si>
  <si>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Champion Coordination happens via email blasts, town halls, and ad-hoc training; adoption assumed not measured; resistance handled reactively; no telemetry on engagement or proficiency.</t>
  </si>
  <si>
    <t>• Change communications for Champion Coordination delivered via email + town halls
• Adoption and engagement measured anecdotally if at all
• No structured training program or feedback loops</t>
  </si>
  <si>
    <t>Champion Coordination runs on myTrailhead + Marketing Cloud + Experience Cloud + Slack + Salesforce Adoption Dashboards with structured journeys, training paths, and engagement reports; manager dashboards expose readiness and adoption by team.</t>
  </si>
  <si>
    <t>Champion Coordination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</si>
  <si>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Agentforce Operations (Operations) - Apr 2026 GA - back-office automation: process coordination, data verification, compliance clearance.</t>
  </si>
  <si>
    <t>(Multi-agent + Headless 360) Champion Coordination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</si>
  <si>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Champion Recognition happens via email blasts, town halls, and ad-hoc training; adoption assumed not measured; resistance handled reactively; no telemetry on engagement or proficiency.</t>
  </si>
  <si>
    <t>• Change communications for Champion Recognition delivered via email + town halls
• Adoption and engagement measured anecdotally if at all
• No structured training program or feedback loops</t>
  </si>
  <si>
    <t>Champion Recognition runs on myTrailhead + Marketing Cloud + Experience Cloud + Slack + Salesforce Adoption Dashboards with structured journeys, training paths, and engagement reports; manager dashboards expose readiness and adoption by team.</t>
  </si>
  <si>
    <t>Champion Recognition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</si>
  <si>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Champion Recognition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</si>
  <si>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Communication Strategy happens via email blasts, town halls, and ad-hoc training; adoption assumed not measured; resistance handled reactively; no telemetry on engagement or proficiency.</t>
  </si>
  <si>
    <t>• Change communications for Communication Strategy delivered via email + town halls
• Adoption and engagement measured anecdotally if at all
• No structured training program or feedback loops</t>
  </si>
  <si>
    <t>Communication Strategy runs on myTrailhead + Marketing Cloud + Experience Cloud + Slack + Salesforce Adoption Dashboards with structured journeys, training paths, and engagement reports; manager dashboards expose readiness and adoption by team.</t>
  </si>
  <si>
    <t>Communication Strategy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</si>
  <si>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Communication Strategy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</si>
  <si>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Multi-Channel Communications happens via email blasts, town halls, and ad-hoc training; adoption assumed not measured; resistance handled reactively; no telemetry on engagement or proficiency.</t>
  </si>
  <si>
    <t>• Change communications for Multi-Channel Communications delivered via email + town halls
• Adoption and engagement measured anecdotally if at all
• No structured training program or feedback loops</t>
  </si>
  <si>
    <t>Multi-Channel Communications runs on myTrailhead + Marketing Cloud + Experience Cloud + Slack + Salesforce Adoption Dashboards with structured journeys, training paths, and engagement reports; manager dashboards expose readiness and adoption by team.</t>
  </si>
  <si>
    <t>Multi-Channel Communications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</si>
  <si>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Multi-Channel Communications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</si>
  <si>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Two-Way Communication happens via email blasts, town halls, and ad-hoc training; adoption assumed not measured; resistance handled reactively; no telemetry on engagement or proficiency.</t>
  </si>
  <si>
    <t>• Change communications for Two-Way Communication delivered via email + town halls
• Adoption and engagement measured anecdotally if at all
• No structured training program or feedback loops</t>
  </si>
  <si>
    <t>Two-Way Communication runs on myTrailhead + Marketing Cloud + Experience Cloud + Slack + Salesforce Adoption Dashboards with structured journeys, training paths, and engagement reports; manager dashboards expose readiness and adoption by team.</t>
  </si>
  <si>
    <t>Two-Way Communication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</si>
  <si>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Two-Way Communication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</si>
  <si>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Communication Effectiveness happens via email blasts, town halls, and ad-hoc training; adoption assumed not measured; resistance handled reactively; no telemetry on engagement or proficiency.</t>
  </si>
  <si>
    <t>• Change communications for Communication Effectiveness delivered via email + town halls
• Adoption and engagement measured anecdotally if at all
• No structured training program or feedback loops</t>
  </si>
  <si>
    <t>Communication Effectiveness runs on myTrailhead + Marketing Cloud + Experience Cloud + Slack + Salesforce Adoption Dashboards with structured journeys, training paths, and engagement reports; manager dashboards expose readiness and adoption by team.</t>
  </si>
  <si>
    <t>Communication Effectiveness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</si>
  <si>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Communication Effectiveness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</si>
  <si>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Role-Based Training happens via email blasts, town halls, and ad-hoc training; adoption assumed not measured; resistance handled reactively; no telemetry on engagement or proficiency.</t>
  </si>
  <si>
    <t>• Change communications for Role-Based Training delivered via email + town halls
• Adoption and engagement measured anecdotally if at all
• No structured training program or feedback loops</t>
  </si>
  <si>
    <t>Role-Based Training runs on myTrailhead + Marketing Cloud + Experience Cloud + Slack + Salesforce Adoption Dashboards with structured journeys, training paths, and engagement reports; manager dashboards expose readiness and adoption by team.</t>
  </si>
  <si>
    <t>Role-Based Training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</si>
  <si>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Role-Based Training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</si>
  <si>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Digital Literacy Training happens via email blasts, town halls, and ad-hoc training; adoption assumed not measured; resistance handled reactively; no telemetry on engagement or proficiency.</t>
  </si>
  <si>
    <t>• Change communications for Digital Literacy Training delivered via email + town halls
• Adoption and engagement measured anecdotally if at all
• No structured training program or feedback loops</t>
  </si>
  <si>
    <t>Digital Literacy Training runs on myTrailhead + Marketing Cloud + Experience Cloud + Slack + Salesforce Adoption Dashboards with structured journeys, training paths, and engagement reports; manager dashboards expose readiness and adoption by team.</t>
  </si>
  <si>
    <t>Digital Literacy Training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</si>
  <si>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Digital Literacy Training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</si>
  <si>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Just-In-Time Learning happens via email blasts, town halls, and ad-hoc training; adoption assumed not measured; resistance handled reactively; no telemetry on engagement or proficiency.</t>
  </si>
  <si>
    <t>• Change communications for Just-In-Time Learning delivered via email + town halls
• Adoption and engagement measured anecdotally if at all
• No structured training program or feedback loops</t>
  </si>
  <si>
    <t>Just-In-Time Learning runs on myTrailhead + Marketing Cloud + Experience Cloud + Slack + Salesforce Adoption Dashboards with structured journeys, training paths, and engagement reports; manager dashboards expose readiness and adoption by team.</t>
  </si>
  <si>
    <t>Just-In-Time Learning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</si>
  <si>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Just-In-Time Learning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</si>
  <si>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Hands-On Practice happens via email blasts, town halls, and ad-hoc training; adoption assumed not measured; resistance handled reactively; no telemetry on engagement or proficiency.</t>
  </si>
  <si>
    <t>• Change communications for Hands-On Practice delivered via email + town halls
• Adoption and engagement measured anecdotally if at all
• No structured training program or feedback loops</t>
  </si>
  <si>
    <t>Hands-On Practice runs on myTrailhead + Marketing Cloud + Experience Cloud + Slack + Salesforce Adoption Dashboards with structured journeys, training paths, and engagement reports; manager dashboards expose readiness and adoption by team.</t>
  </si>
  <si>
    <t>Hands-On Practice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</si>
  <si>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Sales Coach Agent (Sales) - Personalized role-play for sellers using Salesforce data + GenAI; practice pitches and objections.
• Training Collateral Agent (Sales &amp; Marketing) - Retail banking agent in Frontline Sales Coaching workflow (Sales &amp; Marketing LOB). Specifics per slide.</t>
  </si>
  <si>
    <t>(Multi-agent + Headless 360) Hands-On Practice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</si>
  <si>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Training Effectiveness happens via email blasts, town halls, and ad-hoc training; adoption assumed not measured; resistance handled reactively; no telemetry on engagement or proficiency.</t>
  </si>
  <si>
    <t>• Change communications for Training Effectiveness delivered via email + town halls
• Adoption and engagement measured anecdotally if at all
• No structured training program or feedback loops</t>
  </si>
  <si>
    <t>Training Effectiveness runs on myTrailhead + Marketing Cloud + Experience Cloud + Slack + Salesforce Adoption Dashboards with structured journeys, training paths, and engagement reports; manager dashboards expose readiness and adoption by team.</t>
  </si>
  <si>
    <t>Training Effectiveness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</si>
  <si>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Training Effectiveness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</si>
  <si>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Training Content Development &amp; Delivery happens via email blasts, town halls, and ad-hoc training; adoption assumed not measured; resistance handled reactively; no telemetry on engagement or proficiency.</t>
  </si>
  <si>
    <t>• Change communications for Training Content Development &amp; Delivery delivered via email + town halls
• Adoption and engagement measured anecdotally if at all
• No structured training program or feedback loops</t>
  </si>
  <si>
    <t>Training Content Development &amp; Delivery runs on myTrailhead + Marketing Cloud + Experience Cloud + Slack + Salesforce Adoption Dashboards with structured journeys, training paths, and engagement reports; manager dashboards expose readiness and adoption by team.</t>
  </si>
  <si>
    <t>Training Content Development &amp; Delivery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</si>
  <si>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Sales Development Representative (SDR) Agent (Sales) - 24/7 prospect engagement; answers questions, manages objections, schedules meetings using CRM and external data.
• Campaign Design &amp; Delivery Agent (Sales &amp; Marketing) - Retail banking agent in Marketing Personalization workflow (Sales &amp; Marketing LOB). Specifics per slide.
• Training Collateral Agent (Sales &amp; Marketing) - Retail banking agent in Frontline Sales Coaching workflow (Sales &amp; Marketing LOB). Specifics per slide.</t>
  </si>
  <si>
    <t>(Multi-agent + Headless 360) Training Content Development &amp; Delivery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</si>
  <si>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Adoption Metrics Framework happens via email blasts, town halls, and ad-hoc training; adoption assumed not measured; resistance handled reactively; no telemetry on engagement or proficiency.</t>
  </si>
  <si>
    <t>• Change communications for Adoption Metrics Framework delivered via email + town halls
• Adoption and engagement measured anecdotally if at all
• No structured training program or feedback loops</t>
  </si>
  <si>
    <t>Adoption Metrics Framework runs on myTrailhead + Marketing Cloud + Experience Cloud + Slack + Salesforce Adoption Dashboards with structured journeys, training paths, and engagement reports; manager dashboards expose readiness and adoption by team.</t>
  </si>
  <si>
    <t>Adoption Metrics Framework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</si>
  <si>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Adoption Metrics Framework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</si>
  <si>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User Feedback Collection happens via email blasts, town halls, and ad-hoc training; adoption assumed not measured; resistance handled reactively; no telemetry on engagement or proficiency.</t>
  </si>
  <si>
    <t>• Change communications for User Feedback Collection delivered via email + town halls
• Adoption and engagement measured anecdotally if at all
• No structured training program or feedback loops</t>
  </si>
  <si>
    <t>User Feedback Collection runs on myTrailhead + Marketing Cloud + Experience Cloud + Slack + Salesforce Adoption Dashboards with structured journeys, training paths, and engagement reports; manager dashboards expose readiness and adoption by team.</t>
  </si>
  <si>
    <t>User Feedback Collection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</si>
  <si>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User Feedback Collection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</si>
  <si>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Adoption Barriers Analysis happens via email blasts, town halls, and ad-hoc training; adoption assumed not measured; resistance handled reactively; no telemetry on engagement or proficiency.</t>
  </si>
  <si>
    <t>• Change communications for Adoption Barriers Analysis delivered via email + town halls
• Adoption and engagement measured anecdotally if at all
• No structured training program or feedback loops</t>
  </si>
  <si>
    <t>Adoption Barriers Analysis runs on myTrailhead + Marketing Cloud + Experience Cloud + Slack + Salesforce Adoption Dashboards with structured journeys, training paths, and engagement reports; manager dashboards expose readiness and adoption by team.</t>
  </si>
  <si>
    <t>Adoption Barriers Analysis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</si>
  <si>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Adoption Barriers Analysis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</si>
  <si>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Adoption Interventions happens via email blasts, town halls, and ad-hoc training; adoption assumed not measured; resistance handled reactively; no telemetry on engagement or proficiency.</t>
  </si>
  <si>
    <t>• Change communications for Adoption Interventions delivered via email + town halls
• Adoption and engagement measured anecdotally if at all
• No structured training program or feedback loops</t>
  </si>
  <si>
    <t>Adoption Interventions runs on myTrailhead + Marketing Cloud + Experience Cloud + Slack + Salesforce Adoption Dashboards with structured journeys, training paths, and engagement reports; manager dashboards expose readiness and adoption by team.</t>
  </si>
  <si>
    <t>Adoption Interventions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</si>
  <si>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Adoption Interventions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</si>
  <si>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Performance Goal Alignment happens via email blasts, town halls, and ad-hoc training; adoption assumed not measured; resistance handled reactively; no telemetry on engagement or proficiency.</t>
  </si>
  <si>
    <t>• Change communications for Performance Goal Alignment delivered via email + town halls
• Adoption and engagement measured anecdotally if at all
• No structured training program or feedback loops</t>
  </si>
  <si>
    <t>Performance Goal Alignment runs on myTrailhead + Marketing Cloud + Experience Cloud + Slack + Salesforce Adoption Dashboards with structured journeys, training paths, and engagement reports; manager dashboards expose readiness and adoption by team.</t>
  </si>
  <si>
    <t>Performance Goal Alignment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</si>
  <si>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Model Validation &amp; Performance Monitoring Agent (Risk &amp; Compliance) - Retail banking agent in Model Risk Mgmt. workflow (Risk &amp; Compliance LOB). Specifics per slide.
• Performance Management Agent (G&amp;A) - Retail banking agent in People Mgmt. &amp; Development workflow (G&amp;A LOB). Specifics per slide.
• Performance Management &amp; KPI Monitoring Agent (G&amp;A) - Retail banking agent in Financial Strategy &amp; Planning workflow (G&amp;A LOB). Specifics per slide.</t>
  </si>
  <si>
    <t>(Multi-agent + Headless 360) Performance Goal Alignment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</si>
  <si>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Recognition Programs happens via email blasts, town halls, and ad-hoc training; adoption assumed not measured; resistance handled reactively; no telemetry on engagement or proficiency.</t>
  </si>
  <si>
    <t>• Change communications for Recognition Programs delivered via email + town halls
• Adoption and engagement measured anecdotally if at all
• No structured training program or feedback loops</t>
  </si>
  <si>
    <t>Recognition Programs runs on myTrailhead + Marketing Cloud + Experience Cloud + Slack + Salesforce Adoption Dashboards with structured journeys, training paths, and engagement reports; manager dashboards expose readiness and adoption by team.</t>
  </si>
  <si>
    <t>Recognition Programs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</si>
  <si>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Recognition Programs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</si>
  <si>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Compensation Alignment happens via email blasts, town halls, and ad-hoc training; adoption assumed not measured; resistance handled reactively; no telemetry on engagement or proficiency.</t>
  </si>
  <si>
    <t>• Change communications for Compensation Alignment delivered via email + town halls
• Adoption and engagement measured anecdotally if at all
• No structured training program or feedback loops</t>
  </si>
  <si>
    <t>Compensation Alignment runs on myTrailhead + Marketing Cloud + Experience Cloud + Slack + Salesforce Adoption Dashboards with structured journeys, training paths, and engagement reports; manager dashboards expose readiness and adoption by team.</t>
  </si>
  <si>
    <t>Compensation Alignment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</si>
  <si>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Compensation &amp; Benefit Creation &amp; Delivery Agent (G&amp;A) - Retail banking agent in People Operations workflow (G&amp;A LOB). Specifics per slide.</t>
  </si>
  <si>
    <t>(Multi-agent + Headless 360) Compensation Alignment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</si>
  <si>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Innovation Culture happens via email blasts, town halls, and ad-hoc training; adoption assumed not measured; resistance handled reactively; no telemetry on engagement or proficiency.</t>
  </si>
  <si>
    <t>• Change communications for Innovation Culture delivered via email + town halls
• Adoption and engagement measured anecdotally if at all
• No structured training program or feedback loops</t>
  </si>
  <si>
    <t>Innovation Culture runs on myTrailhead + Marketing Cloud + Experience Cloud + Slack + Salesforce Adoption Dashboards with structured journeys, training paths, and engagement reports; manager dashboards expose readiness and adoption by team.</t>
  </si>
  <si>
    <t>Innovation Culture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</si>
  <si>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Innovation Culture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</si>
  <si>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Psychological Safety happens via email blasts, town halls, and ad-hoc training; adoption assumed not measured; resistance handled reactively; no telemetry on engagement or proficiency.</t>
  </si>
  <si>
    <t>• Change communications for Psychological Safety delivered via email + town halls
• Adoption and engagement measured anecdotally if at all
• No structured training program or feedback loops</t>
  </si>
  <si>
    <t>Psychological Safety runs on myTrailhead + Marketing Cloud + Experience Cloud + Slack + Salesforce Adoption Dashboards with structured journeys, training paths, and engagement reports; manager dashboards expose readiness and adoption by team.</t>
  </si>
  <si>
    <t>Psychological Safety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</si>
  <si>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Psychological Safety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</si>
  <si>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Collaboration Culture happens via email blasts, town halls, and ad-hoc training; adoption assumed not measured; resistance handled reactively; no telemetry on engagement or proficiency.</t>
  </si>
  <si>
    <t>• Change communications for Collaboration Culture delivered via email + town halls
• Adoption and engagement measured anecdotally if at all
• No structured training program or feedback loops</t>
  </si>
  <si>
    <t>Collaboration Culture runs on myTrailhead + Marketing Cloud + Experience Cloud + Slack + Salesforce Adoption Dashboards with structured journeys, training paths, and engagement reports; manager dashboards expose readiness and adoption by team.</t>
  </si>
  <si>
    <t>Collaboration Culture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</si>
  <si>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Collaboration Culture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</si>
  <si>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Customer-Centric Culture happens via email blasts, town halls, and ad-hoc training; adoption assumed not measured; resistance handled reactively; no telemetry on engagement or proficiency.</t>
  </si>
  <si>
    <t>• Change communications for Customer-Centric Culture delivered via email + town halls
• Adoption and engagement measured anecdotally if at all
• No structured training program or feedback loops</t>
  </si>
  <si>
    <t>Customer-Centric Culture runs on myTrailhead + Marketing Cloud + Experience Cloud + Slack + Salesforce Adoption Dashboards with structured journeys, training paths, and engagement reports; manager dashboards expose readiness and adoption by team.</t>
  </si>
  <si>
    <t>Customer-Centric Culture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</si>
  <si>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Customer-Centric Culture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</si>
  <si>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Continuous Improvement happens via email blasts, town halls, and ad-hoc training; adoption assumed not measured; resistance handled reactively; no telemetry on engagement or proficiency.</t>
  </si>
  <si>
    <t>• Change communications for Continuous Improvement delivered via email + town halls
• Adoption and engagement measured anecdotally if at all
• No structured training program or feedback loops</t>
  </si>
  <si>
    <t>Continuous Improvement runs on myTrailhead + Marketing Cloud + Experience Cloud + Slack + Salesforce Adoption Dashboards with structured journeys, training paths, and engagement reports; manager dashboards expose readiness and adoption by team.</t>
  </si>
  <si>
    <t>Continuous Improvement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</si>
  <si>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Continuous Improvement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</si>
  <si>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Resistance Identification happens via email blasts, town halls, and ad-hoc training; adoption assumed not measured; resistance handled reactively; no telemetry on engagement or proficiency.</t>
  </si>
  <si>
    <t>• Change communications for Resistance Identification delivered via email + town halls
• Adoption and engagement measured anecdotally if at all
• No structured training program or feedback loops</t>
  </si>
  <si>
    <t>Resistance Identification runs on myTrailhead + Marketing Cloud + Experience Cloud + Slack + Salesforce Adoption Dashboards with structured journeys, training paths, and engagement reports; manager dashboards expose readiness and adoption by team.</t>
  </si>
  <si>
    <t>Resistance Identification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</si>
  <si>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Resistance Identification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</si>
  <si>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Resistance Response happens via email blasts, town halls, and ad-hoc training; adoption assumed not measured; resistance handled reactively; no telemetry on engagement or proficiency.</t>
  </si>
  <si>
    <t>• Change communications for Resistance Response delivered via email + town halls
• Adoption and engagement measured anecdotally if at all
• No structured training program or feedback loops</t>
  </si>
  <si>
    <t>Resistance Response runs on myTrailhead + Marketing Cloud + Experience Cloud + Slack + Salesforce Adoption Dashboards with structured journeys, training paths, and engagement reports; manager dashboards expose readiness and adoption by team.</t>
  </si>
  <si>
    <t>Resistance Response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</si>
  <si>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Resistance Response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</si>
  <si>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Stakeholder Engagement happens via email blasts, town halls, and ad-hoc training; adoption assumed not measured; resistance handled reactively; no telemetry on engagement or proficiency.</t>
  </si>
  <si>
    <t>• Change communications for Stakeholder Engagement delivered via email + town halls
• Adoption and engagement measured anecdotally if at all
• No structured training program or feedback loops</t>
  </si>
  <si>
    <t>Stakeholder Engagement runs on myTrailhead + Marketing Cloud + Experience Cloud + Slack + Salesforce Adoption Dashboards with structured journeys, training paths, and engagement reports; manager dashboards expose readiness and adoption by team.</t>
  </si>
  <si>
    <t>Stakeholder Engagement AI-augmented: Einstein Adoption Analytics surfaces friction points, nCino IQ correlates adoption with outcomes, and Banking Advisor drafts manager talking points and personalized learning recommendations in-channel; Data Cloud unifies engagement + outcome + sentiment telemetry.</t>
  </si>
  <si>
    <t>• Sales Development Representative (SDR) Agent (Sales) - 24/7 prospect engagement; answers questions, manages objections, schedules meetings using CRM and external data.</t>
  </si>
  <si>
    <t>(Multi-agent + Headless 360) Stakeholder Engagement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</si>
  <si>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Cultural Due Diligence happens via email blasts, town halls, and ad-hoc training; adoption assumed not measured; resistance handled reactively; no telemetry on engagement or proficiency.</t>
  </si>
  <si>
    <t>• Change communications for Cultural Due Diligence delivered via email + town halls
• Adoption and engagement measured anecdotally if at all
• No structured training program or feedback loops</t>
  </si>
  <si>
    <t>Cultural Due Diligence runs on myTrailhead + Marketing Cloud + Experience Cloud + Slack + Salesforce Adoption Dashboards with structured journeys, training paths, and engagement reports; manager dashboards expose readiness and adoption by team.</t>
  </si>
  <si>
    <t>Cultural Due Diligence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</si>
  <si>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Cultural Due Diligence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</si>
  <si>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Integration Planning happens via email blasts, town halls, and ad-hoc training; adoption assumed not measured; resistance handled reactively; no telemetry on engagement or proficiency.</t>
  </si>
  <si>
    <t>• Change communications for Cross-Functional Integration Planning delivered via email + town halls
• Adoption and engagement measured anecdotally if at all
• No structured training program or feedback loops</t>
  </si>
  <si>
    <t>Integration Planning runs on myTrailhead + Marketing Cloud + Experience Cloud + Slack + Salesforce Adoption Dashboards with structured journeys, training paths, and engagement reports; manager dashboards expose readiness and adoption by team.</t>
  </si>
  <si>
    <t>Integration Planning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</si>
  <si>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Integration Planning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</si>
  <si>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ESG Strategy Document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</si>
  <si>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ESG Strategy Document maintained as Word/PDF in shared drives or email
• No platform tracking, no KPI linkage, no version control beyond filename suffixes
• Manual review cycles via email; updates ad-hoc</t>
  </si>
  <si>
    <t>ESG Strategy Document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</si>
  <si>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ESG Strategy Document stored as Salesforce Custom Object with basic reports
• Approval workflow via Salesforce Approval Process (single approver chain)
• Quarterly review cadence with email notifications via Process Builder/Flow</t>
  </si>
  <si>
    <t>ESG Strategy Document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</si>
  <si>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Document Verification Agent (Risk &amp; Compliance) - Retail banking agent in KYC workflow (Risk &amp; Compliance LOB). Specifics per slide.
• Model Development and Documentation Agent (Risk &amp; Compliance) - Retail banking agent in Model Risk Mgmt. workflow (Risk &amp; Compliance LOB). Specifics per slide.
• Market &amp; Customer Research Agent (Products) - Retail banking agent in Value Prop Strategy &amp; Design workflow (Products LOB). Specifics per slide.</t>
  </si>
  <si>
    <t>(Multi-agent + Headless 360) ESG Strategy Document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</si>
  <si>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Materiality Assessment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</si>
  <si>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Materiality Assessment maintained as Word/PDF in shared drives or email
• No platform tracking, no KPI linkage, no version control beyond filename suffixes
• Manual review cycles via email; updates ad-hoc</t>
  </si>
  <si>
    <t>Materiality Assessment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</si>
  <si>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Materiality Assessment stored as Salesforce Custom Object with basic reports
• Approval workflow via Salesforce Approval Process (single approver chain)
• Quarterly review cadence with email notifications via Process Builder/Flow</t>
  </si>
  <si>
    <t>Materiality Assessment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</si>
  <si>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 Skills And Knowledge Gap Assessment Agent (Sales &amp; Marketing) - Retail banking agent in Frontline Sales Coaching workflow (Sales &amp; Marketing LOB). Specifics per slide.
• Market &amp; Customer Research Agent (Products) - Retail banking agent in Value Prop Strategy &amp; Design workflow (Products LOB). Specifics per slide.
• Product Ideation Agent (Products) - Retail banking agent in Value Prop Strategy &amp; Design workflow (Products LOB). Specifics per slide.</t>
  </si>
  <si>
    <t>(Multi-agent + Headless 360) Materiality Assessment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</si>
  <si>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ESG Commitments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</si>
  <si>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ESG Commitments maintained as Word/PDF in shared drives or email
• No platform tracking, no KPI linkage, no version control beyond filename suffixes
• Manual review cycles via email; updates ad-hoc</t>
  </si>
  <si>
    <t>ESG Commitments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</si>
  <si>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ESG Commitments stored as Salesforce Custom Object with basic reports
• Approval workflow via Salesforce Approval Process (single approver chain)
• Quarterly review cadence with email notifications via Process Builder/Flow</t>
  </si>
  <si>
    <t>ESG Commitments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</si>
  <si>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ESG Commitments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</si>
  <si>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ESG Roadmap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</si>
  <si>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ESG Roadmap maintained as Word/PDF in shared drives or email
• No platform tracking, no KPI linkage, no version control beyond filename suffixes
• Manual review cycles via email; updates ad-hoc</t>
  </si>
  <si>
    <t>ESG Roadmap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</si>
  <si>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ESG Roadmap stored as Salesforce Custom Object with basic reports
• Approval workflow via Salesforce Approval Process (single approver chain)
• Quarterly review cadence with email notifications via Process Builder/Flow</t>
  </si>
  <si>
    <t>ESG Roadmap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</si>
  <si>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ESG Roadmap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</si>
  <si>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ESG Governance Structure runs on email threads, Word minutes, and shared drives. No structured records; committee actions tracked in spreadsheets; oversight is reactive and rooted in personal vigilance.</t>
  </si>
  <si>
    <t>• Manual register/spreadsheet for ESG Governance Structure; tracked in email or SharePoint
• Audit evidence exists as scattered files, no central record
• Compliance reviews are ad-hoc; no platform enforcement</t>
  </si>
  <si>
    <t>ESG Governance Structure captured in FSC Compliance + Quip or Salesforce custom records; structured charters, RACI matrices, decision logs, and approval workflows. Tableau dashboards expose committee throughput and aging items.</t>
  </si>
  <si>
    <t>• Salesforce Custom Object captures ESG Governance Structure register entries
• Validation Rules enforce required fields
• Permission Sets segregate roles (Compliance vs Business)
• Reports dashboard for monthly review</t>
  </si>
  <si>
    <t>ESG Governance Structure AI-augmented: Einstein summarizes committee artifacts, nCino IQ flags governance debt, and Banking Advisor drafts committee briefs and summaries in-channel. CRM Analytics dashboards expose governance health metrics and exception trends.</t>
  </si>
  <si>
    <t>(Multi-agent + Headless 360) ESG Governance Structure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</si>
  <si>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Board ESG Oversight runs on email threads, Word minutes, and shared drives. No structured records; committee actions tracked in spreadsheets; oversight is reactive and rooted in personal vigilance.</t>
  </si>
  <si>
    <t>• Manual register/spreadsheet for Board ESG Oversight; tracked in email or SharePoint
• Audit evidence exists as scattered files, no central record
• Compliance reviews are ad-hoc; no platform enforcement</t>
  </si>
  <si>
    <t>Board ESG Oversight captured in FSC Compliance + Quip or Salesforce custom records; structured charters, RACI matrices, decision logs, and approval workflows. Tableau dashboards expose committee throughput and aging items.</t>
  </si>
  <si>
    <t>• Salesforce Custom Object captures Board ESG Oversight register entries
• Validation Rules enforce required fields
• Permission Sets segregate roles (Compliance vs Business)
• Reports dashboard for monthly review</t>
  </si>
  <si>
    <t>Board ESG Oversight AI-augmented: Einstein summarizes committee artifacts, nCino IQ flags governance debt, and Banking Advisor drafts committee briefs and summaries in-channel. CRM Analytics dashboards expose governance health metrics and exception trends.</t>
  </si>
  <si>
    <t>• Embedded Compliance Controls (FS - All) - Ensures digital workers follow same regulatory guardrails as humans. Approval protocols, disclosures, audit trails acros
• Client Meeting Preparation (FS - Wealth/Banking) - Pre-meeting agenda generation. RBC Wealth deployed in 6 weeks. Reviews structured + unstructured CRM data; print-ready o
• Talent Onboarding Agent (G&amp;A) - Retail banking agent in People Attraction workflow (G&amp;A LOB). Specifics per slide.</t>
  </si>
  <si>
    <t>(Multi-agent + Headless 360) Board ESG Oversight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</si>
  <si>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ESG Risk Appetite maintained in spreadsheets or local risk registers; controls assertion-based; identification is reactive and event-driven; no consolidated view across business lines.</t>
  </si>
  <si>
    <t>• Manual register/spreadsheet for ESG Risk Appetite; tracked in email or SharePoint
• Audit evidence exists as scattered files, no central record
• Compliance reviews are ad-hoc; no platform enforcement</t>
  </si>
  <si>
    <t>ESG Risk Appetite held in FSC Compliance + nCino Risk Management with structured risk taxonomies, control libraries, and rules-based monitoring; Tableau dashboards roll up risk to enterprise level; manual KRIs are tracked centrally.</t>
  </si>
  <si>
    <t>• Salesforce Custom Object captures ESG Risk Appetite register entries
• Validation Rules enforce required fields
• Permission Sets segregate roles (Compliance vs Business)
• Reports dashboard for monthly review</t>
  </si>
  <si>
    <t>ESG Risk Appetite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</si>
  <si>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ESG Risk Appetite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</si>
  <si>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ESG Policy Framework runs on email threads, Word minutes, and shared drives. No structured records; committee actions tracked in spreadsheets; oversight is reactive and rooted in personal vigilance.</t>
  </si>
  <si>
    <t>• Manual register/spreadsheet for ESG Policy Framework; tracked in email or SharePoint
• Audit evidence exists as scattered files, no central record
• Compliance reviews are ad-hoc; no platform enforcement</t>
  </si>
  <si>
    <t>ESG Policy Framework captured in FSC Compliance + Quip or Salesforce custom records; structured charters, RACI matrices, decision logs, and approval workflows. Tableau dashboards expose committee throughput and aging items.</t>
  </si>
  <si>
    <t>• Salesforce Custom Object captures ESG Policy Framework register entries
• Validation Rules enforce required fields
• Permission Sets segregate roles (Compliance vs Business)
• Reports dashboard for monthly review</t>
  </si>
  <si>
    <t>ESG Policy Framework AI-augmented: Einstein summarizes committee artifacts, nCino IQ flags governance debt, and Banking Advisor drafts committee briefs and summaries in-channel. CRM Analytics dashboards expose governance health metrics and exception trends.</t>
  </si>
  <si>
    <t>(Multi-agent + Headless 360) ESG Policy Framework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</si>
  <si>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Climate Risk Assessment maintained in spreadsheets or local risk registers; controls assertion-based; identification is reactive and event-driven; no consolidated view across business lines.</t>
  </si>
  <si>
    <t>• Manual register/spreadsheet for Climate Risk Assessment; tracked in email or SharePoint
• Audit evidence exists as scattered files, no central record
• Compliance reviews are ad-hoc; no platform enforcement</t>
  </si>
  <si>
    <t>Climate Risk Assessment held in FSC Compliance + nCino Risk Management with structured risk taxonomies, control libraries, and rules-based monitoring; Tableau dashboards roll up risk to enterprise level; manual KRIs are tracked centrally.</t>
  </si>
  <si>
    <t>• Salesforce Custom Object captures Climate Risk Assessment register entries
• Validation Rules enforce required fields
• Permission Sets segregate roles (Compliance vs Business)
• Reports dashboard for monthly review</t>
  </si>
  <si>
    <t>Climate Risk Assessment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</si>
  <si>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Process Compliance Navigator (FS - All) - Summer 25 release. Compliance workflow automation aligned to FS regulatory frameworks.
• Skills And Knowledge Gap Assessment Agent (Sales &amp; Marketing) - Retail banking agent in Frontline Sales Coaching workflow (Sales &amp; Marketing LOB). Specifics per slide.
• Workforce of Future &amp; Skills Assessment Agent (G&amp;A) - Retail banking agent in People Strategy &amp; Planning workflow (G&amp;A LOB). Specifics per slide.</t>
  </si>
  <si>
    <t>(Multi-agent + Headless 360) Climate Risk Assessment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</si>
  <si>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Climate Scenario Analysis maintained in spreadsheets or local risk registers; controls assertion-based; identification is reactive and event-driven; no consolidated view across business lines.</t>
  </si>
  <si>
    <t>• Manual register/spreadsheet for Climate Scenario Analysis; tracked in email or SharePoint
• Audit evidence exists as scattered files, no central record
• Compliance reviews are ad-hoc; no platform enforcement</t>
  </si>
  <si>
    <t>Climate Scenario Analysis held in FSC Compliance + nCino Risk Management with structured risk taxonomies, control libraries, and rules-based monitoring; Tableau dashboards roll up risk to enterprise level; manual KRIs are tracked centrally.</t>
  </si>
  <si>
    <t>• Salesforce Custom Object captures Climate Scenario Analysis register entries
• Validation Rules enforce required fields
• Permission Sets segregate roles (Compliance vs Business)
• Reports dashboard for monthly review</t>
  </si>
  <si>
    <t>Climate Scenario Analysis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</si>
  <si>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 Process Compliance Navigator (FS - All) - Summer 25 release. Compliance workflow automation aligned to FS regulatory frameworks.
• Risk Analysis And Stress Testing Agent (Risk &amp; Compliance) - Retail banking agent in Market &amp; Liquidity Risk Monitoring workflow (Risk &amp; Compliance LOB). Specifics per slide.</t>
  </si>
  <si>
    <t>(Multi-agent + Headless 360) Climate Scenario Analysis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</si>
  <si>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Net Zero Pathway exists as ad-hoc Word / PDF artifacts maintained in shared drives or email. No platform tracking, no KPI linkage, no version control beyond filename suffixes. Updates are reactive and triggered by external events; alignment with business outcomes is asserted but not measured.</t>
  </si>
  <si>
    <t>• Document-based artifacts: Net Zero Pathway maintained as Word/PDF in shared drives or email
• No platform tracking, no KPI linkage, no version control beyond filename suffixes
• Manual review cycles via email; updates ad-hoc</t>
  </si>
  <si>
    <t>Net Zero Pathway is captured in FSC Strategy &amp; Planning records or Salesforce Initiative objects, with Flow-driven review cycles, structured Action Plans, and DocuSign sign-off. Tableau or CRM Analytics dashboards expose progress against documented objectives; cross-system alignment is rules-based and manually maintained.</t>
  </si>
  <si>
    <t>• Single-platform tracking: Net Zero Pathway stored as Salesforce Custom Object with basic reports
• Approval workflow via Salesforce Approval Process (single approver chain)
• Quarterly review cadence with email notifications via Process Builder/Flow</t>
  </si>
  <si>
    <t>Net Zero Pathway is data-grounded: Einstein Discovery surfaces predictive indicators of objective performance, nCino Operations Analytics provides peer benchmarking, and Banking Advisor drafts standard sections in-channel. CRM Analytics dashboards offer drill-down to underlying initiatives; Data Cloud unifies the supporting evidence base.</t>
  </si>
  <si>
    <t>(Multi-agent + Headless 360) Net Zero Pathway operates as an agentic platform: Strategy Authoring Agent, Risk Agent, Customer Insight Agent, and Performance Agent collaborate via shared context. Headless agent endpoints serve every channel - board portals, PPM tools, partner consortia, regulator submissions, internal Slack/Teams canvases. Autonomous KPI rebaselining and initiative reprioritization within explicit governance thresholds; humans intervene only on material deviations.</t>
  </si>
  <si>
    <t>TCFD Alignment runs on email threads, Word minutes, and shared drives. No structured records; committee actions tracked in spreadsheets; oversight is reactive and rooted in personal vigilance.</t>
  </si>
  <si>
    <t>• Manual register/spreadsheet for TCFD Alignment; tracked in email or SharePoint
• Audit evidence exists as scattered files, no central record
• Compliance reviews are ad-hoc; no platform enforcement</t>
  </si>
  <si>
    <t>TCFD Alignment captured in FSC Compliance + Quip or Salesforce custom records; structured charters, RACI matrices, decision logs, and approval workflows. Tableau dashboards expose committee throughput and aging items.</t>
  </si>
  <si>
    <t>• Salesforce Custom Object captures TCFD Alignment register entries
• Validation Rules enforce required fields
• Permission Sets segregate roles (Compliance vs Business)
• Reports dashboard for monthly review</t>
  </si>
  <si>
    <t>TCFD Alignment AI-augmented: Einstein summarizes committee artifacts, nCino IQ flags governance debt, and Banking Advisor drafts committee briefs and summaries in-channel. CRM Analytics dashboards expose governance health metrics and exception trends.</t>
  </si>
  <si>
    <t>(Multi-agent + Headless 360) TCFD Alignment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</si>
  <si>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Green Products Strategy captured in static decks or CRM custom fields with no segmentation logic; same product catalog and journey for every customer; channel performance tracked in spreadsheets if at all.</t>
  </si>
  <si>
    <t>• Document-based artifacts: Green Products Strategy maintained as Word/PDF in shared drives or email
• No platform tracking, no KPI linkage, no version control beyond filename suffixes
• Manual review cycles via email; updates ad-hoc</t>
  </si>
  <si>
    <t>Green Products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</si>
  <si>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Green Products Strategy stored as Salesforce Custom Object with basic reports
• Approval workflow via Salesforce Approval Process (single approver chain)
• Quarterly review cadence with email notifications via Process Builder/Flow</t>
  </si>
  <si>
    <t>Green Products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</si>
  <si>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Green Products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</si>
  <si>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ESG-Integrated Products captured in static decks or CRM custom fields with no segmentation logic; same product catalog and journey for every customer; channel performance tracked in spreadsheets if at all.</t>
  </si>
  <si>
    <t>• Document-based artifacts: ESG-Integrated Products maintained as Word/PDF in shared drives or email
• No platform tracking, no KPI linkage, no version control beyond filename suffixes
• Manual review cycles via email; updates ad-hoc</t>
  </si>
  <si>
    <t>ESG-Integrated Products held in FSC Customer 360 / Household structures with rules-based segment assignment; Marketing Cloud journeys drive cadence by basic persona; nCino origination flows respect segment-tier configuration; Tableau dashboards track funnel by segment.</t>
  </si>
  <si>
    <t>• Single-platform tracking: ESG-Integrated Products stored as Salesforce Custom Object with basic reports
• Approval workflow via Salesforce Approval Process (single approver chain)
• Quarterly review cadence with email notifications via Process Builder/Flow</t>
  </si>
  <si>
    <t>ESG-Integrated Products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</si>
  <si>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ESG-Integrated Products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</si>
  <si>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Sustainable Lending captured in static decks or CRM custom fields with no segmentation logic; same product catalog and journey for every customer; channel performance tracked in spreadsheets if at all.</t>
  </si>
  <si>
    <t>• Document-based artifacts: Sustainable Lending maintained as Word/PDF in shared drives or email
• No platform tracking, no KPI linkage, no version control beyond filename suffixes
• Manual review cycles via email; updates ad-hoc</t>
  </si>
  <si>
    <t>Sustainable Lending held in FSC Customer 360 / Household structures with rules-based segment assignment; Marketing Cloud journeys drive cadence by basic persona; nCino origination flows respect segment-tier configuration; Tableau dashboards track funnel by segment.</t>
  </si>
  <si>
    <t>• Single-platform tracking: Sustainable Lending stored as Salesforce Custom Object with basic reports
• Approval workflow via Salesforce Approval Process (single approver chain)
• Quarterly review cadence with email notifications via Process Builder/Flow</t>
  </si>
  <si>
    <t>Sustainable Lending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</si>
  <si>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Sustainable Lending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</si>
  <si>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ESG Investing captured in static decks or CRM custom fields with no segmentation logic; same product catalog and journey for every customer; channel performance tracked in spreadsheets if at all.</t>
  </si>
  <si>
    <t>• Document-based artifacts: ESG Investing maintained as Word/PDF in shared drives or email
• No platform tracking, no KPI linkage, no version control beyond filename suffixes
• Manual review cycles via email; updates ad-hoc</t>
  </si>
  <si>
    <t>ESG Investing held in FSC Customer 360 / Household structures with rules-based segment assignment; Marketing Cloud journeys drive cadence by basic persona; nCino origination flows respect segment-tier configuration; Tableau dashboards track funnel by segment.</t>
  </si>
  <si>
    <t>• Single-platform tracking: ESG Investing stored as Salesforce Custom Object with basic reports
• Approval workflow via Salesforce Approval Process (single approver chain)
• Quarterly review cadence with email notifications via Process Builder/Flow</t>
  </si>
  <si>
    <t>ESG Investing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</si>
  <si>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ESG Investing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</si>
  <si>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Sustainable Insurance captured in static decks or CRM custom fields with no segmentation logic; same product catalog and journey for every customer; channel performance tracked in spreadsheets if at all.</t>
  </si>
  <si>
    <t>• Document-based artifacts: Sustainable Insurance maintained as Word/PDF in shared drives or email
• No platform tracking, no KPI linkage, no version control beyond filename suffixes
• Manual review cycles via email; updates ad-hoc</t>
  </si>
  <si>
    <t>Sustainable Insurance held in FSC Customer 360 / Household structures with rules-based segment assignment; Marketing Cloud journeys drive cadence by basic persona; nCino origination flows respect segment-tier configuration; Tableau dashboards track funnel by segment.</t>
  </si>
  <si>
    <t>• Single-platform tracking: Sustainable Insurance stored as Salesforce Custom Object with basic reports
• Approval workflow via Salesforce Approval Process (single approver chain)
• Quarterly review cadence with email notifications via Process Builder/Flow</t>
  </si>
  <si>
    <t>Sustainable Insurance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</si>
  <si>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Sustainable Insurance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</si>
  <si>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Financial Inclusion Strategy captured in static decks or CRM custom fields with no segmentation logic; same product catalog and journey for every customer; channel performance tracked in spreadsheets if at all.</t>
  </si>
  <si>
    <t>• Document-based artifacts: Financial Inclusion Strategy maintained as Word/PDF in shared drives or email
• No platform tracking, no KPI linkage, no version control beyond filename suffixes
• Manual review cycles via email; updates ad-hoc</t>
  </si>
  <si>
    <t>Financial Inclusion Strategy held in FSC Customer 360 / Household structures with rules-based segment assignment; Marketing Cloud journeys drive cadence by basic persona; nCino origination flows respect segment-tier configuration; Tableau dashboards track funnel by segment.</t>
  </si>
  <si>
    <t>• Single-platform tracking: Financial Inclusion Strategy stored as Salesforce Custom Object with basic reports
• Approval workflow via Salesforce Approval Process (single approver chain)
• Quarterly review cadence with email notifications via Process Builder/Flow</t>
  </si>
  <si>
    <t>Financial Inclusion Strategy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</si>
  <si>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Financial Advisor Assistance (FS - Wealth) - Automates meeting preparation for advisors. Generates agendas, summarizes financials, prepares client emails. Wealth man
• Customer Segmentation Agent (Sales &amp; Marketing) - Retail banking agent in Marketing Personalization workflow (Sales &amp; Marketing LOB). Specifics per slide.</t>
  </si>
  <si>
    <t>(Multi-agent + Headless 360) Financial Inclusion Strategy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</si>
  <si>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Community Development captured in static decks or CRM custom fields with no segmentation logic; same product catalog and journey for every customer; channel performance tracked in spreadsheets if at all.</t>
  </si>
  <si>
    <t>• Document-based artifacts: Community Development maintained as Word/PDF in shared drives or email
• No platform tracking, no KPI linkage, no version control beyond filename suffixes
• Manual review cycles via email; updates ad-hoc</t>
  </si>
  <si>
    <t>Community Development held in FSC Customer 360 / Household structures with rules-based segment assignment; Marketing Cloud journeys drive cadence by basic persona; nCino origination flows respect segment-tier configuration; Tableau dashboards track funnel by segment.</t>
  </si>
  <si>
    <t>• Single-platform tracking: Community Development stored as Salesforce Custom Object with basic reports
• Approval workflow via Salesforce Approval Process (single approver chain)
• Quarterly review cadence with email notifications via Process Builder/Flow</t>
  </si>
  <si>
    <t>Community Development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</si>
  <si>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 Sales Development Representative (SDR) Agent (Sales) - 24/7 prospect engagement; answers questions, manages objections, schedules meetings using CRM and external data.
• Customer Segmentation Agent (Sales &amp; Marketing) - Retail banking agent in Marketing Personalization workflow (Sales &amp; Marketing LOB). Specifics per slide.
• Model Development and Documentation Agent (Risk &amp; Compliance) - Retail banking agent in Model Risk Mgmt. workflow (Risk &amp; Compliance LOB). Specifics per slide.</t>
  </si>
  <si>
    <t>(Multi-agent + Headless 360) Community Development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</si>
  <si>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DEI Integration happens via email blasts, town halls, and ad-hoc training; adoption assumed not measured; resistance handled reactively; no telemetry on engagement or proficiency.</t>
  </si>
  <si>
    <t>• Change communications for DEI Integration delivered via email + town halls
• Adoption and engagement measured anecdotally if at all
• No structured training program or feedback loops</t>
  </si>
  <si>
    <t>DEI Integration runs on myTrailhead + Marketing Cloud + Experience Cloud + Slack + Salesforce Adoption Dashboards with structured journeys, training paths, and engagement reports; manager dashboards expose readiness and adoption by team.</t>
  </si>
  <si>
    <t>DEI Integration AI-augmented: Einstein Adoption Analytics surfaces friction points, nCino IQ correlates adoption with outcomes, and Banking Advisor drafts manager talking points and personalized learning recommendations in-channel; Data Cloud unifies engagement + outcome + sentiment telemetry.</t>
  </si>
  <si>
    <t>(Multi-agent + Headless 360) DEI Integration is a continuous-learning agentic platform: Communications Agent + Learning Coach + Adoption Agent + Resistance Agent + Champions Agent + Performance Agent collaborate across the workforce surface. Headless engagement telemetry powers HR, ops, and strategy decision-loops; autonomous personalization within policy; agentic culture-of-excellence - proficiency, adoption, and sentiment continuously close the loop back to strategy and product.</t>
  </si>
  <si>
    <t>Member/Customer Impact captured in static decks or CRM custom fields with no segmentation logic; same product catalog and journey for every customer; channel performance tracked in spreadsheets if at all.</t>
  </si>
  <si>
    <t>• Document-based artifacts: Member/Customer Impact maintained as Word/PDF in shared drives or email
• No platform tracking, no KPI linkage, no version control beyond filename suffixes
• Manual review cycles via email; updates ad-hoc</t>
  </si>
  <si>
    <t>Member/Customer Impact held in FSC Customer 360 / Household structures with rules-based segment assignment; Marketing Cloud journeys drive cadence by basic persona; nCino origination flows respect segment-tier configuration; Tableau dashboards track funnel by segment.</t>
  </si>
  <si>
    <t>• Single-platform tracking: Member/Customer Impact stored as Salesforce Custom Object with basic reports
• Approval workflow via Salesforce Approval Process (single approver chain)
• Quarterly review cadence with email notifications via Process Builder/Flow</t>
  </si>
  <si>
    <t>Member/Customer Impact is data-grounded: Einstein Segment Discovery proposes new segments from behavioral data, CRM Analytics presents segment-level economics, and Banking Advisor / Agentforce Service drafts segment-specific outreach in-channel; Data Cloud unifies clickstream + transaction + service signals.</t>
  </si>
  <si>
    <t>(Multi-agent + Headless 360) Member/Customer Impact is fully agentic: Segment Strategy Agent + Product Recommendation Agent + Risk Agent + Service Agent collaborate across every channel via headless endpoints. Customer-facing AI agents operate inside web, mobile, voice, and partner portals; segment definitions are continuously rebalanced from telemetry; autonomous next-best-action under governance with full audit and explainability.</t>
  </si>
  <si>
    <t>Vendor ESG Assessment maintained in spreadsheets or local risk registers; controls assertion-based; identification is reactive and event-driven; no consolidated view across business lines.</t>
  </si>
  <si>
    <t>• Manual register/spreadsheet for Vendor ESG Assessment; tracked in email or SharePoint
• Audit evidence exists as scattered files, no central record
• Compliance reviews are ad-hoc; no platform enforcement</t>
  </si>
  <si>
    <t>Vendor ESG Assessment held in FSC Compliance + nCino Risk Management with structured risk taxonomies, control libraries, and rules-based monitoring; Tableau dashboards roll up risk to enterprise level; manual KRIs are tracked centrally.</t>
  </si>
  <si>
    <t>• Salesforce Custom Object captures Vendor ESG Assessment register entries
• Validation Rules enforce required fields
• Permission Sets segregate roles (Compliance vs Business)
• Reports dashboard for monthly review</t>
  </si>
  <si>
    <t>Vendor ESG Assessment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</si>
  <si>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Vendor ESG Assessment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</si>
  <si>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Supply Chain ESG maintained in spreadsheets or local risk registers; controls assertion-based; identification is reactive and event-driven; no consolidated view across business lines.</t>
  </si>
  <si>
    <t>• Manual register/spreadsheet for Supply Chain ESG; tracked in email or SharePoint
• Audit evidence exists as scattered files, no central record
• Compliance reviews are ad-hoc; no platform enforcement</t>
  </si>
  <si>
    <t>Supply Chain ESG held in FSC Compliance + nCino Risk Management with structured risk taxonomies, control libraries, and rules-based monitoring; Tableau dashboards roll up risk to enterprise level; manual KRIs are tracked centrally.</t>
  </si>
  <si>
    <t>• Salesforce Custom Object captures Supply Chain ESG register entries
• Validation Rules enforce required fields
• Permission Sets segregate roles (Compliance vs Business)
• Reports dashboard for monthly review</t>
  </si>
  <si>
    <t>Supply Chain ESG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</si>
  <si>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Supply Chain ESG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</si>
  <si>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Fintech Partner ESG maintained in spreadsheets or local risk registers; controls assertion-based; identification is reactive and event-driven; no consolidated view across business lines.</t>
  </si>
  <si>
    <t>• Manual register/spreadsheet for Fintech Partner ESG; tracked in email or SharePoint
• Audit evidence exists as scattered files, no central record
• Compliance reviews are ad-hoc; no platform enforcement</t>
  </si>
  <si>
    <t>Fintech Partner ESG held in FSC Compliance + nCino Risk Management with structured risk taxonomies, control libraries, and rules-based monitoring; Tableau dashboards roll up risk to enterprise level; manual KRIs are tracked centrally.</t>
  </si>
  <si>
    <t>• Salesforce Custom Object captures Fintech Partner ESG register entries
• Validation Rules enforce required fields
• Permission Sets segregate roles (Compliance vs Business)
• Reports dashboard for monthly review</t>
  </si>
  <si>
    <t>Fintech Partner ESG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</si>
  <si>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Fintech Partner ESG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</si>
  <si>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ESG Data Management maintained in spreadsheets or local risk registers; controls assertion-based; identification is reactive and event-driven; no consolidated view across business lines.</t>
  </si>
  <si>
    <t>• Manual register/spreadsheet for ESG Data Management; tracked in email or SharePoint
• Audit evidence exists as scattered files, no central record
• Compliance reviews are ad-hoc; no platform enforcement</t>
  </si>
  <si>
    <t>ESG Data Management held in FSC Compliance + nCino Risk Management with structured risk taxonomies, control libraries, and rules-based monitoring; Tableau dashboards roll up risk to enterprise level; manual KRIs are tracked centrally.</t>
  </si>
  <si>
    <t>• Salesforce Custom Object captures ESG Data Management register entries
• Validation Rules enforce required fields
• Permission Sets segregate roles (Compliance vs Business)
• Reports dashboard for monthly review</t>
  </si>
  <si>
    <t>ESG Data Management predictive: Einstein Risk Scoring + nCino IQ flag emerging risks weeks earlier than incident-only views; Banking Advisor drafts risk narratives and proposes mitigations in-channel; Data Cloud unifies internal performance, third-party data, and external feeds (Bloomberg, Compliance.ai) for risk computation.</t>
  </si>
  <si>
    <t>(Multi-agent + Headless 360) ESG Data Management runs as an agentic risk fabric: Credit Risk Agent + Operational Risk Agent + Cyber Risk Agent + Conduct Agent + Reputational Agent collaborate across the institution. Headless risk telemetry serves every consumer (board, regulators, business lines, customers, partners); autonomous mitigation within thresholds; continuous learning from incidents and near-misses; institution-grade explainability and audit on every agent decision.</t>
  </si>
  <si>
    <t>ESG Metrics Framework reported via Excel scorecards refreshed manually; no shared definitions; KPIs siloed by business unit; lagging indicators only.</t>
  </si>
  <si>
    <t>• Document-based artifacts: ESG Metrics Framework maintained as Word/PDF in shared drives or email
• No platform tracking, no KPI linkage, no version control beyond filename suffixes
• Manual review cycles via email; updates ad-hoc</t>
  </si>
  <si>
    <t>ESG Metrics Framework surfaced via Tableau / CRM Analytics dashboards with standardized KPI definitions; Salesforce Flow refreshes data on schedule; Sales Cloud + nCino + Service Cloud data feed common metric layer.</t>
  </si>
  <si>
    <t>• Single-platform tracking: ESG Metrics Framework stored as Salesforce Custom Object with basic reports
• Approval workflow via Salesforce Approval Process (single approver chain)
• Quarterly review cadence with email notifications via Process Builder/Flow</t>
  </si>
  <si>
    <t>ESG Metrics Framework predictive: Einstein Discovery flags KPI deviations early, nCino IQ provides peer-benchmarked targets, and Banking Advisor drafts variance commentary in-channel; Data Cloud enables cross-source KPI computation.</t>
  </si>
  <si>
    <t>(Multi-agent + Headless 360) ESG Metrics Framework drives an agentic performance loop: Performance Agent + Strategy Agent + Risk Agent + Customer Insight Agent collaborate to autonomously rebaseline targets, identify root causes across functions, and prescribe interventions. Headless KPIs are the institutional source of truth for every consumer (regulators, board, employees, partners, customers); agentic continuous learning closes the loop from outcome to strategy.</t>
  </si>
  <si>
    <t>ESG Reporting runs on email threads, Word minutes, and shared drives. No structured records; committee actions tracked in spreadsheets; oversight is reactive and rooted in personal vigilance.</t>
  </si>
  <si>
    <t>• Manual register/spreadsheet for ESG Reporting; tracked in email or SharePoint
• Audit evidence exists as scattered files, no central record
• Compliance reviews are ad-hoc; no platform enforcement</t>
  </si>
  <si>
    <t>ESG Reporting captured in FSC Compliance + Quip or Salesforce custom records; structured charters, RACI matrices, decision logs, and approval workflows. Tableau dashboards expose committee throughput and aging items.</t>
  </si>
  <si>
    <t>• Salesforce Custom Object captures ESG Reporting register entries
• Validation Rules enforce required fields
• Permission Sets segregate roles (Compliance vs Business)
• Reports dashboard for monthly review</t>
  </si>
  <si>
    <t>ESG Reporting AI-augmented: Einstein summarizes committee artifacts, nCino IQ flags governance debt, and Banking Advisor drafts committee briefs and summaries in-channel. CRM Analytics dashboards expose governance health metrics and exception trends.</t>
  </si>
  <si>
    <t>(Multi-agent + Headless 360) ESG Reporting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</si>
  <si>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ESG Ratings Management runs on email threads, Word minutes, and shared drives. No structured records; committee actions tracked in spreadsheets; oversight is reactive and rooted in personal vigilance.</t>
  </si>
  <si>
    <t>• Manual register/spreadsheet for ESG Ratings Management; tracked in email or SharePoint
• Audit evidence exists as scattered files, no central record
• Compliance reviews are ad-hoc; no platform enforcement</t>
  </si>
  <si>
    <t>ESG Ratings Management captured in FSC Compliance + Quip or Salesforce custom records; structured charters, RACI matrices, decision logs, and approval workflows. Tableau dashboards expose committee throughput and aging items.</t>
  </si>
  <si>
    <t>• Salesforce Custom Object captures ESG Ratings Management register entries
• Validation Rules enforce required fields
• Permission Sets segregate roles (Compliance vs Business)
• Reports dashboard for monthly review</t>
  </si>
  <si>
    <t>ESG Ratings Management AI-augmented: Einstein summarizes committee artifacts, nCino IQ flags governance debt, and Banking Advisor drafts committee briefs and summaries in-channel. CRM Analytics dashboards expose governance health metrics and exception trends.</t>
  </si>
  <si>
    <t>(Multi-agent + Headless 360) ESG Ratings Management is an agentic platform: Governance Agent + Audit Agent + Risk Agent + Compliance Agent + Communications Agent collaborate across the institution's oversight surface. Every internal and external stakeholder consumes governance state via headless APIs (boards, regulators, partners, employees, customers); autonomous escalation routing within governance bounds; full traceability from committee decision to operational change.</t>
  </si>
  <si>
    <t>Digital Operations Footprint captured in Visio / PPT diagrams maintained by individuals; no platform inventory; cloud and AI decisions ad-hoc; no link between architecture and capability roadmap.</t>
  </si>
  <si>
    <t>• Document-based artifacts: Digital Operations Footprint maintained as Word/PDF in shared drives or email
• No platform tracking, no KPI linkage, no version control beyond filename suffixes
• Manual review cycles via email; updates ad-hoc</t>
  </si>
  <si>
    <t>Digital Operations Footprint documented in Salesforce-native architecture diagrams + Confluence/Quip; structured platform inventory in CMDB or Sales Cloud; standard reference architectures applied to new initiatives; Tableau dashboards present platform health.</t>
  </si>
  <si>
    <t>• Single-platform tracking: Digital Operations Footprint stored as Salesforce Custom Object with basic reports
• Approval workflow via Salesforce Approval Process (single approver chain)
• Quarterly review cadence with email notifications via Process Builder/Flow</t>
  </si>
  <si>
    <t>Digital Operations Footprint grounded in telemetry: Einstein Architect surfaces consolidation candidates, nCino tech radar contextualizes vendor risk, and Banking Advisor drafts platform-decision briefs. CRM Analytics dashboards expose architecture KPIs (debt, modernization, cloud cost) with drill-down.</t>
  </si>
  <si>
    <t>• Merchandiser Agent (Commerce) - Site setup, goal setting, personalized promotions, product descriptions, data-driven insights.
• Agentforce Operations (Operations) - Apr 2026 GA - back-office automation: process coordination, data verification, compliance clearance.</t>
  </si>
  <si>
    <t>(Multi-agent + Headless 360) Digital Operations Footprint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</si>
  <si>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Green IT Strategy captured in Visio / PPT diagrams maintained by individuals; no platform inventory; cloud and AI decisions ad-hoc; no link between architecture and capability roadmap.</t>
  </si>
  <si>
    <t>• Document-based artifacts: Green IT Strategy maintained as Word/PDF in shared drives or email
• No platform tracking, no KPI linkage, no version control beyond filename suffixes
• Manual review cycles via email; updates ad-hoc</t>
  </si>
  <si>
    <t>Green IT Strategy documented in Salesforce-native architecture diagrams + Confluence/Quip; structured platform inventory in CMDB or Sales Cloud; standard reference architectures applied to new initiatives; Tableau dashboards present platform health.</t>
  </si>
  <si>
    <t>• Single-platform tracking: Green IT Strategy stored as Salesforce Custom Object with basic reports
• Approval workflow via Salesforce Approval Process (single approver chain)
• Quarterly review cadence with email notifications via Process Builder/Flow</t>
  </si>
  <si>
    <t>Green IT Strategy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</si>
  <si>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Green IT Strategy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</si>
  <si>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Sustainable Cloud captured in Visio / PPT diagrams maintained by individuals; no platform inventory; cloud and AI decisions ad-hoc; no link between architecture and capability roadmap.</t>
  </si>
  <si>
    <t>• Document-based artifacts: Sustainable Cloud maintained as Word/PDF in shared drives or email
• No platform tracking, no KPI linkage, no version control beyond filename suffixes
• Manual review cycles via email; updates ad-hoc</t>
  </si>
  <si>
    <t>Sustainable Cloud documented in Salesforce-native architecture diagrams + Confluence/Quip; structured platform inventory in CMDB or Sales Cloud; standard reference architectures applied to new initiatives; Tableau dashboards present platform health.</t>
  </si>
  <si>
    <t>• Single-platform tracking: Sustainable Cloud stored as Salesforce Custom Object with basic reports
• Approval workflow via Salesforce Approval Process (single approver chain)
• Quarterly review cadence with email notifications via Process Builder/Flow</t>
  </si>
  <si>
    <t>Sustainable Cloud grounded in telemetry: Einstein Architect surfaces consolidation candidates, nCino tech radar contextualizes vendor risk, and Banking Advisor drafts platform-decision briefs. CRM Analytics dashboards expose architecture KPIs (debt, modernization, cloud cost) with drill-down.</t>
  </si>
  <si>
    <t>(Multi-agent + Headless 360) Sustainable Cloud is fully agentic: Architecture Advisor + FinOps Agent + Security Agent + Data Agent + AI/ML Strategy Agent collaborate. Headless infra APIs let CI/CD, FinOps, and observability platforms consume architecture context directly; autonomous platform optimization within guardrails; continuous architecture-as-code with full audit and explainability.</t>
  </si>
  <si>
    <t>L3_Platform_Area</t>
  </si>
  <si>
    <t>Component_Name</t>
  </si>
  <si>
    <t>Component_Type</t>
  </si>
  <si>
    <t>LOB</t>
  </si>
  <si>
    <t>Workflow</t>
  </si>
  <si>
    <t>Agent_ID</t>
  </si>
  <si>
    <t>Salesforce.com</t>
  </si>
  <si>
    <t>Agentforce Service Agent</t>
  </si>
  <si>
    <t>Replaces traditional chatbots; handles wide range of service issues without preprogrammed scenarios.</t>
  </si>
  <si>
    <t>Agentforce SDR Agent</t>
  </si>
  <si>
    <t>24/7 prospect engagement; answers questions, manages objections, schedules meetings using CRM and external data. Enriches Salesforce data with web signals; prioritized lead lists in CRM and Slack.</t>
  </si>
  <si>
    <t>Agentforce Sales Coach</t>
  </si>
  <si>
    <t>Personalized role-play for sellers using Salesforce data + GenAI; practice pitches and objections tailored to specific deals.</t>
  </si>
  <si>
    <t>Agentforce Campaign Optimizer</t>
  </si>
  <si>
    <t>Automates full campaign lifecycle with AI: analyze, generate, personalize, and optimize marketing campaigns based on business goals.</t>
  </si>
  <si>
    <t>Agentforce IT Service Agent</t>
  </si>
  <si>
    <t>Meets employees in Slack/Teams/employee portal/webchat. Handles IT requests, troubleshoots issues, escalates urgent.</t>
  </si>
  <si>
    <t>MarTech</t>
  </si>
  <si>
    <t>https://martech.org/salesforce-agentforce-what-you-need-to-know/</t>
  </si>
  <si>
    <t>Agentforce Operations</t>
  </si>
  <si>
    <t>Apr 2026 GA - back-office automation: process coordination, data verification, compliance clearance, approval hunting. Specialized agents work across email, ERP, collaboration tools.</t>
  </si>
  <si>
    <t>https://www.salesforce.com/news/stories/agentforce-operations-announcement/</t>
  </si>
  <si>
    <t>Agentforce Voice</t>
  </si>
  <si>
    <t>AI agents on voice channel; agents built once, deployed across all channels (voice, digital). Unified routing for AI and human teams.</t>
  </si>
  <si>
    <t>Digital Loan Officer Agent</t>
  </si>
  <si>
    <t>Guides borrowers through loan product discovery (auto/personal). Answers questions, gathers details, offers product options 24/7. Higher conversion, faster funding.</t>
  </si>
  <si>
    <t>Client Meeting Preparation Agent</t>
  </si>
  <si>
    <t>Analyzes client portfolio, past interactions, CRM records. Surfaces portfolio performance, generates structured meeting agendas with life events and business changes.</t>
  </si>
  <si>
    <t>Agentforce Voice for Financial Services</t>
  </si>
  <si>
    <t>Spring 2026 - Voice AI for banking and collections inquiries at scale without adding headcount.</t>
  </si>
  <si>
    <t>Agentforce Contact Center for FS</t>
  </si>
  <si>
    <t>March 2026 - unifies voice, digital, CRM data, AI agents in single view. Native foundation, no custom integration stitching.</t>
  </si>
  <si>
    <t>Banking Service Customer Assistance</t>
  </si>
  <si>
    <t>Customer-facing agent for banking issues. Verifies identity, handles balance/transactions, lost card, fee reversals. Deployable on web portal, third-party sites, WhatsApp, voice.</t>
  </si>
  <si>
    <t>https://trailhead.salesforce.com/content/learn/modules/agentforce-for-financial-services-cloud/explore-agentforce-for-financial-services-skills</t>
  </si>
  <si>
    <t>FS - Banking</t>
  </si>
  <si>
    <t>Salesforce pre-built</t>
  </si>
  <si>
    <t>AF-FS-001</t>
  </si>
  <si>
    <t>Banking Service Employee Assistance</t>
  </si>
  <si>
    <t>For service reps. Subagents include balance inquiries, lost card reports, fee reversals. Integrates with core banking systems.</t>
  </si>
  <si>
    <t>Service Rep Support</t>
  </si>
  <si>
    <t>AF-FS-002</t>
  </si>
  <si>
    <t>Banking Relationship Assistance</t>
  </si>
  <si>
    <t>Automates wrap-up tasks after client meetings. Organizes notes, summarizes, updates client plans, creates follow-ups. Used by relationship managers, advisors, commercial bankers.</t>
  </si>
  <si>
    <t>https://www.salesforce.com/agentforce/use-cases/financial-services/client-relationship-assistant/</t>
  </si>
  <si>
    <t>FS - Banking (Commercial/Retail)</t>
  </si>
  <si>
    <t>Relationship Management</t>
  </si>
  <si>
    <t>AF-FS-003</t>
  </si>
  <si>
    <t>Financial Advisor Assistance</t>
  </si>
  <si>
    <t>Automates meeting preparation for advisors. Generates agendas, summarizes financials, prepares client emails. Wealth management focused.</t>
  </si>
  <si>
    <t>https://www.salesforce.com/agentforce/use-cases/financial-services/financial-advisor-assistance/</t>
  </si>
  <si>
    <t>FS - Wealth</t>
  </si>
  <si>
    <t>Client Meeting Prep</t>
  </si>
  <si>
    <t>AF-FS-004</t>
  </si>
  <si>
    <t>Loan Product Assistance / Digital Loan Officer Agent</t>
  </si>
  <si>
    <t>Customer-facing agent. Guides borrowers through loan options (auto/personal mortgage). 24/7 product discovery.</t>
  </si>
  <si>
    <t>FS - Lending</t>
  </si>
  <si>
    <t>Loan Product Discovery</t>
  </si>
  <si>
    <t>AF-FS-005</t>
  </si>
  <si>
    <t>Collections Assistance</t>
  </si>
  <si>
    <t>Generates talking points, payment links, call scripts. Promise to pay, legal case eligibility check.</t>
  </si>
  <si>
    <t>Collections</t>
  </si>
  <si>
    <t>AF-FS-006</t>
  </si>
  <si>
    <t>Insurance Service Assistance</t>
  </si>
  <si>
    <t>For insurance CSRs. AI-powered policyholder &amp; quote summaries. References Account, Quote, Quote Line Item, Product, Policyholder, Coverage, Claims.</t>
  </si>
  <si>
    <t>https://www.salesforce.com/agentforce/use-cases/financial-services/insurance-service-assistant/</t>
  </si>
  <si>
    <t>FS - Insurance</t>
  </si>
  <si>
    <t>Policyholder Service</t>
  </si>
  <si>
    <t>AF-FS-007</t>
  </si>
  <si>
    <t>Process Compliance Navigator</t>
  </si>
  <si>
    <t>Summer 25 release. Compliance workflow automation aligned to FS regulatory frameworks.</t>
  </si>
  <si>
    <t>FS - All</t>
  </si>
  <si>
    <t>Compliance</t>
  </si>
  <si>
    <t>AF-FS-008</t>
  </si>
  <si>
    <t>Client Meeting Preparation</t>
  </si>
  <si>
    <t>Pre-meeting agenda generation. RBC Wealth deployed in 6 weeks. Reviews structured + unstructured CRM data; print-ready one-pager with portfolio details, tasks, personal preferences.</t>
  </si>
  <si>
    <t>FS - Wealth/Banking</t>
  </si>
  <si>
    <t>Pre-Meeting Briefing</t>
  </si>
  <si>
    <t>AF-FS-010</t>
  </si>
  <si>
    <t>Insurance Claims Management</t>
  </si>
  <si>
    <t>AI-generated summaries and automated workflows for insurance claims management.</t>
  </si>
  <si>
    <t>https://www.salesforce.com/llms.txt</t>
  </si>
  <si>
    <t>Claims Processing</t>
  </si>
  <si>
    <t>AF-FS-011</t>
  </si>
  <si>
    <t>Personalized Engagement (FS)</t>
  </si>
  <si>
    <t>Use data + AI for personalized interactions and summaries across banking, wealth, insurance.</t>
  </si>
  <si>
    <t>Customer Engagement</t>
  </si>
  <si>
    <t>AF-FS-012</t>
  </si>
  <si>
    <t>Benefits Verification</t>
  </si>
  <si>
    <t>AI-powered benefits verification process simplification.</t>
  </si>
  <si>
    <t>Benefits</t>
  </si>
  <si>
    <t>AF-FS-013</t>
  </si>
  <si>
    <t>Transaction Dispute Management</t>
  </si>
  <si>
    <t>AI-powered transaction dispute management to skip the manual dispute process.</t>
  </si>
  <si>
    <t>Disputes</t>
  </si>
  <si>
    <t>AF-FS-014</t>
  </si>
  <si>
    <t>Complaints Management</t>
  </si>
  <si>
    <t>AI-generated summaries that expedite complaints handling.</t>
  </si>
  <si>
    <t>Complaints</t>
  </si>
  <si>
    <t>AF-FS-015</t>
  </si>
  <si>
    <t>Vantage Point</t>
  </si>
  <si>
    <t>Household Relationship Mapping</t>
  </si>
  <si>
    <t>Map household members, professional relationships, beneficiaries, advisors; relationship-centric data model.</t>
  </si>
  <si>
    <t>Financial Account Tracking</t>
  </si>
  <si>
    <t>Aggregate accounts (deposit, lending, investment, insurance) at client/household level.</t>
  </si>
  <si>
    <t>Flexible Hierarchies for FS</t>
  </si>
  <si>
    <t>Spring 2026 - map complex B2B corporate hierarchies (parent → subsidiaries) for full financial picture; relationship managers visualize risk.</t>
  </si>
  <si>
    <t>Life Events Framework</t>
  </si>
  <si>
    <t>Trigger framework for marriage, retirement, business sale; cascades to next-best-actions.</t>
  </si>
  <si>
    <t>Client Goals &amp; Onboarding</t>
  </si>
  <si>
    <t>Goal-based planning surface (retirement, education, home purchase) integrated with portfolio management.</t>
  </si>
  <si>
    <t>Sales Workspace</t>
  </si>
  <si>
    <t>Spring 2026 - single hub for performance, agent activity, priorities. Personalized recommendations, embedded insights.</t>
  </si>
  <si>
    <t>24/7 Always-on Prospecting</t>
  </si>
  <si>
    <t>Spring 2026 - Agentforce prospects continuously; enriches with web signals; prioritized lists in Slack.</t>
  </si>
  <si>
    <t>Accelerate deals at every stage of relationship management.</t>
  </si>
  <si>
    <t>Service Cloud / Agentforce Service</t>
  </si>
  <si>
    <t>Proactive Service</t>
  </si>
  <si>
    <t>Spring 2026 - detects upcoming customer issues; scales self-service resolution; analyzes results.</t>
  </si>
  <si>
    <t>Service Cloud Voice</t>
  </si>
  <si>
    <t>Cloud telephony with real-time transcription and AI assistance; works with Twilio Voice BYOT.</t>
  </si>
  <si>
    <t>Article authoring, lifecycle, recommendation engine for service deflection.</t>
  </si>
  <si>
    <t>Marketing Cloud Engagement</t>
  </si>
  <si>
    <t>Email, SMS, mobile journey orchestration; behavior-triggered messaging.</t>
  </si>
  <si>
    <t>Marketing Cloud Personalization</t>
  </si>
  <si>
    <t>Real-time, AI-driven personalization across web, app, email.</t>
  </si>
  <si>
    <t>Marketing Cloud Account Engagement</t>
  </si>
  <si>
    <t>B2B marketing automation (formerly Pardot); scoring, grading, journey nurture.</t>
  </si>
  <si>
    <t>Atrium</t>
  </si>
  <si>
    <t>Spring 2026 - find answers across systems, take action without leaving search; natural language interface.</t>
  </si>
  <si>
    <t>Agentforce 360 Platform - Retail Banking Library</t>
  </si>
  <si>
    <t>Lead Qualification Agent</t>
  </si>
  <si>
    <t>Retail banking agent in Relationship Mgmt. &amp; Discovery workflow (Sales &amp; Marketing LOB). Specifics per slide.</t>
  </si>
  <si>
    <t>Salesforce Internal Slide</t>
  </si>
  <si>
    <t>Salesforce internal slide: "100+ Retail Banking Agents ready for work" (Screenshot_2026-03-11_at_9_15_27_AM.png)</t>
  </si>
  <si>
    <t>Sales &amp; Marketing</t>
  </si>
  <si>
    <t>Relationship Mgmt. &amp; Discovery</t>
  </si>
  <si>
    <t>Per Salesforce slide (status colour-coded but not transcribed)</t>
  </si>
  <si>
    <t>#240</t>
  </si>
  <si>
    <t>Lead Nurturing Agent</t>
  </si>
  <si>
    <t>#241</t>
  </si>
  <si>
    <t>Meeting Prep Agent</t>
  </si>
  <si>
    <t>#191</t>
  </si>
  <si>
    <t>Customer Meeting Live Response Agent</t>
  </si>
  <si>
    <t>#192</t>
  </si>
  <si>
    <t>Meeting Follow-up Agent</t>
  </si>
  <si>
    <t>#193</t>
  </si>
  <si>
    <t>Customer Segmentation Agent</t>
  </si>
  <si>
    <t>Retail banking agent in Marketing Personalization workflow (Sales &amp; Marketing LOB). Specifics per slide.</t>
  </si>
  <si>
    <t>Marketing Personalization</t>
  </si>
  <si>
    <t>#1</t>
  </si>
  <si>
    <t>Offer &amp; Message Personalization Agent</t>
  </si>
  <si>
    <t>#5</t>
  </si>
  <si>
    <t>Campaign Design &amp; Delivery Agent</t>
  </si>
  <si>
    <t>#3</t>
  </si>
  <si>
    <t>Text Compliance Monitoring Agent</t>
  </si>
  <si>
    <t>#189</t>
  </si>
  <si>
    <t>Campaign Analytics Agent</t>
  </si>
  <si>
    <t>#6</t>
  </si>
  <si>
    <t>Lead Identification Agent</t>
  </si>
  <si>
    <t>Retail banking agent in Engagement, Cross-Selling and Customer Retention workflow (Sales &amp; Marketing LOB). Specifics per slide.</t>
  </si>
  <si>
    <t>Engagement, Cross-Selling and Customer Retention</t>
  </si>
  <si>
    <t>#9</t>
  </si>
  <si>
    <t>Churn / Retention Propensity Agent</t>
  </si>
  <si>
    <t>#242</t>
  </si>
  <si>
    <t>Scoring Agent</t>
  </si>
  <si>
    <t>Retail banking agent in Dynamic Deal Scoring workflow (Sales &amp; Marketing LOB). Specifics per slide.</t>
  </si>
  <si>
    <t>Dynamic Deal Scoring</t>
  </si>
  <si>
    <t>#243</t>
  </si>
  <si>
    <t>Skills And Knowledge Gap Assessment Agent</t>
  </si>
  <si>
    <t>Retail banking agent in Frontline Sales Coaching workflow (Sales &amp; Marketing LOB). Specifics per slide.</t>
  </si>
  <si>
    <t>Frontline Sales Coaching</t>
  </si>
  <si>
    <t>#244</t>
  </si>
  <si>
    <t>Training Collateral Agent</t>
  </si>
  <si>
    <t>#245</t>
  </si>
  <si>
    <t>Sales Coach Agent (Retail Banking)</t>
  </si>
  <si>
    <t>#246</t>
  </si>
  <si>
    <t>Document Verification Agent</t>
  </si>
  <si>
    <t>Retail banking agent in KYC workflow (Risk &amp; Compliance LOB). Specifics per slide.</t>
  </si>
  <si>
    <t>Risk &amp; Compliance</t>
  </si>
  <si>
    <t>KYC</t>
  </si>
  <si>
    <t>#247</t>
  </si>
  <si>
    <t>Data Enrichment Agent</t>
  </si>
  <si>
    <t>#248</t>
  </si>
  <si>
    <t>Screening Agent</t>
  </si>
  <si>
    <t>#249</t>
  </si>
  <si>
    <t>KYC Memo Agent</t>
  </si>
  <si>
    <t>#250</t>
  </si>
  <si>
    <t>Account Opening Agent</t>
  </si>
  <si>
    <t>#251</t>
  </si>
  <si>
    <t>Card Fraud Detection Agent</t>
  </si>
  <si>
    <t>Retail banking agent in Fraud Mgmt. workflow (Risk &amp; Compliance LOB). Specifics per slide.</t>
  </si>
  <si>
    <t>Fraud Mgmt.</t>
  </si>
  <si>
    <t>#252</t>
  </si>
  <si>
    <t>Application Fraud Detection Agent</t>
  </si>
  <si>
    <t>#253</t>
  </si>
  <si>
    <t>Behavioral / Biometric Fraud Detection Agent</t>
  </si>
  <si>
    <t>#254</t>
  </si>
  <si>
    <t>AML Detection Agent</t>
  </si>
  <si>
    <t>#255</t>
  </si>
  <si>
    <t>Account Takeover Detection Agent</t>
  </si>
  <si>
    <t>#256</t>
  </si>
  <si>
    <t>Threat Alert Agent</t>
  </si>
  <si>
    <t>#257</t>
  </si>
  <si>
    <t>Investigation Agent</t>
  </si>
  <si>
    <t>#258</t>
  </si>
  <si>
    <t>Compliance Rule Management &amp; Monitoring Agent</t>
  </si>
  <si>
    <t>Retail banking agent in Regulatory Reporting workflow (Risk &amp; Compliance LOB). Specifics per slide.</t>
  </si>
  <si>
    <t>Regulatory Reporting</t>
  </si>
  <si>
    <t>#947</t>
  </si>
  <si>
    <t>Regulatory Interpretation Agent</t>
  </si>
  <si>
    <t>#260</t>
  </si>
  <si>
    <t>Regulatory Filing Agent</t>
  </si>
  <si>
    <t>#261</t>
  </si>
  <si>
    <t>Real-Time Market Position &amp; Liquidity Metric Capture Agent</t>
  </si>
  <si>
    <t>Retail banking agent in Market &amp; Liquidity Risk Monitoring workflow (Risk &amp; Compliance LOB). Specifics per slide.</t>
  </si>
  <si>
    <t>Market &amp; Liquidity Risk Monitoring</t>
  </si>
  <si>
    <t>#262</t>
  </si>
  <si>
    <t>Risk Analysis And Stress Testing Agent</t>
  </si>
  <si>
    <t>#263</t>
  </si>
  <si>
    <t>Limit Monitoring and Breach Management Agent</t>
  </si>
  <si>
    <t>#264</t>
  </si>
  <si>
    <t>Model Inventory and Classification Agent</t>
  </si>
  <si>
    <t>Retail banking agent in Model Risk Mgmt. workflow (Risk &amp; Compliance LOB). Specifics per slide.</t>
  </si>
  <si>
    <t>Model Risk Mgmt.</t>
  </si>
  <si>
    <t>#265</t>
  </si>
  <si>
    <t>Model Development and Documentation Agent</t>
  </si>
  <si>
    <t>#266</t>
  </si>
  <si>
    <t>Model Validation &amp; Performance Monitoring Agent</t>
  </si>
  <si>
    <t>#267</t>
  </si>
  <si>
    <t>Market &amp; Customer Research Agent</t>
  </si>
  <si>
    <t>Retail banking agent in Value Prop Strategy &amp; Design workflow (Products LOB). Specifics per slide.</t>
  </si>
  <si>
    <t>Products</t>
  </si>
  <si>
    <t>Value Prop Strategy &amp; Design</t>
  </si>
  <si>
    <t>#268</t>
  </si>
  <si>
    <t>Product Ideation Agent</t>
  </si>
  <si>
    <t>#269</t>
  </si>
  <si>
    <t>Product Feature Definition Agent</t>
  </si>
  <si>
    <t>#270</t>
  </si>
  <si>
    <t>Pricing Modelling Agent</t>
  </si>
  <si>
    <t>#271</t>
  </si>
  <si>
    <t>Feature Build Agent</t>
  </si>
  <si>
    <t>Retail banking agent in Product Dev &amp; Build workflow (Products LOB). Specifics per slide.</t>
  </si>
  <si>
    <t>Product Dev &amp; Build</t>
  </si>
  <si>
    <t>#272</t>
  </si>
  <si>
    <t>Legal &amp; Compliance Review Agent</t>
  </si>
  <si>
    <t>#273</t>
  </si>
  <si>
    <t>Pricing / Rate-Setting Agent</t>
  </si>
  <si>
    <t>#274</t>
  </si>
  <si>
    <t>Credit Memo Agent</t>
  </si>
  <si>
    <t>Retail banking agent in Lending Operations workflow (Operations LOB). Specifics per slide.</t>
  </si>
  <si>
    <t>Operations</t>
  </si>
  <si>
    <t>Lending Operations</t>
  </si>
  <si>
    <t>#275</t>
  </si>
  <si>
    <t>Facility Letter Agent</t>
  </si>
  <si>
    <t>#276</t>
  </si>
  <si>
    <t>Collections &amp; Recovery Agent</t>
  </si>
  <si>
    <t>#277</t>
  </si>
  <si>
    <t>Deposit Processing Agent</t>
  </si>
  <si>
    <t>Retail banking agent in Deposit Operations workflow (Operations LOB). Specifics per slide.</t>
  </si>
  <si>
    <t>Deposit Operations</t>
  </si>
  <si>
    <t>#278</t>
  </si>
  <si>
    <t>Payment Processing Agent</t>
  </si>
  <si>
    <t>Retail banking agent in Payment &amp; Transaction Operations workflow (Operations LOB). Specifics per slide.</t>
  </si>
  <si>
    <t>Payment &amp; Transaction Operations</t>
  </si>
  <si>
    <t>#279</t>
  </si>
  <si>
    <t>Transaction / Payment Matching and Reconciliation Agent</t>
  </si>
  <si>
    <t>Retail banking agent in Reconciliations workflow (Operations LOB). Specifics per slide.</t>
  </si>
  <si>
    <t>Reconciliations</t>
  </si>
  <si>
    <t>#280</t>
  </si>
  <si>
    <t>Adjustment and Posting Agent</t>
  </si>
  <si>
    <t>#281</t>
  </si>
  <si>
    <t>Business Requirements Agent</t>
  </si>
  <si>
    <t>Retail banking agent in Technology Modernization workflow (Technology LOB). Specifics per slide.</t>
  </si>
  <si>
    <t>Technology</t>
  </si>
  <si>
    <t>Technology Modernization</t>
  </si>
  <si>
    <t>#282</t>
  </si>
  <si>
    <t>Code Documentation Agent</t>
  </si>
  <si>
    <t>#283</t>
  </si>
  <si>
    <t>Test Case Agent</t>
  </si>
  <si>
    <t>#284</t>
  </si>
  <si>
    <t>Code Translation Agent</t>
  </si>
  <si>
    <t>#285</t>
  </si>
  <si>
    <t>Ticket Intake Agent</t>
  </si>
  <si>
    <t>Retail banking agent in IT Helpdesk workflow (Technology LOB). Specifics per slide.</t>
  </si>
  <si>
    <t>IT Helpdesk</t>
  </si>
  <si>
    <t>#85</t>
  </si>
  <si>
    <t>Resolution &amp; Troubleshooting Agent</t>
  </si>
  <si>
    <t>#86</t>
  </si>
  <si>
    <t>Knowledge Agent (IT Helpdesk)</t>
  </si>
  <si>
    <t>#286</t>
  </si>
  <si>
    <t>Business Continuity Planning Agent</t>
  </si>
  <si>
    <t>Retail banking agent in Infra Operations workflow (Technology LOB). Specifics per slide.</t>
  </si>
  <si>
    <t>Infra Operations</t>
  </si>
  <si>
    <t>#287</t>
  </si>
  <si>
    <t>Disaster Recovery Agent</t>
  </si>
  <si>
    <t>#288</t>
  </si>
  <si>
    <t>Threat Detection Agent</t>
  </si>
  <si>
    <t>#88</t>
  </si>
  <si>
    <t>Incident Response Agent</t>
  </si>
  <si>
    <t>#89</t>
  </si>
  <si>
    <t>Access &amp; Security Policy Creation Agent</t>
  </si>
  <si>
    <t>Retail banking agent in Cyber workflow (Technology LOB). Specifics per slide.</t>
  </si>
  <si>
    <t>Cyber</t>
  </si>
  <si>
    <t>#90</t>
  </si>
  <si>
    <t>Offensive Security Testing Agent</t>
  </si>
  <si>
    <t>#289</t>
  </si>
  <si>
    <t>Inquiry Routing Agent</t>
  </si>
  <si>
    <t>Retail banking agent in Assisted Service Via Contact Center workflow (Servicing LOB). Specifics per slide.</t>
  </si>
  <si>
    <t>Servicing</t>
  </si>
  <si>
    <t>Assisted Service Via Contact Center</t>
  </si>
  <si>
    <t>#211</t>
  </si>
  <si>
    <t>Troubleshooting Agent</t>
  </si>
  <si>
    <t>#290</t>
  </si>
  <si>
    <t>Customer Sentiment Analysis Agent</t>
  </si>
  <si>
    <t>#291</t>
  </si>
  <si>
    <t>Support Knowledge Agent</t>
  </si>
  <si>
    <t>#292</t>
  </si>
  <si>
    <t>Customer Authentication &amp; Access Mgmt. Agent</t>
  </si>
  <si>
    <t>Retail banking agent in Self-Service Via Digital Channels workflow (Servicing LOB). Specifics per slide.</t>
  </si>
  <si>
    <t>Self-Service Via Digital Channels</t>
  </si>
  <si>
    <t>#293</t>
  </si>
  <si>
    <t>Transaction Execution &amp; Service Requests Agent</t>
  </si>
  <si>
    <t>#294</t>
  </si>
  <si>
    <t>Personalized Engagement &amp; Recommendations Agent</t>
  </si>
  <si>
    <t>#295</t>
  </si>
  <si>
    <t>Feedback &amp; Monitoring Agent</t>
  </si>
  <si>
    <t>#296</t>
  </si>
  <si>
    <t>Personalized Recommendation Agent (Service-to-Sales)</t>
  </si>
  <si>
    <t>Retail banking agent in Service To Sales workflow (Servicing LOB). Specifics per slide.</t>
  </si>
  <si>
    <t>Service To Sales</t>
  </si>
  <si>
    <t>#297</t>
  </si>
  <si>
    <t>Workforce of Future &amp; Skills Assessment Agent</t>
  </si>
  <si>
    <t>Retail banking agent in People Strategy &amp; Planning workflow (G&amp;A LOB). Specifics per slide.</t>
  </si>
  <si>
    <t>G&amp;A</t>
  </si>
  <si>
    <t>People Strategy &amp; Planning</t>
  </si>
  <si>
    <t>#298</t>
  </si>
  <si>
    <t>Workforce Planning Agent</t>
  </si>
  <si>
    <t>#72</t>
  </si>
  <si>
    <t>People Measurement &amp; Reporting Agent</t>
  </si>
  <si>
    <t>#73</t>
  </si>
  <si>
    <t>Sourcing Strategy Development Agent</t>
  </si>
  <si>
    <t>Retail banking agent in People Attraction workflow (G&amp;A LOB). Specifics per slide.</t>
  </si>
  <si>
    <t>People Attraction</t>
  </si>
  <si>
    <t>#74</t>
  </si>
  <si>
    <t>Talent Outreach Agent</t>
  </si>
  <si>
    <t>#75</t>
  </si>
  <si>
    <t>Talent Coaching Agent</t>
  </si>
  <si>
    <t>#76</t>
  </si>
  <si>
    <t>Talent Onboarding Agent</t>
  </si>
  <si>
    <t>#77</t>
  </si>
  <si>
    <t>Career Path Design Agent</t>
  </si>
  <si>
    <t>Retail banking agent in People Mgmt. &amp; Development workflow (G&amp;A LOB). Specifics per slide.</t>
  </si>
  <si>
    <t>People Mgmt. &amp; Development</t>
  </si>
  <si>
    <t>#78</t>
  </si>
  <si>
    <t>Content Design &amp; Delivery Agent</t>
  </si>
  <si>
    <t>#79</t>
  </si>
  <si>
    <t>Performance Management Agent</t>
  </si>
  <si>
    <t>#80</t>
  </si>
  <si>
    <t>Compensation &amp; Benefit Creation &amp; Delivery Agent</t>
  </si>
  <si>
    <t>Retail banking agent in People Operations workflow (G&amp;A LOB). Specifics per slide.</t>
  </si>
  <si>
    <t>People Operations</t>
  </si>
  <si>
    <t>#81</t>
  </si>
  <si>
    <t>Employee Experience &amp; Health Monitoring Agent</t>
  </si>
  <si>
    <t>#82</t>
  </si>
  <si>
    <t>Payroll &amp; Vacation Monitoring Agent</t>
  </si>
  <si>
    <t>#83</t>
  </si>
  <si>
    <t>Compliance &amp; Labour Relations Monitoring Agent</t>
  </si>
  <si>
    <t>#84</t>
  </si>
  <si>
    <t>Long-Term &amp; Annual Budgeting Agent</t>
  </si>
  <si>
    <t>Retail banking agent in Financial Strategy &amp; Planning workflow (G&amp;A LOB). Specifics per slide.</t>
  </si>
  <si>
    <t>Financial Strategy &amp; Planning</t>
  </si>
  <si>
    <t>#103</t>
  </si>
  <si>
    <t>Financial Forecasting &amp; Scenario Modeling Agent</t>
  </si>
  <si>
    <t>#104</t>
  </si>
  <si>
    <t>Performance Management &amp; KPI Monitoring Agent</t>
  </si>
  <si>
    <t>#105</t>
  </si>
  <si>
    <t>Quote-To-Cash Management Agent</t>
  </si>
  <si>
    <t>Retail banking agent in Finance Operations workflow (G&amp;A LOB). Specifics per slide.</t>
  </si>
  <si>
    <t>Finance Operations</t>
  </si>
  <si>
    <t>#107</t>
  </si>
  <si>
    <t>Procurement &amp; Vendor Management Agent</t>
  </si>
  <si>
    <t>#108</t>
  </si>
  <si>
    <t>Accounting Reconciliation Agent</t>
  </si>
  <si>
    <t>#109</t>
  </si>
  <si>
    <t>Tax Filing Agent</t>
  </si>
  <si>
    <t>Retail banking agent in Tax and Compliance workflow (G&amp;A LOB). Specifics per slide.</t>
  </si>
  <si>
    <t>Tax and Compliance</t>
  </si>
  <si>
    <t>#112</t>
  </si>
  <si>
    <t>Analytics Agent (Board Reporting)</t>
  </si>
  <si>
    <t>Retail banking agent in Mgmt. and Board Reporting Generation workflow (G&amp;A LOB). Specifics per slide.</t>
  </si>
  <si>
    <t>Mgmt. and Board Reporting Generation</t>
  </si>
  <si>
    <t>#114</t>
  </si>
  <si>
    <t>Presentation Creation Agent</t>
  </si>
  <si>
    <t>#115</t>
  </si>
  <si>
    <t>Contract Drafting Agent</t>
  </si>
  <si>
    <t>Retail banking agent in Contract Lifecycle Mgmt. workflow (G&amp;A LOB). Specifics per slide.</t>
  </si>
  <si>
    <t>Contract Lifecycle Mgmt.</t>
  </si>
  <si>
    <t>#156</t>
  </si>
  <si>
    <t>Contract Negotiation and Redlining Agent</t>
  </si>
  <si>
    <t>#235</t>
  </si>
  <si>
    <t>Compliance Monitoring Agent (Contract)</t>
  </si>
  <si>
    <t>#236</t>
  </si>
  <si>
    <t>Legal Knowledge Agent</t>
  </si>
  <si>
    <t>Retail banking agent in Litigation &amp; Dispute workflow (G&amp;A LOB). Specifics per slide.</t>
  </si>
  <si>
    <t>Litigation &amp; Dispute</t>
  </si>
  <si>
    <t>#237</t>
  </si>
  <si>
    <t>Brief Creation Agent</t>
  </si>
  <si>
    <t>#238</t>
  </si>
  <si>
    <t>Litigation Agent</t>
  </si>
  <si>
    <t>#239</t>
  </si>
  <si>
    <t>nCino Cloud Banking Platform</t>
  </si>
  <si>
    <t>Commercial Loan Origination</t>
  </si>
  <si>
    <t>End-to-end commercial lending: relationship, application, underwriting, credit memo, closing, servicing.</t>
  </si>
  <si>
    <t>Consumer &amp; SMB Loan Origination</t>
  </si>
  <si>
    <t>Streamlined small business and consumer lending workflows on the same platform.</t>
  </si>
  <si>
    <t>nCino Mortgage</t>
  </si>
  <si>
    <t>Mortgage origination, processing, underwriting, closing on Cloud Banking Platform.</t>
  </si>
  <si>
    <t>Deposit Account Opening</t>
  </si>
  <si>
    <t>Retail and commercial DAO with pre-built flows, integrations, configurable logic.</t>
  </si>
  <si>
    <t>Treasury Management Onboarding</t>
  </si>
  <si>
    <t>TM product onboarding for commercial customers with workflow, document collection, e-sig.</t>
  </si>
  <si>
    <t>Banking Advisor</t>
  </si>
  <si>
    <t>Banking Advisor - Interactive Documents</t>
  </si>
  <si>
    <t>Chat with any PDF document: credit policies, training materials, market data, how-to guides. RAG over uploaded docs.</t>
  </si>
  <si>
    <t>Banking Advisor - Intelligent Automation (Narrative)</t>
  </si>
  <si>
    <t>Auto-writes new deal and credit memo narratives. LLM grounded on FI data; embedded as one-click button.</t>
  </si>
  <si>
    <t>https://investor.ncino.com/news-releases/news-release-details/ncino-deploying-banking-advisor-generative-ai-solution-drive-new</t>
  </si>
  <si>
    <t>Banking Advisor - Data-Driven Insights</t>
  </si>
  <si>
    <t>Conversational industry benchmarks and insights via chat; ask questions about portfolio and peer data.</t>
  </si>
  <si>
    <t>Banking Advisor - Advanced Processing</t>
  </si>
  <si>
    <t>Streamlined document upload: scans and categorizes data, associates with appropriate relationship.</t>
  </si>
  <si>
    <t>Banking Advisor - Query Response</t>
  </si>
  <si>
    <t>Answers banker questions from uploaded documentation (e.g., LTV thresholds, doc requirements, credit policy questions).</t>
  </si>
  <si>
    <t>Mortgage Advisor</t>
  </si>
  <si>
    <t>Mortgage Advisor (Borrower-Facing)</t>
  </si>
  <si>
    <t>24/7 multilingual support with loan-specific guidance from individual borrower application data. Compliance-focused responses.</t>
  </si>
  <si>
    <t>Mortgage Advisor - Application Guidance</t>
  </si>
  <si>
    <t>Guides borrowers through automated approval; transparent experience from app to close.</t>
  </si>
  <si>
    <t>nCino IQ (nIQ) AI/ML Platform</t>
  </si>
  <si>
    <t>nIQ Document Recognition</t>
  </si>
  <si>
    <t>OCR + ML extraction of fields from financial documents: tax returns, financials, applications.</t>
  </si>
  <si>
    <t>Smart Spreader</t>
  </si>
  <si>
    <t>Auto-spreads commercial financial statements (income statement, balance sheet, cash flow).</t>
  </si>
  <si>
    <t>nIQ Model Registry</t>
  </si>
  <si>
    <t>Catalog of nCino AI/ML models with provenance, versions, validation evidence.</t>
  </si>
  <si>
    <t>Continuous Credit Monitoring</t>
  </si>
  <si>
    <t>Real-time, data-driven insights for proactive risk monitoring across credit lifecycle. Identifies at-risk loans, generates prioritized alerts with impact scoring, recommends corrective measures.</t>
  </si>
  <si>
    <t>nCino Digital Partners (2026)</t>
  </si>
  <si>
    <t>Executive Digital Partner</t>
  </si>
  <si>
    <t>NEW 2026 - strategic intelligence for C-suite decision-making; portfolio insights, peer benchmarks, performance analytics via natural conversation.</t>
  </si>
  <si>
    <t>Analyst Digital Partner</t>
  </si>
  <si>
    <t>NEW 2026 - accelerates risk assessment and complex financial analysis; spreads, ratio analysis, covenant testing.</t>
  </si>
  <si>
    <t>Service Digital Partner</t>
  </si>
  <si>
    <t>NEW 2026 - customer/member relationship management; proactive engagement based on lifecycle signals.</t>
  </si>
  <si>
    <t>nCino Portfolio Analytics</t>
  </si>
  <si>
    <t>Portfolio Concentration Insights</t>
  </si>
  <si>
    <t>Concentration analysis by industry, geography, collateral type, borrower size.</t>
  </si>
  <si>
    <t>CECL Impact Analytics</t>
  </si>
  <si>
    <t>Current Expected Credit Loss modeling and impact analysis on portfolio.</t>
  </si>
  <si>
    <t>Early Warning Indicators</t>
  </si>
  <si>
    <t>Pattern detection for loans deviating from expected performance with peer-benchmark context.</t>
  </si>
  <si>
    <t>nCino Mortgage Analytics</t>
  </si>
  <si>
    <t>Mortgage Pipeline Performance</t>
  </si>
  <si>
    <t>Pipeline tracking from application through closing and servicing.</t>
  </si>
  <si>
    <t>Mortgage Compliance Metrics</t>
  </si>
  <si>
    <t>TRID, RESPA, fair lending compliance dashboards and KPIs.</t>
  </si>
  <si>
    <t>Mortgage-Specific KPIs</t>
  </si>
  <si>
    <t>Industry-benchmarked KPIs informed by data from institutions processing billions in mortgage volume.</t>
  </si>
  <si>
    <t>Automated Routing</t>
  </si>
  <si>
    <t>Rule-based routing of loans, accounts, exceptions to the right team or person.</t>
  </si>
  <si>
    <t>SLA Management</t>
  </si>
  <si>
    <t>Service-level tracking with breach alerts and escalation.</t>
  </si>
  <si>
    <t>Escalation Logic</t>
  </si>
  <si>
    <t>Configurable escalation paths for stuck records and approval bottlenecks.</t>
  </si>
  <si>
    <t>Document Upload &amp; Categorization</t>
  </si>
  <si>
    <t>Upload, classify, and associate documents with relationships, loans, or accounts.</t>
  </si>
  <si>
    <t>Templated docs (commitment letters, term sheets, credit memos) with merge fields.</t>
  </si>
  <si>
    <t>E-Signature Integration</t>
  </si>
  <si>
    <t>DocuSign integration for in-platform e-sig on closing docs and disclosures.</t>
  </si>
  <si>
    <t>Core Banking Integrations</t>
  </si>
  <si>
    <t>Pre-built integrations to FIS, Fiserv, Jack Henry, Symitar core systems.</t>
  </si>
  <si>
    <t>Credit Bureau Integrations</t>
  </si>
  <si>
    <t>Equifax, Experian, TransUnion pre-built connectors with caching and audit.</t>
  </si>
  <si>
    <t>nCino Public APIs</t>
  </si>
  <si>
    <t>REST APIs for external system integration with the Cloud Banking Platform.</t>
  </si>
  <si>
    <t>https://www.ncino.com/news/ncino-launches-integration-gateway</t>
  </si>
  <si>
    <t>Mosaic AI Agent Framework</t>
  </si>
  <si>
    <t>Build production-quality AI agents with RAG; integrated with Unity Catalog governance.</t>
  </si>
  <si>
    <t>Agent Bricks</t>
  </si>
  <si>
    <t>Optimize agent quality and cost with synthetic data, custom evaluation, automated tuning.</t>
  </si>
  <si>
    <t>https://www.databricks.com/product/artificial-intelligence</t>
  </si>
  <si>
    <t>Agent Evaluation</t>
  </si>
  <si>
    <t>AI-assisted assessments + intuitive UI for human stakeholder feedback.</t>
  </si>
  <si>
    <t>AI Playground</t>
  </si>
  <si>
    <t>Validate agent behavior and tool use before going live; prototype tool-calling agents with vector indexes.</t>
  </si>
  <si>
    <t>Supervisor Agent</t>
  </si>
  <si>
    <t>Pre-built no-code agent for multi-step reasoning across tools and data sources.</t>
  </si>
  <si>
    <t>Knowledge Assistant</t>
  </si>
  <si>
    <t>Pre-built agent for governed data retrieval out of the box.</t>
  </si>
  <si>
    <t>Mosaic AI Gateway</t>
  </si>
  <si>
    <t>AI Gateway</t>
  </si>
  <si>
    <t>Single API to OpenAI, Anthropic Claude, Meta Llama, Google models. Intelligent routing, automatic fallbacks.</t>
  </si>
  <si>
    <t>Agent Bricks AI Gateway</t>
  </si>
  <si>
    <t>Manage models like GPT-4, Llama 3, Claude 3 within Agent Bricks; fine-tune or build custom.</t>
  </si>
  <si>
    <t>Custom Model Serving Endpoints</t>
  </si>
  <si>
    <t>Serve custom models behind AI Gateway with same governance as foundation models.</t>
  </si>
  <si>
    <t>https://docs.databricks.com/aws/en/generative-ai/guide/mosaic-ai-gen-ai-capabilities</t>
  </si>
  <si>
    <t>Mosaic AI Vector Search</t>
  </si>
  <si>
    <t>Vector Search</t>
  </si>
  <si>
    <t>GA - high-performance vector database with real-time syncing of source Delta tables.</t>
  </si>
  <si>
    <t>Vector Index Sync with Delta</t>
  </si>
  <si>
    <t>Embeddings stay current with source data; no separate pipeline maintenance.</t>
  </si>
  <si>
    <t>Mosaic AI Model Serving</t>
  </si>
  <si>
    <t>Model Serving (Real-Time + Batch)</t>
  </si>
  <si>
    <t>GA - unified deployment for agents, GenAI, classical ML; real-time and batch inference.</t>
  </si>
  <si>
    <t>Foundation Model APIs</t>
  </si>
  <si>
    <t>GA - pay-per-token and provisioned throughput for production foundation model workloads.</t>
  </si>
  <si>
    <t>https://www.databricks.com/blog/mosaic-ai-build-and-deploy-production-quality-compound-ai-systems</t>
  </si>
  <si>
    <t>Mosaic AI Tool Catalog</t>
  </si>
  <si>
    <t>Tool Catalog</t>
  </si>
  <si>
    <t>Enterprise registry of common functions (internal/external) shared across the org for AI applications.</t>
  </si>
  <si>
    <t>Function-Calling</t>
  </si>
  <si>
    <t>LLM function-calling with governed tool access via Unity Catalog.</t>
  </si>
  <si>
    <t>MCP (Model Context Protocol) Support</t>
  </si>
  <si>
    <t>Native MCP - agents securely access APIs, databases, SaaS via centrally managed credentials and audit trails.</t>
  </si>
  <si>
    <t>Unity Catalog</t>
  </si>
  <si>
    <t>Unified governance for tables, ML models, notebooks, dashboards, files across clouds.</t>
  </si>
  <si>
    <t>Row-Level Security &amp; Column Masking</t>
  </si>
  <si>
    <t>Strict enforcement in Delta Sharing; fine-grained access controls.</t>
  </si>
  <si>
    <t>https://docs.databricks.com/gcp/en/release-notes/product/</t>
  </si>
  <si>
    <t>Unity Catalog HTTP Connections</t>
  </si>
  <si>
    <t>OAuth User-to-Machine credentials for governed access to external services (Public Preview).</t>
  </si>
  <si>
    <t>UC Lineage Tracking</t>
  </si>
  <si>
    <t>Complete lineage from outputs to source data; visual tracking across pipelines.</t>
  </si>
  <si>
    <t>Rate Limits and Guardrails</t>
  </si>
  <si>
    <t>Per-user/team rate limits; org-wide policies for prompt injection prevention, sensitive data detection, content filtering.</t>
  </si>
  <si>
    <t>Genie (Conversational Analytics)</t>
  </si>
  <si>
    <t>Genie</t>
  </si>
  <si>
    <t>Ask questions in natural language; uses agentic reasoning to refine understanding; asks for clarification when unsure.</t>
  </si>
  <si>
    <t>Dashboard Genie</t>
  </si>
  <si>
    <t>Ad-hoc questions directly within AI/BI Dashboards; eliminates dependencies on data practitioners.</t>
  </si>
  <si>
    <t>Genie Spaces</t>
  </si>
  <si>
    <t>Cloneable conversational analytics spaces with custom instructions, parameterized queries, verified answers.</t>
  </si>
  <si>
    <t>AI/BI Dashboards</t>
  </si>
  <si>
    <t>Fast, secure dashboards with auto-optimizing data warehouse; democratized for all employees.</t>
  </si>
  <si>
    <t>Auto-generated insights and visualizations on dashboard data.</t>
  </si>
  <si>
    <t>Lakeflow</t>
  </si>
  <si>
    <t>Lakeflow Spark Declarative Pipelines</t>
  </si>
  <si>
    <t>Declarative ETL pipelines (formerly DLT); auto-managed schema, dependencies, monitoring.</t>
  </si>
  <si>
    <t>Lakeflow Connectors</t>
  </si>
  <si>
    <t>Pre-built connectors for SaaS apps, databases, file sources; managed ingestion.</t>
  </si>
  <si>
    <t>https://www.constellationr.com/blog-news/insights/databricks-launches-data-intelligence-platform-melds-data-ai-workflows</t>
  </si>
  <si>
    <t>Delta Lake / Delta Sharing</t>
  </si>
  <si>
    <t>Delta Lake</t>
  </si>
  <si>
    <t>Open transactional table format with ACID, versioning, time-travel.</t>
  </si>
  <si>
    <t>Delta Sharing</t>
  </si>
  <si>
    <t>Cross-org and cross-cloud data sharing without data movement; supports streaming tables.</t>
  </si>
  <si>
    <t>MLflow (managed)</t>
  </si>
  <si>
    <t>MLflow Tracing</t>
  </si>
  <si>
    <t>Native autologging for 20+ open-source GenAI frameworks; observability, evaluation, monitoring.</t>
  </si>
  <si>
    <t>MLflow Model Registry</t>
  </si>
  <si>
    <t>Versioned model registry with stage transitions, lineage, governance.</t>
  </si>
  <si>
    <t>Databricks Asset Bundles</t>
  </si>
  <si>
    <t>Versioning and infrastructure-as-code for robust LLMOps.</t>
  </si>
  <si>
    <t>Databricks Apps</t>
  </si>
  <si>
    <t>Deploy agents to serverless compute without managing infrastructure; user-facing AI applications.</t>
  </si>
  <si>
    <t>Databricks SQL</t>
  </si>
  <si>
    <t>Serverless data warehouse with autonomous AI; 70%+ faster than prior versions.</t>
  </si>
  <si>
    <t>https://addepto.com/blog/a-comprehensive-overview-of-the-databricks-ai-capabilities/</t>
  </si>
  <si>
    <t>AI Functions in SQL</t>
  </si>
  <si>
    <t>Call AI models directly from SQL queries; bring GenAI to traditional analytics workflows.</t>
  </si>
  <si>
    <t>system.ai Catalog</t>
  </si>
  <si>
    <t>Curated state-of-the-art open-source models managed in Unity Catalog; deploy via Foundation Model APIs or fine-tune.</t>
  </si>
  <si>
    <t>Medallion Architecture</t>
  </si>
  <si>
    <t>Bronze (Raw Ingestion)</t>
  </si>
  <si>
    <t>Raw data ingestion from operational systems and external sources.</t>
  </si>
  <si>
    <t>Silver (Cleansed)</t>
  </si>
  <si>
    <t>Cleaned and transformed datasets used for analytical processing.</t>
  </si>
  <si>
    <t>Gold (Analytics-Ready)</t>
  </si>
  <si>
    <t>Business-ready datasets optimized for analytics, reporting, and AI models.</t>
  </si>
  <si>
    <t>Autonomous, customer-aware assistants with Customer Memory; powered by Perception and Personalization Engines.</t>
  </si>
  <si>
    <t>Customer Memory</t>
  </si>
  <si>
    <t>Automatic conversation history + customer profile; references via Segment.</t>
  </si>
  <si>
    <t>AI Assistant Tools</t>
  </si>
  <si>
    <t>Define custom tools that make API requests to interact with other systems.</t>
  </si>
  <si>
    <t>AI Assistant Knowledge</t>
  </si>
  <si>
    <t>Tap domain expertise via knowledge sources without managing your own RAG pipeline.</t>
  </si>
  <si>
    <t>AI Assistant Guardrails</t>
  </si>
  <si>
    <t>Out-of-the-box: prompt injection detection, content moderation, hallucination measurements.</t>
  </si>
  <si>
    <t>Flex Handover</t>
  </si>
  <si>
    <t>Auto-hand-over to human agent in Flex when AI Assistant cannot answer or topic is restricted.</t>
  </si>
  <si>
    <t>Flex SDK</t>
  </si>
  <si>
    <t>April 2026 - modular JS SDK to embed contact center functionality in any web app or custom CRM.</t>
  </si>
  <si>
    <t>https://www.twilio.com/en-us/press/releases/twilio-flex-now-available-as-an-embeddable-contact-center</t>
  </si>
  <si>
    <t>Flex Agent Copilot</t>
  </si>
  <si>
    <t>AI-generated post-work summaries, disposition codes, customer sentiment.</t>
  </si>
  <si>
    <t>https://www.twilio.com/docs/flex/ai</t>
  </si>
  <si>
    <t>Flex Unified Profiles</t>
  </si>
  <si>
    <t>Real-time customer data from multiple enterprise systems within Flex; timeline of past activities.</t>
  </si>
  <si>
    <t>Flex Subaccounts</t>
  </si>
  <si>
    <t>Multi-tenancy architecture for global scale; data segmentation across BUs.</t>
  </si>
  <si>
    <t>https://www.twilio.com/en-us/blog/products/launches/take-control-of-the-contact-center</t>
  </si>
  <si>
    <t>Voice Intelligence</t>
  </si>
  <si>
    <t>GenAI-powered call analysis: transcription, sentiment, topic detection, action items.</t>
  </si>
  <si>
    <t>https://www.twilio.com/en-us/releases</t>
  </si>
  <si>
    <t>CustomerAI Agent Assist</t>
  </si>
  <si>
    <t>Real-time next-best-action recommendations for contact center agents.</t>
  </si>
  <si>
    <t>https://investors.twilio.com/news-releases/news-release-details/twilio-customerai-fuels-next-generation-customer-relationships</t>
  </si>
  <si>
    <t>Twilio for Salesforce Voice (BYOT)</t>
  </si>
  <si>
    <t>GA - native voice integration; Twilio infrastructure inside Salesforce Voice (Bring Your Own Telephony).</t>
  </si>
  <si>
    <t>Segment Connections</t>
  </si>
  <si>
    <t>Event collection across web, mobile, server; routes to destinations.</t>
  </si>
  <si>
    <t>https://cdp.com/articles/what-is-twilio-segment/</t>
  </si>
  <si>
    <t>Segment Unify</t>
  </si>
  <si>
    <t>Identity resolution across devices, channels, sources; creates golden customer profile.</t>
  </si>
  <si>
    <t>Segment Predictions</t>
  </si>
  <si>
    <t>ML-driven predictions: churn risk, LTV, propensity scores tied to profiles.</t>
  </si>
  <si>
    <t>Segment Protocols</t>
  </si>
  <si>
    <t>Data quality enforcement: tracking plans, schema validation, violations alerts.</t>
  </si>
  <si>
    <t>Connect Segment audiences to Twilio messaging APIs (SMS, voice) and SendGrid (email).</t>
  </si>
  <si>
    <t>CustomerAI Generative Email</t>
  </si>
  <si>
    <t>Text prompts to HTML email design in seconds; iteration on tone and structure.</t>
  </si>
  <si>
    <t>CustomerAI Generative Journeys</t>
  </si>
  <si>
    <t>Describe campaign type/audience/channels; auto-builds the journey using GenAI.</t>
  </si>
  <si>
    <t>Smart Headlines / Images / Buttons</t>
  </si>
  <si>
    <t>AI suggests most conversion-worthy content elements for messages.</t>
  </si>
  <si>
    <t>Event-Triggered Journeys</t>
  </si>
  <si>
    <t>Real-time event-based audience activation; behavior-triggered nurture.</t>
  </si>
  <si>
    <t>Linked Audiences</t>
  </si>
  <si>
    <t>Cross-audience composition and exclusion; relational audience modeling.</t>
  </si>
  <si>
    <t>Twilio Communications APIs</t>
  </si>
  <si>
    <t>Programmable Voice</t>
  </si>
  <si>
    <t>Voice API for IVR, call routing, transcription, recording, conferencing.</t>
  </si>
  <si>
    <t>https://www.twilio.com/en-us/voice</t>
  </si>
  <si>
    <t>Programmable SMS / Messaging</t>
  </si>
  <si>
    <t>SMS, MMS, RCS, WhatsApp Business messaging API.</t>
  </si>
  <si>
    <t>https://www.twilio.com/en-us/messaging/apis/programmable-messaging-api</t>
  </si>
  <si>
    <t>RCS Business Messaging</t>
  </si>
  <si>
    <t>Rich Content Cards, Media, Carousels for interactive messaging on RCS.</t>
  </si>
  <si>
    <t>Conversations API</t>
  </si>
  <si>
    <t>Cross-channel conversation API: SMS, MMS, WhatsApp, web chat unified.</t>
  </si>
  <si>
    <t>https://www.twilio.com/en-us/messaging/apis/conversations-api</t>
  </si>
  <si>
    <t>Verify API</t>
  </si>
  <si>
    <t>2FA via SMS, voice, email, push, TOTP; account security verification.</t>
  </si>
  <si>
    <t>https://www.twilio.com/docs/verify</t>
  </si>
  <si>
    <t>Lookup API</t>
  </si>
  <si>
    <t>Phone number intelligence: line type, carrier, identity, fraud signals.</t>
  </si>
  <si>
    <t>https://www.twilio.com/docs/lookup</t>
  </si>
  <si>
    <t>SendGrid Email</t>
  </si>
  <si>
    <t>Transactional and marketing email API with deliverability infrastructure.</t>
  </si>
  <si>
    <t>https://www.twilio.com/en-us/sendgrid/email-api</t>
  </si>
  <si>
    <t>Anypoint Studio</t>
  </si>
  <si>
    <t>Graphical IDE for designing and building APIs and integrations.</t>
  </si>
  <si>
    <t>Anypoint Exchange</t>
  </si>
  <si>
    <t>Enterprise asset catalog of APIs, templates, connectors with discovery and reuse.</t>
  </si>
  <si>
    <t>Anypoint API Manager</t>
  </si>
  <si>
    <t>API design, deployment, governance, monetization, analytics.</t>
  </si>
  <si>
    <t>Anypoint Runtime Manager</t>
  </si>
  <si>
    <t>Centralized runtime management for Mule applications across environments.</t>
  </si>
  <si>
    <t>Anypoint API Gateway</t>
  </si>
  <si>
    <t>API gateway with security policies, rate limiting, threat protection.</t>
  </si>
  <si>
    <t>Clicks-not-code integration; declarative recipes inside Salesforce.</t>
  </si>
  <si>
    <t>Composer Pre-built Connectors</t>
  </si>
  <si>
    <t>Pre-built connectors for ERP, finance, HR, marketing tools.</t>
  </si>
  <si>
    <t>MuleSoft Anypoint Topics (Pub/Sub)</t>
  </si>
  <si>
    <t>Anypoint Topics</t>
  </si>
  <si>
    <t>Pub/Sub event-driven messaging across systems and APIs.</t>
  </si>
  <si>
    <t>AsyncAPI Specification Support</t>
  </si>
  <si>
    <t>AsyncAPI for documenting and contract-testing event-driven APIs.</t>
  </si>
  <si>
    <t>MuleSoft DataGraph</t>
  </si>
  <si>
    <t>DataGraph (Unified GraphQL)</t>
  </si>
  <si>
    <t>Compose multiple APIs into single unified GraphQL endpoint; eliminates API stitching.</t>
  </si>
  <si>
    <t>MuleSoft Intelligent Document Processing</t>
  </si>
  <si>
    <t>IDP</t>
  </si>
  <si>
    <t>AI document extraction: structured fields from invoices, receipts, contracts; integrated to flows.</t>
  </si>
  <si>
    <t>MuleSoft Flex Gateway</t>
  </si>
  <si>
    <t>Flex Gateway</t>
  </si>
  <si>
    <t>Universal API gateway for any API runtime; cloud, on-prem, hybrid.</t>
  </si>
  <si>
    <t>Tableau Cloud / Server</t>
  </si>
  <si>
    <t>Salesforce-hosted SaaS analytics platform with auto-scaling.</t>
  </si>
  <si>
    <t>https://www.tableau.com/products</t>
  </si>
  <si>
    <t>Tableau Server</t>
  </si>
  <si>
    <t>Self-hosted analytics for on-prem and private cloud deployments.</t>
  </si>
  <si>
    <t>Tableau Desktop</t>
  </si>
  <si>
    <t>Authoring tool for analysts to build dashboards and visualizations.</t>
  </si>
  <si>
    <t>AI-powered metrics with automatic anomaly detection, NL summaries, trend explanations.</t>
  </si>
  <si>
    <t>Pulse for Slack</t>
  </si>
  <si>
    <t>Pulse insights surfaced inside Slack as conversational, actionable cards.</t>
  </si>
  <si>
    <t>Tableau Next (Agentforce-integrated)</t>
  </si>
  <si>
    <t>Agentforce-powered analytics; conversational analytics, AI-generated dashboards.</t>
  </si>
  <si>
    <t>Ask data questions in natural language; AI agent generates viz and explains insights.</t>
  </si>
  <si>
    <t>Tableau Prep</t>
  </si>
  <si>
    <t>Tableau Prep Builder</t>
  </si>
  <si>
    <t>Visual data prep: clean, shape, combine data flows; reusable.</t>
  </si>
  <si>
    <t>https://www.tableau.com/products/prep</t>
  </si>
  <si>
    <t>Tableau Prep Conductor</t>
  </si>
  <si>
    <t>Orchestrate scheduled prep flows on Tableau Server.</t>
  </si>
  <si>
    <t>Embedded Analytics</t>
  </si>
  <si>
    <t>White-label analytics embedded in customer-facing portals and apps.</t>
  </si>
  <si>
    <t>VizQL Data Service</t>
  </si>
  <si>
    <t>API for programmatic data extraction from Tableau data sources.</t>
  </si>
  <si>
    <t>Agent_Name</t>
  </si>
  <si>
    <t>Parent_L3</t>
  </si>
  <si>
    <t>Source_URL</t>
  </si>
  <si>
    <t>AF-001</t>
  </si>
  <si>
    <t>Service Agent</t>
  </si>
  <si>
    <t>Service</t>
  </si>
  <si>
    <t>Replaces traditional chatbots with AI that handles a wide range of service issues without preprogrammed scenarios.</t>
  </si>
  <si>
    <t>AF-002</t>
  </si>
  <si>
    <t>Sales Development Representative (SDR) Agent</t>
  </si>
  <si>
    <t>Sales</t>
  </si>
  <si>
    <t>Lead Generation</t>
  </si>
  <si>
    <t>24/7 prospect engagement; answers questions, manages objections, schedules meetings using CRM and external data.</t>
  </si>
  <si>
    <t>AF-003</t>
  </si>
  <si>
    <t>Sales Coach Agent</t>
  </si>
  <si>
    <t>Sales Coaching</t>
  </si>
  <si>
    <t>Personalized role-play for sellers using Salesforce data + GenAI; practice pitches and objections.</t>
  </si>
  <si>
    <t>AF-004</t>
  </si>
  <si>
    <t>Personal Shopping Agent</t>
  </si>
  <si>
    <t>Commerce</t>
  </si>
  <si>
    <t>Personalization</t>
  </si>
  <si>
    <t>Personalized recommendations using latest product information; upsell and cross-sell based on context.</t>
  </si>
  <si>
    <t>AF-005</t>
  </si>
  <si>
    <t>Merchandiser Agent</t>
  </si>
  <si>
    <t>Site Operations</t>
  </si>
  <si>
    <t>Site setup, goal setting, personalized promotions, product descriptions, data-driven insights.</t>
  </si>
  <si>
    <t>AF-006</t>
  </si>
  <si>
    <t>Buyer Agent</t>
  </si>
  <si>
    <t>Procurement</t>
  </si>
  <si>
    <t>B2B Buying</t>
  </si>
  <si>
    <t>Self-service B2B procurement guided by AI agent; product discovery, negotiation, ordering.</t>
  </si>
  <si>
    <t>AF-007</t>
  </si>
  <si>
    <t>Campaign Optimizer Agent</t>
  </si>
  <si>
    <t>Campaign Management</t>
  </si>
  <si>
    <t>Automates full campaign lifecycle with AI: analyze, generate, personalize, optimize.</t>
  </si>
  <si>
    <t>AF-008</t>
  </si>
  <si>
    <t>IT Service Agent</t>
  </si>
  <si>
    <t>IT Service</t>
  </si>
  <si>
    <t>Employee Helpdesk</t>
  </si>
  <si>
    <t>Slack/Teams/portal/webchat. Handles IT requests, troubleshoots, escalates urgent.</t>
  </si>
  <si>
    <t>AF-009</t>
  </si>
  <si>
    <t>Back-Office</t>
  </si>
  <si>
    <t>Apr 2026 GA - back-office automation: process coordination, data verification, compliance clearance.</t>
  </si>
  <si>
    <t>AF-010</t>
  </si>
  <si>
    <t>All</t>
  </si>
  <si>
    <t>Voice</t>
  </si>
  <si>
    <t>AI agents on voice channel; agents built once, deployed across channels.</t>
  </si>
  <si>
    <t>AF-011</t>
  </si>
  <si>
    <t>Platform</t>
  </si>
  <si>
    <t>Agent Authoring</t>
  </si>
  <si>
    <t>Spring 2026 - single conversational workspace to build, test, refine agents.</t>
  </si>
  <si>
    <t>AF-FS-009</t>
  </si>
  <si>
    <t>Regulatory Guardrails</t>
  </si>
  <si>
    <t>Ensures digital workers follow same regulatory guardrails as humans. Approval protocols, disclosures, audit trails across servicing, lending, onboarding.</t>
  </si>
  <si>
    <t>AF-FS-016</t>
  </si>
  <si>
    <t>Voice Channel</t>
  </si>
  <si>
    <t>Spring 2026 - Voice AI for banking and collections inquiries at scale.</t>
  </si>
  <si>
    <t>AF-FS-017</t>
  </si>
  <si>
    <t>March 2026 - unifies voice, digital, CRM data, AI agents in single view.</t>
  </si>
  <si>
    <t>Construct_Name</t>
  </si>
  <si>
    <t>Syntax_Hint</t>
  </si>
  <si>
    <t>Docs_URL</t>
  </si>
  <si>
    <t>custom_object</t>
  </si>
  <si>
    <t>Custom data object for sub-cap-specific records</t>
  </si>
  <si>
    <t>API name ends with __c (e.g., Risk_Appetite__c); Setup → Object Manager → Create</t>
  </si>
  <si>
    <t>https://help.salesforce.com/s/articleView?id=sf.dev_objectcreate_task_parent.htm&amp;type=5</t>
  </si>
  <si>
    <t>permission_set</t>
  </si>
  <si>
    <t>Grants object/field permissions to specific user role</t>
  </si>
  <si>
    <t>Named with role suffix (e.g., Risk_Officer_Pset); Setup → Permission Sets</t>
  </si>
  <si>
    <t>https://help.salesforce.com/s/articleView?id=sf.perm_sets_overview.htm&amp;type=5</t>
  </si>
  <si>
    <t>validation_rule</t>
  </si>
  <si>
    <t>Server-side rule preventing invalid record state</t>
  </si>
  <si>
    <t>Object Manager → Validation Rules → AND/OR logic on fields</t>
  </si>
  <si>
    <t>https://help.salesforce.com/s/articleView?id=sf.fields_about_field_validation_rules.htm&amp;type=5</t>
  </si>
  <si>
    <t>record_triggered_flow</t>
  </si>
  <si>
    <t>Declarative automation triggered by record changes</t>
  </si>
  <si>
    <t>Setup → Flows; Trigger: Created/Updated; Optimize for: Actions and Related Records</t>
  </si>
  <si>
    <t>https://help.salesforce.com/s/articleView?id=sf.flow_concepts_designtime.htm&amp;type=5</t>
  </si>
  <si>
    <t>screen_flow</t>
  </si>
  <si>
    <t>User-facing wizard/intake flow with screens</t>
  </si>
  <si>
    <t>Setup → Flows → New Flow → Screen Flow</t>
  </si>
  <si>
    <t>apex_class</t>
  </si>
  <si>
    <t>Server-side Apex code class</t>
  </si>
  <si>
    <t>public class XxxHandler { ... } in classes/ folder; deployed via SFDX</t>
  </si>
  <si>
    <t>https://developer.salesforce.com/docs/atlas.en-us.apexcode.meta/apexcode/apex_classes.htm</t>
  </si>
  <si>
    <t>apex_trigger</t>
  </si>
  <si>
    <t>Server-side code triggered by DML on a specific object</t>
  </si>
  <si>
    <t>trigger XxxTrigger on Object__c (before insert, after update) { ... }</t>
  </si>
  <si>
    <t>https://developer.salesforce.com/docs/atlas.en-us.apexcode.meta/apexcode/apex_triggers.htm</t>
  </si>
  <si>
    <t>lwc</t>
  </si>
  <si>
    <t>Lightning Web Component for custom UI</t>
  </si>
  <si>
    <t>lwc/xxxComponent/xxxComponent.js + .html + .js-meta.xml</t>
  </si>
  <si>
    <t>https://developer.salesforce.com/docs/component-library/documentation/en/lwc</t>
  </si>
  <si>
    <t>platform_event</t>
  </si>
  <si>
    <t>Custom event published/subscribed via Pub/Sub API</t>
  </si>
  <si>
    <t>Object API name ends with __e (e.g., Risk_Event__e); Setup → Platform Events</t>
  </si>
  <si>
    <t>https://developer.salesforce.com/docs/platform/pub-sub-api/overview</t>
  </si>
  <si>
    <t>cdc_channel</t>
  </si>
  <si>
    <t>Subscribes to record-change events via Pub/Sub</t>
  </si>
  <si>
    <t>Channel format: /data/Object__ChangeEvent (standard) or /data/Object__c_ChangeEvent (custom)</t>
  </si>
  <si>
    <t>https://developer.salesforce.com/docs/atlas.en-us.change_data_capture.meta/change_data_capture/cdc_subscribe_pubsub_api.htm</t>
  </si>
  <si>
    <t>apex_rest</t>
  </si>
  <si>
    <t>Custom REST endpoint exposed from Apex</t>
  </si>
  <si>
    <t>@RestResource(urlMapping='/path') on Apex class with @HttpGet/@HttpPost methods</t>
  </si>
  <si>
    <t>https://developer.salesforce.com/docs/atlas.en-us.apexcode.meta/apexcode/apex_rest_intro.htm</t>
  </si>
  <si>
    <t>fsc_action_plan</t>
  </si>
  <si>
    <t>FSC Action Plan template for repeatable processes</t>
  </si>
  <si>
    <t>Setup → Action Plan Templates → New; assign Tasks per persona/timeline</t>
  </si>
  <si>
    <t>https://help.salesforce.com/s/articleView?id=sf.action_plans_overview.htm&amp;type=5</t>
  </si>
  <si>
    <t>agentforce_topic</t>
  </si>
  <si>
    <t>Conversation topic with bound actions for Agentforce</t>
  </si>
  <si>
    <t>Setup → Einstein → Agentforce → Topics; bind Apex Actions/Flow Actions</t>
  </si>
  <si>
    <t>agentforce_action</t>
  </si>
  <si>
    <t>Invocable action callable by Agentforce</t>
  </si>
  <si>
    <t>Apex @InvocableMethod or Flow Invocable Action; bound to Topic</t>
  </si>
  <si>
    <t>https://developer.salesforce.com/docs/ai/agentforce/guide/actions-overview.html</t>
  </si>
  <si>
    <t>shield_field_audit</t>
  </si>
  <si>
    <t>Long-term field-level history for compliance</t>
  </si>
  <si>
    <t>Setup → Field Audit Trail → enable; up to 60 fields/object, 10-yr retention</t>
  </si>
  <si>
    <t>https://help.salesforce.com/s/articleView?id=sf.field_audit_trail.htm&amp;type=5</t>
  </si>
  <si>
    <t>data_cloud_dlo</t>
  </si>
  <si>
    <t>Data Lake Object for raw ingestion</t>
  </si>
  <si>
    <t>Data Cloud Setup → Data Lake Objects (DLO) → Streaming Ingestion API connector</t>
  </si>
  <si>
    <t>https://developer.salesforce.com/docs/data/data-cloud-int/references/data-cloud-ingestionapi-ref/c360-a-api-streaming-ingestion.html</t>
  </si>
  <si>
    <t>ncino_loan_field</t>
  </si>
  <si>
    <t>Custom field on nCino Loan object</t>
  </si>
  <si>
    <t>Setup → Object Manager → LLC_BI__Loan__c → New Field (since nCino is on SF)</t>
  </si>
  <si>
    <t>ncino_workflow</t>
  </si>
  <si>
    <t>Lending workflow stage configuration</t>
  </si>
  <si>
    <t>nCino Workflow Engine → New Stage → configure approvers + SLAs</t>
  </si>
  <si>
    <t>ncino_doc_template</t>
  </si>
  <si>
    <t>Document template with merge fields</t>
  </si>
  <si>
    <t>nCino Document Manager → Template → bind merge fields from Loan/Account</t>
  </si>
  <si>
    <t>ncino_banking_advisor_topic</t>
  </si>
  <si>
    <t>Banking Advisor conversational topic</t>
  </si>
  <si>
    <t>Banking Advisor → Configure topics → bind to bank-specific data sources</t>
  </si>
  <si>
    <t>delta_table</t>
  </si>
  <si>
    <t>Delta Lake table with ACID transactions</t>
  </si>
  <si>
    <t>CREATE TABLE catalog.schema.name USING DELTA; bronze/silver/gold tier convention</t>
  </si>
  <si>
    <t>https://docs.databricks.com/en/delta/index.html</t>
  </si>
  <si>
    <t>unity_catalog_asset</t>
  </si>
  <si>
    <t>Governed asset in Unity Catalog with lineage</t>
  </si>
  <si>
    <t>Three-level namespace: catalog.schema.table; managed via UC Permissions API</t>
  </si>
  <si>
    <t>lakeflow_pipeline</t>
  </si>
  <si>
    <t>Spark Declarative Pipeline for ETL</t>
  </si>
  <si>
    <t>Workflows → Lakeflow → declarative pipeline (Spark SQL/Python notebooks)</t>
  </si>
  <si>
    <t>vector_search_index</t>
  </si>
  <si>
    <t>Delta-backed vector index for RAG</t>
  </si>
  <si>
    <t>Mosaic AI → Vector Search → create endpoint + index from Delta source</t>
  </si>
  <si>
    <t>https://docs.databricks.com/api/workspace/vectorsearchendpoints</t>
  </si>
  <si>
    <t>mlflow_run</t>
  </si>
  <si>
    <t>ML experiment run with logged params/metrics/artifacts</t>
  </si>
  <si>
    <t>with mlflow.start_run(): mlflow.log_metric(...) mlflow.log_artifact(...)</t>
  </si>
  <si>
    <t>https://mlflow.org/docs/latest/rest-api.html</t>
  </si>
  <si>
    <t>agent_bricks</t>
  </si>
  <si>
    <t>Mosaic AI agent with tool calling</t>
  </si>
  <si>
    <t>Mosaic AI → Agent Bricks → declarative agent + tools + evaluation</t>
  </si>
  <si>
    <t>studio_flow</t>
  </si>
  <si>
    <t>Visual conversational flow</t>
  </si>
  <si>
    <t>Twilio Console → Studio → drag-drop widgets (Send Message, Make HTTP Request, Run Function)</t>
  </si>
  <si>
    <t>https://www.twilio.com/en-us/studio</t>
  </si>
  <si>
    <t>twilio_function</t>
  </si>
  <si>
    <t>Serverless function for Twilio integrations</t>
  </si>
  <si>
    <t>Functions → Service → handler exports.handler = (context, event, callback) =&gt; { ... }</t>
  </si>
  <si>
    <t>https://www.twilio.com/en-us/products/runtime/functions</t>
  </si>
  <si>
    <t>conversation_context</t>
  </si>
  <si>
    <t>Multi-channel conversation thread with attributes</t>
  </si>
  <si>
    <t>Conversations API → POST /v1/Conversations/{ConversationSid}/Messages with attributes</t>
  </si>
  <si>
    <t>twilio_webhook</t>
  </si>
  <si>
    <t>Inbound webhook for events</t>
  </si>
  <si>
    <t>Phone Number/Service config → Webhook URL → HTTP POST handler returning TwiML</t>
  </si>
  <si>
    <t>https://www.twilio.com/docs/usage/webhooks</t>
  </si>
  <si>
    <t>mulesoft_api</t>
  </si>
  <si>
    <t>API designed and managed in Anypoint</t>
  </si>
  <si>
    <t>Design Center → API Specification (RAML/OAS) → publish to Exchange → deploy via Runtime Manager</t>
  </si>
  <si>
    <t>anypoint_topic</t>
  </si>
  <si>
    <t>Event-driven messaging topic</t>
  </si>
  <si>
    <t>Anypoint Platform → Topics → AsyncAPI specification → publish/subscribe</t>
  </si>
  <si>
    <t>dataweave_transform</t>
  </si>
  <si>
    <t>DataWeave script for data transformation</t>
  </si>
  <si>
    <t>%dw 2.0 output application/json --- payload mapObject ((value, key) -&gt; ...)</t>
  </si>
  <si>
    <t>https://docs.mulesoft.com/dataweave/latest</t>
  </si>
  <si>
    <t>tableau_dashboard</t>
  </si>
  <si>
    <t>Interactive dashboard published to Tableau Cloud</t>
  </si>
  <si>
    <t>Tableau Desktop → New Workbook → connect data → drag pills → publish to Cloud</t>
  </si>
  <si>
    <t>tableau_data_source</t>
  </si>
  <si>
    <t>Published data source with governed semantics</t>
  </si>
  <si>
    <t>Tableau Data Source (.tds) with semantic layer + calculated fields</t>
  </si>
  <si>
    <t>https://help.tableau.com/current/pro/desktop/en-us/datasource_create.htm</t>
  </si>
  <si>
    <t>tableau_pulse_metric</t>
  </si>
  <si>
    <t>KPI metric with auto-insights</t>
  </si>
  <si>
    <t>Tableau Cloud → Pulse → New Metric → bind to data source field + dimensions</t>
  </si>
  <si>
    <t>vizql_data_service</t>
  </si>
  <si>
    <t>Headless query against Tableau data sources</t>
  </si>
  <si>
    <t>POST /vizql-data-service/v1/query-datasource with data source LUID + query</t>
  </si>
  <si>
    <t>Gate_ID</t>
  </si>
  <si>
    <t>Gate</t>
  </si>
  <si>
    <t>Detail</t>
  </si>
  <si>
    <t>V1</t>
  </si>
  <si>
    <t>Column Order</t>
  </si>
  <si>
    <t>Cap Map column M is Story_Keys</t>
  </si>
  <si>
    <t>PASS</t>
  </si>
  <si>
    <t>Column M is 'Story_Keys'</t>
  </si>
  <si>
    <t>V2</t>
  </si>
  <si>
    <t>User Stories column B is Jira_Issue_Key</t>
  </si>
  <si>
    <t>Column B is 'Jira_Issue_Key'</t>
  </si>
  <si>
    <t>V3</t>
  </si>
  <si>
    <t>L3 Coverage</t>
  </si>
  <si>
    <t>All 45 L3 platforms have linked L4 features</t>
  </si>
  <si>
    <t>45/45 L3 platforms have features</t>
  </si>
  <si>
    <t>V4</t>
  </si>
  <si>
    <t>L4 UC Match</t>
  </si>
  <si>
    <t>L4 rows with specific UC match</t>
  </si>
  <si>
    <t>3129/3129 have specific match</t>
  </si>
  <si>
    <t>V5</t>
  </si>
  <si>
    <t>L4 Validated</t>
  </si>
  <si>
    <t>L4 rows with [VALIDATED] customization patterns</t>
  </si>
  <si>
    <t>3129/3129</t>
  </si>
  <si>
    <t>V6</t>
  </si>
  <si>
    <t>Stories Coverage</t>
  </si>
  <si>
    <t>All 199 sub-caps have stories</t>
  </si>
  <si>
    <t>199/199</t>
  </si>
  <si>
    <t>V7</t>
  </si>
  <si>
    <t>Supplemental</t>
  </si>
  <si>
    <t>Supplemental L4 features added</t>
  </si>
  <si>
    <t>741 supplemental rows added</t>
  </si>
  <si>
    <t>V8</t>
  </si>
  <si>
    <t>Cross-Ref</t>
  </si>
  <si>
    <t>Cap Map → Story_Keys matches User Stories Story_Key</t>
  </si>
  <si>
    <t>Story_Keys column M provides direct cross-reference</t>
  </si>
  <si>
    <t>V9</t>
  </si>
  <si>
    <t>User Stories → Jira_Issue_Key prominent (col B)</t>
  </si>
  <si>
    <t>Jira_Issue_Key in column B for direct cross-reference</t>
  </si>
  <si>
    <t>V10</t>
  </si>
  <si>
    <t>Sample Validation</t>
  </si>
  <si>
    <t>Cap Map P1C1.1.1 has Story_Keys populated</t>
  </si>
  <si>
    <t xml:space="preserve">P1C1.1.1 stories: JIRA-BCFSC-1273, JIRA-BCFSC-1274, JIRA-EBT-277, JIRA-EBT-378, JIRA-FFBI-760, JIRA-IMA-223, JIRA-MCUDA-13, JIRA-MF-1073, </t>
  </si>
  <si>
    <t>V11</t>
  </si>
  <si>
    <t>Affinity</t>
  </si>
  <si>
    <t>Archetype-feature affinity rules applied</t>
  </si>
  <si>
    <t>22 archetypes × ~10 feature keywords each</t>
  </si>
  <si>
    <t>V12</t>
  </si>
  <si>
    <t>Validation</t>
  </si>
  <si>
    <t>Each L4 customization grounded in vendor docs URL</t>
  </si>
  <si>
    <t>37 validated constructs</t>
  </si>
  <si>
    <t>V13</t>
  </si>
  <si>
    <t>Supplemental Validation</t>
  </si>
  <si>
    <t>Each supplemental L4 has reference_url</t>
  </si>
  <si>
    <t>40 supplemental features all have vendor docs URL</t>
  </si>
  <si>
    <t>B3-G01</t>
  </si>
  <si>
    <t>Offering count check</t>
  </si>
  <si>
    <t>13 expected (9 priority + 4 supporting). Found: 13 (9 priority + 4 supporting)</t>
  </si>
  <si>
    <t>B3-G02</t>
  </si>
  <si>
    <t>Data product module count check</t>
  </si>
  <si>
    <t>36 expanded modules expected. Found: 36</t>
  </si>
  <si>
    <t>B3-G03</t>
  </si>
  <si>
    <t>All offerings have reference_url</t>
  </si>
  <si>
    <t>13/13 offerings should have URL. All have URL: True</t>
  </si>
  <si>
    <t>B3-G04</t>
  </si>
  <si>
    <t>All offerings have source_evidence ≥20 chars</t>
  </si>
  <si>
    <t>All have evidence: True</t>
  </si>
  <si>
    <t>B3-G05</t>
  </si>
  <si>
    <t>All data product modules have reference_url</t>
  </si>
  <si>
    <t>36/36 should have URL. All have URL: True</t>
  </si>
  <si>
    <t>B3-G06</t>
  </si>
  <si>
    <t>Offering→sub-cap mapping count in strict range (60-100)</t>
  </si>
  <si>
    <t>Found 68 pairs (target: 60-100 strict)</t>
  </si>
  <si>
    <t>B3-G07</t>
  </si>
  <si>
    <t>All offering→sub-cap pairs unique</t>
  </si>
  <si>
    <t>Pairs: 68, Unique: 68</t>
  </si>
  <si>
    <t>B3-G08</t>
  </si>
  <si>
    <t>All offering→sub-cap rationales customized (&gt;100 chars, no template)</t>
  </si>
  <si>
    <t>All customized: True</t>
  </si>
  <si>
    <t>B3-G09</t>
  </si>
  <si>
    <t>All offering→sub-cap pairs have maturity_lift</t>
  </si>
  <si>
    <t>All have lift: True</t>
  </si>
  <si>
    <t>B3-G10</t>
  </si>
  <si>
    <t>Data product→sub-cap mappings unique + customized</t>
  </si>
  <si>
    <t>Pairs: 29, Unique: 29, All customized: True</t>
  </si>
  <si>
    <t>B3-G11</t>
  </si>
  <si>
    <t>Cap Map column M (Story_Keys) removed</t>
  </si>
  <si>
    <t>User feedback resolution: redundant column removed.</t>
  </si>
  <si>
    <t>PASS (removed)</t>
  </si>
  <si>
    <t>B3-G12</t>
  </si>
  <si>
    <t>User Stories column B (Jira_Issue_Key) removed</t>
  </si>
  <si>
    <t>User feedback resolution: redundant column removed (Jira ID in Story_Key prefix).</t>
  </si>
  <si>
    <t>B3-G13</t>
  </si>
  <si>
    <t>Sub-cap IDs in mappings exist in Capability Map</t>
  </si>
  <si>
    <t>Cross-validated against 2_Capability_Map sub_cap_id list.</t>
  </si>
  <si>
    <t>PASS (validated below)</t>
  </si>
  <si>
    <t>B3-G14</t>
  </si>
  <si>
    <t>Tier pricing validation flag visible in offerings tab</t>
  </si>
  <si>
    <t>11 offerings have unvalidated tier pricing (highlighted in orange).</t>
  </si>
  <si>
    <t>PASS (transparency preserved)</t>
  </si>
  <si>
    <t>B4-G01</t>
  </si>
  <si>
    <t>Cross-pillar story count matches source pkl</t>
  </si>
  <si>
    <t>742 stories expected from cross_pillar_strict.pkl; loaded 742</t>
  </si>
  <si>
    <t>B4-G02</t>
  </si>
  <si>
    <t>Origin pillar distribution preserved</t>
  </si>
  <si>
    <t>P2=190, P3=192, P4=360, total=742. Source: 190/192/360.</t>
  </si>
  <si>
    <t>B4-G03</t>
  </si>
  <si>
    <t>All cross-pillar stories HIGH confidence</t>
  </si>
  <si>
    <t>742 of 742 are HIGH confidence</t>
  </si>
  <si>
    <t>B4-G04</t>
  </si>
  <si>
    <t>Theme→subcap mapping count check (8 themes × ~4 subcaps avg)</t>
  </si>
  <si>
    <t>33 mappings expected (covering 8 themes); found 33</t>
  </si>
  <si>
    <t>B4-G05</t>
  </si>
  <si>
    <t>All theme→subcap rationales customized (&gt;100 chars, no template reuse)</t>
  </si>
  <si>
    <t>Unique rationales: 33/33, all &gt;100 chars: True</t>
  </si>
  <si>
    <t>B4-G06</t>
  </si>
  <si>
    <t>All theme-mapped sub-cap IDs exist in Capability Map</t>
  </si>
  <si>
    <t>33 sub-cap refs validated; invalid: 0</t>
  </si>
  <si>
    <t>B4-G07</t>
  </si>
  <si>
    <t>Cross-pillar evidence covers expected number of P1 sub-caps</t>
  </si>
  <si>
    <t>33 P1 sub-caps have cross-pillar evidence (from theme mapping).</t>
  </si>
  <si>
    <t>B4-G08</t>
  </si>
  <si>
    <t>Stories without offering linkage transparently flagged</t>
  </si>
  <si>
    <t>0 stories have no offering chain (orange-highlighted in tab 14).</t>
  </si>
  <si>
    <t>PASS (flagged)</t>
  </si>
  <si>
    <t>B4-G09</t>
  </si>
  <si>
    <t>Avg offerings linked per story</t>
  </si>
  <si>
    <t>2.93 offerings/story (target: 1-3 for strict mapping)</t>
  </si>
  <si>
    <t>B4-G10</t>
  </si>
  <si>
    <t>Theme-story-count consistency check</t>
  </si>
  <si>
    <t>Theme story counts in tab 15 sum to 1690 (expected ~1,690 = 742 stories × 2.28 avg themes)</t>
  </si>
  <si>
    <t>B4-G11</t>
  </si>
  <si>
    <t>Tier_Pricing_Validated column removed from offerings</t>
  </si>
  <si>
    <t>Per user feedback: pricing not required. Column dropped.</t>
  </si>
  <si>
    <t>B4-G12</t>
  </si>
  <si>
    <t>Cross-pillar story keys are unique</t>
  </si>
  <si>
    <t>Unique story keys: 742, total rows: 742</t>
  </si>
  <si>
    <t>B4-G13</t>
  </si>
  <si>
    <t>Coverage tab row count = sub-caps with cross-pillar evidence</t>
  </si>
  <si>
    <t>33 sub-cap rows in coverage tab; matches union of theme→subcap targets.</t>
  </si>
  <si>
    <t>B4-G14</t>
  </si>
  <si>
    <t>Origin sub-caps validated against original pillar definitions</t>
  </si>
  <si>
    <t>222 unique origin sub-caps from 63 L1 caps. Origin sub-cap IDs preserve cross-pillar provenance.</t>
  </si>
  <si>
    <t>B4-G15</t>
  </si>
  <si>
    <t>Story title extraction quality check</t>
  </si>
  <si>
    <t>Story titles extracted from "As a X, I want Y" pattern - validated 100% have titles ≤120 chars.</t>
  </si>
  <si>
    <t>B5-G01</t>
  </si>
  <si>
    <t>Zennify_Status column added to 2_Capability_Map at column M</t>
  </si>
  <si>
    <t>Column count: was 12, now 13. Header at row 1 col M = "Zennify_Status".</t>
  </si>
  <si>
    <t>B5-G02</t>
  </si>
  <si>
    <t>Default value Active for all 199 sub-caps</t>
  </si>
  <si>
    <t>199 of 199 sub-caps default to Active.</t>
  </si>
  <si>
    <t>B5-G03</t>
  </si>
  <si>
    <t>Data validation dropdown installed on toggle range</t>
  </si>
  <si>
    <t>Number of validations on capability map: 1. Should be ≥1.</t>
  </si>
  <si>
    <t>B5-G04</t>
  </si>
  <si>
    <t>Conditional formatting rules on capability map</t>
  </si>
  <si>
    <t>CF rules: 3. Should be ≥3 (active cell, inactive cell, inactive row).</t>
  </si>
  <si>
    <t>B5-G05</t>
  </si>
  <si>
    <t>All 7 direct cascade tabs have Effective_Status column</t>
  </si>
  <si>
    <t>Direct cascade tabs with Effective_Status: 7 of 7 expected.</t>
  </si>
  <si>
    <t>B5-G06</t>
  </si>
  <si>
    <t>Cross-pillar 3-state cascade columns added</t>
  </si>
  <si>
    <t>Tab 14 columns added: 2. Should be 2 (Active_Linked_Count + Effective_Status).</t>
  </si>
  <si>
    <t>B5-G07</t>
  </si>
  <si>
    <t>Offering aggregate health columns added</t>
  </si>
  <si>
    <t>Tab 10 columns added: 4. Should be 4 (Total_Mapped, Active_Mapped, Health_Pct, Status).</t>
  </si>
  <si>
    <t>B5-G08</t>
  </si>
  <si>
    <t>Data product aggregate health columns added</t>
  </si>
  <si>
    <t>Tab 11 columns added: 4. Should be 4.</t>
  </si>
  <si>
    <t>B5-G09</t>
  </si>
  <si>
    <t>Toggle Control Panel tab created</t>
  </si>
  <si>
    <t>Sheet 17_Toggle_Control_Panel exists: True.</t>
  </si>
  <si>
    <t>B5-G10</t>
  </si>
  <si>
    <t>Cross-pillar formulas use array literals (not single subcap proxy)</t>
  </si>
  <si>
    <t>742 cross-pillar rows: avg ID array length = 8.9 subcap IDs per formula.</t>
  </si>
  <si>
    <t>B5-G11</t>
  </si>
  <si>
    <t>XLOOKUP references the canonical capability map range</t>
  </si>
  <si>
    <t>All cascade formulas reference "2_Capability_Map"!$C:$C → !$M:$M. Validated by string scan.</t>
  </si>
  <si>
    <t>B5-G12</t>
  </si>
  <si>
    <t>3-state semantics: Active/Partial/Inactive for multi-mapped rows</t>
  </si>
  <si>
    <t>Cross-pillar, offerings, data products use 3-state. Single-mapped tabs use 2-state.</t>
  </si>
  <si>
    <t>B5-G13</t>
  </si>
  <si>
    <t>Color scale on offering health % (red→yellow→green)</t>
  </si>
  <si>
    <t>Linkage_Health_Pct column uses 3-color scale conditional formatting.</t>
  </si>
  <si>
    <t>B5-G14</t>
  </si>
  <si>
    <t>Cascade is one-way (subcap → dependents) - not reverse</t>
  </si>
  <si>
    <t>Toggling a dependent row does not affect the source sub-cap. Verified by formula direction.</t>
  </si>
  <si>
    <t>PASS (architectural)</t>
  </si>
  <si>
    <t>B5-G15</t>
  </si>
  <si>
    <t>Default state preserves Batch 4 behavior</t>
  </si>
  <si>
    <t>When all sub-caps are Active (default), every Effective_Status formula returns "Active" - no row greyed out by default.</t>
  </si>
  <si>
    <t>B5-G16</t>
  </si>
  <si>
    <t>Zennify brand colors used consistently</t>
  </si>
  <si>
    <t>Active=Teal #27bbaf, Inactive=#B0B0B0 grey, Partial=Orange #fe9732. All match Zennify guidelines.</t>
  </si>
  <si>
    <t>B5-G17</t>
  </si>
  <si>
    <t>Data products with no direct subcap mapping show "No-Direct-Map" status</t>
  </si>
  <si>
    <t>Modules with 0 mappings in tab 13 are flagged "No-Direct-Map" rather than misleading Active/Inactive.</t>
  </si>
  <si>
    <t>B6-G01</t>
  </si>
  <si>
    <t>Batch 6</t>
  </si>
  <si>
    <t>All 199 sub-caps have full core knowledge graph coverage (5/5 dimensions)</t>
  </si>
  <si>
    <t>199/199 sub-caps fully covered. Avg stories: 6.5, avg L4: 15.7.</t>
  </si>
  <si>
    <t>B6-G02</t>
  </si>
  <si>
    <t>Zero orphan references across all sub-cap-keyed tables</t>
  </si>
  <si>
    <t>0 orphans in: 3_User_Stories (1302 rows), 5_L4_Features (3129), 12 (68), 13 (29).</t>
  </si>
  <si>
    <t>B6-G03</t>
  </si>
  <si>
    <t>Every offering reachable via sub_cap → story chain</t>
  </si>
  <si>
    <t>13/13 offerings have all mapped sub-caps with at least 1 story (transitive coverage verified).</t>
  </si>
  <si>
    <t>B6-G04</t>
  </si>
  <si>
    <t>Per-sub-cap customized completeness narrative (no template reuse)</t>
  </si>
  <si>
    <t>199 narratives generated; each cites specific story/L4/L3/UC counts and specific offerings/themes for that sub-cap.</t>
  </si>
  <si>
    <t>B6-G05</t>
  </si>
  <si>
    <t>Toggle cascade simulation tab covers all 199 sub-caps</t>
  </si>
  <si>
    <t>199 rows showing direct + indirect cascade footprint per toggle. Avg footprint: 59.0, max: 513.</t>
  </si>
  <si>
    <t>B6-G06</t>
  </si>
  <si>
    <t>Final QA Report tab with 7 sections + verdict</t>
  </si>
  <si>
    <t>Knowledge graph completeness, ref integrity, customization integrity, URL coverage, toggle integrity, per-batch summary, final verdict.</t>
  </si>
  <si>
    <t>B6-G07</t>
  </si>
  <si>
    <t>Tabs 18 and 19 participate in Zennify toggle cascade</t>
  </si>
  <si>
    <t>Each row has Effective_Status XLOOKUP into capability map; rows grey out when sub-cap deactivated.</t>
  </si>
  <si>
    <t>B6-G08</t>
  </si>
  <si>
    <t>Cascade severity classification (HIGH/MEDIUM/LOW/MINIMAL)</t>
  </si>
  <si>
    <t>Tab 19 categorizes each sub-cap by toggle impact for risk-aware decision making.</t>
  </si>
  <si>
    <t>B6-G09</t>
  </si>
  <si>
    <t>Color-coded score visualization in completeness profile</t>
  </si>
  <si>
    <t>Total_Score column (max 8) uses red→yellow→green color scale; severity in tab 19 uses red/orange/grey.</t>
  </si>
  <si>
    <t>B6-G10</t>
  </si>
  <si>
    <t>All public-facing material has reference URL</t>
  </si>
  <si>
    <t>13 offerings + 36 modules + 68 + 29 mappings = 146 entries with URL coverage.</t>
  </si>
  <si>
    <t>B7-G01</t>
  </si>
  <si>
    <t>Batch 7 (Relevance Fix)</t>
  </si>
  <si>
    <t>L3/L4 relevance filter - UC theme + UC ID double-check</t>
  </si>
  <si>
    <t>Aggressive filter applied: each L4 feature row must (a) intersect subcap UC IDs (strict) AND (b) feature theme must align with at least one subcap UC tag. 5_L4_Detailed_Features: 3,129 → 1,562 rows (50.1% dropped, all THEME_MISMATCH). Examples removed: Digital Loan Officer Agent (×55 strategy/governance subcaps), Banking Service Customer Assistance, Insurance Claims Mgmt, SDR Agent, etc. Cascaded: 2_Capability_Map L3/L4 cols regen; 4_L3_Detailed Linked_Sub_Caps_Top5 regen; 6_Maturity_Descriptors 111 op-feature bullets removed from 57 cells; 18_SubCap_Completeness_Profile L3/L4 counts regen; 19_Toggle_Cascade_Simulation regen. Mean L4 per subcap: 120 → 7.8. 17 subcaps under-mapped (≤2 features) - flagged for v14.1 enrichment. 0 subcaps with 0 features.</t>
  </si>
  <si>
    <t>B7-G02</t>
  </si>
  <si>
    <t>Under-mapped subcaps post-filter (enrichment backlog)</t>
  </si>
  <si>
    <t>17 subcaps (8.5%) ended with ≤2 L4 features after relevance filter, because original mapping was generic (operational features) rather than themed. Categories affected: 5 ESG strategy subcaps (P1C1.1.6-8, P1C1.2.6-7); 8 regulatory/compliance subcaps (P1C2.7.* - only Embedded Compliance Controls survived); 4 innovation vision subcaps (P1C3.1.*). Recommend v14.1 enrichment: add Tableau Reg Reporting Dashboards for P1C2.7.*; add ESG-specific dashboards/data for P1C1.1.6-8; add Innovation Pipeline Analytics for P1C3.1.*.</t>
  </si>
  <si>
    <t>INFO</t>
  </si>
  <si>
    <t>B7-G03</t>
  </si>
  <si>
    <t>Batch 7 (Enrichment v14.1)</t>
  </si>
  <si>
    <t>Enriched 17 under-mapped subcaps with theme-aligned L4 features</t>
  </si>
  <si>
    <t>Added 290 new L4 feature rows across 17 subcaps using curated feature sets (not auto-included; manually validated to match each subcap context). ESG strategy/roadmap (5 subcaps): added Slack Canvas/AI/Lists/Workflow Builder, Quip, Citations Engine, Federated Retrieval, Agentic Search, AI-Calc Insights, CRM Analytics, Tableau Embedding, Flow Builder, Action Plans. Regulatory/Compliance (8 subcaps in P1C2.7.*): added Shield stack (Field Audit Trail, Event Monitoring, Real-Time Event Monitoring, Platform Encryption), Decision Tables, FSC Compliance Workflows, CRM Analytics for reg reporting, Citations Engine for evidence. Innovation (4 subcaps in P1C3.1.*): added Slack collab + Analytics for vision authoring and KPI tracking. Each new row carries [ENRICHED v14.1] tag in Validated_Customization_Patterns; Use_Case_IDs_Using_Feature populated only with subcap UCs whose tags match feature themes; Is_Supplemental=Yes. NOT added: subvertical-specific operational tools (Identity Verification, HMDA, KYC) for general regulatory subcaps; Apex/LWC/Credit-Bureau for innovation (not innovation-specific).</t>
  </si>
  <si>
    <t>#</t>
  </si>
  <si>
    <t>Lesson</t>
  </si>
  <si>
    <t>Update</t>
  </si>
  <si>
    <t>2 Final v2</t>
  </si>
  <si>
    <t>Cap Map column M (Story_Keys) provides direct cross-reference to User Stories tab Story_Key column</t>
  </si>
  <si>
    <t>Lock column M position; Batches 3-6 must preserve this</t>
  </si>
  <si>
    <t>Jira_Issue_Key in column B of User Stories enables 1-step traceability</t>
  </si>
  <si>
    <t>Cross-reference convention: every catalog tab puts primary join key in col A, secondary in col B</t>
  </si>
  <si>
    <t>7 unlinked L3s now have 741 validated L4 entries (40 unique features × 5-25 sub-caps each)</t>
  </si>
  <si>
    <t>Locked supplemental library - all 45 L3 platforms now have features</t>
  </si>
  <si>
    <t>Archetype-feature affinity reduced fallback from 33% to 0% - every L4 row links to specific UC(s)</t>
  </si>
  <si>
    <t>Apply affinity matrix to Batch 4 cross-pillar story imports for UC matching</t>
  </si>
  <si>
    <t>Every customization pattern grounded in a docs URL (37 platform constructs + 40 supplemental features)</t>
  </si>
  <si>
    <t>Batches 3-6: zero new patterns without vendor doc URL</t>
  </si>
  <si>
    <t>3</t>
  </si>
  <si>
    <t>Productized Offerings will reference Cap Map Story_Keys directly via column M</t>
  </si>
  <si>
    <t>Batch 3 Tab 9 = offerings → Story_Keys mapping</t>
  </si>
  <si>
    <t>4</t>
  </si>
  <si>
    <t>Cross-pillar story import must populate Jira_Issue_Key (or PUB-/CROSS-) and apply archetype-feature affinity</t>
  </si>
  <si>
    <t>Batch 4: enforce Jira_Issue_Key in col B for all story sources</t>
  </si>
  <si>
    <t>5</t>
  </si>
  <si>
    <t>Toggle cascade affects all L4 rows including supplemental - preserve Is_Supplemental column</t>
  </si>
  <si>
    <t>Batch 5: cascade respects Is_Supplemental flag</t>
  </si>
  <si>
    <t>6</t>
  </si>
  <si>
    <t>Knowledge graph traversal: Sub_Cap → Story_Key → Jira_Issue_Key + UC_IDs is a 3-hop validated chain</t>
  </si>
  <si>
    <t>Batch 6: validate every entity has reachable bidirectional links</t>
  </si>
  <si>
    <t>L4 row count grew from 2,388 to ~2,700 with supplemental - within manageable size</t>
  </si>
  <si>
    <t>Cap L4 at ~3,000 rows; future supplemental requires consolidation</t>
  </si>
  <si>
    <t>B3-R01</t>
  </si>
  <si>
    <t>User feedback: redundant - story keys are accessible via 3_User_Stories_Catalogue with Sub_Cap_ID join.</t>
  </si>
  <si>
    <t>Done in Batch 3</t>
  </si>
  <si>
    <t>B3-R02</t>
  </si>
  <si>
    <t>User feedback: redundant - Jira ID is already embedded in the Story_Key prefix.</t>
  </si>
  <si>
    <t>B3-R03</t>
  </si>
  <si>
    <t>13 productized offerings catalogued with full source-traced detail</t>
  </si>
  <si>
    <t>11 offerings with detail from Productized_Offerings.docx + 2 (Data Modernization, Agentic Workforce) with detail synthesized from validated Databricks/Salesforce public docs. Every offering has reference_url + source_evidence.</t>
  </si>
  <si>
    <t>B3-R04</t>
  </si>
  <si>
    <t>36 expanded data product modules catalogued (not 18 high-level)</t>
  </si>
  <si>
    <t>Per user direction: granular module-level catalog enables more accurate sub-cap mapping. Modules organized in 7 categories: Identity (4), Risk &amp; Intelligence (7), Integration (6), Content (3), Journey (4), Analytics (9), Governance (3).</t>
  </si>
  <si>
    <t>B3-R05</t>
  </si>
  <si>
    <t>Strict offering→sub-cap mapping (68 pairs) with customized rationale per pair</t>
  </si>
  <si>
    <t>Per user direction: strict, only direct addressing. Each (offering × sub-cap) pair has unique customized rationale (&gt;100 chars), maturity lift path, specific capabilities addressing, and reference URL. No template rationale.</t>
  </si>
  <si>
    <t>B3-R06</t>
  </si>
  <si>
    <t>Strict data product→sub-cap mapping (29 pairs)</t>
  </si>
  <si>
    <t>20 of 36 modules have direct P1 mappings; remaining 16 modules operate at P2-P5 execution layers (correct exclusion under strict rule).</t>
  </si>
  <si>
    <t>B3-R07</t>
  </si>
  <si>
    <t>Batch 4 (planned)</t>
  </si>
  <si>
    <t>Cross-pillar story integration leveraging offerings catalog</t>
  </si>
  <si>
    <t>742 pre-cached strict cross-pillar story matches (cross_pillar_strict.pkl) will be enriched with offering metadata so each story carries offering provenance.</t>
  </si>
  <si>
    <t>Pending Batch 4 build</t>
  </si>
  <si>
    <t>B3-R08</t>
  </si>
  <si>
    <t>Batch 5 (planned)</t>
  </si>
  <si>
    <t>Zennify Active/Inactive toggle XLOOKUP cascade must preserve offering chain</t>
  </si>
  <si>
    <t>Toggle cascade must propagate through offering→sub-cap→story→use_case→L4→L3 without breaking provenance.</t>
  </si>
  <si>
    <t>Pending Batch 5 build</t>
  </si>
  <si>
    <t>B3-R09</t>
  </si>
  <si>
    <t>Batch 6 (planned)</t>
  </si>
  <si>
    <t>Knowledge graph completeness validation</t>
  </si>
  <si>
    <t>Final QA: every offering reachable via sub_cap → story → use_case → L4 → L3 chain. Surfaces orphan offerings or broken links.</t>
  </si>
  <si>
    <t>Pending Batch 6 build</t>
  </si>
  <si>
    <t>B4-R01</t>
  </si>
  <si>
    <t>742 cross-pillar strict matches integrated as 14_CrossPillar_Stories tab</t>
  </si>
  <si>
    <t>P2 (190) + P3 (192) + P4 (360). All HIGH confidence. Each story preserves origin pillar + sub-cap provenance, plus theme-derived P1 sub-cap matches and transitive offering linkage from Batch 3.</t>
  </si>
  <si>
    <t>Done in Batch 4</t>
  </si>
  <si>
    <t>B4-R02</t>
  </si>
  <si>
    <t>Theme→P1 sub-cap mapping (33 strict pairs) with customized rationale</t>
  </si>
  <si>
    <t>8 P1 themes × 3-5 core P1 sub-caps each. Each (theme×subcap) pair has unique rationale (&gt;100 chars) explaining WHY cross-pillar evidence on that theme reinforces that specific P1 sub-cap.</t>
  </si>
  <si>
    <t>B4-R03</t>
  </si>
  <si>
    <t>P1 SubCap Cross-Pillar Coverage summary tab added</t>
  </si>
  <si>
    <t>Aggregated cross-pillar evidence per affected P1 sub-cap (33 sub-caps), with origin pillar breakdown, contributing themes, linked offerings (transitive from Batch 3), and top story examples.</t>
  </si>
  <si>
    <t>B4-R04</t>
  </si>
  <si>
    <t>Offering reinforcement chain: cross-pillar story → theme → P1 sub-cap → offering</t>
  </si>
  <si>
    <t>Each of 742 cross-pillar stories now traceable to an avg of 2.9 offerings via the theme→subcap→offering chain. This provides demand-side evidence for offering portfolio.</t>
  </si>
  <si>
    <t>B4-R05</t>
  </si>
  <si>
    <t>Tier_Pricing_Validated column removed from Productized_Offerings per user feedback</t>
  </si>
  <si>
    <t>User direction: "Recall that no pricing is required." Pricing transparency column removed; tier descriptions preserved.</t>
  </si>
  <si>
    <t>B4-R06</t>
  </si>
  <si>
    <t>Zennify Active/Inactive toggle XLOOKUP cascade - must propagate through cross-pillar stories</t>
  </si>
  <si>
    <t>Cross-pillar stories now part of catalogue. Toggle cascade needs to propagate offering activation through cross-pillar reinforcement chain so deactivated offerings hide their reinforcing stories too.</t>
  </si>
  <si>
    <t>B4-R07</t>
  </si>
  <si>
    <t>Knowledge graph completeness validation - extended to cross-pillar chain</t>
  </si>
  <si>
    <t>Final QA: every cross-pillar story reachable to at least one offering via theme→subcap chain. Surfaces orphan stories (no theme matches) or broken sub-cap → offering links.</t>
  </si>
  <si>
    <t>B4-R08</t>
  </si>
  <si>
    <t>Anomaly highlighting for stories with no offering linkage</t>
  </si>
  <si>
    <t>0 stories have no offering linkage (orange-highlighted in tab 14). These are themes that did not yet have a Batch-3 strict offering mapping (e.g., risk theme); flag for Batch 5/6 review.</t>
  </si>
  <si>
    <t>Done in Batch 4 (transparency preserved)</t>
  </si>
  <si>
    <t>B5-R01</t>
  </si>
  <si>
    <t>Zennify_Status toggle column added to 2_Capability_Map (199 sub-caps)</t>
  </si>
  <si>
    <t>Each sub-cap row has a data-validation dropdown (Active/Inactive). Default Active. Cell-level conditional formatting applies Zennify Teal (Active) / light grey strikethrough (Inactive). Row-level cascade greys out the entire sub-cap row when toggled inactive.</t>
  </si>
  <si>
    <t>Done in Batch 5</t>
  </si>
  <si>
    <t>B5-R02</t>
  </si>
  <si>
    <t>Direct cascade XLOOKUP added to 7 dependent tabs</t>
  </si>
  <si>
    <t>Tabs 3 (User Stories, 1302 rows), 5 (L4 Features, 3129), 6 (Maturity Descriptors, 199), 12 (Offering→SubCap, 68), 13 (DataProduct→SubCap, 29), 15 (Theme→SubCap, 33), 16 (SubCap CrossPillar Coverage, 33) each have a Zennify_Effective_Status column with XLOOKUP into the toggle source plus row-level conditional formatting.</t>
  </si>
  <si>
    <t>B5-R03</t>
  </si>
  <si>
    <t>Multi-subcap 3-state cascade added to 14_CrossPillar_Stories</t>
  </si>
  <si>
    <t>For each of the 742 cross-pillar stories, a per-row array literal of linked sub-cap IDs is used in a SUMPRODUCT(XLOOKUP) formula to count how many linked sub-caps are active. Effective_Status is 3-state: Active (all linked active), Partial (some active), Inactive (none active).</t>
  </si>
  <si>
    <t>B5-R04</t>
  </si>
  <si>
    <t>Aggregate health columns added to 10_Productized_Offerings + 11_Data_Products</t>
  </si>
  <si>
    <t>COUNTIFS over the cascaded mapping tabs (12 and 13) computes Total_Mapped_SubCaps + Active_Mapped_SubCaps + Linkage_Health_Pct + Effective_Status. Health column uses red→yellow→green color scale.</t>
  </si>
  <si>
    <t>B5-R05</t>
  </si>
  <si>
    <t>17_Toggle_Control_Panel summary dashboard added</t>
  </si>
  <si>
    <t>Live COUNTIF/COUNTIFS formulas show: % active sub-caps, active vs inactive stories, fully-active vs partial vs inactive cross-pillar stories, fully-active vs partial vs inactive offerings, plus per-mapping-tab cascade health. Includes design-notes section explaining 3-state semantics, cascade direction, Excel version requirement.</t>
  </si>
  <si>
    <t>B5-R06</t>
  </si>
  <si>
    <t>Zennify color semantics standardized across cascade</t>
  </si>
  <si>
    <t>Teal (#27bbaf) = Active; Grey + strikethrough = Inactive; Light orange (#ffcb99) = Partial. Row-level inactive styling preserves zebra; row-level partial uses very-light-orange row tint to keep readable while signalling degraded.</t>
  </si>
  <si>
    <t>B5-R07</t>
  </si>
  <si>
    <t>Knowledge graph completeness validation extended to toggle scenarios</t>
  </si>
  <si>
    <t>Final QA: simulate deactivating each P1 sub-cap and verify cascade propagates correctly to all dependent rows. Surface any row whose status does not match expected based on its mapped sub-caps.</t>
  </si>
  <si>
    <t>B6-R01</t>
  </si>
  <si>
    <t>Per-sub-cap completeness profile generated (tab 18, 199 rows)</t>
  </si>
  <si>
    <t>For each sub-cap, customized narrative cites: specific stories/L4/L3/UC counts; specific offerings mapped (by name); specific data product modules (by ID + name); specific theme (when assigned); cross-pillar evidence count + P2/P3/P4 split. No template reuse - 199 unique narratives.</t>
  </si>
  <si>
    <t>Done in Batch 6</t>
  </si>
  <si>
    <t>B6-R02</t>
  </si>
  <si>
    <t>Per-sub-cap toggle cascade simulation (tab 19, 199 rows)</t>
  </si>
  <si>
    <t>For each sub-cap, what would happen if deactivated: direct cascade (stories, L4, mappings) + indirect cascade (cross-pillar stories shifting to Partial; offerings shifting to Partial). Total cascade footprint with HIGH/MEDIUM/LOW/MINIMAL severity classification.</t>
  </si>
  <si>
    <t>B6-R03</t>
  </si>
  <si>
    <t>Final QA Report tab (tab 20) with 7 verification sections</t>
  </si>
  <si>
    <t>Section 1: Knowledge graph core completeness. Section 2: Reference integrity (no orphans). Section 3: Customization integrity. Section 4: URL/source-evidence coverage. Section 5: Toggle cascade integrity. Section 6: Per-batch journey summary. Section 7: Final verdict.</t>
  </si>
  <si>
    <t>B6-R04</t>
  </si>
  <si>
    <t>Tabs 18 and 19 cascaded into Zennify toggle scheme</t>
  </si>
  <si>
    <t>Both new tabs participate in toggle cascade - each row has XLOOKUP into capability map and greys out when its sub-cap is deactivated. Maximum traceability requirement honored.</t>
  </si>
  <si>
    <t>B6-R05</t>
  </si>
  <si>
    <t>v14.0 Final</t>
  </si>
  <si>
    <t>Pillar 1 v14.0 ready for distribution</t>
  </si>
  <si>
    <t>All 6 batches consolidated. 20 tabs, ~6,200 data rows. Zero orphan references. 100% core coverage. Per-sub-cap customization throughout. URL-traced source evidence. Interactive toggle cascade.</t>
  </si>
  <si>
    <t>B6-R06</t>
  </si>
  <si>
    <t>Future iterations (v14.1+)</t>
  </si>
  <si>
    <t>Recommendations from QA findings</t>
  </si>
  <si>
    <t>(a) Consider expanding offering catalog to cover more sub-caps (currently 51/199 = 25.6% have offering mapping). (b) Theme→sub-cap coverage at 33/199 - consider extending themes to more sub-caps in future. (c) Data product modules with no direct sub-cap mapping (16 of 36) could be reviewed for hidden mappings. (d) Sub-vertical-specific governance sub-caps (BK1/WM1/IC1 variants) could benefit from sub-vertical offering treatments.</t>
  </si>
  <si>
    <t>Recommendation only</t>
  </si>
  <si>
    <t>B7-R01</t>
  </si>
  <si>
    <t>Batch 7 - L3/L4 Relevance Fix</t>
  </si>
  <si>
    <t>L3/L4 mappings are not relevance-checked</t>
  </si>
  <si>
    <t>Built feature classifier (22 UC tags × 114 unique L4 features) with theme alignment rules; applied aggressive strict filter to 5_L4_Detailed_Features - dropped 1,567 inappropriate mappings (50.1%). Cascaded across 6 dependent tabs. Example fix: "Digital Loan Officer Agent" no longer mapped to "Digital Strategy Document".</t>
  </si>
  <si>
    <t>B7-R02</t>
  </si>
  <si>
    <t>Maturity_Descriptors M3-M5 columns referenced operational agents in strategy subcaps</t>
  </si>
  <si>
    <t>Filtered 111 bullet lines from 57 maturity descriptor cells across P1C1, P1C2, P1C4 categories (skipped Fair Lending and P1C3 Innovation where some operational tools are legitimately referenced). Kept all non-operational bullets to preserve maturity narrative integrity.</t>
  </si>
  <si>
    <t>B7-R03</t>
  </si>
  <si>
    <t>Under-mapping discovered after relevance filter (17 subcaps with ≤2 features)</t>
  </si>
  <si>
    <t>ESG (5), Regulatory/Compliance (8 in P1C2.7.*), Innovation Vision (4 in P1C3.1.*) subcaps need feature enrichment. Recommend adding: Tableau dashboards for regulatory reporting; ESG-specific data products; Innovation pipeline analytics. These mappings should be theme-aligned to UC tags.</t>
  </si>
  <si>
    <t>Recommendation</t>
  </si>
  <si>
    <t>B7-R04</t>
  </si>
  <si>
    <t>Batch 7 - v14.1 Enrichment</t>
  </si>
  <si>
    <t>Under-mapped subcaps enriched with theme-aligned features</t>
  </si>
  <si>
    <t>Added 290 new L4 feature rows across 17 under-mapped subcaps. Curated lists (not auto-derived) ensure proper subcap-context fit. All cascading tabs updated: 5_L4_Detailed_Features (rows added), 2_Capability_Map (L3/L4 cols regen), 18_SubCap_Completeness_Profile (counts regen), 4_L3_Detailed (Top5 regen), 19_Toggle_Cascade_Simulation (counts regen). All new rows tagged [ENRICHED v14.1] and Is_Supplemental=Yes. Closing finding from B7-R03.</t>
  </si>
  <si>
    <t>Offering_Name</t>
  </si>
  <si>
    <t>Wrap_Around</t>
  </si>
  <si>
    <t>Overview</t>
  </si>
  <si>
    <t>Industry_Challenge</t>
  </si>
  <si>
    <t>Outcomes (semicolon-separated)</t>
  </si>
  <si>
    <t>Core_Capabilities (capability: description)</t>
  </si>
  <si>
    <t>Tiers (tier - pricing - description)</t>
  </si>
  <si>
    <t>Primary_Vendors</t>
  </si>
  <si>
    <t>L3_Platforms_Used</t>
  </si>
  <si>
    <t>Target_Personas</t>
  </si>
  <si>
    <t>Source_Doc_Section</t>
  </si>
  <si>
    <t>Total_Mapped_SubCaps</t>
  </si>
  <si>
    <t>Active_Mapped_SubCaps</t>
  </si>
  <si>
    <t>Linkage_Health_Pct</t>
  </si>
  <si>
    <t>OFF-DATA-MOD</t>
  </si>
  <si>
    <t>Data Modernization &amp; AI Platform</t>
  </si>
  <si>
    <t>Priority</t>
  </si>
  <si>
    <t>Active (priority offering)</t>
  </si>
  <si>
    <t>Foundational lakehouse + AI platform offering that establishes the data and AI substrate for every other Zennify offering. Combines Databricks Lakehouse with Unity Catalog governance, medallion (bronze/silver/gold) layered data architecture, Mosaic AI for model serving and Vector Search, and Salesforce Data Cloud activation. Delivers a governed, AI-ready data foundation that consolidates core banking, CRM, and ancillary data into a single governed lakehouse with embedded data quality, lineage, and policy enforcement.</t>
  </si>
  <si>
    <t>Financial institutions operate fragmented data landscapes - core banking, CRM, lending, marketing, and risk systems each maintain their own customer view. Without a unified data layer, AI initiatives fail at the proof-of-concept stage and analytics work is inconsistent. Data engineering teams spend most of their time wiring pipelines instead of delivering insight.</t>
  </si>
  <si>
    <t>Single governed lakehouse foundation supporting all downstream offerings; Faster AI/ML pilot-to-production cycles (weeks not quarters); Reduced data engineering effort per new use case via reusable medallion patterns; Auditable AI/ML models with lineage, drift monitoring, and compliance evidence; Cross-domain analytics with governed business semantics</t>
  </si>
  <si>
    <t>• Lakehouse Foundation: Databricks Lakehouse Platform with Delta Lake storage, Unity Catalog governance, and Lakeflow declarative pipelines for ingestion + transformation.
• Medallion Data Architecture: Bronze (raw) → Silver (validated) → Gold (enriched) layered data products with quality validation at each tier and standardized governance.
• Unity Catalog Governance: Three-level namespace (catalog.schema.table) with row/column-level access control, automated lineage capture, and audit logging across all data and AI assets.
• Mosaic AI Platform: Vector Search for RAG, Model Serving for real-time inference, MLflow for experiment tracking and model registry, AI Functions for SQL-native AI calls.
• Salesforce Data Cloud Activation: Zero-copy federated access from Databricks to Salesforce Data Cloud for CRM-ready audiences and unified customer profiles.
• Data Quality Monitoring: Databricks Data Quality Monitoring with anomaly detection across all tables, plus integration with Great Expectations / Monte Carlo.
• Lakeflow Connect Ingestion: Pre-built connectors for enterprise sources (Salesforce, SAP, databases) governed by Unity Catalog with serverless compute.</t>
  </si>
  <si>
    <t>• Essentials (S) - ~$150K, 8-12 weeks - Phase 1 data discovery + single data product build (typically Customer 360 Golden Record or Core Banking Integration).
• Growth (M) - ~$300K-$600K, 14-20 weeks - 3-5 composed data products on shared platform architecture with governance layer.
• Enterprise (L) - ~$750K-$1.5M+, 20-30+ weeks - Full enterprise data platform build: 8-10+ data products spanning multiple business areas with cross-domain infrastructure.</t>
  </si>
  <si>
    <t>Databricks, Salesforce</t>
  </si>
  <si>
    <t>L3-DB-LAKEHOUSE, L3-DB-UC, L3-DB-MOSAIC, L3-DB-LAKEFLOW, L3-DB-VECTOR, L3-DB-AI, L3-DB-GENIE, L3-SF-DATA-CLOUD</t>
  </si>
  <si>
    <t>Chief Data Officer; VP Data Engineering; Data Architect; AI/ML Lead</t>
  </si>
  <si>
    <t>https://docs.databricks.com/aws/en/lakehouse-architecture/reference</t>
  </si>
  <si>
    <t>Databricks Lakehouse Reference Architecture (validated May 2026). Cross-validated with Productized_Offerings.docx mention of "Data Modernization" in priority list and frequent references throughout (e.g., lines 130, 1342).</t>
  </si>
  <si>
    <t>Inferred from priority list (line 18) + cross-references at lines 130, 1342, 778. No dedicated section in source DOCX.</t>
  </si>
  <si>
    <t>OFF-FSC-PLATFORM</t>
  </si>
  <si>
    <t>Financial Services Customer Platform</t>
  </si>
  <si>
    <t>Unified relationship management environment for bankers, advisors, and service teams built on Salesforce Financial Services Cloud. Connects customer relationships, product holdings, service activity, and advisor workflows into a single environment so frontline teams manage relationships more efficiently. Integrated with Data Modernization &amp; AI Platform for real-time client view across lines of business.</t>
  </si>
  <si>
    <t>Frontline teams operate across disconnected systems. Advisors and bankers search multiple systems to understand client relationships, lack visibility into cross-LOB products, rely on manual notes instead of structured workflows, and struggle to track relationship opportunities across teams. These limitations reduce CRM adoption and slow client service.</t>
  </si>
  <si>
    <t>Unified client and household relationship views; Improved advisor productivity; Stronger cross-sell and referral management; Faster service resolution; Higher CRM adoption among frontline staff</t>
  </si>
  <si>
    <t>• Unified Client &amp; Household Management: Consolidated profiles showing accounts, relationships, and interactions across LOBs.
• Relationship Mapping: Visualization of households, businesses, and financial relationships with FSC Flexible Hierarchies.
• Advisor Workflow Automation: Action plans, referrals, and service workflows embedded into daily advisor work.
• Core System Integration: Connections to core banking systems and product platforms via MuleSoft Anypoint.
• Opportunity &amp; Pipeline Management: Visibility into cross-sell opportunities and advisor pipelines.
• Advisor Analytics &amp; Performance Dashboards: Embedded reporting for pipeline health, referral performance, activity trends, and relationship growth.
• Agentforce Advisor Assistance: Agentforce + Einstein-powered meeting prep, next-best-action, knowledge prompts, and guided advisor workflows with human review.</t>
  </si>
  <si>
    <t>• Essentials (S) - ~$175K, 10-14 weeks - Modern CRM foundation for a single team or LOB.
• Growth (M) - ~$350K+, 16+ weeks - Extend across multiple roles with deeper integrations, expanded analytics, AI-assisted insights.
• Enterprise (L) - ~$900K+, 24+ weeks - Enterprise relationship platform across advisors, bankers, service teams with advanced AI.</t>
  </si>
  <si>
    <t>Salesforce, MuleSoft</t>
  </si>
  <si>
    <t>L3-SF-FSC, L3-SF-AGENTFORCE-FS, L3-SF-AGENTFORCE, L3-SF-CRMA, L3-MS-ANYPOINT, L3-SF-DATA-CLOUD</t>
  </si>
  <si>
    <t>VP Customer Experience; Head of Wealth Management; Head of Banking Operations; Chief Customer Officer</t>
  </si>
  <si>
    <t>Productized_Offerings.docx lines 128-191 + Salesforce FSC product page</t>
  </si>
  <si>
    <t>Lines 128-191</t>
  </si>
  <si>
    <t>OFF-DIGITAL-LENDING</t>
  </si>
  <si>
    <t>Digital Lending Platform</t>
  </si>
  <si>
    <t>Modernizes the lending lifecycle from application through underwriting, closing, and servicing integration. Combines digital borrower experiences, automated decisioning, and workflow orchestration to accelerate lending operations while maintaining strong risk management and regulatory compliance. Built on nCino + Salesforce + MuleSoft + Databricks for decisioning models.</t>
  </si>
  <si>
    <t>Traditional lending processes rely on manual workflows and disconnected systems: slow loan approvals, inconsistent underwriting decisions, high operational cost per loan, limited visibility across loan pipelines.</t>
  </si>
  <si>
    <t>Faster loan approvals; Increased straight-through processing (STP); Lower operational cost per loan; Stronger credit portfolio oversight</t>
  </si>
  <si>
    <t>• Digital Loan Origination: Online and assisted application experiences across consumer, mortgage, commercial, treasury.
• Automated Underwriting: Rules engines + AI-assisted credit decisioning with auto-approve thresholds.
• Loan Product Configuration: Flexible product, pricing, and policy management across loan types.
• Workflow &amp; Case Management: Automated tasks across underwriting and closing with SLA tracking.
• Portfolio Analytics &amp; Lending Dashboards: Operational reporting across pipeline, approval rates, funding times, portfolio performance, exception trends.</t>
  </si>
  <si>
    <t>• Essentials (S) - Tier pricing TBD by offering team - Single product line consumer/mortgage origination.
• Growth (M) - Tier pricing TBD - Multi-product origination with portfolio analytics.
• Enterprise (L) - Tier pricing TBD - Enterprise lending platform across consumer/mortgage/commercial/treasury with AI underwriting.</t>
  </si>
  <si>
    <t>nCino, Salesforce, MuleSoft, Databricks</t>
  </si>
  <si>
    <t>L3-NCINO-COMM-LEND, L3-NCINO-CONSUMER, L3-NCINO-MORTGAGE, L3-NCINO-BA, L3-NCINO-NIQ, L3-SF-FSC, L3-MS-ANYPOINT</t>
  </si>
  <si>
    <t>Chief Lending Officer; VP Credit Risk; Head of Mortgage; VP Commercial Lending</t>
  </si>
  <si>
    <t>Productized_Offerings.docx lines 317-374 + nCino Platform canonical page</t>
  </si>
  <si>
    <t>Lines 317-374</t>
  </si>
  <si>
    <t>OFF-AGENTIC-WORKFORCE</t>
  </si>
  <si>
    <t>Agentic Workforce</t>
  </si>
  <si>
    <t>Industry-aware digital workforce powered by Salesforce Agentforce for Financial Services. Delivers pre-built role-based AI agent templates (Banking Service, Loan Officer, Hardship Triage, Account Opening Assistant, Banking Service Employee Assistance, Financial Advisor Assistance, Collections Assistance) augmented by industry-specific agents. Operates within Financial Services Cloud compliance framework with Embedded Compliance Controls ensuring digital workers follow same regulatory guardrails as human teams.</t>
  </si>
  <si>
    <t>Financial services faces a talent crisis (50% of insurance workforce expected to retire in 15 years; projected shortfall of 100,000 financial advisors by 2034). Frontline teams spend only 39% of time on direct client engagement, with the rest lost to administrative work. Customers wait on hold and repeat their information across channels.</t>
  </si>
  <si>
    <t>Higher % of frontline time on direct client engagement (lifting from baseline 39%); Faster service resolution with AI-assisted triage; Reduced advisor administrative load (meeting prep, summaries, follow-ups automated); Compliance-confident agent rollouts via Embedded Compliance Controls; Scalable industry-aware digital workforce across servicing, lending, onboarding</t>
  </si>
  <si>
    <t>• Pre-Built FS Agent Templates: Banking Service Customer Assistance, Banking Service Employee Assistance, Financial Advisor Assistance, Digital Loan Officer, Collections Assistance, Insurance Service Agents.
• Agent Builder (Low-Code): Customize templates or build new agents using Topics, Apex Actions, Flows, Prompt Templates, MuleSoft APIs.
• Embedded Compliance Controls: Operates within FSC compliance framework - approvals, disclosures, audit trails enforced for every agent action.
• Einstein Trust Layer: Zero data retention, prompt defense, toxicity detection, masking of sensitive data.
• Agentforce Data Library (ADL): Knowledge articles, files, web sources indexed in Data Cloud for RAG-grounded responses.
• MCP Server Integration: Model Content Protocol servers connect agents to external tools and data outside Salesforce.
• Multi-Channel Deployment: Agents deployable across web portal, WhatsApp, voice (Agentforce Voice), Service Cloud Messaging.</t>
  </si>
  <si>
    <t>• Discover &amp; Pilot - ~$50K-$150K, 4-8 weeks - Agent use case discovery + 1 pilot agent in production.
• Scale - ~$200K-$500K, 12-20 weeks - 3-5 production agents across LOBs with shared knowledge library.
• Enterprise CoE - ~$600K+, 20+ weeks - Agent CoE establishment with governance, lifecycle management, multi-LOB deployment.</t>
  </si>
  <si>
    <t>Salesforce, nCino</t>
  </si>
  <si>
    <t>L3-SF-AGENTFORCE, L3-SF-AGENTFORCE-FS, L3-SF-AGENTFORCE-RB-LIB, L3-NCINO-BA, L3-NCINO-MA, L3-SF-AGENTIC-SEARCH, L3-SF-DATA-CLOUD</t>
  </si>
  <si>
    <t>Chief AI Officer; Head of Customer Experience; VP Service Operations; Chief Digital Officer</t>
  </si>
  <si>
    <t>Salesforce Agentforce for FS announcement (verified May 2026) + Trailhead module on Agentforce FS templates + Zennify Agentforce service page</t>
  </si>
  <si>
    <t>Inferred from priority list (line 21). No dedicated section in source DOCX.</t>
  </si>
  <si>
    <t>OFF-PERSONALIZED-ENGAGEMENT</t>
  </si>
  <si>
    <t>Personalized Customer Engagement</t>
  </si>
  <si>
    <t>Helps financial institutions deliver relevant marketing and service experiences across digital and human channels. Combines unified customer data, segmentation, and journey orchestration to deliver timely communications that improve acquisition, cross-sell, and retention. Built on Marketing Cloud + Data Cloud + Personalization with Agentforce-driven recommendations.</t>
  </si>
  <si>
    <t>Fragmented customer data across systems. Batch campaign processes lacking real-time signals. Limited coordination between marketing and frontline teams. Difficulty measuring campaign effectiveness.</t>
  </si>
  <si>
    <t>Higher campaign conversion rates; Improved product attach rates; Reduced customer acquisition costs; Stronger retention and engagement; Faster campaign deployment cycles</t>
  </si>
  <si>
    <t>• Customer Segmentation: Behavioral and lifecycle-based customer segmentation in Data Cloud.
• Journey Orchestration: Multi-channel journeys across email, mobile, web, and branch via Marketing Cloud Engagement.
• Real-Time Event Triggers: Customer engagement triggered by behavioral or account events via Pub/Sub.
• Advisor Engagement Signals: Cross-sell opportunities surfaced to bankers and advisors in FSC.
• Campaign Performance Analytics: Multi-touch attribution + funnel analytics + ROI tracking.
• Predictive Analytics: Propensity-to-buy, churn risk, next-best-action scoring with Einstein/Mosaic AI.</t>
  </si>
  <si>
    <t>• Essentials (S) - Tier pricing TBD - Single channel + foundational segmentation.
• Growth (M) - Tier pricing TBD - Multi-channel orchestration + predictive scoring.
• Enterprise (L) - Tier pricing TBD - Enterprise journey platform with real-time event-driven personalization across channels.</t>
  </si>
  <si>
    <t>L3-SF-MC-ENG, L3-SF-MC-PERS, L3-SF-DATA-CLOUD, L3-SF-AGENTFORCE-MKT, L3-SF-CRMA</t>
  </si>
  <si>
    <t>Chief Marketing Officer; Head of Digital Marketing; Head of Member Engagement; Growth/Analytics Executive</t>
  </si>
  <si>
    <t>https://www.salesforce.com/marketing-cloud/</t>
  </si>
  <si>
    <t>Productized_Offerings.docx lines 192-251 + Salesforce Marketing Cloud product page</t>
  </si>
  <si>
    <t>Lines 192-251</t>
  </si>
  <si>
    <t>OFF-DAO</t>
  </si>
  <si>
    <t>Digital Account Opening &amp; Onboarding</t>
  </si>
  <si>
    <t>Enables financial institutions to deliver fast, secure onboarding experiences across digital and in-branch channels. Prospects open accounts quickly while identity verification, compliance checks, and core system integration occur automatically. Supports post-opening onboarding journeys that help new customers activate products and build long-term relationships.</t>
  </si>
  <si>
    <t>Traditional onboarding remains slow and manual: paper-based processes, manual identity verification, disconnected onboarding systems, delayed account funding. Results in high abandonment rates and poor customer experiences.</t>
  </si>
  <si>
    <t>Higher account opening conversion rates; Faster time to funded account; Reduced onboarding operational cost; Stronger early customer engagement</t>
  </si>
  <si>
    <t>• Digital Application Experiences: Mobile-first application flows with save-and-resume across consumer, joint, business products.
• Identity Verification &amp; Compliance: Integrated KYC, AML, OFAC screening with Twilio Verify, Socure, Jumio integrations.
• Document Processing: Automated document capture and data extraction with OCR.
• Real-Time Core Integration: Automated account creation and funding in core via Integration Gateway.
• Application Funnel Analytics: Drop-off detection, channel performance, conversion measurement.</t>
  </si>
  <si>
    <t>• Essentials (S) - Tier pricing TBD - Single product (deposit OR consumer loan) digital intake.
• Growth (M) - Tier pricing TBD - Multi-product DAO + KYC/AML + funnel analytics.
• Enterprise (L) - Tier pricing TBD - Enterprise omnichannel DAO with branch + digital + assisted channels.</t>
  </si>
  <si>
    <t>nCino, Salesforce, Twilio</t>
  </si>
  <si>
    <t>L3-NCINO-DEPOSIT, L3-NCINO-CONSUMER, L3-SF-FSC, L3-TW-VERIFY, L3-SF-MC-ENG, L3-MS-ANYPOINT</t>
  </si>
  <si>
    <t>Head of Retail Banking; Head of Onboarding; Chief Digital Officer; VP Deposits</t>
  </si>
  <si>
    <t>Productized_Offerings.docx lines 252-316 + nCino DAO product page</t>
  </si>
  <si>
    <t>Lines 252-316</t>
  </si>
  <si>
    <t>OFF-CONTACT-CENTER</t>
  </si>
  <si>
    <t>Omnichannel Contact Center Modernization</t>
  </si>
  <si>
    <t>Transforms traditional call centers into integrated service hubs that support voice, chat, messaging, and digital channels. Agents receive a unified desktop, AI-assisted tools, and access to customer context so they resolve issues quickly and consistently. Built on Service Cloud + Agentforce + Twilio Flex/Voice with Knowledge management.</t>
  </si>
  <si>
    <t>Service teams operate across disconnected systems and communication channels. Long wait times, repeated customer explanations, inefficient agent workflows, limited service analytics.</t>
  </si>
  <si>
    <t>Improved first-contact resolution; Reduced average handle time (AHT); Lower cost per interaction; Improved customer satisfaction (CSAT)</t>
  </si>
  <si>
    <t>• Omnichannel Routing: Unified routing across voice, chat, email, messaging via Service Cloud Omni-Channel.
• Agent Desktop: Single interface (Service Console) for customer context and service tools.
• AI Agent Assist: Real-time guidance via Agentforce Service Agent + Einstein.
• Self-Service Automation: Chatbots and voice bots for routine requests via Agentforce Voice.
• Knowledge Management: Centralized service knowledge base with AI-powered article recommendations.</t>
  </si>
  <si>
    <t>• Essentials (S) - Tier pricing TBD - Single-channel modernization + agent desktop.
• Growth (M) - Tier pricing TBD - Omnichannel routing + AI assist + knowledge.
• Enterprise (L) - Tier pricing TBD - Enterprise contact center with voice + Agentforce + analytics + Twilio integration.</t>
  </si>
  <si>
    <t>Salesforce, Twilio</t>
  </si>
  <si>
    <t>L3-SF-AGENTFORCE, L3-SF-AGENTFORCE-FS, L3-TW-FLEX, L3-TW-VOICE, L3-TW-AI, L3-SF-DATA-CLOUD</t>
  </si>
  <si>
    <t>Head of Customer Service; VP Contact Center Operations; Chief Customer Officer</t>
  </si>
  <si>
    <t>https://www.salesforce.com/service/contact-center/</t>
  </si>
  <si>
    <t>Productized_Offerings.docx lines 375-432 + Salesforce Service Cloud Contact Center page</t>
  </si>
  <si>
    <t>Lines 375-432</t>
  </si>
  <si>
    <t>OFF-SF-OPT</t>
  </si>
  <si>
    <t>Salesforce Platform Optimization &amp; Governance</t>
  </si>
  <si>
    <t>Improves system performance, reduces technical debt, and establishes governance frameworks for sustainable platform growth. Organizations gain a healthier platform environment supporting faster innovation and reducing operational risk. Combines health assessment, configuration cleanup, process re-engineering, DevOps with Salesforce DevOps Center.</t>
  </si>
  <si>
    <t>Over time, large Salesforce environments accumulate complexity: unused fields and metadata, overlapping automation, slow system performance, inconsistent governance practices.</t>
  </si>
  <si>
    <t>Improved system performance; Reduced platform maintenance costs; Faster release cycles; Stronger user adoption</t>
  </si>
  <si>
    <t>• Platform Health Assessment: Analysis of metadata, performance, integrations, and usage patterns.
• Configuration Optimization: Cleanup of unused objects, fields, automation.
• Process Re-engineering: Streamlined workflows aligned with business processes.
• DevOps &amp; Release Management: CI/CD pipelines + automated testing via Salesforce DevOps Center.
• Performance, Adoption &amp; Governance Dashboards: Reporting on release quality, platform usage, incident trends, adoption, operational efficiency.</t>
  </si>
  <si>
    <t>• Health Check (S) - Tier pricing TBD - Diagnostic + remediation roadmap.
• Optimization (M) - Tier pricing TBD - Targeted optimization + DevOps Center setup.
• Governance Program (L) - Tier pricing TBD - Enterprise governance program + CoE establishment.</t>
  </si>
  <si>
    <t>L3-SF-PLATFORM-FOUNDATION, L3-SF-DEVOPS, L3-SF-SHIELD</t>
  </si>
  <si>
    <t>Chief Information Officer; Salesforce CoE Lead; VP IT Operations; Salesforce Platform Architect</t>
  </si>
  <si>
    <t>https://www.salesforce.com/products/devops-center/overview/</t>
  </si>
  <si>
    <t>Productized_Offerings.docx lines 433-490 + Salesforce DevOps Center product page</t>
  </si>
  <si>
    <t>Lines 433-490</t>
  </si>
  <si>
    <t>OFF-MMS</t>
  </si>
  <si>
    <t>Modern Managed Services</t>
  </si>
  <si>
    <t>Yes (wrap-around)</t>
  </si>
  <si>
    <t>Active (wrap-around offering)</t>
  </si>
  <si>
    <t>Outsourcing and operating financial platforms infused with automation, AI, and continuous improvement. Goes beyond keep-the-lights-on to actively optimize and evolve platforms over time. 24x7 SRE + DataOps/MLOps + Automation-as-a-Service + Agentforce CoE + Fraud/Compliance evidence + Continuous Feature Delivery + Quarterly Value Reviews. Wrap-around to other priority offerings.</t>
  </si>
  <si>
    <t>Financial institutions spend resources keeping systems running with little left for improvement. Fear of scaling AI due to risk. Operations are a cost center rather than a source of innovation.</t>
  </si>
  <si>
    <t>Lower run-the-bank cost (operational cost reduced by % or FTE count); Faster feature delivery (new capabilities released more quickly under SLA); Near 100% platform uptime and better performance during peaks; Tangible business KPI improvements sustained (conversion, AHT, loan cycles, fraud losses); Auditable AI in production (all models with explainability and compliance evidence)</t>
  </si>
  <si>
    <t>• 24x7 Platform Run &amp; SRE: Round-the-clock monitoring, incident management, root cause analysis, runbook automation.
• Data &amp; Model Operations (DataOps/MLOps): Pipeline monitoring + model drift detection + automated retraining + explainability artifacts.
• Automation-as-a-Service: Continual identification + implementation of process automations (RPA, low-code flows, AI agents).
• Agentforce &amp; Digital Workforce CoE: Prompt engineering as a service, agent skill curation, usage monitoring, optimization.
• Fraud, Compliance &amp; Evidence Automation: Integrated fraud alerts + automated SAR/regulatory reporting pipelines.
• Continuous Feature Delivery &amp; Product Ops: Feature requests managed under SLA with prioritization, impact assessment, deployment.
• Quarterly Value Reviews &amp; Optimization: Quarterly business outcome reviews with re-baselining of targets.</t>
  </si>
  <si>
    <t>• Foundation Run - Pricing TBD - Core platform run + incident management + SLAs.
• Run + Optimize - Pricing TBD - Run + Automation-as-a-Service + DataOps + quarterly reviews.
• Run + Optimize + Innovate - Pricing TBD - Run + automation + Agentforce CoE + continuous feature delivery + value optimization.</t>
  </si>
  <si>
    <t>Salesforce, Databricks, MuleSoft, nCino, Twilio</t>
  </si>
  <si>
    <t>L3-SF-PLATFORM-FOUNDATION, L3-SF-AGENTFORCE, L3-DB-MLOPS, L3-DB-LAKEHOUSE, L3-SF-DEVOPS, L3-SF-SHIELD</t>
  </si>
  <si>
    <t>Chief Information Officer; Chief Operating Officer; VP Business Technology; CFO</t>
  </si>
  <si>
    <t>https://www.salesforce.com/services/managed-services/</t>
  </si>
  <si>
    <t>Productized_Offerings.docx lines 491-528</t>
  </si>
  <si>
    <t>Lines 491-528</t>
  </si>
  <si>
    <t>OFF-FRAUD-COMP</t>
  </si>
  <si>
    <t>Fraud &amp; Compliance Solution</t>
  </si>
  <si>
    <t>Supporting</t>
  </si>
  <si>
    <t>Active (marketing positioning)</t>
  </si>
  <si>
    <t>Solution for financial crime prevention and regulatory compliance. Combines advanced AI/ML analytics with rule-based systems on a real-time streaming platform. Detects suspicious activities faster and more accurately while automating compliance evidence collection and audit trail.</t>
  </si>
  <si>
    <t>Sophisticated fraud (card, ACH, identity, application). Regulatory pressure for AML oversight + AI explainability. Siloed fraud tools, high false positive rates, labor-intensive compliance processes.</t>
  </si>
  <si>
    <t>Earlier fraud detection (fraud losses reduced); Lower false positives, higher true detection rates; Lower investigator time per case; Automated compliance checks and reporting; Embedded controls in customer journeys</t>
  </si>
  <si>
    <t>• Real-Time Data Ingestion &amp; Golden Profiles: Stream ingestion from core banking, online banking, wires, ACH, card, device, IP. Maintains golden profiles in Data Cloud / Databricks.
• Advanced Fraud Detection Models + Rule Engine: Anomaly detection + supervised ML models + configurable rules with versioning + sandbox testing.
• AI Triage Agent &amp; Case Management: Agentforce AI triage assistant for preliminary investigation; unified case management.
• Automated Compliance &amp; Audit Trail: Auto-generated audit packs + SAR pre-fill integration + decision lineage logging.
• Model Management &amp; Governance: MLflow-style model registry + version control + drift monitoring + regulatory guardrails.
• Dashboards &amp; Analytics: Fraud loss metrics, detection rates, investigator performance, compliance KPIs.</t>
  </si>
  <si>
    <t>• Pilot - Tier pricing TBD - Single fraud type + basic case management.
• Growth - Tier pricing TBD - Multi-source ingestion + AI models + automated compliance.
• Enterprise - Tier pricing TBD - Enterprise fraud + AML + financial crime platform.</t>
  </si>
  <si>
    <t>Salesforce, Databricks, Twilio</t>
  </si>
  <si>
    <t>L3-SF-DATA-CLOUD, L3-DB-MOSAIC, L3-DB-MLOPS, L3-SF-SHIELD, L3-SF-AGENTFORCE</t>
  </si>
  <si>
    <t>Chief Risk Officer; Head of Financial Crime; Chief Compliance Officer; VP Fraud Operations</t>
  </si>
  <si>
    <t>Productized_Offerings.docx lines 529-562 + Salesforce Shield page</t>
  </si>
  <si>
    <t>Lines 529-562</t>
  </si>
  <si>
    <t>OFF-LOYALTY</t>
  </si>
  <si>
    <t>Customer Loyalty &amp; Retention</t>
  </si>
  <si>
    <t>Identifies at-risk customers and proactively strengthens loyalty before they consider leaving. Establishes ongoing data-driven approach to monitor customer health, detect churn warning signs early, and intervene with timely personalized outreach across channels. Shifts retention from ad-hoc reactive to structured always-on early-warning-and-save system.</t>
  </si>
  <si>
    <t>Banks realize a customer is unhappy only after they leave. Retention efforts too generic or too late. Customer attrition in financial services with many fintech alternatives.</t>
  </si>
  <si>
    <t>Reduced churn in target segments; Increased product holding per customer; Higher digital engagement among loyalty program customers; Improved NPS for at-risk customers receiving outreach; Higher marketing ROI via targeted retention</t>
  </si>
  <si>
    <t>• Predictive Churn &amp; Value Modeling: Churn risk score + lifetime value + loyalty driver models per customer.
• Defining Moments That Matter (Triggers): Identification of key events preceding churn or upsell with appropriate plays per segment.
• Personalized Multi-Channel Journeys: Marketing automation retention journey templates orchestrated across channels.
• Frontline Alerts &amp; Next-Best Actions: Embedded alerts + next-best-action suggestions in CRM for advisors/bankers.
• Measurement, Testing &amp; Feedback Loop: Control groups + A/B testing + uplift measurement + model feedback.
• Fairness and Compliance Governance: Documented logic + fairness checks + UDAP/UDAAP considerations + audit trail.</t>
  </si>
  <si>
    <t>• Pilot - Tier pricing TBD - Single segment churn model + frontline alerts.
• Growth - Tier pricing TBD - Multi-segment + journey orchestration + measurement.
• Enterprise - Tier pricing TBD - Enterprise loyalty program + multi-LOB + fairness governance.</t>
  </si>
  <si>
    <t>Salesforce, Databricks</t>
  </si>
  <si>
    <t>L3-SF-MC-ENG, L3-SF-MC-PERS, L3-SF-DATA-CLOUD, L3-DB-MOSAIC, L3-SF-FSC, L3-SF-AGENTFORCE</t>
  </si>
  <si>
    <t>Chief Marketing Officer; Head of Customer Retention; Head of CX; VP Member Engagement</t>
  </si>
  <si>
    <t>https://www.salesforce.com/marketing-cloud/personalization/</t>
  </si>
  <si>
    <t>Productized_Offerings.docx lines 563-596 + Salesforce Marketing Cloud Personalization page</t>
  </si>
  <si>
    <t>Lines 563-596</t>
  </si>
  <si>
    <t>OFF-PMI</t>
  </si>
  <si>
    <t>Post-Merger Integration Solution</t>
  </si>
  <si>
    <t>M&amp;A Data &amp; CX Integration Program designed to speed up and de-risk post-merger integration on technology and customer-facing fronts. Provides roadmap and implementation for unifying data and aligning customer experiences within months, not years. Ensures merger value is realized via integrated data and processes.</t>
  </si>
  <si>
    <t>M&amp;A activity in financial services often results in drawn-out painful integrations that erode value and customer trust. Customers feel like the merged company is still two companies.</t>
  </si>
  <si>
    <t>Faster single-customer-view post-merger (months instead of years); Achieve or beat revenue &amp; cost synergy targets; Reduced duplicate customer records via consolidation; Fewer integration-related service issues during conversion; Maintained/improved NPS in merged customer base</t>
  </si>
  <si>
    <t>• Comprehensive Data Source Inventory &amp; Mapping: Catalogue all data sources from both institutions; map data relationships across domains.
• Unified Customer &amp; Household 360 View: Identity resolution + householding logic + master customer index + survivorship rules.
• Integration Strategy for Core Systems: Target state per major system (core, CRM, LOS, digital, contact center) with parallel-run veneer.
• Phased Migration &amp; Conversion Playbook: Wave-based migration playbooks with cleansing, dry-run, communication, training, cutover.
• Customer Experience (CX) Alignment: Standardized branding + journey alignment across mobile/web/branch.
• Regulatory &amp; Synergy Tracking: Synergy realization tracking + regulatory commitment tracking + integration risk monitoring.</t>
  </si>
  <si>
    <t>• Diligence - Tier pricing TBD - Pre-merger data + system due diligence.
• Day 1 Readiness - Tier pricing TBD - Day 1 unified customer view + customer comms.
• Full Integration - Tier pricing TBD - End-to-end data + system + CX integration program.</t>
  </si>
  <si>
    <t>Salesforce, MuleSoft, Databricks</t>
  </si>
  <si>
    <t>L3-SF-DATA-CLOUD, L3-MS-ANYPOINT, L3-DB-LAKEHOUSE, L3-SF-FSC, L3-SF-AGENTFORCE</t>
  </si>
  <si>
    <t>Chief Integration Officer (M&amp;A); Chief Information Officer; Chief Operating Officer; M&amp;A Program Director</t>
  </si>
  <si>
    <t>Productized_Offerings.docx lines 597-630 + MuleSoft Anypoint Platform page</t>
  </si>
  <si>
    <t>Lines 597-630</t>
  </si>
  <si>
    <t>OFF-API-INTEG</t>
  </si>
  <si>
    <t>API &amp; Integration Platform (Integration Factory)</t>
  </si>
  <si>
    <t>Integration &amp; API Factory creates a sustainable, reusable integration capability within a financial institution. Sets up a "factory" / center of excellence producing clean APIs and integration flows reusable across the organization. Institutionalizes API-led approach: integrations as products, designed once and reused many times.</t>
  </si>
  <si>
    <t>Spaghetti integrations and no clear API strategy result in slow projects and fragile systems. Banks need to be platforms and partner with fintechs; open banking requires strong API capabilities.</t>
  </si>
  <si>
    <t>Faster integration/API delivery for new initiatives; Reduction in integration-related incidents; ≥40% reuse rate of existing APIs/connectors in new use cases; Faster onboarding of new partner services or channels; Lower integration maintenance costs annually</t>
  </si>
  <si>
    <t>• API Strategy &amp; Domain Architecture: API taxonomy + domain definitions + design standards (JSON, versioning, OAuth).
• Domain-Based API Catalog: Catalog of available APIs + integration assets accessible to all developers.
• Reusable Integration Accelerators: Pre-built connectors for common systems (core banking, credit card processor, CRM, LOS).
• Factory Operating Model: Intake process + governance board + delivery process + maintenance model.
• Observability &amp; Governance Tools: API monitoring + usage stats + security + governance rules.
• Legacy Integration Rationalization: Identification + phase-out of costly/risky old integrations.</t>
  </si>
  <si>
    <t>• Strategy - Tier pricing TBD - API strategy + domain architecture blueprint.
• Factory Build - Tier pricing TBD - Factory operating model + initial accelerators + first wave APIs.
• Enterprise CoE - Tier pricing TBD - Enterprise integration CoE + catalog + observability + rationalization program.</t>
  </si>
  <si>
    <t>MuleSoft, Salesforce</t>
  </si>
  <si>
    <t>L3-MS-ANYPOINT, L3-MS-COMPOSER</t>
  </si>
  <si>
    <t>Chief Architect; Head of Integration; CTO; VP Application Development</t>
  </si>
  <si>
    <t>Productized_Offerings.docx lines 631-666 + MuleSoft Anypoint Platform page</t>
  </si>
  <si>
    <t>Lines 631-666</t>
  </si>
  <si>
    <t>Module_Name</t>
  </si>
  <si>
    <t>Typical_Pairing (Offerings)</t>
  </si>
  <si>
    <t>Validation_Strength</t>
  </si>
  <si>
    <t>DP-1.1</t>
  </si>
  <si>
    <t>Identity &amp; Golden Record</t>
  </si>
  <si>
    <t>Customer 360 Golden Record</t>
  </si>
  <si>
    <t>Creates unified customer profile with identity resolution across core banking, CRM, and ancillary systems. Includes person/household identity matching, basic calculated fields (tenure, relationship value, product count), Data Cloud activation, 2 core system integrations, batch data sync.</t>
  </si>
  <si>
    <t>OFF-FSC-PLATFORM, OFF-CONTACT-CENTER</t>
  </si>
  <si>
    <t>Strong</t>
  </si>
  <si>
    <t>Lines 711, 780</t>
  </si>
  <si>
    <t>DP-1.2</t>
  </si>
  <si>
    <t>Product Holdings &amp; Hierarchy</t>
  </si>
  <si>
    <t>Maps customer product ownership across checking, savings, loans, cards, investments, insurance. Includes product hierarchy data model, financial account aggregation, product holding rollups, cross-sell gap identification, account-level calculated fields.</t>
  </si>
  <si>
    <t>OFF-FSC-PLATFORM, OFF-PERSONALIZED-ENGAGEMENT</t>
  </si>
  <si>
    <t>https://help.salesforce.com/s/articleView?id=industries.fsc_household_overview.htm</t>
  </si>
  <si>
    <t>Lines 781</t>
  </si>
  <si>
    <t>DP-1.3</t>
  </si>
  <si>
    <t>Household &amp; Relationship Mapping</t>
  </si>
  <si>
    <t>Defines family relationships and household structures with rollups. Includes household hierarchy, relationship types (spouse, partner, dependent, beneficiary, POA), household rollups (combined assets, total relationship value), relationship-based access rules.</t>
  </si>
  <si>
    <t>Lines 782</t>
  </si>
  <si>
    <t>DP-1.4</t>
  </si>
  <si>
    <t>Borrower 360 Profile</t>
  </si>
  <si>
    <t>Unified borrower data for lending use cases. Includes borrower identity resolution (consumer/commercial), credit history aggregation, collateral and guarantor tracking, loan exposure rollups, payment history, borrower risk profile.</t>
  </si>
  <si>
    <t>Lines 783</t>
  </si>
  <si>
    <t>DP-2.1</t>
  </si>
  <si>
    <t>Risk &amp; Intelligence</t>
  </si>
  <si>
    <t>Fraud Detection Model</t>
  </si>
  <si>
    <t>Pre-built fraud detection for account opening or transaction monitoring. Includes fraud scoring model (application or transaction fraud), identity verification integration (Socure, Jumio, Onfido), real-time fraud scoring API, workflow integration, monitoring dashboard, compliance documentation.</t>
  </si>
  <si>
    <t>OFF-DAO, OFF-CONTACT-CENTER, OFF-FRAUD-COMP</t>
  </si>
  <si>
    <t>Aspirational</t>
  </si>
  <si>
    <t>Lines 786</t>
  </si>
  <si>
    <t>DP-2.2</t>
  </si>
  <si>
    <t>Credit Risk Scoring Model</t>
  </si>
  <si>
    <t>Credit decisioning models for lending underwriting. Includes credit risk scoring (consumer or commercial), credit bureau integration (Experian, Equifax, TransUnion), risk score calculation, decisioning rules, scorecard integration, model monitoring, compliance documentation (FCRA, ECOA).</t>
  </si>
  <si>
    <t>Lines 787</t>
  </si>
  <si>
    <t>DP-2.3</t>
  </si>
  <si>
    <t>Propensity Scoring Models</t>
  </si>
  <si>
    <t>Pre-built propensity models for cross-sell and retention. Includes 3 models: propensity to buy specific product, propensity to churn, propensity to respond to marketing. Model training on client data, scores stored in Data Cloud/CRM, workflow integration (next-best-action, journey triggers), monitoring dashboard.</t>
  </si>
  <si>
    <t>OFF-PERSONALIZED-ENGAGEMENT, OFF-FSC-PLATFORM</t>
  </si>
  <si>
    <t>Lines 788</t>
  </si>
  <si>
    <t>DP-2.4</t>
  </si>
  <si>
    <t>Churn Prediction Model</t>
  </si>
  <si>
    <t>Early warning system for at-risk customers. Includes churn prediction model trained on historical attrition data, churn risk scores (updated weekly/monthly), churn driver analysis, CRM integration (at-risk flags, action plan triggers), monitoring dashboard.</t>
  </si>
  <si>
    <t>OFF-FSC-PLATFORM, OFF-PERSONALIZED-ENGAGEMENT, OFF-CONTACT-CENTER, OFF-LOYALTY</t>
  </si>
  <si>
    <t>Lines 789</t>
  </si>
  <si>
    <t>DP-2.5</t>
  </si>
  <si>
    <t>Next-Best-Action Decisioning Engine</t>
  </si>
  <si>
    <t>Real-time recommendation engine for personalized offers. Includes NBA decisioning rules engine, real-time offer selection, offer eligibility logic, marketing/CRM integration, A/B testing framework, performance tracking dashboard.</t>
  </si>
  <si>
    <t>OFF-PERSONALIZED-ENGAGEMENT, OFF-FSC-PLATFORM, OFF-CONTACT-CENTER</t>
  </si>
  <si>
    <t>https://help.salesforce.com/s/articleView?id=sf.nba_overview.htm</t>
  </si>
  <si>
    <t>Lines 790</t>
  </si>
  <si>
    <t>DP-2.6</t>
  </si>
  <si>
    <t>Identity Verification &amp; KYC/AML Screening</t>
  </si>
  <si>
    <t>Automates identity verification and compliance checks. Includes identity verification integration (Socure, Jumio, Onfido, Persona), OFAC/sanctions screening, watchlist monitoring, PEP screening, adverse media scanning, risk scoring, compliance audit trails.</t>
  </si>
  <si>
    <t>OFF-DAO, OFF-DIGITAL-LENDING, OFF-FRAUD-COMP</t>
  </si>
  <si>
    <t>https://www.twilio.com/en-us/user-authentication-identity/verify</t>
  </si>
  <si>
    <t>Lines 791</t>
  </si>
  <si>
    <t>DP-2.7</t>
  </si>
  <si>
    <t>Loan Covenant &amp; Document Extraction</t>
  </si>
  <si>
    <t>Extracts financial covenants and terms from loan documents. Includes covenant extraction from agreements (debt-to-equity, DSCR), automated covenant monitoring and alerts, financial statement extraction, collateral description extraction, guarantor information extraction, covenant breach detection.</t>
  </si>
  <si>
    <t>Moderate</t>
  </si>
  <si>
    <t>Lines 792</t>
  </si>
  <si>
    <t>DP-3.1</t>
  </si>
  <si>
    <t>Integration &amp; Connectivity</t>
  </si>
  <si>
    <t>Core Banking System Integration</t>
  </si>
  <si>
    <t>Integration to core banking platforms with data sync. Includes 1-2 core system integrations (Symitar, Jack Henry Silverlake, FIS, Fiserv), batch data sync (nightly refresh), data mapping (customer, account, transaction), MuleSoft connector or pre-built accelerator, error handling/monitoring.</t>
  </si>
  <si>
    <t>OFF-FSC-PLATFORM, OFF-DAO, OFF-CONTACT-CENTER</t>
  </si>
  <si>
    <t>https://www.mulesoft.com/integration-solutions/banking-integration</t>
  </si>
  <si>
    <t>Lines 776</t>
  </si>
  <si>
    <t>DP-3.2</t>
  </si>
  <si>
    <t>Loan Servicing Platform Integration</t>
  </si>
  <si>
    <t>Integration to loan servicing systems. Includes integration to 1 loan servicing platform (Fiserv, Black Knight, Sagent, FICS), loan data sync (balances, payment history, delinquency), payment processing integration, collections workflow integration, monitoring.</t>
  </si>
  <si>
    <t>DP-3.3</t>
  </si>
  <si>
    <t>Wealth Platform Integration</t>
  </si>
  <si>
    <t>Integration to portfolio management and custodian systems. Includes integration to 1-2 wealth platforms (Envestnet, Orion, Black Diamond, custodian feed), portfolio holdings data sync, performance and allocation data, trade/transaction history, monitoring.</t>
  </si>
  <si>
    <t>https://www.salesforce.com/financial-services/wealth-management/</t>
  </si>
  <si>
    <t>DP-3.4</t>
  </si>
  <si>
    <t>Policy Administration System Integration</t>
  </si>
  <si>
    <t>Integration to insurance policy admin platforms. Includes integration to 1 policy admin system (Guidewire, Duck Creek, Applied Epic, Sagitta), policy data sync (coverage, premiums, claims), renewal tracking, commission data integration (brokerages), monitoring.</t>
  </si>
  <si>
    <t>https://www.salesforce.com/financial-services/insurance/</t>
  </si>
  <si>
    <t>DP-3.5</t>
  </si>
  <si>
    <t>Third-Party Data Enrichment</t>
  </si>
  <si>
    <t>Integration to external data providers for enrichment. Includes integration to 1-2 third-party sources (credit bureaus, data aggregators like Plaid/MX, marketing data providers like Epsilon, identity verification), data enrichment workflows, consent and compliance controls, API rate limiting/monitoring.</t>
  </si>
  <si>
    <t>OFF-DAO, OFF-PERSONALIZED-ENGAGEMENT, OFF-DIGITAL-LENDING</t>
  </si>
  <si>
    <t>DP-3.6</t>
  </si>
  <si>
    <t>Contact Center Telephony Integration</t>
  </si>
  <si>
    <t>Integration to contact center telephony platforms. Includes integration to telephony system (Amazon Connect, Twilio, Genesys, Five9, Talkdesk), call recording retrieval and storage, real-time call data (queue time, handle time, transfers), screen pop integration to CRM, IVR data integration, outbound dialer integration.</t>
  </si>
  <si>
    <t>DP-4.1</t>
  </si>
  <si>
    <t>Content &amp; Document Intelligence</t>
  </si>
  <si>
    <t>Document Extraction &amp; Classification</t>
  </si>
  <si>
    <t>Extracts structured data from uploaded documents. Includes document type classification (driver's license, passport, paystub, tax return), OCR and data extraction (name, address, SSN, income), document verification (fraud detection), auto-population of application fields, document storage/retrieval, compliance verification.</t>
  </si>
  <si>
    <t>OFF-DAO, OFF-DIGITAL-LENDING</t>
  </si>
  <si>
    <t>DP-4.2</t>
  </si>
  <si>
    <t>Call Transcription &amp; Sentiment Analysis</t>
  </si>
  <si>
    <t>Transcribes and analyzes customer calls. Includes call recording integration, real-time transcription (speech-to-text), sentiment analysis (positive/negative/neutral scoring), intent detection (reason for call classification), topic extraction and clustering, compliance monitoring (PCI, consent), call summarization.</t>
  </si>
  <si>
    <t>https://www.twilio.com/en-us/messaging-conversational-ai</t>
  </si>
  <si>
    <t>DP-4.3</t>
  </si>
  <si>
    <t>Knowledge Base Intelligence</t>
  </si>
  <si>
    <t>Optimizes knowledge base content and agent assist. Includes knowledge article usage analytics, search effectiveness tracking, content gap identification, AI-powered article recommendations (RAG), self-service deflection measurement, article quality scoring.</t>
  </si>
  <si>
    <t>https://help.salesforce.com/s/articleView?id=sf.knowledge_overview.htm</t>
  </si>
  <si>
    <t>DP-5.1</t>
  </si>
  <si>
    <t>Journey &amp; Engagement</t>
  </si>
  <si>
    <t>Marketing Segmentation Library</t>
  </si>
  <si>
    <t>Pre-built customer segments for campaign activation. Includes Salesforce Data Cloud activation, 10 pre-built segments (demographics, behavior, product holdings, engagement), journey trigger setup (new account, product anniversary, inactivity), segment activation to Marketing Cloud, segment performance dashboard.</t>
  </si>
  <si>
    <t>DP-5.2</t>
  </si>
  <si>
    <t>Real-Time Event Orchestration Layer</t>
  </si>
  <si>
    <t>Real-time event streaming and journey state management. Includes event capture from all channels (web, mobile, email, branch, call), real-time event streaming architecture (Kafka, Azure Event Hubs), journey state management, event-triggered journey activation, suppression management, frequency capping, cross-channel orchestration.</t>
  </si>
  <si>
    <t>DP-5.3</t>
  </si>
  <si>
    <t>Omnichannel Journey Tracking</t>
  </si>
  <si>
    <t>Tracks customer journeys across all channels. Includes cross-channel session stitching (web → mobile → call → branch → email), journey mapping and visualization, channel transition analysis, effort score calculation, drop-off identification, channel preference learning.</t>
  </si>
  <si>
    <t>OFF-CONTACT-CENTER, OFF-DAO</t>
  </si>
  <si>
    <t>DP-5.4</t>
  </si>
  <si>
    <t>Content Performance &amp; Personalization</t>
  </si>
  <si>
    <t>Optimizes content and creative performance. Includes content performance analytics (which emails/messages perform best), A/B testing framework for content variants, personalization rules engine (dynamic content by segment), recommendation engine for next-best-content, asset management and tagging, send-time optimization.</t>
  </si>
  <si>
    <t>DP-6.1</t>
  </si>
  <si>
    <t>Analytics &amp; Insights</t>
  </si>
  <si>
    <t>Application Funnel Analytics</t>
  </si>
  <si>
    <t>Tracks and optimizes digital application conversion. Includes funnel tracking by step (start → identify → verify → decision → fund), abandonment analysis (drop-off points), time-on-page and completion time analytics, device and channel performance (mobile vs. desktop), A/B testing framework, cohort analysis, benchmark comparison.</t>
  </si>
  <si>
    <t>DP-6.2</t>
  </si>
  <si>
    <t>Agent Performance &amp; Quality Monitoring</t>
  </si>
  <si>
    <t>Monitors and optimizes agent performance. Includes agent-level performance dashboards (handle time, resolution rate, CSAT), quality monitoring scorecards, compliance adherence tracking, coaching insights and recommendations, schedule adherence monitoring, comparative analytics/leaderboards.</t>
  </si>
  <si>
    <t>DP-6.3</t>
  </si>
  <si>
    <t>Marketing Campaign Performance Analytics</t>
  </si>
  <si>
    <t>Measures marketing campaign effectiveness. Includes campaign performance dashboards (open rates, click rates, conversions), multi-touch attribution tracking, ROI calculation by campaign, journey performance analytics, segment performance comparison.</t>
  </si>
  <si>
    <t>DP-6.4</t>
  </si>
  <si>
    <t>Advisor &amp; Relationship Manager Analytics</t>
  </si>
  <si>
    <t>Performance dashboards for advisors, bankers, producers. Includes rep-level performance dashboards (pipeline, closed deals, AUM growth, production), leaderboards and rankings, goal tracking and attainment, activity tracking (meetings, calls, proposals), CRM usage analytics.</t>
  </si>
  <si>
    <t>https://www.salesforce.com/products/analytics/overview/</t>
  </si>
  <si>
    <t>DP-6.5</t>
  </si>
  <si>
    <t>Loan Portfolio Analytics</t>
  </si>
  <si>
    <t>Loan portfolio risk and performance monitoring. Includes portfolio performance dashboards (delinquency rates, charge-offs, portfolio composition), risk concentration analysis, loan pipeline analytics (applications, approvals, funnel metrics), vintage analysis (loan performance by cohort), profitability analysis by product/segment.</t>
  </si>
  <si>
    <t>DP-6.6</t>
  </si>
  <si>
    <t>Multi-Touch Attribution</t>
  </si>
  <si>
    <t>Understands which touchpoints drive conversions. Includes attribution modeling (first-touch, last-touch, multi-touch), campaign influence tracking, channel effectiveness measurement, ROI calculation by campaign and channel, customer journey contribution analysis, attribution reporting/dashboards.</t>
  </si>
  <si>
    <t>https://www.salesforce.com/marketing-cloud/intelligence/</t>
  </si>
  <si>
    <t>DP-6.7</t>
  </si>
  <si>
    <t>Relationship Activity Tracking</t>
  </si>
  <si>
    <t>Tracks advisor/banker activities and relationship strength. Includes activity tracking (calls, meetings, emails, proposals sent), relationship strength scoring (recency, frequency, breadth), referral source tracking, influence mapping, touch cadence monitoring and alerts, relationship timeline visualization, client sentiment tracking.</t>
  </si>
  <si>
    <t>DP-6.8</t>
  </si>
  <si>
    <t>Wealth Portfolio Performance Analytics</t>
  </si>
  <si>
    <t>Advanced portfolio analytics for advisors. Includes portfolio performance attribution, risk-adjusted return metrics, asset allocation analysis, benchmark comparison, tax-loss harvesting opportunities, rebalancing recommendations, fee calculation/transparency.</t>
  </si>
  <si>
    <t>DP-6.9</t>
  </si>
  <si>
    <t>Collateral Valuation &amp; Tracking</t>
  </si>
  <si>
    <t>Tracks and values loan collateral. Includes collateral registry and tracking, automated valuation model (AVM) integration for real estate, equipment and inventory valuation, lien position tracking, collateral coverage ratio calculation, cross-collateralization tracking, depreciation/impairment monitoring.</t>
  </si>
  <si>
    <t>DP-7.1</t>
  </si>
  <si>
    <t>Governance &amp; Quality</t>
  </si>
  <si>
    <t>Data Quality Monitoring &amp; Observability</t>
  </si>
  <si>
    <t>Automated data quality monitoring and observability. Includes data quality framework, automated quality checks (completeness, accuracy, consistency, timeliness), data quality dashboard with alerts, data observability platform (Great Expectations, Monte Carlo, Databricks Data Quality), issue tracking/resolution workflow.</t>
  </si>
  <si>
    <t>https://www.databricks.com/product/unity-catalog</t>
  </si>
  <si>
    <t>DP-7.2</t>
  </si>
  <si>
    <t>Salesforce Data Lineage &amp; Impact Analysis</t>
  </si>
  <si>
    <t>Maps data lineage within Salesforce. Includes field-level lineage tracking, impact analysis (what breaks if I change this field), data flow mapping (formulas, flows, validation rules), dependency visualization, change risk assessment, metadata documentation.</t>
  </si>
  <si>
    <t>https://help.salesforce.com/s/articleView?id=sf.fields_managing_field_history.htm</t>
  </si>
  <si>
    <t>DP-7.3</t>
  </si>
  <si>
    <t>Establishes data governance operating model. Includes governance operating model design, data stewardship role definition, policy and standards documentation, compliance mapping (GDPR, CCPA, GLBA), consent management framework, data retention/lifecycle policies.</t>
  </si>
  <si>
    <t>Mapping_Rationale (Customized - WHY this offering directly addresses this sub-cap)</t>
  </si>
  <si>
    <t>Maturity_Lift (Current State → Target State)</t>
  </si>
  <si>
    <t>Capabilities_Addressing_SubCap</t>
  </si>
  <si>
    <t>AI/ML Strategy execution at the workforce-augmentation layer is the Agentic Workforce offering. Where Data Modernization provides the AI substrate, Agentic Workforce provides the deployed agent patterns + governance + compliance integration that turn AI strategy into measurable workforce productivity.</t>
  </si>
  <si>
    <t>M3 (custom AI experiments) → M5 (industry-aware agent workforce with compliance controls + multi-channel deployment)</t>
  </si>
  <si>
    <t>Pre-Built FS Agent Templates; Agent Builder (Low-Code); Embedded Compliance Controls</t>
  </si>
  <si>
    <t>AI &amp; Agent Governance Council requires a tangible governance toolkit. Embedded Compliance Controls + Einstein Trust Layer + Agentforce audit trails + agent observability give the council operational levers (approve agent topics, audit actions, monitor performance) - not just policy on paper.</t>
  </si>
  <si>
    <t>M2 (AI council exists, no operational tooling) → M4 (council governs via Trust Layer + Embedded Compliance + audit dashboards)</t>
  </si>
  <si>
    <t>Embedded Compliance Controls; Einstein Trust Layer</t>
  </si>
  <si>
    <t>AI Ethics &amp; Fairness for agents is operationalized via Einstein Trust Layer (toxicity detection, PII masking, prompt defense, bias guardrails). Agentforce Guardrails block off-topic and inappropriate conversations and prevent hallucination - making fairness enforceable at runtime.</t>
  </si>
  <si>
    <t>M2 (ethics policy + manual review) → M4 (runtime enforcement via Trust Layer + automated bias detection)</t>
  </si>
  <si>
    <t>Einstein Trust Layer; Embedded Compliance Controls</t>
  </si>
  <si>
    <t>GenAI Strategy needs role-specific deployment paths. Agentic Workforce delivers pre-built agent templates aligned to financial services roles - these become the strategy's operational realization rather than abstract use cases.</t>
  </si>
  <si>
    <t>M2 (GenAI strategy = use case backlog) → M4 (GenAI strategy = deployed agent templates per role with measured value)</t>
  </si>
  <si>
    <t>Pre-Built FS Agent Templates; Agent Builder (Low-Code)</t>
  </si>
  <si>
    <t>AI Use Case Pipeline is fed by the FS agent template library (Banking Service, Loan Officer, Hardship Triage, Account Opening, Financial Advisor Assistance, Collections). Each template is a pre-validated use case with Salesforce-grounded ROI evidence - the pipeline starts populated.</t>
  </si>
  <si>
    <t>M2 (AI use cases assembled bottom-up by teams) → M4 (curated template library accelerates use case → production)</t>
  </si>
  <si>
    <t>Pre-Built FS Agent Templates</t>
  </si>
  <si>
    <t>AI Governance for Innovation needs guardrails that scale to many concurrent experiments. Agentforce sandboxes + Trust Layer + Embedded Compliance Controls + observability provide the governance perimeter for innovation while still allowing rapid iteration.</t>
  </si>
  <si>
    <t>M2 (AI experiments without governance) → M4 (sandboxed innovation with Trust Layer guardrails + compliance evidence)</t>
  </si>
  <si>
    <t>Embedded Compliance Controls; Einstein Trust Layer; Agent Builder (Low-Code)</t>
  </si>
  <si>
    <t>AI Talent &amp; Capabilities - building the org to deliver AI - is accelerated by Agentforce's low-code Agent Builder (admins/business analysts can build agents, not just data scientists) and Trailhead Agentforce certifications. Talent constraint is reduced.</t>
  </si>
  <si>
    <t>M2 (AI requires data science talent) → M4 (low-code agent building democratizes AI delivery to admin/BA personas)</t>
  </si>
  <si>
    <t>Agent Builder (Low-Code)</t>
  </si>
  <si>
    <t>Digital Literacy Training for the AI era needs role-specific content. Agentforce includes Trailhead modules for admins, builders, and business users; the offering pairs deployment with structured enablement so the workforce can operate alongside agents.</t>
  </si>
  <si>
    <t>M2 (one-off digital training) → M4 (continuous role-based AI literacy via Trailhead curricula + hands-on agent building)</t>
  </si>
  <si>
    <t>Target Architecture Vision at the integration layer is operationalized by the API Strategy &amp; Domain Architecture capability. API taxonomy + domain definitions + design standards turn integration architecture from prose into a buildable blueprint.</t>
  </si>
  <si>
    <t>M2 (integration in PowerPoint) → M4 (API-led architecture with domain-aligned catalog)</t>
  </si>
  <si>
    <t>API Strategy &amp; Domain Architecture; Domain-Based API Catalog</t>
  </si>
  <si>
    <t>Platform Strategy for integration tier specifically - committing to MuleSoft Anypoint as the integration platform - is operationalized by the Factory Operating Model that establishes the team, governance, and operational practices around it.</t>
  </si>
  <si>
    <t>M2 (point-to-point integrations multi-vendor) → M4 (Anypoint as committed integration platform with CoE)</t>
  </si>
  <si>
    <t>Factory Operating Model; Observability &amp; Governance Tools</t>
  </si>
  <si>
    <t>Data Quality Governance at the integration boundary - ensuring data crossing API/integration surfaces meets quality standards - is enforced by the offering's Observability &amp; Governance Tools with API-level quality monitoring + alerting.</t>
  </si>
  <si>
    <t>M2 (data quality checked at destination only) → M4 (quality enforced at every API boundary + observability)</t>
  </si>
  <si>
    <t>Observability &amp; Governance Tools</t>
  </si>
  <si>
    <t>Cross-Functional Integration Planning for ongoing integration work (not just M&amp;A) - coordinating application teams' integration needs - is the Factory Operating Model with intake + governance + delivery cadence.</t>
  </si>
  <si>
    <t>M2 (each app team builds own integrations) → M4 (factory model with cross-functional intake + shared catalog)</t>
  </si>
  <si>
    <t>Factory Operating Model; API Strategy &amp; Domain Architecture</t>
  </si>
  <si>
    <t>Omnichannel Vision for service is delivered by Service Cloud Omni-Channel Routing + Twilio Flex + Agentforce Service Agent. Customers move from voice to chat to messaging without losing context; agents see the unified history. Vision becomes operational omnichannel service.</t>
  </si>
  <si>
    <t>M2 (separate channel teams + tools) → M4 (unified omnichannel service with shared customer context)</t>
  </si>
  <si>
    <t>Omnichannel Routing; Agent Desktop; Knowledge Management</t>
  </si>
  <si>
    <t>Branch/Digital Balance for service is enabled when contact center handles digital + voice with one agent desktop, freeing branches for advice-led interactions. The offering rebalances service load from branch to digital-with-AI-assist.</t>
  </si>
  <si>
    <t>M2 (branches as primary service touchpoint) → M4 (contact center handles routine; branches handle high-value)</t>
  </si>
  <si>
    <t>Self-Service Automation; AI Agent Assist</t>
  </si>
  <si>
    <t>Digital Channel Priorities for new account acquisition are realized by DAO's mobile-first application experience. The strategic priority "digital onboarding first" becomes a deployed omnichannel application flow with save-and-resume across mobile + web + branch.</t>
  </si>
  <si>
    <t>M2 (digital app prototype, in-branch primary) → M4 (digital-first onboarding with assisted in-branch overflow)</t>
  </si>
  <si>
    <t>Digital Application Experiences; Real-Time Core Integration</t>
  </si>
  <si>
    <t>Customer Experience Metrics for the application funnel (start-to-fund time, abandonment by step, channel-specific conversion) are central DAO KPIs. The offering instruments these via Application Funnel Analytics - onboarding CX is measurable from first click to first deposit.</t>
  </si>
  <si>
    <t>M2 (high-level conversion rate only) → M4 (step-by-step funnel with abandonment analytics + intervention triggers)</t>
  </si>
  <si>
    <t>Application Funnel Analytics; Digital Application Experiences</t>
  </si>
  <si>
    <t>Data Modernization establishes the foundational data + AI architecture that any Target Architecture Vision must specify. The lakehouse pattern (Delta Lake + Unity Catalog + medallion layers + Mosaic AI) IS the modern target architecture for data and AI workloads in financial services - the offering operationalizes this architectural choice.</t>
  </si>
  <si>
    <t>M2 (siloed warehouses + ad-hoc data marts) → M4 (governed lakehouse with cross-domain semantics + AI-ready)</t>
  </si>
  <si>
    <t>Lakehouse Foundation; Medallion Data Architecture; Unity Catalog Governance</t>
  </si>
  <si>
    <t>Platform Strategy at the data tier means committing to a unified data platform with governance. Data Modernization delivers exactly that - Databricks Lakehouse Platform as the data tier with Unity Catalog as the unified governance plane spanning data and AI assets.</t>
  </si>
  <si>
    <t>M2 (multi-vendor warehouse + lake mix) → M4 (single lakehouse platform with unified governance)</t>
  </si>
  <si>
    <t>Lakehouse Foundation; Unity Catalog Governance; Lakeflow Connect Ingestion</t>
  </si>
  <si>
    <t>https://www.databricks.com/product/data-lakehouse</t>
  </si>
  <si>
    <t>Data Strategy Alignment is the canonical sub-cap this offering addresses. The offering operationalizes a data strategy via medallion architecture (bronze/silver/gold separating raw, validated, and business-curated data) governed by Unity Catalog with explicit ownership, lineage, and quality enforcement at each tier.</t>
  </si>
  <si>
    <t>M1 (data scattered across systems, no shared model) → M5 (governed enterprise data products with cross-domain reuse)</t>
  </si>
  <si>
    <t>Medallion Data Architecture; Unity Catalog Governance; Data Quality Monitoring; Salesforce Data Cloud Activation</t>
  </si>
  <si>
    <t>https://docs.databricks.com/aws/en/lakehouse/medallion</t>
  </si>
  <si>
    <t>AI/ML Strategy requires a production-grade AI platform with model lifecycle management, vector retrieval for RAG, and serving infrastructure. Mosaic AI provides Vector Search, Model Serving, MLflow, and AI Functions - the operational substrate for any AI/ML strategy.</t>
  </si>
  <si>
    <t>M2 (notebook experiments, no production AI) → M4 (production AI platform with versioned models, drift monitoring, serving)</t>
  </si>
  <si>
    <t>Mosaic AI Platform; Unity Catalog Governance</t>
  </si>
  <si>
    <t>Cloud Strategy execution requires picking an AI/data cloud-native platform. The Databricks Lakehouse is cloud-native by design (AWS, Azure, GCP) and the offering aligns the cloud strategy decision to a vendor-validated reference architecture.</t>
  </si>
  <si>
    <t>M2 (lift-and-shift cloud) → M4 (cloud-native lakehouse with serverless compute and elastic scale)</t>
  </si>
  <si>
    <t>Lakehouse Foundation; Lakeflow Connect Ingestion</t>
  </si>
  <si>
    <t>Model Governance Framework needs a model registry, lineage, and lifecycle controls. MLflow (within Mosaic AI) provides the registry and Unity Catalog captures lineage from source data through model training to serving - operationalizing the governance framework.</t>
  </si>
  <si>
    <t>M2 (informal model tracking) → M4 (governed model registry + lineage + automated drift monitoring)</t>
  </si>
  <si>
    <t>Model Inventory is delivered as a tangible artifact via MLflow Model Registry. Each model is registered with version history, lineage to source data (via Unity Catalog), and metadata for business owners - a real inventory not a spreadsheet.</t>
  </si>
  <si>
    <t>M2 (Excel/Confluence model list) → M4 (programmatic registry with API access + automated updates)</t>
  </si>
  <si>
    <t>Mosaic AI Platform</t>
  </si>
  <si>
    <t>Model Validation requires reproducible experiment tracking and structured evaluation. MLflow experiment tracking + model evaluation framework + Unity Catalog audit logs provide the validated pipeline for SR 11-7 / OCC 2011-12 compliant model validation.</t>
  </si>
  <si>
    <t>M2 (manual validation in notebooks) → M4 (reproducible MLflow runs + governed validation workflow)</t>
  </si>
  <si>
    <t>Model Monitoring at scale needs automated drift detection and SLA monitoring. Databricks Lakehouse Monitoring + MLflow + custom monitoring tables provide model performance, data drift, and inference latency tracking with alerting.</t>
  </si>
  <si>
    <t>M2 (no monitoring or manual quarterly checks) → M5 (continuous monitoring with auto-alerts and retraining triggers)</t>
  </si>
  <si>
    <t>Mosaic AI Platform; Data Quality Monitoring</t>
  </si>
  <si>
    <t>https://docs.databricks.com/en/lakehouse-monitoring/index.html</t>
  </si>
  <si>
    <t>Data Governance Framework is operationalized by Unity Catalog as the single governance plane. Three-level namespace (catalog.schema.table), automated lineage capture, fine-grained access control, audit logging, and AI-driven documentation provide the framework as code.</t>
  </si>
  <si>
    <t>M2 (governance policies on paper) → M5 (governance enforced at platform level with audit evidence)</t>
  </si>
  <si>
    <t>Unity Catalog Governance</t>
  </si>
  <si>
    <t>Data Ownership Model is concretized by Unity Catalog's catalog/schema-level ownership and tags. Each data product has explicit owner, steward, and consumer tags with workflow-enforced approval for access requests.</t>
  </si>
  <si>
    <t>M2 (informal ownership) → M4 (programmatic ownership + tag-based stewardship + approval workflows)</t>
  </si>
  <si>
    <t>Data Quality Governance requires automated, continuous quality measurement. Databricks Data Quality Monitoring detects anomalies across all tables; Lakehouse Monitoring builds quality SLOs; integration with Great Expectations or Monte Carlo provides expressive quality rules.</t>
  </si>
  <si>
    <t>M2 (manual quality checks) → M4 (automated DQ across all tables with anomaly detection)</t>
  </si>
  <si>
    <t>Data Quality Monitoring; Unity Catalog Governance</t>
  </si>
  <si>
    <t>https://docs.databricks.com/en/lakehouse-monitoring/data-quality.html</t>
  </si>
  <si>
    <t>Data Classification at scale requires automated tagging at column level. Unity Catalog supports column-level tags + AI-assisted documentation that automatically classifies sensitive fields (PII, PCI, GLBA-protected) for downstream policy enforcement.</t>
  </si>
  <si>
    <t>M2 (manual classification) → M4 (automated tag-based classification with auto-policy enforcement)</t>
  </si>
  <si>
    <t>https://docs.databricks.com/en/data-governance/unity-catalog/tags.html</t>
  </si>
  <si>
    <t>ESG-Integrated Products (green mortgages, sustainability-linked loans, transition finance) require product configuration with ESG attributes, eligible-purpose verification, ESG-linked covenants, and reporting. nCino Loan Product Configuration + Document Manager templates support ESG products.</t>
  </si>
  <si>
    <t>M2 (no ESG product variants in core) → M4 (ESG products configured with eligibility + covenant + reporting)</t>
  </si>
  <si>
    <t>Loan Product Configuration; Workflow &amp; Case Management</t>
  </si>
  <si>
    <t>Financial Inclusion Strategy is delivered through the consumer lending platform's digital application experience that lowers barriers to access (mobile-first, multi-language, save-and-resume, alternative data scoring). nCino Consumer + Banking Advisor make inclusion practical for thin-file or first-time borrowers.</t>
  </si>
  <si>
    <t>M2 (inclusion as policy goal, no operational reality) → M4 (alternative data + mobile-first origination accessible to underserved)</t>
  </si>
  <si>
    <t>Digital Loan Origination; Automated Underwriting</t>
  </si>
  <si>
    <t>Sustainable Lending requires policy enforcement at origination time (use-of-proceeds verification, green criteria checks, sustainability-linked covenant tracking). nCino + Banking Advisor enforce these at each workflow stage; Loan Covenant Extraction tracks ongoing compliance.</t>
  </si>
  <si>
    <t>M2 (sustainable lending criteria as policy doc) → M4 (sustainability checks embedded in nCino workflow stages)</t>
  </si>
  <si>
    <t>Digital Loan Origination; Workflow &amp; Case Management; Loan Product Configuration</t>
  </si>
  <si>
    <t>Fair Lending Governance demands HMDA accuracy, ECOA compliance, and disparate-impact testing. nCino captures HMDA fields natively; the platform tracks decisioning rationale for ECOA defensibility; Banking Advisor + analytics provide fair-lending pattern detection.</t>
  </si>
  <si>
    <t>M2 (HMDA report assembled manually post-quarter) → M4 (HMDA real-time + fair-lending pattern alerts)</t>
  </si>
  <si>
    <t>Digital Loan Origination; Automated Underwriting; Portfolio Analytics &amp; Lending Dashboards</t>
  </si>
  <si>
    <t>AI Ethics &amp; Fairness for fraud models specifically - bias detection, explainability, model risk documentation - is built into the offering's Model Management &amp; Governance capability with MLflow + fairness checks + explainability artifacts for every model decision.</t>
  </si>
  <si>
    <t>M2 (fraud models without fairness checks) → M4 (fraud models with bias monitoring + explainability per decision)</t>
  </si>
  <si>
    <t>Model Management &amp; Governance; AI Triage Agent &amp; Case Management</t>
  </si>
  <si>
    <t>Data Privacy Governance for fraud workflows specifically - handling sensitive PII/PCI in fraud detection - is enforced via Salesforce Shield (encryption, audit trail) + Real-Time Event Monitoring + masking in the case management UI.</t>
  </si>
  <si>
    <t>M2 (PII handled per-process) → M4 (Shield encryption + audit trail + masking applied platform-wide)</t>
  </si>
  <si>
    <t>Real-Time Data Ingestion &amp; Golden Profiles; Automated Compliance &amp; Audit Trail</t>
  </si>
  <si>
    <t>Regulatory Change Management for AML/BSA/financial crime laws is operationalized by the offering's Automated Compliance + configurable rule engine - when a regulation changes, rules are versioned and sandbox-tested before deployment, with full audit trail.</t>
  </si>
  <si>
    <t>M2 (regulatory updates manually rolled into rules) → M4 (rule engine versioning + sandbox testing + auto-deployment with audit)</t>
  </si>
  <si>
    <t>Advanced Fraud Detection Models + Rule Engine; Automated Compliance &amp; Audit Trail</t>
  </si>
  <si>
    <t>Compliance Governance for financial crime specifically requires SAR pre-fill, decision lineage, investigator audit. The offering's Automated Compliance &amp; Audit Trail capability captures every decision for compliance examination defense.</t>
  </si>
  <si>
    <t>M2 (compliance review at audit time) → M4 (continuous compliance evidence + auto-generated audit packs)</t>
  </si>
  <si>
    <t>Automated Compliance &amp; Audit Trail; AI Triage Agent &amp; Case Management</t>
  </si>
  <si>
    <t>Customer Segment Definition is realized via FSC's segmentation features + Data Cloud activation. FSC household + relationship structures + product holdings + service activity provide the dimensions; Data Cloud activates segments to journeys; advisors see segment context in record views.</t>
  </si>
  <si>
    <t>M2 (segments defined in marketing only, not operational) → M4 (segments are first-class objects visible to advisors + drive workflows)</t>
  </si>
  <si>
    <t>Unified Client &amp; Household Management; Relationship Mapping</t>
  </si>
  <si>
    <t>Insurance Line Strategy (P&amp;C, Life, Health, Specialty) is operationalized via FSC Insurance - policy administration data model, claims integration, agent/broker workflows differentiated by line. Strategic line decisions become operational reality through FSC configuration.</t>
  </si>
  <si>
    <t>M2 (line-of-business silos with separate CRMs) → M4 (FSC Insurance multi-line with line-specific workflows + cross-sell visibility)</t>
  </si>
  <si>
    <t>Unified Client &amp; Household Management; Advisor Workflow Automation</t>
  </si>
  <si>
    <t>Wealth Segment Strategy (e.g., emerging affluent, mass affluent, HNW, UHNW) directly maps to FSC Wealth Management - household 360, financial accounts, financial goals, plans. Each tier has differentiated workflows (e.g., emerging affluent = automated nudges, UHNW = relationship manager + advisor).</t>
  </si>
  <si>
    <t>M2 (wealth segments in marketing decks only) → M4 (wealth tiers operational in advisor workflows + analytics)</t>
  </si>
  <si>
    <t>Unified Client &amp; Household Management; Relationship Mapping; Advisor Workflow Automation</t>
  </si>
  <si>
    <t>Omnichannel Vision is operationalized by FSC as the unified relationship layer that connects branch, digital, advisor, and contact center channels to a single customer profile. Without FSC + Data Cloud, omnichannel is multi-channel - disconnected. With it, the same customer context flows across channels.</t>
  </si>
  <si>
    <t>M2 (channel-specific CRMs) → M4 (unified omnichannel CRM with shared context across digital, branch, contact center)</t>
  </si>
  <si>
    <t>Unified Client &amp; Household Management; Relationship Mapping; Core System Integration</t>
  </si>
  <si>
    <t>Digital Channel Priorities - choosing what to invest in for customer-facing digital - is informed by FSC's built-in capabilities: which workflows are advisor-led vs self-service, which products fit digital-first vs assisted, which segments expect mobile-first. FSC implementation forces this prioritization decision.</t>
  </si>
  <si>
    <t>M2 (digital channel = nice-to-have feature list) → M4 (digital channel priorities tied to advisor workflow + cross-sell)</t>
  </si>
  <si>
    <t>Advisor Workflow Automation; Opportunity &amp; Pipeline Management</t>
  </si>
  <si>
    <t>Branch/Digital Balance is operationalized by FSC + Agentforce - bankers in branches use the same system as digital channels, so digital actions flow to branch follow-ups, and branch interactions inform digital experiences. Eliminates the branch-vs-digital silo that breaks customer experience.</t>
  </si>
  <si>
    <t>M2 (branch and digital have separate CRM data) → M4 (single relationship platform with branch + digital as channels of one CRM)</t>
  </si>
  <si>
    <t>Unified Client &amp; Household Management; Advisor Workflow Automation; Agentforce Advisor Assistance</t>
  </si>
  <si>
    <t>Producer/Advisor Channel Strategy in insurance brokerages is directly served by FSC Insurance variant with producer hierarchies, commission tracking, and book-of-business management. The platform IS the producer channel strategy in operational form.</t>
  </si>
  <si>
    <t>M2 (producer-centric AMS without unified view) → M4 (FSC-native producer channel with commission + book + analytics integrated)</t>
  </si>
  <si>
    <t>Unified Client &amp; Household Management; Advisor Workflow Automation; Advisor Analytics &amp; Performance Dashboards</t>
  </si>
  <si>
    <t>Customer Experience Metrics (NPS, CSAT, response times, resolution times) require unified data - FSC + Data Cloud provide the single customer view that makes CX metrics computable accurately. CRM Analytics dashboards expose them.</t>
  </si>
  <si>
    <t>M2 (CX metrics by channel, not aggregated) → M4 (unified CX scorecard across all touchpoints)</t>
  </si>
  <si>
    <t>Advisor Analytics &amp; Performance Dashboards; Unified Client &amp; Household Management</t>
  </si>
  <si>
    <t>Segment-Specific Journeys for retention specifically (loyalty journeys, save journeys, win-back journeys per segment) are this offering's core. Personalized retention plays per segment with frontline alerts close the loop between strategy and execution.</t>
  </si>
  <si>
    <t>M2 (generic retention emails) → M4 (segment-specific multi-channel save journeys + frontline alerts)</t>
  </si>
  <si>
    <t>Personalized Multi-Channel Journeys; Defining Moments That Matter (Triggers)</t>
  </si>
  <si>
    <t>Customer Experience Metrics specifically for retention - NPS lift in at-risk cohorts, save rate, reactivation rate - are tracked end-to-end via the offering's Measurement, Testing &amp; Feedback Loop with control groups for true uplift attribution.</t>
  </si>
  <si>
    <t>M2 (retention measured by churn rate only) → M4 (uplift-attributed retention metrics with control groups)</t>
  </si>
  <si>
    <t>Measurement, Testing &amp; Feedback Loop; Predictive Churn &amp; Value Modeling</t>
  </si>
  <si>
    <t>AI Ethics &amp; Fairness for retention/churn models specifically requires checking that retention targeting doesn't inadvertently redline. The offering's Fairness and Compliance Governance capability runs disparate-impact checks + UDAP/UDAAP review on every retention play.</t>
  </si>
  <si>
    <t>M2 (retention models without fairness review) → M4 (mandatory fairness checks + UDAAP review for every play)</t>
  </si>
  <si>
    <t>Fairness and Compliance Governance; Predictive Churn &amp; Value Modeling</t>
  </si>
  <si>
    <t>Model Monitoring sustained over time (months/years post-deployment) requires MLOps as a service. The Modern Managed Services DataOps/MLOps capability provides 24x7 model monitoring, drift detection, automated retraining triggers - the long-tail operational model governance.</t>
  </si>
  <si>
    <t>M3 (point-in-time validation) → M5 (continuous MLOps with SLA-backed model health)</t>
  </si>
  <si>
    <t>Data &amp; Model Operations (DataOps/MLOps); 24x7 Platform Run &amp; SRE</t>
  </si>
  <si>
    <t>https://www.databricks.com/product/machine-learning</t>
  </si>
  <si>
    <t>Value Realization Dashboards &amp; Scorecards need ongoing curation, not one-time stand-up. The offering's Quarterly Value Reviews + Continuous Feature Delivery keep the dashboards aligned to evolving business priorities, with re-baselined targets each quarter.</t>
  </si>
  <si>
    <t>M2 (one-time scorecard built then stale) → M4 (quarterly-refreshed value scorecards with re-baselining)</t>
  </si>
  <si>
    <t>Quarterly Value Reviews &amp; Optimization; Continuous Feature Delivery &amp; Product Ops</t>
  </si>
  <si>
    <t>Adoption-to-Value Measurement &amp; Instrumentation is sustained by MMS - the team continuously refines instrumentation as new features ship, ensuring the adoption-to-value chain stays measurable post-go-live.</t>
  </si>
  <si>
    <t>M2 (project-end measurement) → M4 (continuous instrumentation refresh with each feature release)</t>
  </si>
  <si>
    <t>Adoption Metrics Framework as a sustained practice (not a one-time launch effort) is delivered via MMS's ongoing adoption monitoring + intervention design. The framework lives because someone owns it month over month.</t>
  </si>
  <si>
    <t>M2 (adoption framework defined at launch, then forgotten) → M4 (adoption framework continuously instrumented + acted on)</t>
  </si>
  <si>
    <t>Quarterly Value Reviews &amp; Optimization</t>
  </si>
  <si>
    <t>Adoption Interventions (training refresh, persona-targeted nudges, role-based dashboards) are identified and delivered through MMS's Continuous Feature Delivery cadence - interventions become features in the platform that target adoption gaps surfaced quarterly.</t>
  </si>
  <si>
    <t>M2 (interventions ad-hoc post-issue) → M4 (intervention pipeline driven by quarterly adoption diagnostics)</t>
  </si>
  <si>
    <t>Continuous Feature Delivery &amp; Product Ops; Automation-as-a-Service</t>
  </si>
  <si>
    <t>Customer Segment Definition is operationalized as activated audiences in Data Cloud for marketing. The offering creates segmentation logic (demographic, behavioral, lifecycle, product-holding) and pushes activated segments to Marketing Cloud + frontline systems - segments become real, not theoretical.</t>
  </si>
  <si>
    <t>M2 (segments in slides only) → M4 (activated segments driving journeys + frontline signals)</t>
  </si>
  <si>
    <t>Customer Segmentation; Real-Time Event Triggers</t>
  </si>
  <si>
    <t>Segment-Specific Journeys are the offering's core deliverable. Marketing Cloud Engagement + Personalization deliver multi-channel journey templates per segment (e.g., new affluent member onboarding journey vs. retention journey for at-risk).</t>
  </si>
  <si>
    <t>M2 (one-size-fits-all email blasts) → M4 (per-segment multi-channel journeys with measurement)</t>
  </si>
  <si>
    <t>Journey Orchestration; Customer Segmentation; Campaign Performance Analytics</t>
  </si>
  <si>
    <t>Customer Experience Metrics for engagement specifically (open rate, click rate, journey completion, NPS lift, conversion uplift) are exposed via Campaign Performance Analytics + Multi-Touch Attribution. Engagement CX becomes measurable, not impressionistic.</t>
  </si>
  <si>
    <t>M2 (campaign-level vanity metrics) → M4 (CX metrics tied to journey + segment + channel attribution)</t>
  </si>
  <si>
    <t>Campaign Performance Analytics; Predictive Analytics</t>
  </si>
  <si>
    <t>Adoption Metrics for digital channels (mobile app activation, online banking enrollment, paperless opt-in) are tracked end-to-end via the offering's journey + campaign + attribution stack. Adoption is no longer a quarterly slide - it's a live KPI.</t>
  </si>
  <si>
    <t>M2 (adoption tracked quarterly in BI) → M4 (real-time adoption funnels with intervention triggers)</t>
  </si>
  <si>
    <t>Campaign Performance Analytics; Real-Time Event Triggers</t>
  </si>
  <si>
    <t>Digital Due Diligence for M&amp;A is the offering's starting point - Comprehensive Data Source Inventory &amp; Mapping catalogs both target's and acquirer's data + systems, surfaces gaps, and informs the integration strategy decision before close.</t>
  </si>
  <si>
    <t>M2 (due diligence on financials only) → M4 (full digital + data + system due diligence with integration playbook)</t>
  </si>
  <si>
    <t>Comprehensive Data Source Inventory &amp; Mapping; Integration Strategy for Core Systems</t>
  </si>
  <si>
    <t>Strategic Integration Planning is the offering's primary deliverable - the target-state architecture decisions across core, CRM, LOS, contact center, digital channels, plus the wave-based migration playbook. PMI converts strategic decisions into executable plans.</t>
  </si>
  <si>
    <t>M1 (no integration plan at close) → M4 (executable phased migration with wave playbooks)</t>
  </si>
  <si>
    <t>Integration Strategy for Core Systems; Phased Migration &amp; Conversion Playbook</t>
  </si>
  <si>
    <t>Synergy Identification - quantifying revenue synergies (cross-sell) and cost synergies (system + branch consolidation) - depends on a Unified Customer &amp; Household 360 View that shows combined relationships. The offering's identity resolution + householding deliver synergy visibility.</t>
  </si>
  <si>
    <t>M2 (synergy targets in deal model only) → M4 (synergy realization tracked via unified customer view)</t>
  </si>
  <si>
    <t>Unified Customer &amp; Household 360 View; Regulatory &amp; Synergy Tracking</t>
  </si>
  <si>
    <t>Cultural Integration Planning at the technology + customer experience layer - aligning brands, communication, journeys, agent training across the merging entities - is the CX Alignment capability. Operational cultural integration via shared customer experience platform.</t>
  </si>
  <si>
    <t>M2 (cultural integration as HR-only effort) → M4 (cultural integration extended to customer-facing tech + CX alignment)</t>
  </si>
  <si>
    <t>Customer Experience (CX) Alignment</t>
  </si>
  <si>
    <t>Cultural Due Diligence at the customer-facing layer - diagnosing how each entity communicates with, serves, and engages customers - is part of Comprehensive Data Source Inventory + CX Alignment discovery. CX-side cultural diagnostic.</t>
  </si>
  <si>
    <t>M2 (cultural DD = HR survey) → M4 (cultural DD includes CX patterns + customer journey gap analysis)</t>
  </si>
  <si>
    <t>Customer Experience (CX) Alignment; Comprehensive Data Source Inventory &amp; Mapping</t>
  </si>
  <si>
    <t>Cross-Functional Integration Planning specifically for the M&amp;A change effort - coordinating data, CRM, contact center, digital, marketing teams - is the offering's phased migration governance + wave coordination model. Multi-team integration becomes managed not chaotic.</t>
  </si>
  <si>
    <t>M2 (each team plans independently) → M4 (coordinated wave-based integration with shared playbooks)</t>
  </si>
  <si>
    <t>Phased Migration &amp; Conversion Playbook; Regulatory &amp; Synergy Tracking</t>
  </si>
  <si>
    <t>Platform Strategy at the CRM tier requires the platform stay healthy and governable. SF Optimization &amp; Governance ensures the chosen Salesforce platform doesn't become technical debt - keeping the platform decision strategically valid via continuous health and CoE practices.</t>
  </si>
  <si>
    <t>M3 (Salesforce deployed, accumulating debt) → M4 (Salesforce platform optimized with CoE oversight)</t>
  </si>
  <si>
    <t>Platform Health Assessment; Configuration Optimization; DevOps &amp; Release Management</t>
  </si>
  <si>
    <t>Salesforce Platform Center of Excellence is the canonical sub-cap this offering addresses. The offering establishes the CoE: charter, roles, governance forums, decision-rights frameworks, and operational playbooks for platform stewardship.</t>
  </si>
  <si>
    <t>M2 (informal Salesforce admin team) → M5 (chartered CoE with delivery + governance + adoption oversight)</t>
  </si>
  <si>
    <t>Configuration Optimization; Process Re-engineering; Performance, Adoption &amp; Governance Dashboards</t>
  </si>
  <si>
    <t>Project Governance Framework for Salesforce delivery is operationalized by DevOps Center + standardized release management + change advisory board patterns. The framework gets teeth via a deployed CI/CD pipeline + governance dashboards.</t>
  </si>
  <si>
    <t>M2 (project governance on paper) → M4 (governance enforced via DevOps Center + automated quality gates)</t>
  </si>
  <si>
    <t>DevOps &amp; Release Management; Process Re-engineering</t>
  </si>
  <si>
    <t>Agile Governance for Salesforce specifically - sprint cadence + release branching + automated testing - is delivered through DevOps Center. Agile becomes deliverable on platform, not just methodology talk.</t>
  </si>
  <si>
    <t>M2 (waterfall releases on Salesforce) → M4 (agile sprints with DevOps Center pipelines + automated testing)</t>
  </si>
  <si>
    <t>DevOps &amp; Release Management</t>
  </si>
  <si>
    <t>Implementation Delivery Management on Salesforce needs structured rollout + release pipelines + performance baselines. The offering provides the disciplines + tooling that turn implementation commitments into reliable delivery.</t>
  </si>
  <si>
    <t>M2 (one-off implementations) → M4 (managed delivery factory with release engineering + delivery dashboards)</t>
  </si>
  <si>
    <t>DevOps &amp; Release Management; Performance, Adoption &amp; Governance Dashboards</t>
  </si>
  <si>
    <t>Mapping_Rationale (Customized)</t>
  </si>
  <si>
    <t>Customer Segment Definition is impossible without identity resolution - duplicate or fragmented records make any segment claim unreliable. Customer 360 Golden Record provides the unified customer entity that segments are then defined on top of.</t>
  </si>
  <si>
    <t>M2 (segments built on duplicate-prone records) → M4 (segments built on resolved golden records)</t>
  </si>
  <si>
    <t>Wealth Segment Strategy depends on household visibility - emerging affluent vs HNW vs UHNW are household-level distinctions, not individual. Household &amp; Relationship Mapping is the data foundation that makes wealth segmentation operational.</t>
  </si>
  <si>
    <t>M2 (wealth tiers calculated per individual) → M4 (wealth tiers based on household relationships + rollups)</t>
  </si>
  <si>
    <t>Fair Lending Governance demands accurate borrower demographic + decisioning data. Borrower 360 Profile consolidates the data points (collateral, history, exposure) required for HMDA accuracy and ECOA defensibility.</t>
  </si>
  <si>
    <t>M2 (HMDA assembled from disparate sources) → M4 (HMDA fields populated from unified Borrower 360)</t>
  </si>
  <si>
    <t>Model Governance Framework is operationalized at the fraud model level - fraud is typically the most-scrutinized model class. The Fraud Detection Model module includes model registry, version control, validation evidence, and compliance documentation - a governance instance.</t>
  </si>
  <si>
    <t>M2 (fraud model in production without governance) → M4 (fraud model under MLflow governance with audit evidence)</t>
  </si>
  <si>
    <t>Model Inventory at the data product level - fraud models, propensity models, churn models - is maintained in MLflow Model Registry. The Fraud Detection Model contributes its registration to the enterprise model inventory.</t>
  </si>
  <si>
    <t>M2 (model list in spreadsheet) → M4 (model registered programmatically with version + lineage)</t>
  </si>
  <si>
    <t>Fair Lending Governance requires credit scoring models with disparate-impact testing and explainability. Credit Risk Scoring Model includes FCRA + ECOA compliance documentation, fairness checks, and decision rationale capture per application - making fair lending defensible.</t>
  </si>
  <si>
    <t>M2 (credit model without fairness testing) → M4 (credit model with fairness checks + decision rationale per applicant)</t>
  </si>
  <si>
    <t>AI Ethics &amp; Fairness for marketing/sales propensity models specifically - guarding against redlining, age bias, or product-suitability mismatches - requires fairness testing on every propensity model. The Propensity Scoring Models module includes fairness and monitoring as standard.</t>
  </si>
  <si>
    <t>M2 (propensity models without ethics review) → M4 (mandatory fairness checks per model + monitoring)</t>
  </si>
  <si>
    <t>Customer Experience Metrics include early-warning signals - at-risk flags before churn is realized. Churn Prediction Model produces the leading indicator that turns CX from lagging measurement to forward-looking signal.</t>
  </si>
  <si>
    <t>M2 (CX metrics report past quarter) → M4 (CX metrics include forward-looking churn signals)</t>
  </si>
  <si>
    <t>Regulatory Change Management for KYC/AML/OFAC specifically - when sanctions lists or PEP rules change - is operationalized via Identity Verification &amp; KYC/AML Screening module that auto-updates lists with audit trail. Regulatory currency is automated.</t>
  </si>
  <si>
    <t>M2 (sanctions list updated quarterly via batch) → M4 (real-time list updates + audit trail per check)</t>
  </si>
  <si>
    <t>Compliance Governance for KYC/AML processes is strengthened by mandatory identity verification at every onboarding/high-risk event with audit trail. The module enforces compliance at the workflow level rather than relying on post-hoc review.</t>
  </si>
  <si>
    <t>M2 (compliance reviewed post-event) → M4 (compliance enforced inline with audit trail per check)</t>
  </si>
  <si>
    <t>TPRM Framework for data providers (credit bureaus, Plaid, MX, Epsilon) is operationalized via the Third-Party Data Enrichment module - vendor due diligence + consent + monitoring + rate-limiting + API observability are integrated rather than ad-hoc.</t>
  </si>
  <si>
    <t>M2 (data vendors managed by sourcing team only) → M4 (TPRM controls integrated into data enrichment workflows)</t>
  </si>
  <si>
    <t>Customer Segment Definition becomes activated reality through the Marketing Segmentation Library - pre-built segments in Data Cloud become first-class citizens in marketing journeys + frontline systems. Segments stop being static; they update as data refreshes.</t>
  </si>
  <si>
    <t>M2 (segments defined manually in BI) → M4 (segments activated in Data Cloud with automatic refresh)</t>
  </si>
  <si>
    <t>Segment-Specific Journeys depend on operational segments + journey templates. The Marketing Segmentation Library bundles 10 pre-built segments with paired journey trigger setups - segments + journeys delivered together.</t>
  </si>
  <si>
    <t>M2 (journeys built per campaign) → M4 (journey templates per segment with automatic activation)</t>
  </si>
  <si>
    <t>Omnichannel Vision requires real-time event orchestration across channels - without it, channels diverge in customer state. Real-Time Event Orchestration Layer is the technical realization of omnichannel: event capture + streaming + state management across web/mobile/email/branch.</t>
  </si>
  <si>
    <t>M2 (channels track state independently) → M4 (unified event stream with cross-channel state coherence)</t>
  </si>
  <si>
    <t>Omnichannel Vision is measured + optimized via Omnichannel Journey Tracking - without journey visibility, omnichannel claims are unverifiable. Cross-channel session stitching + journey mapping make omnichannel observable.</t>
  </si>
  <si>
    <t>M2 (channels measured in silos) → M4 (cross-channel journey visibility + drop-off analytics)</t>
  </si>
  <si>
    <t>Customer Experience Metrics that span channels (effort score, channel transition friction, cross-channel resolution time) require Omnichannel Journey Tracking. Without it, CX metrics are channel-local and miss the customer's holistic journey.</t>
  </si>
  <si>
    <t>M2 (per-channel CX metrics) → M4 (cross-channel CX metrics including transition friction)</t>
  </si>
  <si>
    <t>Customer Experience Metrics for digital application funnels specifically - start-to-fund time, step-level completion rates, channel-specific abandonment - are surfaced by Application Funnel Analytics. CX in onboarding becomes diagnostically rich, not just a single conversion number.</t>
  </si>
  <si>
    <t>M2 (overall conversion rate only) → M4 (step-level CX diagnostics per channel + cohort)</t>
  </si>
  <si>
    <t>Digital KPI Framework for marketing/engagement channels is operationalized via Marketing Campaign Performance Analytics - the dashboard structure standardizes engagement KPIs (open, click, conversion, ROI) across all campaigns.</t>
  </si>
  <si>
    <t>M2 (custom KPIs per campaign) → M4 (standardized digital KPI framework across all campaigns)</t>
  </si>
  <si>
    <t>Adoption Metrics for engagement channels - open rate, journey progression, channel preference - are tracked end-to-end via Marketing Campaign Performance Analytics. Adoption becomes channel-level observable not aggregate-only.</t>
  </si>
  <si>
    <t>M2 (adoption = login rate) → M4 (adoption tracked per channel + journey + cohort)</t>
  </si>
  <si>
    <t>Efficiency Metrics for advisor/RM productivity (deals per FTE, AUM growth per advisor, activity efficiency) are surfaced by Advisor &amp; Relationship Manager Analytics - making efficiency measurable at the role level rather than aggregate only.</t>
  </si>
  <si>
    <t>M2 (efficiency aggregate at firm level) → M4 (efficiency metrics per advisor + role with leaderboards)</t>
  </si>
  <si>
    <t>Digital KPI Framework for lending operations - pipeline metrics, approval rates, funding times, portfolio composition - is operationalized via Loan Portfolio Analytics. The lending-specific KPI framework is delivered, not only the aggregation infrastructure.</t>
  </si>
  <si>
    <t>M2 (lending KPIs in disparate reports) → M4 (unified lending KPI framework with operational + portfolio dimensions)</t>
  </si>
  <si>
    <t>Fair Lending Governance is augmented by Loan Portfolio Analytics that include vintage analysis across protected classes, disparate-impact pattern detection, and adverse-action analysis - moving fair lending oversight from quarterly review to continuous monitoring.</t>
  </si>
  <si>
    <t>M2 (fair lending review quarterly) → M4 (continuous fair lending pattern monitoring + alerts)</t>
  </si>
  <si>
    <t>Business Outcome Linkage - connecting digital efforts to business results - requires multi-touch attribution. Without it, outcomes can't be credibly attributed to specific digital initiatives. Multi-Touch Attribution makes the linkage defensible.</t>
  </si>
  <si>
    <t>M2 (last-touch attribution only) → M4 (multi-touch attribution linking outcomes to journey touchpoints)</t>
  </si>
  <si>
    <t>Data Quality Governance is operationalized by Data Quality Monitoring &amp; Observability - automated quality checks across completeness, accuracy, consistency, timeliness with anomaly detection. Without this module, data quality governance is policy without enforcement.</t>
  </si>
  <si>
    <t>M2 (data quality checked at consumption only) → M5 (automated DQ across all tables with anomaly detection + alerting)</t>
  </si>
  <si>
    <t>Data Governance Framework execution requires field-level lineage understanding. Salesforce Data Lineage &amp; Impact Analysis delivers the operational artifact: change risk assessment + impact visualization that enables governed change management.</t>
  </si>
  <si>
    <t>M2 (governance framework as policy doc) → M4 (governance enforced via lineage-driven change controls)</t>
  </si>
  <si>
    <t>Data Classification within Salesforce specifically - which fields contain PII, PCI, GLBA-protected data - is supported by Data Lineage tools that surface field metadata + classification tags + downstream consumers, enabling classification-aware policy enforcement.</t>
  </si>
  <si>
    <t>M2 (manual classification by admin) → M4 (classification + lineage-driven policy enforcement)</t>
  </si>
  <si>
    <t>Data Governance Framework as an operating model - stewardship roles, policies, standards, compliance mapping (GDPR/CCPA/GLBA), retention policies - IS the deliverable of the Data Governance Framework module. The module delivers the framework, not just tools.</t>
  </si>
  <si>
    <t>M1 (no framework) → M4 (chartered framework with stewardship + policies + compliance mapping)</t>
  </si>
  <si>
    <t>Data Ownership Model is a core deliverable of the Data Governance Framework module - explicit ownership/stewardship roles + decision rights + accountability for each data domain. Without role definition, ownership is fictional.</t>
  </si>
  <si>
    <t>M1 (no defined ownership) → M4 (data domains with named owners + stewards + decision rights)</t>
  </si>
  <si>
    <t>ESG Data Management requires governance treatment of climate/sustainability data - taxonomy, sourcing, calculation methodology, audit trail. Data Governance Framework module includes ESG data treatment as part of the governance scope.</t>
  </si>
  <si>
    <t>M1 (ESG data ad-hoc) → M4 (ESG data under governance framework with stewardship + audit trail)</t>
  </si>
  <si>
    <t>Origin_Pillar</t>
  </si>
  <si>
    <t>Origin_Pillar_Name</t>
  </si>
  <si>
    <t>Origin_SubCap_ID</t>
  </si>
  <si>
    <t>Origin_SubCap_Name</t>
  </si>
  <si>
    <t>Origin_L1_Capability</t>
  </si>
  <si>
    <t>P1_Themes</t>
  </si>
  <si>
    <t>Theme_Count</t>
  </si>
  <si>
    <t>Confidence_Level</t>
  </si>
  <si>
    <t>Story_Title</t>
  </si>
  <si>
    <t>Linked_P1_SubCaps</t>
  </si>
  <si>
    <t>Linked_SubCap_Count</t>
  </si>
  <si>
    <t>Linked_Offerings</t>
  </si>
  <si>
    <t>Linked_Offering_Count</t>
  </si>
  <si>
    <t>Source_Reference</t>
  </si>
  <si>
    <t>Active_Linked_SubCap_Count</t>
  </si>
  <si>
    <t>GEN-P2C1.1.1-M1M2-04</t>
  </si>
  <si>
    <t>P2</t>
  </si>
  <si>
    <t>Customer Experience &amp; Engagement</t>
  </si>
  <si>
    <t>P2C1.1.1</t>
  </si>
  <si>
    <t>Digital Marketing Strategy Document</t>
  </si>
  <si>
    <t>Marketing Strategy &amp; Segmentation</t>
  </si>
  <si>
    <t>strategy; kpi</t>
  </si>
  <si>
    <t>As a Marketing Director: to track marketing campaign performance against documented KPIs</t>
  </si>
  <si>
    <t>As a Marketing Director, I want to track marketing campaign performance against documented KPIs so that we can measure strategy effectiveness and make data-driven decisions on marketing investments.</t>
  </si>
  <si>
    <t>P1C1.1.1; P1C1.1.2; P1C1.1.3; P1C1.2.1; P1C1.5.1; P1C1.6.1; P1C1.6.2; P1C1.6.5</t>
  </si>
  <si>
    <t>OFF-API-INTEG: API &amp; Integration Platform (Integration Factory); OFF-DATA-MOD: Data Modernization &amp; AI Platform</t>
  </si>
  <si>
    <t>cross_pillar_strict.pkl (theme-derived; rationale per theme×subcap in tab 15)</t>
  </si>
  <si>
    <t>GEN-P2C1.1.1-M3-01</t>
  </si>
  <si>
    <t>governance; strategy</t>
  </si>
  <si>
    <t>As a Marketing Operations Manager: to standardize marketing campaign creation and approval workflows</t>
  </si>
  <si>
    <t>As a Marketing Operations Manager, I want to standardize marketing campaign creation and approval workflows so that every campaign follows consistent processes and governance requirements.</t>
  </si>
  <si>
    <t>P1C1.1.1; P1C1.1.2; P1C1.1.3; P1C1.2.1; P1C1.5.1; P1C2.1.1; P1C2.1.4; P1C2.1.5; P1C2.8.1</t>
  </si>
  <si>
    <t>OFF-API-INTEG: API &amp; Integration Platform (Integration Factory); OFF-DATA-MOD: Data Modernization &amp; AI Platform; OFF-SF-OPT: Salesforce Platform Optimization &amp; Governance</t>
  </si>
  <si>
    <t>GEN-P2C1.1.4-M1M2-04</t>
  </si>
  <si>
    <t>P2C1.1.4</t>
  </si>
  <si>
    <t>Campaign Planning &amp; Calendar</t>
  </si>
  <si>
    <t>strategy; compliance_regulatory</t>
  </si>
  <si>
    <t>As a compliance officer: to review and approve campaigns before execution</t>
  </si>
  <si>
    <t>As a compliance officer, I want to review and approve campaigns before execution so that all marketing communications meet regulatory and brand standards before sending to customers.</t>
  </si>
  <si>
    <t>P1C1.1.1; P1C1.1.2; P1C1.1.3; P1C1.2.1; P1C1.5.1; P1C2.7.1; P1C2.7.2; P1C2.7.3</t>
  </si>
  <si>
    <t>OFF-API-INTEG: API &amp; Integration Platform (Integration Factory); OFF-DATA-MOD: Data Modernization &amp; AI Platform; OFF-FRAUD-COMP: Fraud &amp; Compliance Solution</t>
  </si>
  <si>
    <t>GEN-P2C1.1.4-M1M2-05</t>
  </si>
  <si>
    <t>As a marketing analyst: to track campaign performance metrics</t>
  </si>
  <si>
    <t>As a marketing analyst, I want to track campaign performance metrics so that I can measure ROI, understand effectiveness by channel and segment, and inform future campaign planning decisions.</t>
  </si>
  <si>
    <t>GEN-P2C1.1.4-M3-01</t>
  </si>
  <si>
    <t>As a marketing director: to monitor campaign performance through a comprehensive dashboard with real-time KPIs</t>
  </si>
  <si>
    <t>As a marketing director, I want to monitor campaign performance through a comprehensive dashboard with real-time KPIs so that I can make data-driven decisions about campaign optimization.</t>
  </si>
  <si>
    <t>GEN-P2C1.1.4-M3-05</t>
  </si>
  <si>
    <t>As a marketing analyst: advanced campaign performance analytics and predictive insights</t>
  </si>
  <si>
    <t>As a marketing analyst, I want advanced campaign performance analytics and predictive insights so that I can identify optimization opportunities and predict campaign success.</t>
  </si>
  <si>
    <t>GEN-P2C1.1.4-M4M5-04</t>
  </si>
  <si>
    <t>governance; strategy; compliance_regulatory</t>
  </si>
  <si>
    <t>As a marketing operations team: AI agents to execute routine campaign tasks autonomously</t>
  </si>
  <si>
    <t>As a marketing operations team, I want AI agents to execute routine campaign tasks autonomously so that the team can focus on strategy while ensuring consistent, compliant, error-free execution at scale.</t>
  </si>
  <si>
    <t>P1C1.1.1; P1C1.1.2; P1C1.1.3; P1C1.2.1; P1C1.5.1; P1C2.1.1; P1C2.1.4; P1C2.1.5; P1C2.7.1; P1C2.7.2; P1C2.7.3; P1C2.8.1</t>
  </si>
  <si>
    <t>OFF-API-INTEG: API &amp; Integration Platform (Integration Factory); OFF-DATA-MOD: Data Modernization &amp; AI Platform; OFF-FRAUD-COMP: Fraud &amp; Compliance Solution; OFF-SF-OPT: Salesforce Platform Optimization &amp; Governance</t>
  </si>
  <si>
    <t>GEN-P2C1.1.5-M1M2-01</t>
  </si>
  <si>
    <t>P2C1.1.5</t>
  </si>
  <si>
    <t>Budget Allocation &amp; ROI</t>
  </si>
  <si>
    <t>As a marketing manager: to define and track campaign budgets by channel and campaign</t>
  </si>
  <si>
    <t>As a marketing manager, I want to define and track campaign budgets by channel and campaign so that I can monitor spend against allocation and maintain budget discipline.</t>
  </si>
  <si>
    <t>GEN-P2C1.1.5-M1M2-04</t>
  </si>
  <si>
    <t>As a marketing operations manager: to enforce budget limits and alert stakeholders when campaigns exceed allocations</t>
  </si>
  <si>
    <t>As a marketing operations manager, I want to enforce budget limits and alert stakeholders when campaigns exceed allocations so that we maintain financial discipline and prevent budget overruns.</t>
  </si>
  <si>
    <t>GEN-P2C1.1.AM1-M1M2-04</t>
  </si>
  <si>
    <t>P2C1.1.AM1</t>
  </si>
  <si>
    <t>Institutional vs Retail Marketing</t>
  </si>
  <si>
    <t>governance; strategy; data_governance</t>
  </si>
  <si>
    <t>As a Salesforce administrator: to set up access controls</t>
  </si>
  <si>
    <t>As a Salesforce administrator, I want to set up access controls so that institutional and retail marketing teams see only their respective customer segments and campaigns.</t>
  </si>
  <si>
    <t>P1C1.1.1; P1C1.1.2; P1C1.1.3; P1C1.2.1; P1C1.5.1; P1C2.1.1; P1C2.1.4; P1C2.1.5; P1C2.5.1; P1C2.5.2; P1C2.5.3; P1C2.5.4; P1C2.5.5; P1C2.8.1</t>
  </si>
  <si>
    <t>GEN-P2C1.1.AM1-M3-02</t>
  </si>
  <si>
    <t>As a marketing leader: to analyze institutional vs retail campaign performance with advanced analytics</t>
  </si>
  <si>
    <t>As a marketing leader, I want to analyze institutional vs retail campaign performance with advanced analytics so that I can identify trends and optimize segment-specific strategies with data-driven insights.</t>
  </si>
  <si>
    <t>GEN-P2C1.1.CIB1-M1M2-01</t>
  </si>
  <si>
    <t>P2C1.1.CIB1</t>
  </si>
  <si>
    <t>Deal Marketing &amp; Credentials</t>
  </si>
  <si>
    <t>strategy; data_governance</t>
  </si>
  <si>
    <t>As a banker: to create and track deal marketing initiatives linked to opportunities with attached credentials</t>
  </si>
  <si>
    <t>As a banker, I want to create and track deal marketing initiatives linked to opportunities with attached credentials so that we maintain a record of all marketing activities and supporting documents for each deal.</t>
  </si>
  <si>
    <t>P1C1.1.1; P1C1.1.2; P1C1.1.3; P1C1.2.1; P1C1.5.1; P1C2.5.1; P1C2.5.2; P1C2.5.3; P1C2.5.4; P1C2.5.5</t>
  </si>
  <si>
    <t>GEN-P2C1.1.CIB1-M3-01</t>
  </si>
  <si>
    <t>As a customer: to view and download deal credentials (term sheets, approvals, marketing materials) through a self-servic</t>
  </si>
  <si>
    <t>As a customer, I want to view and download deal credentials (term sheets, approvals, marketing materials) through a self-service portal so that I don't have to contact the bank for documentation.</t>
  </si>
  <si>
    <t>GEN-P2C1.1.CIB1-M4M5-04</t>
  </si>
  <si>
    <t>As a marketing automation leader: autonomous deal marketing orchestration that adjusts campaign messaging, timing, and c</t>
  </si>
  <si>
    <t>As a marketing automation leader, I want autonomous deal marketing orchestration that adjusts campaign messaging, timing, and customer targeting in real-time based on propensity and engagement so that we optimize conversion without manual intervention.</t>
  </si>
  <si>
    <t>GEN-P2C1.1.CL1-M3-01</t>
  </si>
  <si>
    <t>P2C1.1.CL1</t>
  </si>
  <si>
    <t>Industry Vertical Marketing</t>
  </si>
  <si>
    <t>strategy; culture_change</t>
  </si>
  <si>
    <t>As a customer in a specific industry: to access industry-specific content and resources in the customer portal</t>
  </si>
  <si>
    <t>As a customer in a specific industry, I want to access industry-specific content and resources in the customer portal so that I can find information and complete transactions relevant to my industry.</t>
  </si>
  <si>
    <t>P1C1.1.1; P1C1.1.2; P1C1.1.3; P1C1.2.1; P1C1.5.1; P1C4.1.1; P1C4.4.1; P1C4.5.1; P1C4.6.1; P1C4.8.5</t>
  </si>
  <si>
    <t>OFF-API-INTEG: API &amp; Integration Platform (Integration Factory); OFF-DATA-MOD: Data Modernization &amp; AI Platform; OFF-MMS: Modern Managed Services</t>
  </si>
  <si>
    <t>GEN-P2C1.1.CL1-M3-02</t>
  </si>
  <si>
    <t>As a banker or marketing manager: to see industry-specific analytics and insights</t>
  </si>
  <si>
    <t>As a banker or marketing manager, I want to see industry-specific analytics and insights so that I can measure vertical performance and identify high-opportunity segments for targeted engagement.</t>
  </si>
  <si>
    <t>GEN-P2C1.1.CU2-M1M2-01</t>
  </si>
  <si>
    <t>P2C1.1.CU2</t>
  </si>
  <si>
    <t>Field of Membership Expansion</t>
  </si>
  <si>
    <t>As a Credit Union Marketing Manager: to establish the data foundation and tracking for Field of Membership (FOM) expansi</t>
  </si>
  <si>
    <t>As a Credit Union Marketing Manager, I want to establish the data foundation and tracking for Field of Membership (FOM) expansion so that we can systematically identify and measure success of FOM campaigns.</t>
  </si>
  <si>
    <t>GEN-P2C1.1.IB1-M1M2-02</t>
  </si>
  <si>
    <t>P2C1.1.IB1</t>
  </si>
  <si>
    <t>Producer Marketing Support</t>
  </si>
  <si>
    <t>As a campaign manager: to track producer participation in campaigns and measure campaign results attributed to each prod</t>
  </si>
  <si>
    <t>As a campaign manager, I want to track producer participation in campaigns and measure campaign results attributed to each producer so that we can assess producer productivity and campaign ROI.</t>
  </si>
  <si>
    <t>GEN-P2C1.1.IB1-M1M2-03</t>
  </si>
  <si>
    <t>As a compliance lead: to establish role-based access controls for producers</t>
  </si>
  <si>
    <t>As a compliance lead, I want to establish role-based access controls for producers so that each producer can only view and manage their own campaigns and customer relationships.</t>
  </si>
  <si>
    <t>GEN-P2C1.1.IB1-M1M2-04</t>
  </si>
  <si>
    <t>As a marketing analyst: to create standard reports and dashboards that show producer performance and campaign results</t>
  </si>
  <si>
    <t>As a marketing analyst, I want to create standard reports and dashboards that show producer performance and campaign results so that marketing leaders can track KPIs and identify top performers.</t>
  </si>
  <si>
    <t>GEN-P2C1.1.IB1-M1M2-05</t>
  </si>
  <si>
    <t>As a producer enablement manager: to create a central location where producers can access their assigned campaigns, mark</t>
  </si>
  <si>
    <t>As a producer enablement manager, I want to create a central location where producers can access their assigned campaigns, marketing resources, and performance metrics so that they are equipped and motivated to execute marketing activities.</t>
  </si>
  <si>
    <t>GEN-P2C1.1.IB1-M1M2-06</t>
  </si>
  <si>
    <t>As a relationship manager: to track producer referrals and attribute closed business back to producers</t>
  </si>
  <si>
    <t>As a relationship manager, I want to track producer referrals and attribute closed business back to producers so that we can credit producers accurately and measure their contribution to revenue.</t>
  </si>
  <si>
    <t>GEN-P2C1.1.IB1-M3-01</t>
  </si>
  <si>
    <t>As a marketing operations lead: to provide producers with a guided self-service campaign setup tool via OmniScript</t>
  </si>
  <si>
    <t>As a marketing operations lead, I want to provide producers with a guided self-service campaign setup tool via OmniScript so that campaigns are created consistently and required marketing data is captured upfront.</t>
  </si>
  <si>
    <t>GEN-P2C1.1.IB1-M3-02</t>
  </si>
  <si>
    <t>As a marketing analytics leader: to create an interactive CRM Analytics dashboard that shows producer performance KPIs a</t>
  </si>
  <si>
    <t>As a marketing analytics leader, I want to create an interactive CRM Analytics dashboard that shows producer performance KPIs and customer segment insights so that marketing leaders can make data-driven targeting and support decisions.</t>
  </si>
  <si>
    <t>GEN-P2C1.1.IB1-M3-04</t>
  </si>
  <si>
    <t>As a head of marketing: to leverage Einstein Scoring to identify and segment high-potential producers</t>
  </si>
  <si>
    <t>As a head of marketing, I want to leverage Einstein Scoring to identify and segment high-potential producers so that we can tailor support, training, and incentives to maximize producer effectiveness.</t>
  </si>
  <si>
    <t>GEN-P2C1.1.IC1-M1M2-04</t>
  </si>
  <si>
    <t>P2C1.1.IC1</t>
  </si>
  <si>
    <t>Product Line Marketing</t>
  </si>
  <si>
    <t>As a Product Marketing Manager: to track which customers have been targeted for or have adopted specific products</t>
  </si>
  <si>
    <t>As a Product Marketing Manager, I want to track which customers have been targeted for or have adopted specific products so that the organization can measure product line marketing effectiveness and identify cross-sell/upsell opportunities.</t>
  </si>
  <si>
    <t>GEN-P2C1.1.IC1-M3-02</t>
  </si>
  <si>
    <t>As a Product Marketing Manager: to analyze product line campaign performance and customer segments using interactive das</t>
  </si>
  <si>
    <t>As a Product Marketing Manager, I want to analyze product line campaign performance and customer segments using interactive dashboards and analytics so that I can identify high-performing segments, optimize targeting, and demonstrate ROI to leadership.</t>
  </si>
  <si>
    <t>GEN-P2C1.1.RB1-M4M5-01</t>
  </si>
  <si>
    <t>P2C1.1.RB1</t>
  </si>
  <si>
    <t>Community Bank Positioning</t>
  </si>
  <si>
    <t xml:space="preserve">As a marketing director: Agentforce AI agents to autonomously manage community bank positioning campaigns-from creation </t>
  </si>
  <si>
    <t>As a marketing director, I want Agentforce AI agents to autonomously manage community bank positioning campaigns-from creation through optimization-so that my team can operate at scale without manual campaign management overhead.</t>
  </si>
  <si>
    <t>GEN-P2C1.1.RIA1-M1M2-01</t>
  </si>
  <si>
    <t>P2C1.1.RIA1</t>
  </si>
  <si>
    <t>AUM-Based Segmentation</t>
  </si>
  <si>
    <t>As a marketing manager: to define AUM tiers and maintain them as reference data</t>
  </si>
  <si>
    <t>As a marketing manager, I want to define AUM tiers and maintain them as reference data so that I can segment customers consistently across all marketing campaigns.</t>
  </si>
  <si>
    <t>GEN-P2C1.1.RIA1-M1M2-03</t>
  </si>
  <si>
    <t>As a marketing manager: to create and maintain AUM-based customer segments using Salesforce lists and filters</t>
  </si>
  <si>
    <t>As a marketing manager, I want to create and maintain AUM-based customer segments using Salesforce lists and filters so that I can reliably identify which customers belong to each tier for campaign targeting.</t>
  </si>
  <si>
    <t>GEN-P2C1.1.RIA1-M4M5-01</t>
  </si>
  <si>
    <t>strategy; innovation</t>
  </si>
  <si>
    <t>As an advisor, I want AI-powered next best action recommendations to suggest the right engagement or product for each cu</t>
  </si>
  <si>
    <t>As an advisor, I want AI-powered next best action recommendations to suggest the right engagement or product for each customer based on their AUM tier, portfolio composition, and behavioral signals so that I can increase advisory engagement and drive cross-sell opportunities.</t>
  </si>
  <si>
    <t>P1C1.1.1; P1C1.1.2; P1C1.1.3; P1C1.2.1; P1C1.5.1; P1C3.1.1; P1C3.2.4; P1C3.3.1; P1C3.4.1</t>
  </si>
  <si>
    <t>GEN-P2C1.2.2-M1M2-01</t>
  </si>
  <si>
    <t>P2C1.2.2</t>
  </si>
  <si>
    <t>Search Engine Optimization (SEO)</t>
  </si>
  <si>
    <t>Digital Channels &amp; Presence</t>
  </si>
  <si>
    <t>strategy; compliance_regulatory; data_governance</t>
  </si>
  <si>
    <t>As a Digital Marketing Manager: to establish a baseline of SEO metadata on core digital properties</t>
  </si>
  <si>
    <t>As a Digital Marketing Manager, I want to establish a baseline of SEO metadata on core digital properties so that our financial products and services become discoverable through organic search.</t>
  </si>
  <si>
    <t>P1C1.1.1; P1C1.1.2; P1C1.1.3; P1C1.2.1; P1C1.5.1; P1C2.5.1; P1C2.5.2; P1C2.5.3; P1C2.5.4; P1C2.5.5; P1C2.7.1; P1C2.7.2; P1C2.7.3</t>
  </si>
  <si>
    <t>GEN-P2C1.2.2-M1M2-02</t>
  </si>
  <si>
    <t>data_governance; kpi</t>
  </si>
  <si>
    <t>As a Digital Marketing Manager: to track search traffic and customer behavior from organic search into our digital prese</t>
  </si>
  <si>
    <t>As a Digital Marketing Manager, I want to track search traffic and customer behavior from organic search into our digital presence so that we can measure SEO effectiveness and identify high-performing keywords.</t>
  </si>
  <si>
    <t>P1C1.6.1; P1C1.6.2; P1C1.6.5; P1C2.5.1; P1C2.5.2; P1C2.5.3; P1C2.5.4; P1C2.5.5</t>
  </si>
  <si>
    <t>GEN-P2C1.2.2-M1M2-03</t>
  </si>
  <si>
    <t>governance; compliance_regulatory; data_governance</t>
  </si>
  <si>
    <t>As a Content Manager: to establish SEO governance standards and document content best practices</t>
  </si>
  <si>
    <t>As a Content Manager, I want to establish SEO governance standards and document content best practices so that all future digital content meets search optimization requirements and brand consistency standards.</t>
  </si>
  <si>
    <t>P1C2.1.1; P1C2.1.4; P1C2.1.5; P1C2.5.1; P1C2.5.2; P1C2.5.3; P1C2.5.4; P1C2.5.5; P1C2.7.1; P1C2.7.2; P1C2.7.3; P1C2.8.1</t>
  </si>
  <si>
    <t>GEN-P2C1.2.4-M1M2-04</t>
  </si>
  <si>
    <t>P2C1.2.4</t>
  </si>
  <si>
    <t>Social Media Presence</t>
  </si>
  <si>
    <t>governance; data_governance</t>
  </si>
  <si>
    <t>As an org admin, I want to define role-based access for social media and marketing teams, so that the right users can cr</t>
  </si>
  <si>
    <t>As an org admin, I want to define role-based access for social media and marketing teams, so that the right users can create and manage campaigns while protecting sensitive financial and customer data.</t>
  </si>
  <si>
    <t>P1C2.1.1; P1C2.1.4; P1C2.1.5; P1C2.5.1; P1C2.5.2; P1C2.5.3; P1C2.5.4; P1C2.5.5; P1C2.8.1</t>
  </si>
  <si>
    <t>GEN-P2C1.3.2-M3-04</t>
  </si>
  <si>
    <t>P2C1.3.2</t>
  </si>
  <si>
    <t>Educational Content</t>
  </si>
  <si>
    <t>Content Marketing &amp; Thought Leadership</t>
  </si>
  <si>
    <t>As a Marketing Director: to analyze educational content performance using AI-driven insights</t>
  </si>
  <si>
    <t>As a Marketing Director, I want to analyze educational content performance using AI-driven insights so that we can identify high-performing content, optimize our strategy, and prove content ROI to leadership.</t>
  </si>
  <si>
    <t>GEN-P2C1.4.3-M1M2-02</t>
  </si>
  <si>
    <t>P2C1.4.3</t>
  </si>
  <si>
    <t>Lead Scoring &amp; Qualification</t>
  </si>
  <si>
    <t>Lead Capture &amp; Management</t>
  </si>
  <si>
    <t>compliance_regulatory; data_governance</t>
  </si>
  <si>
    <t>As a sales operations manager: a rule-based lead scoring model that automatically calculates a numeric score from define</t>
  </si>
  <si>
    <t>As a sales operations manager, I want a rule-based lead scoring model that automatically calculates a numeric score from defined prospect signals so that representatives can prioritize outreach by lead quality without manual evaluation.</t>
  </si>
  <si>
    <t>P1C2.5.1; P1C2.5.2; P1C2.5.3; P1C2.5.4; P1C2.5.5; P1C2.7.1; P1C2.7.2; P1C2.7.3</t>
  </si>
  <si>
    <t>GEN-P2C1.7.1-M1M2-01</t>
  </si>
  <si>
    <t>P2C1.7.1</t>
  </si>
  <si>
    <t>Content Review &amp; Approval</t>
  </si>
  <si>
    <t>Marketing Compliance &amp; Governance</t>
  </si>
  <si>
    <t>governance; compliance_regulatory</t>
  </si>
  <si>
    <t>Build Marketing Content Approval Workflow Using Salesforce Flow</t>
  </si>
  <si>
    <t>P1C2.1.1; P1C2.1.4; P1C2.1.5; P1C2.7.1; P1C2.7.2; P1C2.7.3; P1C2.8.1</t>
  </si>
  <si>
    <t>OFF-FRAUD-COMP: Fraud &amp; Compliance Solution; OFF-SF-OPT: Salesforce Platform Optimization &amp; Governance</t>
  </si>
  <si>
    <t>GEN-P2C1.7.1-M1M2-02</t>
  </si>
  <si>
    <t>Implement Version Control for Marketing Content Assets</t>
  </si>
  <si>
    <t>GEN-P2C1.7.1-M1M2-03</t>
  </si>
  <si>
    <t>Establish Comprehensive Audit Trail for Marketing Content Review Decisions</t>
  </si>
  <si>
    <t>GEN-P2C1.7.1-M1M2-05</t>
  </si>
  <si>
    <t>Implement Pre-Launch Compliance Checklist for Marketing Campaigns</t>
  </si>
  <si>
    <t>GEN-P2C1.7.2-M1M2-01</t>
  </si>
  <si>
    <t>P2C1.7.2</t>
  </si>
  <si>
    <t>Consent Management</t>
  </si>
  <si>
    <t>As a Marketing Compliance Officer: consent preferences recorded per communication channel on each customer record,</t>
  </si>
  <si>
    <t>As a Marketing Compliance Officer, I want consent preferences recorded per communication channel on each customer record, so that all marketing activities are executed only against customers who have provided valid, traceable consent.</t>
  </si>
  <si>
    <t>GEN-P2C1.7.2-M1M2-02</t>
  </si>
  <si>
    <t>As a Relationship Manager: a guided workflow for collecting marketing consent from new customers during onboarding,</t>
  </si>
  <si>
    <t>As a Relationship Manager, I want a guided workflow for collecting marketing consent from new customers during onboarding, so that consent is captured at the point of relationship establishment in a consistent, compliant, and auditable way.</t>
  </si>
  <si>
    <t>GEN-P2C1.7.2-M1M2-03</t>
  </si>
  <si>
    <t>As a Compliance Officer: customer opt-out and consent withdrawal requests to be processed and reflected immediately acro</t>
  </si>
  <si>
    <t>As a Compliance Officer, I want customer opt-out and consent withdrawal requests to be processed and reflected immediately across all relevant records, so that the firm can demonstrate real-time compliance with customer communication preferences and maintain a complete withdrawal audit trail.</t>
  </si>
  <si>
    <t>GEN-P2C1.7.2-M1M2-05</t>
  </si>
  <si>
    <t>As a Chief Compliance Officer: a real-time compliance dashboard displaying consent coverage rates, opt-out trends, and p</t>
  </si>
  <si>
    <t>As a Chief Compliance Officer, I want a real-time compliance dashboard displaying consent coverage rates, opt-out trends, and populations with missing consent, so that the firm can demonstrate marketing compliance posture, identify collection gaps, and respond to regulatory inquiries with current data.</t>
  </si>
  <si>
    <t>GEN-P2C1.7.2-M3-02</t>
  </si>
  <si>
    <t>As a digital banking customer completing account enrollment online: to be guided through a clear and compliant consent s</t>
  </si>
  <si>
    <t>As a digital banking customer completing account enrollment online, I want to be guided through a clear and compliant consent selection step as part of my digital onboarding, so that my communication preferences are captured at enrollment without requiring a subsequent follow-up.</t>
  </si>
  <si>
    <t>GEN-P2C1.7.2-M3-03</t>
  </si>
  <si>
    <t>As a Chief Compliance Officer: an advanced analytics dashboard in CRM Analytics that displays consent coverage trends, o</t>
  </si>
  <si>
    <t>As a Chief Compliance Officer, I want an advanced analytics dashboard in CRM Analytics that displays consent coverage trends, opt-out velocity, and populations at risk of compliance gaps with drill-through capability, so that I can make data-driven decisions about remediation programs and demonstrate audit readiness to regulators.</t>
  </si>
  <si>
    <t>GEN-P2C1.7.2-M4M5-02</t>
  </si>
  <si>
    <t>As a Compliance Operations Manager: an AI agent that automatically identifies customers with expiring or missing consent</t>
  </si>
  <si>
    <t>As a Compliance Operations Manager, I want an AI agent that automatically identifies customers with expiring or missing consent, initiates compliant outreach to collect updated preferences, and tracks resolution - so that the firm maintains a current consent record across the customer base without requiring manual monitoring campaigns.</t>
  </si>
  <si>
    <t>GEN-P2C1.7.3-M1M2-01</t>
  </si>
  <si>
    <t>P2C1.7.3</t>
  </si>
  <si>
    <t>Regulatory Compliance (TCPA/CAN-SPAM/CASL)</t>
  </si>
  <si>
    <t>As a Marketing Compliance Officer: consent status and capture details recorded per channel on each customer contact</t>
  </si>
  <si>
    <t>As a Marketing Compliance Officer, I want consent status and capture details recorded per channel on each customer contact so that we can demonstrate TCPA, CAN-SPAM, and CASL compliance at the individual customer level.</t>
  </si>
  <si>
    <t>GEN-P2C1.7.3-M1M2-02</t>
  </si>
  <si>
    <t xml:space="preserve">As a Compliance Officer: opt-out and unsubscribe requests to be automatically processed and reflected across all active </t>
  </si>
  <si>
    <t>As a Compliance Officer, I want opt-out and unsubscribe requests to be automatically processed and reflected across all active campaign memberships so that we meet TCPA, CAN-SPAM, and CASL revocation timelines without manual intervention.</t>
  </si>
  <si>
    <t>GEN-P2C1.7.3-M1M2-03</t>
  </si>
  <si>
    <t>As a Campaign Manager: a suppression mechanism that flags and excludes non-consented and legally restricted contacts fro</t>
  </si>
  <si>
    <t>As a Campaign Manager, I want a suppression mechanism that flags and excludes non-consented and legally restricted contacts from campaign audiences so that regulated communications are never delivered to ineligible recipients.</t>
  </si>
  <si>
    <t>GEN-P2C1.7.3-M1M2-04</t>
  </si>
  <si>
    <t>As a Compliance Officer: a complete, tamper-resistant log of all consent changes and regulatory actions recorded as stru</t>
  </si>
  <si>
    <t>As a Compliance Officer, I want a complete, tamper-resistant log of all consent changes and regulatory actions recorded as structured records so that we can produce credible evidence of compliance during regulatory audits or litigation.</t>
  </si>
  <si>
    <t>GEN-P2C1.7.3-M1M2-05</t>
  </si>
  <si>
    <t xml:space="preserve">As a Campaign Manager: an automated compliance approval gate that prevents campaigns from activating until a Compliance </t>
  </si>
  <si>
    <t>As a Campaign Manager, I want an automated compliance approval gate that prevents campaigns from activating until a Compliance Officer has reviewed a regulatory checklist so that non-compliant campaigns cannot reach customers.</t>
  </si>
  <si>
    <t>GEN-P2C1.7.3-M3-01</t>
  </si>
  <si>
    <t>As a customer: to manage my own communication preferences through a self-service portal</t>
  </si>
  <si>
    <t>As a customer, I want to manage my own communication preferences through a self-service portal so that I can exercise my regulatory rights to opt in or out of specific channels without contacting a staff member.</t>
  </si>
  <si>
    <t>GEN-P2C1.7.3-M3-02</t>
  </si>
  <si>
    <t>governance; compliance_regulatory; kpi</t>
  </si>
  <si>
    <t>As a Compliance Officer: a marketing compliance analytics dashboard showing consent rates, opt-out trends, suppression v</t>
  </si>
  <si>
    <t>As a Compliance Officer, I want a marketing compliance analytics dashboard showing consent rates, opt-out trends, suppression volumes, and campaign approval status so that I can monitor regulatory exposure and report compliance KPIs to leadership.</t>
  </si>
  <si>
    <t>P1C1.6.1; P1C1.6.2; P1C1.6.5; P1C2.1.1; P1C2.1.4; P1C2.1.5; P1C2.7.1; P1C2.7.2; P1C2.7.3; P1C2.8.1</t>
  </si>
  <si>
    <t>GEN-P2C1.7.3-M3-03</t>
  </si>
  <si>
    <t>As a banker or advisor: a guided consent capture step embedded in the customer onboarding workflow</t>
  </si>
  <si>
    <t>As a banker or advisor, I want a guided consent capture step embedded in the customer onboarding workflow so that regulatory consent is collected and documented at the point of relationship establishment rather than as a retrospective data task.</t>
  </si>
  <si>
    <t>GEN-P2C1.7.3-M4M5-01</t>
  </si>
  <si>
    <t>As a Compliance Officer: a unified customer consent profile that reconciles consent records from all digital touchpoints</t>
  </si>
  <si>
    <t>As a Compliance Officer, I want a unified customer consent profile that reconciles consent records from all digital touchpoints and external systems through Data Cloud so that we have a single authoritative consent view across all channels regardless of where consent was captured.</t>
  </si>
  <si>
    <t>GEN-P2C1.7.3-M4M5-02</t>
  </si>
  <si>
    <t>As a Compliance Officer: an AI-powered compliance monitoring agent that proactively identifies regulatory risks, surface</t>
  </si>
  <si>
    <t>As a Compliance Officer, I want an AI-powered compliance monitoring agent that proactively identifies regulatory risks, surfaces consent gaps, and recommends remediation actions so that compliance issues are addressed before they result in violations.</t>
  </si>
  <si>
    <t>GEN-P2C1.7.5-M1M2-01</t>
  </si>
  <si>
    <t>P2C1.7.5</t>
  </si>
  <si>
    <t>Marketing Archive &amp; Retention</t>
  </si>
  <si>
    <t>As a Compliance Officer: a centralized marketing asset repository</t>
  </si>
  <si>
    <t>As a Compliance Officer, I want a centralized marketing asset repository so that all marketing materials are tracked, discoverable, and governed according to retention policy.</t>
  </si>
  <si>
    <t>GEN-P2C1.7.5-M1M2-02</t>
  </si>
  <si>
    <t>As a Compliance Manager: configurable retention policies</t>
  </si>
  <si>
    <t>As a Compliance Manager, I want configurable retention policies so that different asset types can follow their respective compliance requirements and regulatory standards.</t>
  </si>
  <si>
    <t>GEN-P2C1.7.5-M1M2-03</t>
  </si>
  <si>
    <t>As a System Administrator: automated archival workflows</t>
  </si>
  <si>
    <t>As a System Administrator, I want automated archival workflows so that assets are archived on schedule without manual intervention, ensuring consistent compliance execution.</t>
  </si>
  <si>
    <t>GEN-P2C1.7.5-M1M2-04</t>
  </si>
  <si>
    <t>As a Compliance Officer: immutable audit logs of all archival actions</t>
  </si>
  <si>
    <t>As a Compliance Officer, I want immutable audit logs of all archival actions so that regulatory investigations can trace when and why assets were archived.</t>
  </si>
  <si>
    <t>GEN-P2C1.7.5-M1M2-05</t>
  </si>
  <si>
    <t>As a Marketing Manager: to prevent accidental modification of archived assets</t>
  </si>
  <si>
    <t>As a Marketing Manager, I want to prevent accidental modification of archived assets so that archive integrity is maintained and audit logs remain accurate.</t>
  </si>
  <si>
    <t>GEN-P2C1.7.5-M1M2-06</t>
  </si>
  <si>
    <t>As a Compliance Manager: standard compliance and archival status reports</t>
  </si>
  <si>
    <t>As a Compliance Manager, I want standard compliance and archival status reports so that I can verify retention policy execution and respond to regulatory requests.</t>
  </si>
  <si>
    <t>GEN-P2C1.7.5-M3-02</t>
  </si>
  <si>
    <t>As a Compliance Reviewer: a digital approval workflow for marketing asset archival</t>
  </si>
  <si>
    <t>As a Compliance Reviewer, I want a digital approval workflow for marketing asset archival so that critical assets can be reviewed before archival and compliance decisions are documented.</t>
  </si>
  <si>
    <t>GEN-P2C1.7.6-M1M2-02</t>
  </si>
  <si>
    <t>P2C1.7.6</t>
  </si>
  <si>
    <t>Brand Governance</t>
  </si>
  <si>
    <t>As a Marketing Compliance Lead: marketing materials and campaigns to require brand review and approval before distributi</t>
  </si>
  <si>
    <t>As a Marketing Compliance Lead, I want marketing materials and campaigns to require brand review and approval before distribution so that only compliant materials are published.</t>
  </si>
  <si>
    <t>GEN-P2C1.7.6-M1M2-03</t>
  </si>
  <si>
    <t>As a Brand Manager: to track which campaigns are compliant with brand standards and identify non-compliant campaigns</t>
  </si>
  <si>
    <t>As a Brand Manager, I want to track which campaigns are compliant with brand standards and identify non-compliant campaigns so that I can monitor adherence and drive improvements.</t>
  </si>
  <si>
    <t>GEN-P2C1.7.6-M3-02</t>
  </si>
  <si>
    <t>governance; kpi</t>
  </si>
  <si>
    <t>As a Marketing Director: dashboards showing brand compliance metrics, approval cycle times, and campaign compliance tren</t>
  </si>
  <si>
    <t>As a Marketing Director, I want dashboards showing brand compliance metrics, approval cycle times, and campaign compliance trends so that I can optimize the governance process and measure brand consistency.</t>
  </si>
  <si>
    <t>P1C1.6.1; P1C1.6.2; P1C1.6.5; P1C2.1.1; P1C2.1.4; P1C2.1.5; P1C2.8.1</t>
  </si>
  <si>
    <t>OFF-SF-OPT: Salesforce Platform Optimization &amp; Governance</t>
  </si>
  <si>
    <t>GEN-P2C1.8.1-M1M2-05</t>
  </si>
  <si>
    <t>P2C1.8.1</t>
  </si>
  <si>
    <t>Partner Marketing Strategy</t>
  </si>
  <si>
    <t>Partner &amp; Indirect Marketing</t>
  </si>
  <si>
    <t>governance; strategy; kpi</t>
  </si>
  <si>
    <t>Build Partner Marketing Strategy KPI Dashboard for Program Governance</t>
  </si>
  <si>
    <t>P1C1.1.1; P1C1.1.2; P1C1.1.3; P1C1.2.1; P1C1.5.1; P1C1.6.1; P1C1.6.2; P1C1.6.5; P1C2.1.1; P1C2.1.4; P1C2.1.5; P1C2.8.1</t>
  </si>
  <si>
    <t>GEN-P2C1.8.1-M1M2-09</t>
  </si>
  <si>
    <t>Configure Partner KPI Tracking and Performance Reporting Dashboard</t>
  </si>
  <si>
    <t>GEN-P2C1.8.1-M1M2-15</t>
  </si>
  <si>
    <t>Track Partner Marketing KPIs and Campaign Performance in Salesforce</t>
  </si>
  <si>
    <t>GEN-P2C2.1.2-M4M5-03</t>
  </si>
  <si>
    <t>P2C2.1.2</t>
  </si>
  <si>
    <t>Pre-Qualification Capabilities</t>
  </si>
  <si>
    <t>Eligibility &amp; Pre-Qualification</t>
  </si>
  <si>
    <t>As a compliance officer: the system to automatically detect suspicious pre-qualification submissions</t>
  </si>
  <si>
    <t>As a compliance officer, I want the system to automatically detect suspicious pre-qualification submissions so that we can prevent fraud before applications proceed and waste processing resources.</t>
  </si>
  <si>
    <t>GEN-P2C2.1.4-M1M2-03</t>
  </si>
  <si>
    <t>P2C2.1.4</t>
  </si>
  <si>
    <t>Segment-Specific Pathways</t>
  </si>
  <si>
    <t>risk; compliance_regulatory</t>
  </si>
  <si>
    <t>As a Compliance Officer: to apply segment-specific eligibility rules to screen applications before processing begins</t>
  </si>
  <si>
    <t>As a Compliance Officer, I want to apply segment-specific eligibility rules to screen applications before processing begins so that ineligible customers are identified early and the organization remains compliant with product-specific regulations.</t>
  </si>
  <si>
    <t>P1C2.2.1; P1C2.2.4; P1C2.3.1; P1C2.4.1; P1C2.7.1; P1C2.7.2; P1C2.7.3</t>
  </si>
  <si>
    <t>OFF-DATA-MOD: Data Modernization &amp; AI Platform; OFF-FRAUD-COMP: Fraud &amp; Compliance Solution</t>
  </si>
  <si>
    <t>GEN-P2C2.1.CL1-M3-03</t>
  </si>
  <si>
    <t>P2C2.1.CL1</t>
  </si>
  <si>
    <t>Commercial Credit Pre-Qualification</t>
  </si>
  <si>
    <t>governance; culture_change</t>
  </si>
  <si>
    <t>As a credit analytics manager: advanced dashboards and AI-driven insights on pre-qualification factors</t>
  </si>
  <si>
    <t>As a credit analytics manager, I want advanced dashboards and AI-driven insights on pre-qualification factors so that I can identify approval drivers, bottlenecks, and optimization opportunities.</t>
  </si>
  <si>
    <t>P1C2.1.1; P1C2.1.4; P1C2.1.5; P1C2.8.1; P1C4.1.1; P1C4.4.1; P1C4.5.1; P1C4.6.1; P1C4.8.5</t>
  </si>
  <si>
    <t>OFF-MMS: Modern Managed Services; OFF-SF-OPT: Salesforce Platform Optimization &amp; Governance</t>
  </si>
  <si>
    <t>GEN-P2C2.1.RIA1-M1M2-03</t>
  </si>
  <si>
    <t>P2C2.1.RIA1</t>
  </si>
  <si>
    <t>Investor Suitability Assessment</t>
  </si>
  <si>
    <t>As a compliance officer: to ensure that only authorized users can conduct suitability assessments and that all assessmen</t>
  </si>
  <si>
    <t>As a compliance officer, I want to ensure that only authorized users can conduct suitability assessments and that all assessment activities are logged for regulatory audit purposes.</t>
  </si>
  <si>
    <t>GEN-P2C2.2.3-M1M2-06</t>
  </si>
  <si>
    <t>P2C2.2.3</t>
  </si>
  <si>
    <t>Data Pre-Population</t>
  </si>
  <si>
    <t>Application Intake &amp; Data Capture</t>
  </si>
  <si>
    <t>As a compliance officer: to track which application fields were pre-populated versus manually entered</t>
  </si>
  <si>
    <t>As a compliance officer, I want to track which application fields were pre-populated versus manually entered so that we can verify data lineage for audit purposes.</t>
  </si>
  <si>
    <t>GEN-P2C2.2.RIA1-M1M2-02</t>
  </si>
  <si>
    <t>P2C2.2.RIA1</t>
  </si>
  <si>
    <t>Account Documentation</t>
  </si>
  <si>
    <t xml:space="preserve">As an account manager, I want to track when documents are submitted and automatically record submission details so that </t>
  </si>
  <si>
    <t>As an account manager, I want to track when documents are submitted and automatically record submission details so that I have a complete audit trail.</t>
  </si>
  <si>
    <t>GEN-P2C2.3.1-M4M5-02</t>
  </si>
  <si>
    <t>P2C2.3.1</t>
  </si>
  <si>
    <t>Digital Identity Verification (IDV)</t>
  </si>
  <si>
    <t>Identity Verification &amp; KYC</t>
  </si>
  <si>
    <t>As an IDV Risk Manager, I want advanced ML models to automatically approve qualified verifications and route only except</t>
  </si>
  <si>
    <t>As an IDV Risk Manager, I want advanced ML models to automatically approve qualified verifications and route only exceptions to human review so that verification runs 24/7 with minimal manual effort while maintaining fraud prevention.</t>
  </si>
  <si>
    <t>GEN-P2C2.3.2-M1M2-02</t>
  </si>
  <si>
    <t>P2C2.3.2</t>
  </si>
  <si>
    <t>Document Verification</t>
  </si>
  <si>
    <t>Create Document Verification Record Structure and Tracking</t>
  </si>
  <si>
    <t>GEN-P2C2.3.4-M1M2-04</t>
  </si>
  <si>
    <t>P2C2.3.4</t>
  </si>
  <si>
    <t>KYC/CIP Compliance</t>
  </si>
  <si>
    <t>As a compliance officer: to attach and track identity verification documents on customer records</t>
  </si>
  <si>
    <t>As a compliance officer, I want to attach and track identity verification documents on customer records so that the bank maintains an auditable document file supporting each KYC determination.</t>
  </si>
  <si>
    <t>GEN-P2C2.3.CIB1-M1M2-05</t>
  </si>
  <si>
    <t>P2C2.3.CIB1</t>
  </si>
  <si>
    <t>Corporate KYC &amp; UBO</t>
  </si>
  <si>
    <t>As a Compliance Manager: corporate KYC applications to automatically route through a defined review and approval workflo</t>
  </si>
  <si>
    <t>As a Compliance Manager, I want corporate KYC applications to automatically route through a defined review and approval workflow so that all submissions receive proper review and I can track compliance status.</t>
  </si>
  <si>
    <t>GEN-P2C2.3.CIB1-M3-02</t>
  </si>
  <si>
    <t>As a Compliance Officer: to automate KYC review steps and integrate compliance checks into the workflow</t>
  </si>
  <si>
    <t>As a Compliance Officer, I want to automate KYC review steps and integrate compliance checks into the workflow so that I reduce manual review effort and improve consistency across all applications.</t>
  </si>
  <si>
    <t>GEN-P2C2.3.CIB1-M4M5-01</t>
  </si>
  <si>
    <t>As a Compliance Officer: an AI agent to autonomously evaluate corporate KYC submissions and recommend approval or escala</t>
  </si>
  <si>
    <t>As a Compliance Officer, I want an AI agent to autonomously evaluate corporate KYC submissions and recommend approval or escalation so that I can focus manual review on higher-risk applications and enable faster processing for low-risk customers.</t>
  </si>
  <si>
    <t>GEN-P2C2.4.1-M4M5-03</t>
  </si>
  <si>
    <t>P2C2.4.1</t>
  </si>
  <si>
    <t>Automated Credit Decisioning</t>
  </si>
  <si>
    <t>Decisioning &amp; Underwriting</t>
  </si>
  <si>
    <t>governance; innovation</t>
  </si>
  <si>
    <t>As a loan officer: an AI copilot to provide real-time recommendations and highlight risks when reviewing an application</t>
  </si>
  <si>
    <t>As a loan officer, I want an AI copilot to provide real-time recommendations and highlight risks when reviewing an application so that I can make better-informed decisions faster.</t>
  </si>
  <si>
    <t>P1C2.1.1; P1C2.1.4; P1C2.1.5; P1C2.8.1; P1C3.1.1; P1C3.2.4; P1C3.3.1; P1C3.4.1</t>
  </si>
  <si>
    <t>GEN-P2C2.4.3-M1M2-04</t>
  </si>
  <si>
    <t>P2C2.4.3</t>
  </si>
  <si>
    <t>Income &amp; Employment Verification</t>
  </si>
  <si>
    <t>As a compliance officer: income verification data to be accessible only to authorized personnel</t>
  </si>
  <si>
    <t>As a compliance officer, I want income verification data to be accessible only to authorized personnel so that we maintain data security, ensure privacy compliance, and control who can access sensitive financial information.</t>
  </si>
  <si>
    <t>GEN-P2C2.4.5-M1M2-02</t>
  </si>
  <si>
    <t>P2C2.4.5</t>
  </si>
  <si>
    <t>Pricing &amp; Terms Configuration</t>
  </si>
  <si>
    <t>As a Legal Compliance Officer: to establish standard terms and conditions templates for different loan products and pric</t>
  </si>
  <si>
    <t>As a Legal Compliance Officer, I want to establish standard terms and conditions templates for different loan products and pricing tiers so that all customer agreements are legally compliant and consistent.</t>
  </si>
  <si>
    <t>GEN-P2C2.4.5-M1M2-03</t>
  </si>
  <si>
    <t>As an Operations Manager, I want pricing and terms configurations to flow through an approval workflow so that pricing d</t>
  </si>
  <si>
    <t>As an Operations Manager, I want pricing and terms configurations to flow through an approval workflow so that pricing decisions are reviewed and authorized before customer commitment.</t>
  </si>
  <si>
    <t>GEN-P2C2.4.9-M1M2-02</t>
  </si>
  <si>
    <t>P2C2.4.9</t>
  </si>
  <si>
    <t>Human-in-the-Loop Governance</t>
  </si>
  <si>
    <t>As an exception reviewer, I want to follow a structured approval process with defined decision criteria so that all exce</t>
  </si>
  <si>
    <t>As an exception reviewer, I want to follow a structured approval process with defined decision criteria so that all exceptions are handled consistently and compliance requirements are met.</t>
  </si>
  <si>
    <t>GEN-P2C2.4.9-M3-02</t>
  </si>
  <si>
    <t xml:space="preserve">As an underwriting director, I want to see exception trends and workflow performance metrics so that I can optimize the </t>
  </si>
  <si>
    <t>As an underwriting director, I want to see exception trends and workflow performance metrics so that I can optimize the process and identify training needs.</t>
  </si>
  <si>
    <t>GEN-P2C2.4.9-M4M5-02</t>
  </si>
  <si>
    <t>As an exception reviewer, I want AI-powered assistance with documentation gathering and decision support so that I can c</t>
  </si>
  <si>
    <t>As an exception reviewer, I want AI-powered assistance with documentation gathering and decision support so that I can complete reviews faster and with more confidence.</t>
  </si>
  <si>
    <t>GEN-P2C2.4.9-M4M5-03</t>
  </si>
  <si>
    <t>As a customer success team: to proactively communicate with applicants about their exception reviews</t>
  </si>
  <si>
    <t>As a customer success team, I want to proactively communicate with applicants about their exception reviews so that they feel engaged and supported throughout the process.</t>
  </si>
  <si>
    <t>GEN-P2C2.4.RB1-M1M2-04</t>
  </si>
  <si>
    <t>P2C2.4.RB1</t>
  </si>
  <si>
    <t>CRA Consideration</t>
  </si>
  <si>
    <t>As a data governance administrator: to control access to CRA data based on business role</t>
  </si>
  <si>
    <t>As a data governance administrator, I want to control access to CRA data based on business role so that sensitive CRA information is only accessible to authorized personnel and compliance/fair lending requirements are met.</t>
  </si>
  <si>
    <t>GEN-P2C2.4.RB1-M3-02</t>
  </si>
  <si>
    <t>compliance_regulatory; kpi</t>
  </si>
  <si>
    <t>As a compliance manager: to view real-time CRA lending performance metrics and analytics on a dashboard</t>
  </si>
  <si>
    <t>As a compliance manager, I want to view real-time CRA lending performance metrics and analytics on a dashboard so that I can monitor CRA activity, identify trends, and prepare for regulatory examinations.</t>
  </si>
  <si>
    <t>P1C1.6.1; P1C1.6.2; P1C1.6.5; P1C2.7.1; P1C2.7.2; P1C2.7.3</t>
  </si>
  <si>
    <t>OFF-FRAUD-COMP: Fraud &amp; Compliance Solution</t>
  </si>
  <si>
    <t>GEN-P2C2.5.1-M1M2-05</t>
  </si>
  <si>
    <t>P2C2.5.1</t>
  </si>
  <si>
    <t>E-Signature &amp; Document Execution</t>
  </si>
  <si>
    <t>Account Activation &amp; Fulfillment</t>
  </si>
  <si>
    <t>As a compliance officer: fully executed documents automatically stored in the nCino Document Manager and linked to the o</t>
  </si>
  <si>
    <t>As a compliance officer, I want fully executed documents automatically stored in the nCino Document Manager and linked to the originating loan or account record so that signed originals are immediately accessible for audit, servicing, and regulatory review.</t>
  </si>
  <si>
    <t>GEN-P2C2.5.2-M4M5-02</t>
  </si>
  <si>
    <t>P2C2.5.2</t>
  </si>
  <si>
    <t>Disclosure Delivery</t>
  </si>
  <si>
    <t xml:space="preserve">As a system: to automatically re-evaluate disclosure requirements whenever a customer's product holdings change in real </t>
  </si>
  <si>
    <t>As a system, I want to automatically re-evaluate disclosure requirements whenever a customer's product holdings change in real time so that we never miss regulatory requirements and can proactively deliver new disclosures.</t>
  </si>
  <si>
    <t>GEN-P2C2.5.IC1-M1M2-02</t>
  </si>
  <si>
    <t>P2C2.5.IC1</t>
  </si>
  <si>
    <t>Policy Issuance</t>
  </si>
  <si>
    <t>As a policy operations lead: to enforce policy status transitions and track state changes</t>
  </si>
  <si>
    <t>As a policy operations lead, I want to enforce policy status transitions and track state changes so that policies move through their lifecycle in a controlled manner and compliance/audit requirements are met.</t>
  </si>
  <si>
    <t>GEN-P2C2.6.5-M4M5-03</t>
  </si>
  <si>
    <t>P2C2.6.5</t>
  </si>
  <si>
    <t>Onboarding Content &amp; Education</t>
  </si>
  <si>
    <t>Onboarding Communication &amp; Engagement</t>
  </si>
  <si>
    <t>innovation; culture_change</t>
  </si>
  <si>
    <t>As an Onboarding Customer, I want to engage with onboarding education through conversational AI so that I can ask questi</t>
  </si>
  <si>
    <t>As an Onboarding Customer, I want to engage with onboarding education through conversational AI so that I can ask questions, learn at my own pace, and get personalized answers without waiting for advisor availability.</t>
  </si>
  <si>
    <t>P1C3.1.1; P1C3.2.4; P1C3.3.1; P1C3.4.1; P1C4.1.1; P1C4.4.1; P1C4.5.1; P1C4.6.1; P1C4.8.5</t>
  </si>
  <si>
    <t>OFF-MMS: Modern Managed Services</t>
  </si>
  <si>
    <t>GEN-P2C2.6.6-M1M2-05</t>
  </si>
  <si>
    <t>P2C2.6.6</t>
  </si>
  <si>
    <t>Notification Template &amp; Alert Configuration</t>
  </si>
  <si>
    <t>As a Marketing Administrator: a version-controlled approval process for onboarding email templates</t>
  </si>
  <si>
    <t>As a Marketing Administrator, I want a version-controlled approval process for onboarding email templates so that only reviewed and authorized content can be activated for client dispatch, and prior versions are retained for audit purposes.</t>
  </si>
  <si>
    <t>GEN-P2C3.1.1-M1M2-05</t>
  </si>
  <si>
    <t>P2C3.1.1</t>
  </si>
  <si>
    <t>Channel Strategy &amp; Mix</t>
  </si>
  <si>
    <t>Service Strategy &amp; Design</t>
  </si>
  <si>
    <t>As a Service Operations Manager: to create baseline reports on channel volume, resolution rates, and agent activity</t>
  </si>
  <si>
    <t>As a Service Operations Manager, I want to create baseline reports on channel volume, resolution rates, and agent activity so that we can measure channel mix performance against our strategy.</t>
  </si>
  <si>
    <t>GEN-P2C3.1.3-M3-01</t>
  </si>
  <si>
    <t>P2C3.1.3</t>
  </si>
  <si>
    <t>Service Segmentation &amp; Tiers</t>
  </si>
  <si>
    <t>Tier-Based Customer Service Portal</t>
  </si>
  <si>
    <t>GEN-P2C3.1.4-M1M2-01</t>
  </si>
  <si>
    <t>P2C3.1.4</t>
  </si>
  <si>
    <t>Accessibility &amp; Inclusion</t>
  </si>
  <si>
    <t>As a Compliance Manager: to establish accessibility standards and WCAG-aligned system configuration</t>
  </si>
  <si>
    <t>As a Compliance Manager, I want to establish accessibility standards and WCAG-aligned system configuration so that the organization meets regulatory requirements and all customers can access services equitably.</t>
  </si>
  <si>
    <t>GEN-P2C3.1.4-M3-04</t>
  </si>
  <si>
    <t>As a Knowledge Manager: to implement a formal knowledge article lifecycle with accessibility validation, editorial revie</t>
  </si>
  <si>
    <t>As a Knowledge Manager, I want to implement a formal knowledge article lifecycle with accessibility validation, editorial review, and post-publication analytics so that the knowledge base remains current, accurate, and accessible.</t>
  </si>
  <si>
    <t>GEN-P2C3.1.4-M4M5-01</t>
  </si>
  <si>
    <t>As a Service Agent: AI-powered Agentforce assistance that understands customer accessibility needs and suggests appropri</t>
  </si>
  <si>
    <t>As a Service Agent, I want AI-powered Agentforce assistance that understands customer accessibility needs and suggests appropriate responses and accommodations so that I can provide faster, more accurate, accessible service.</t>
  </si>
  <si>
    <t>GEN-P2C3.1.5-M1M2-01</t>
  </si>
  <si>
    <t>P2C3.1.5</t>
  </si>
  <si>
    <t>WCAG Compliance Program</t>
  </si>
  <si>
    <t>As a Compliance Officer: to establish and document WCAG compliance policies and standards</t>
  </si>
  <si>
    <t>As a Compliance Officer, I want to establish and document WCAG compliance policies and standards so that all team members understand and consistently apply accessibility requirements.</t>
  </si>
  <si>
    <t>GEN-P2C3.1.5-M1M2-02</t>
  </si>
  <si>
    <t>As a Compliance Officer: to track all accessibility requirements and maintain complete audit logs</t>
  </si>
  <si>
    <t>As a Compliance Officer, I want to track all accessibility requirements and maintain complete audit logs so that we can demonstrate regulatory compliance and identify implementation gaps.</t>
  </si>
  <si>
    <t>GEN-P2C3.1.5-M1M2-03</t>
  </si>
  <si>
    <t>As a Developer: access to a comprehensive WCAG standards reference library</t>
  </si>
  <si>
    <t>As a Developer, I want access to a comprehensive WCAG standards reference library so that I can implement accessibility requirements consistently across all digital channels.</t>
  </si>
  <si>
    <t>GEN-P2C3.1.5-M1M2-04</t>
  </si>
  <si>
    <t>As a QA Tester: to execute a standardized accessibility testing workflow</t>
  </si>
  <si>
    <t>As a QA Tester, I want to execute a standardized accessibility testing workflow so that all features are verified for WCAG compliance using consistent methodology before release.</t>
  </si>
  <si>
    <t>GEN-P2C3.1.5-M1M2-05</t>
  </si>
  <si>
    <t>As a Compliance Manager: to define accessibility program roles and assign appropriate permissions</t>
  </si>
  <si>
    <t>As a Compliance Manager, I want to define accessibility program roles and assign appropriate permissions so that team members have correct access based on their responsibilities.</t>
  </si>
  <si>
    <t>GEN-P2C3.1.5-M3-01</t>
  </si>
  <si>
    <t>As a Compliance Manager: real-time visibility into WCAG compliance status across all channels</t>
  </si>
  <si>
    <t>As a Compliance Manager, I want real-time visibility into WCAG compliance status across all channels so that I can quickly identify gaps and track remediation progress.</t>
  </si>
  <si>
    <t>GEN-P2C3.1.5-M3-02</t>
  </si>
  <si>
    <t>As a Team Member: a self-service accessibility standards portal</t>
  </si>
  <si>
    <t>As a Team Member, I want a self-service accessibility standards portal so that I can find WCAG guidance, implementation examples, and testing procedures without contacting compliance staff.</t>
  </si>
  <si>
    <t>GEN-P2C3.1.5-M3-03</t>
  </si>
  <si>
    <t>As a Compliance Officer: automated monthly compliance reports generated and distributed</t>
  </si>
  <si>
    <t>As a Compliance Officer, I want automated monthly compliance reports generated and distributed so that I can demonstrate regulatory compliance to stakeholders without manual effort.</t>
  </si>
  <si>
    <t>GEN-P2C3.1.5-M4M5-01</t>
  </si>
  <si>
    <t>As a Compliance Manager: AI-assisted detection of potential accessibility issues in new features</t>
  </si>
  <si>
    <t>As a Compliance Manager, I want AI-assisted detection of potential accessibility issues in new features so that problems are identified early before manual testing begins.</t>
  </si>
  <si>
    <t>GEN-P2C3.1.5-M4M5-02</t>
  </si>
  <si>
    <t>strategy; compliance_regulatory; innovation</t>
  </si>
  <si>
    <t>As a Developer: AI-suggested remediation guidance for accessibility failures</t>
  </si>
  <si>
    <t>As a Developer, I want AI-suggested remediation guidance for accessibility failures so that I can fix issues quickly with confidence that the fix is correct.</t>
  </si>
  <si>
    <t>P1C1.1.1; P1C1.1.2; P1C1.1.3; P1C1.2.1; P1C1.5.1; P1C2.7.1; P1C2.7.2; P1C2.7.3; P1C3.1.1; P1C3.2.4; P1C3.3.1; P1C3.4.1</t>
  </si>
  <si>
    <t>GEN-P2C3.1.5-M4M5-03</t>
  </si>
  <si>
    <t>As a Compliance Officer: autonomous accessibility verification to run continuously on deployed features</t>
  </si>
  <si>
    <t>As a Compliance Officer, I want autonomous accessibility verification to run continuously on deployed features so that accessibility defects are caught and escalated automatically without waiting for manual QA testing.</t>
  </si>
  <si>
    <t>GEN-P2C3.1.6-M1M2-02</t>
  </si>
  <si>
    <t>P2C3.1.6</t>
  </si>
  <si>
    <t>Assistive Technology Support</t>
  </si>
  <si>
    <t>As a case manager: to identify and prioritize accessibility-related service cases</t>
  </si>
  <si>
    <t>As a case manager, I want to identify and prioritize accessibility-related service cases so that we can route them appropriately and meet accessibility service SLAs.</t>
  </si>
  <si>
    <t>GEN-P2C3.1.6-M1M2-03</t>
  </si>
  <si>
    <t>As an accessibility compliance officer, I want to document our accessibility service commitments and agent responsibilit</t>
  </si>
  <si>
    <t>As an accessibility compliance officer, I want to document our accessibility service commitments and agent responsibilities so that we meet accessibility regulatory requirements and internal standards.</t>
  </si>
  <si>
    <t>GEN-P2C3.1.6-M1M2-04</t>
  </si>
  <si>
    <t>As a service manager: to measure and report on accessibility case demand and agent performance</t>
  </si>
  <si>
    <t>As a service manager, I want to measure and report on accessibility case demand and agent performance so that I can identify service gaps and allocate training resources.</t>
  </si>
  <si>
    <t>GEN-P2C3.1.6-M3-02</t>
  </si>
  <si>
    <t>strategy; compliance_regulatory; culture_change</t>
  </si>
  <si>
    <t>As an agent, I want to access a knowledge base of accessibility best practices and accommodation procedures so that I ca</t>
  </si>
  <si>
    <t>As an agent, I want to access a knowledge base of accessibility best practices and accommodation procedures so that I can provide consistent, knowledgeable guidance across all service interactions.</t>
  </si>
  <si>
    <t>P1C1.1.1; P1C1.1.2; P1C1.1.3; P1C1.2.1; P1C1.5.1; P1C2.7.1; P1C2.7.2; P1C2.7.3; P1C4.1.1; P1C4.4.1; P1C4.5.1; P1C4.6.1; P1C4.8.5</t>
  </si>
  <si>
    <t>OFF-API-INTEG: API &amp; Integration Platform (Integration Factory); OFF-DATA-MOD: Data Modernization &amp; AI Platform; OFF-FRAUD-COMP: Fraud &amp; Compliance Solution; OFF-MMS: Modern Managed Services</t>
  </si>
  <si>
    <t>GEN-P2C3.1.6-M4M5-01</t>
  </si>
  <si>
    <t>As an agent, I want AI-powered guidance suggesting appropriate accommodations and communication approaches for a custome</t>
  </si>
  <si>
    <t>As an agent, I want AI-powered guidance suggesting appropriate accommodations and communication approaches for a customer's accessibility needs so that I can provide personalized support more quickly and consistently.</t>
  </si>
  <si>
    <t>GEN-P2C3.2.3-M1M2-03</t>
  </si>
  <si>
    <t>P2C3.2.3</t>
  </si>
  <si>
    <t>Payments &amp; Transfers</t>
  </si>
  <si>
    <t>Self-Service Capabilities</t>
  </si>
  <si>
    <t>As a payment processor: to manage payment request status transitions</t>
  </si>
  <si>
    <t>As a payment processor, I want to manage payment request status transitions so that payments flow through defined stages from submission to completion.</t>
  </si>
  <si>
    <t>GEN-P2C3.2.4-M3-02</t>
  </si>
  <si>
    <t>P2C3.2.4</t>
  </si>
  <si>
    <t>As an operations manager, I want visibility into customer document submission and portal usage metrics so that I can opt</t>
  </si>
  <si>
    <t>As an operations manager, I want visibility into customer document submission and portal usage metrics so that I can optimize the self-service experience and track document fulfillment SLAs.</t>
  </si>
  <si>
    <t>GEN-P2C3.2.6-M1M2-05</t>
  </si>
  <si>
    <t>P2C3.2.6</t>
  </si>
  <si>
    <t>Conversational AI Self-Service</t>
  </si>
  <si>
    <t>As a compliance officer: customer data access on the portal to be restricted by account ownership and legal access right</t>
  </si>
  <si>
    <t>As a compliance officer, I want customer data access on the portal to be restricted by account ownership and legal access rights so that customer privacy is protected and regulatory requirements are met.</t>
  </si>
  <si>
    <t>GEN-P2C3.2.7-M4M5-02</t>
  </si>
  <si>
    <t>P2C3.2.7</t>
  </si>
  <si>
    <t>Anticipated Needs Service</t>
  </si>
  <si>
    <t>As an Advisor, I want an AI copilot to recommend next actions for each anticipated need so that I can engage customers m</t>
  </si>
  <si>
    <t>As an Advisor, I want an AI copilot to recommend next actions for each anticipated need so that I can engage customers more effectively with minimal manual planning.</t>
  </si>
  <si>
    <t>GEN-P2C3.2.8-M1M2-01</t>
  </si>
  <si>
    <t>P2C3.2.8</t>
  </si>
  <si>
    <t>Portal User Provisioning &amp; Access Management</t>
  </si>
  <si>
    <t>As a Salesforce Administrator: client portal access status tracked on Account records</t>
  </si>
  <si>
    <t>As a Salesforce Administrator, I want client portal access status tracked on Account records so that advisors have a single source of truth for each client's portal enrollment state.</t>
  </si>
  <si>
    <t>GEN-P2C3.2.8-M1M2-03</t>
  </si>
  <si>
    <t>As a Salesforce Administrator: a portal user profile and permission set framework configured</t>
  </si>
  <si>
    <t>As a Salesforce Administrator, I want a portal user profile and permission set framework configured so that community users receive minimum-necessary data access when they log in.</t>
  </si>
  <si>
    <t>GEN-P2C3.2.8-M1M2-04</t>
  </si>
  <si>
    <t>As an Advisor, I want quick actions to deactivate portal access, reset a client's password, and update a client's portal</t>
  </si>
  <si>
    <t>As an Advisor, I want quick actions to deactivate portal access, reset a client's password, and update a client's portal email so that I can manage the full portal lifecycle from the Account record without IT involvement.</t>
  </si>
  <si>
    <t>GEN-P2C3.2.8-M1M2-05</t>
  </si>
  <si>
    <t>As a Salesforce Administrator: a report and dashboard showing portal enrollment status across all clients</t>
  </si>
  <si>
    <t>As a Salesforce Administrator, I want a report and dashboard showing portal enrollment status across all clients so that advisors and management can track adoption and identify clients not yet enrolled.</t>
  </si>
  <si>
    <t>GEN-P2C3.2.8-M4M5-01</t>
  </si>
  <si>
    <t>As a client: to submit a self-service portal access request that is automatically routed for approval</t>
  </si>
  <si>
    <t>As a client, I want to submit a self-service portal access request that is automatically routed for approval so that my enrollment is governed, auditable, and completed without requiring an advisor to initiate the process.</t>
  </si>
  <si>
    <t>GEN-P2C3.2.8-M4M5-03</t>
  </si>
  <si>
    <t>As a Security Administrator: an Agentforce AI agent to continuously monitor community user access patterns and surface a</t>
  </si>
  <si>
    <t>As a Security Administrator, I want an Agentforce AI agent to continuously monitor community user access patterns and surface anomalies for review so that unauthorized or dormant access is identified and resolved proactively.</t>
  </si>
  <si>
    <t>GEN-P2C3.2.CIB1-M3-03</t>
  </si>
  <si>
    <t>P2C3.2.CIB1</t>
  </si>
  <si>
    <t>Treasury &amp; Cash Management Portal</t>
  </si>
  <si>
    <t>culture_change; kpi</t>
  </si>
  <si>
    <t>As a treasury operations manager: to track cash management operational metrics and SLA performance</t>
  </si>
  <si>
    <t>As a treasury operations manager, I want to track cash management operational metrics and SLA performance so that I can identify process bottlenecks and optimize team productivity.</t>
  </si>
  <si>
    <t>P1C1.6.1; P1C1.6.2; P1C1.6.5; P1C4.1.1; P1C4.4.1; P1C4.5.1; P1C4.6.1; P1C4.8.5</t>
  </si>
  <si>
    <t>GEN-P2C3.2.CU1-M1M2-02</t>
  </si>
  <si>
    <t>P2C3.2.CU1</t>
  </si>
  <si>
    <t>Shared Branching Support</t>
  </si>
  <si>
    <t>As a shared branch teller: to log each visiting member interaction as a service case</t>
  </si>
  <si>
    <t>As a shared branch teller, I want to log each visiting member interaction as a service case so that all shared branching transactions are tracked, auditable, and available for reporting.</t>
  </si>
  <si>
    <t>GEN-P2C3.2.IC1-M1M2-05</t>
  </si>
  <si>
    <t>P2C3.2.IC1</t>
  </si>
  <si>
    <t>AI Claims Estimation</t>
  </si>
  <si>
    <t>As an administrator, I want to configure permissions and access controls for claims so that only authorized roles can vi</t>
  </si>
  <si>
    <t>As an administrator, I want to configure permissions and access controls for claims so that only authorized roles can view, create, and manage claims.</t>
  </si>
  <si>
    <t>GEN-P2C3.3.7-M3-04</t>
  </si>
  <si>
    <t>P2C3.3.7</t>
  </si>
  <si>
    <t>Conversational IVR with GenAI</t>
  </si>
  <si>
    <t>Assisted Service Channels</t>
  </si>
  <si>
    <t>As a Knowledge Manager: to maintain a comprehensive, up-to-date knowledge base for IVR</t>
  </si>
  <si>
    <t>As a Knowledge Manager, I want to maintain a comprehensive, up-to-date knowledge base for IVR so that GenAI responses are always current and compliant with policy changes.</t>
  </si>
  <si>
    <t>GEN-P2C3.3.CIB1-M4M5-01</t>
  </si>
  <si>
    <t>P2C3.3.CIB1</t>
  </si>
  <si>
    <t>Corporate Client Coverage Workbench</t>
  </si>
  <si>
    <t>As a relationship manager: AI-assisted agent capabilities to handle routine client inquiries and service requests autono</t>
  </si>
  <si>
    <t>As a relationship manager, I want AI-assisted agent capabilities to handle routine client inquiries and service requests autonomously so that I can focus on strategic relationships and high-value interactions.</t>
  </si>
  <si>
    <t>GEN-P2C3.4.1-M4M5-02</t>
  </si>
  <si>
    <t>P2C3.4.1</t>
  </si>
  <si>
    <t>Customer Context Visibility (360)</t>
  </si>
  <si>
    <t>Context &amp; Channel Integration</t>
  </si>
  <si>
    <t>compliance_regulatory; innovation</t>
  </si>
  <si>
    <t>As a relationship manager: an Agentforce copilot action that assembles a natural-language client context briefing from t</t>
  </si>
  <si>
    <t>As a relationship manager, I want an Agentforce copilot action that assembles a natural-language client context briefing from the unified profile, recent interactions, and open items so that I can prepare for a client conversation in seconds rather than reviewing multiple records manually.</t>
  </si>
  <si>
    <t>P1C2.7.1; P1C2.7.2; P1C2.7.3; P1C3.1.1; P1C3.2.4; P1C3.3.1; P1C3.4.1</t>
  </si>
  <si>
    <t>GEN-P2C3.4.3-M1M2-05</t>
  </si>
  <si>
    <t>P2C3.4.3</t>
  </si>
  <si>
    <t>Unified Interaction History</t>
  </si>
  <si>
    <t>As an administrator, I want role-based permission sets controlling who can view, create, and edit interaction history re</t>
  </si>
  <si>
    <t>As an administrator, I want role-based permission sets controlling who can view, create, and edit interaction history records so that customer interaction data is accessed in accordance with the institution's data governance and privacy policies.</t>
  </si>
  <si>
    <t>GEN-P2C3.5.3-M1M2-04</t>
  </si>
  <si>
    <t>P2C3.5.3</t>
  </si>
  <si>
    <t>Complex Case &amp; Dispute Handling</t>
  </si>
  <si>
    <t>Case Management &amp; Resolution</t>
  </si>
  <si>
    <t>As a Compliance Officer: regulatory and service SLA milestones tracked via Salesforce Entitlements on every dispute case</t>
  </si>
  <si>
    <t>As a Compliance Officer, I want regulatory and service SLA milestones tracked via Salesforce Entitlements on every dispute case so that the organization can monitor and enforce Regulation E, Regulation Z, and internal service deadlines with automated warnings before violations occur.</t>
  </si>
  <si>
    <t>GEN-P2C3.5.3-M3-03</t>
  </si>
  <si>
    <t xml:space="preserve">As a Dispute Specialist: standardized provisional credit and resolution letter templates generated automatically at key </t>
  </si>
  <si>
    <t>As a Dispute Specialist, I want standardized provisional credit and resolution letter templates generated automatically at key case milestones so that regulatory correspondence is issued on time and consistently without requiring manual document creation.</t>
  </si>
  <si>
    <t>GEN-P2C3.5.4-M1M2-02</t>
  </si>
  <si>
    <t>P2C3.5.4</t>
  </si>
  <si>
    <t>Resolution Quality &amp; Follow-up</t>
  </si>
  <si>
    <t>As a service manager: SLA milestones configured on cases with automated breach notifications</t>
  </si>
  <si>
    <t>As a service manager, I want SLA milestones configured on cases with automated breach notifications so that teams meet response and resolution commitments and managers are alerted when cases are at risk.</t>
  </si>
  <si>
    <t>GEN-P2C3.5.4-M3-01</t>
  </si>
  <si>
    <t>As a service director: an advanced CRM Analytics resolution quality dashboard</t>
  </si>
  <si>
    <t>As a service director, I want an advanced CRM Analytics resolution quality dashboard so that I can analyze resolution trends, benchmark agent performance, identify root cause patterns, and drill into underlying case data across custom time periods.</t>
  </si>
  <si>
    <t>GEN-P2C3.5.7-M4M5-01</t>
  </si>
  <si>
    <t>P2C3.5.7</t>
  </si>
  <si>
    <t>Service Process Configuration &amp; Routing</t>
  </si>
  <si>
    <t>innovation; data_governance</t>
  </si>
  <si>
    <t>As a Service Operations Administrator: Agentforce to automatically classify incoming Cases by analyzing their content an</t>
  </si>
  <si>
    <t>As a Service Operations Administrator, I want Agentforce to automatically classify incoming Cases by analyzing their content and populate routing metadata so that Cases are routed more accurately than static field-matching assignment rules allow.</t>
  </si>
  <si>
    <t>P1C2.5.1; P1C2.5.2; P1C2.5.3; P1C2.5.4; P1C2.5.5; P1C3.1.1; P1C3.2.4; P1C3.3.1; P1C3.4.1</t>
  </si>
  <si>
    <t>GEN-P2C3.5.CIB1-M3-04</t>
  </si>
  <si>
    <t>P2C3.5.CIB1</t>
  </si>
  <si>
    <t>Payment Investigations Case Management</t>
  </si>
  <si>
    <t>As an investigating agent, I want to attach investigation documents (screenshots, bank statements, correspondence) to pa</t>
  </si>
  <si>
    <t>As an investigating agent, I want to attach investigation documents (screenshots, bank statements, correspondence) to payment investigation cases in a structured way so that all evidence is centralized and audit-compliant.</t>
  </si>
  <si>
    <t>GEN-P2C3.5.CL1-M3-04</t>
  </si>
  <si>
    <t>P2C3.5.CL1</t>
  </si>
  <si>
    <t>Loan Servicing &amp; Modifications</t>
  </si>
  <si>
    <t>compliance_regulatory; culture_change; kpi</t>
  </si>
  <si>
    <t>As a servicing manager: analytics and reports on loan servicing performance</t>
  </si>
  <si>
    <t>As a servicing manager, I want analytics and reports on loan servicing performance so that I can identify bottlenecks, track compliance, and measure team productivity.</t>
  </si>
  <si>
    <t>P1C1.6.1; P1C1.6.2; P1C1.6.5; P1C2.7.1; P1C2.7.2; P1C2.7.3; P1C4.1.1; P1C4.4.1; P1C4.5.1; P1C4.6.1; P1C4.8.5</t>
  </si>
  <si>
    <t>OFF-FRAUD-COMP: Fraud &amp; Compliance Solution; OFF-MMS: Modern Managed Services</t>
  </si>
  <si>
    <t>GEN-P2C3.5.CL2-M3-04</t>
  </si>
  <si>
    <t>P2C3.5.CL2</t>
  </si>
  <si>
    <t>Loan Renewals &amp; Annual Review Case Management</t>
  </si>
  <si>
    <t>compliance_regulatory; culture_change</t>
  </si>
  <si>
    <t>As a loan officer: a guided OmniScript process that walks me through the loan renewal steps (review, proposal, approval,</t>
  </si>
  <si>
    <t>As a loan officer, I want a guided OmniScript process that walks me through the loan renewal steps (review, proposal, approval, documentation) so that renewals follow a consistent process and no steps are skipped.</t>
  </si>
  <si>
    <t>P1C2.7.1; P1C2.7.2; P1C2.7.3; P1C4.1.1; P1C4.4.1; P1C4.5.1; P1C4.6.1; P1C4.8.5</t>
  </si>
  <si>
    <t>GEN-P2C3.5.IC1-M3-03</t>
  </si>
  <si>
    <t>P2C3.5.IC1</t>
  </si>
  <si>
    <t>Claims Intake &amp; FNOL</t>
  </si>
  <si>
    <t>As a claims operations director: to monitor claims metrics using advanced analytics including volume trends, handler pro</t>
  </si>
  <si>
    <t>As a claims operations director, I want to monitor claims metrics using advanced analytics including volume trends, handler productivity, SLA performance, and customer satisfaction so that I can optimize operations.</t>
  </si>
  <si>
    <t>GEN-P2C3.6.1-M1M2-02</t>
  </si>
  <si>
    <t>P2C3.6.1</t>
  </si>
  <si>
    <t>Unified Agent Desktop</t>
  </si>
  <si>
    <t>Agent Enablement &amp; Productivity</t>
  </si>
  <si>
    <t>As a Salesforce administrator: role-specific Permission Set Groups configured for each agent persona</t>
  </si>
  <si>
    <t>As a Salesforce administrator, I want role-specific Permission Set Groups configured for each agent persona so that agents access only the objects, fields, and features required for their job function with no over-provisioning.</t>
  </si>
  <si>
    <t>GEN-P2C3.6.1-M4M5-01</t>
  </si>
  <si>
    <t>As a service agent: AI-generated next-best-action recommendations surfaced in real time on the Account workspace</t>
  </si>
  <si>
    <t>As a service agent, I want AI-generated next-best-action recommendations surfaced in real time on the Account workspace so that I can make personalized, contextually relevant service and product suggestions to customers during live interactions without consulting external tools.</t>
  </si>
  <si>
    <t>GEN-P2C3.6.2-M1M2-03</t>
  </si>
  <si>
    <t>P2C3.6.2</t>
  </si>
  <si>
    <t>Knowledge Management</t>
  </si>
  <si>
    <t>As a Knowledge Manager: a formal article approval workflow</t>
  </si>
  <si>
    <t>As a Knowledge Manager, I want a formal article approval workflow so that only reviewed and verified content is published to the knowledge base, ensuring agents act on accurate and policy-compliant information.</t>
  </si>
  <si>
    <t>GEN-P2C3.6.2-M1M2-05</t>
  </si>
  <si>
    <t>As a Knowledge Manager: reports on article usage, content age, and search effectiveness</t>
  </si>
  <si>
    <t>As a Knowledge Manager, I want reports on article usage, content age, and search effectiveness so that I can identify knowledge gaps, retire outdated content, and measure the knowledge base's contribution to case resolution.</t>
  </si>
  <si>
    <t>GEN-P2C3.6.2-M3-03</t>
  </si>
  <si>
    <t>governance; strategy; culture_change</t>
  </si>
  <si>
    <t>As a Knowledge Manager: a CRM Analytics dashboard showing article usage, search gaps, and case deflection rates</t>
  </si>
  <si>
    <t>As a Knowledge Manager, I want a CRM Analytics dashboard showing article usage, search gaps, and case deflection rates so that I can measure the knowledge base's business impact and prioritize content investment.</t>
  </si>
  <si>
    <t>P1C1.1.1; P1C1.1.2; P1C1.1.3; P1C1.2.1; P1C1.5.1; P1C2.1.1; P1C2.1.4; P1C2.1.5; P1C2.8.1; P1C4.1.1; P1C4.4.1; P1C4.5.1; P1C4.6.1; P1C4.8.5</t>
  </si>
  <si>
    <t>OFF-API-INTEG: API &amp; Integration Platform (Integration Factory); OFF-DATA-MOD: Data Modernization &amp; AI Platform; OFF-MMS: Modern Managed Services; OFF-SF-OPT: Salesforce Platform Optimization &amp; Governance</t>
  </si>
  <si>
    <t>GEN-P2C3.6.2-M4M5-01</t>
  </si>
  <si>
    <t>As a Service Agent: AI-generated answers synthesized from the knowledge base presented inline when I open a case</t>
  </si>
  <si>
    <t>As a Service Agent, I want AI-generated answers synthesized from the knowledge base presented inline when I open a case so that I can resolve customer inquiries faster without reading through multiple articles.</t>
  </si>
  <si>
    <t>GEN-P2C3.6.2-M4M5-03</t>
  </si>
  <si>
    <t xml:space="preserve">As a Banker or Compliance Officer: to interactively query complex banking policy and regulatory documents through nCino </t>
  </si>
  <si>
    <t>As a Banker or Compliance Officer, I want to interactively query complex banking policy and regulatory documents through nCino Document Chat so that I can ask specific questions against multi-page documents and receive targeted answers without reading the full document.</t>
  </si>
  <si>
    <t>GEN-P2C3.6.3-M1M2-02</t>
  </si>
  <si>
    <t>P2C3.6.3</t>
  </si>
  <si>
    <t>AI Agent Assist</t>
  </si>
  <si>
    <t>As a supervisor: agents to follow structured case handling workflows with built-in guidance and compliance checks</t>
  </si>
  <si>
    <t>As a supervisor, I want agents to follow structured case handling workflows with built-in guidance and compliance checks so that resolution quality is consistent and process adherence is maintained.</t>
  </si>
  <si>
    <t>GEN-P2C3.6.3-M3-02</t>
  </si>
  <si>
    <t>As a supervisor: Einstein Copilot to recommend intelligent case routing based on agent specialization, availability, and</t>
  </si>
  <si>
    <t>As a supervisor, I want Einstein Copilot to recommend intelligent case routing based on agent specialization, availability, and borrower profile so that cases are assigned to the best-fit agent and first-contact resolution improves.</t>
  </si>
  <si>
    <t>GEN-P2C3.6.3-M3-03</t>
  </si>
  <si>
    <t>As a supervisor: a real-time CRM Analytics dashboard showing agent performance metrics (handle time, first-contact resol</t>
  </si>
  <si>
    <t>As a supervisor, I want a real-time CRM Analytics dashboard showing agent performance metrics (handle time, first-contact resolution, customer satisfaction) so that I can monitor productivity trends and identify coaching opportunities.</t>
  </si>
  <si>
    <t>GEN-P2C3.6.3-M4M5-03</t>
  </si>
  <si>
    <t>As a supervisor: Einstein Conversation Mining to analyze agent calls and chats for quality, compliance, and coaching ins</t>
  </si>
  <si>
    <t>As a supervisor, I want Einstein Conversation Mining to analyze agent calls and chats for quality, compliance, and coaching insights so that I can improve agent performance and ensure regulatory adherence.</t>
  </si>
  <si>
    <t>GEN-P2C3.6.4-M1M2-01</t>
  </si>
  <si>
    <t>P2C3.6.4</t>
  </si>
  <si>
    <t>Training &amp; Coaching</t>
  </si>
  <si>
    <t>As a training manager: to assign training courses to agents and track assignment status</t>
  </si>
  <si>
    <t>As a training manager, I want to assign training courses to agents and track assignment status so that I can ensure consistent skill development across the team.</t>
  </si>
  <si>
    <t>GEN-P2C3.6.4-M1M2-02</t>
  </si>
  <si>
    <t>As a compliance manager: to enforce training prerequisites</t>
  </si>
  <si>
    <t>As a compliance manager, I want to enforce training prerequisites so that agents cannot perform certain job functions until required training is completed.</t>
  </si>
  <si>
    <t>GEN-P2C3.6.4-M4M5-01</t>
  </si>
  <si>
    <t>As an agent, I want real-time AI coaching and knowledge suggestions during customer interactions so that I can resolve i</t>
  </si>
  <si>
    <t>As an agent, I want real-time AI coaching and knowledge suggestions during customer interactions so that I can resolve issues faster and deliver better outcomes without needing to search external systems.</t>
  </si>
  <si>
    <t>GEN-P2C3.6.5-M4M5-01</t>
  </si>
  <si>
    <t>P2C3.6.5</t>
  </si>
  <si>
    <t>GenAI Agent Augmentation</t>
  </si>
  <si>
    <t>As an agent, I want an AI copilot to suggest next steps for my current case based on customer history, similar cases, an</t>
  </si>
  <si>
    <t>As an agent, I want an AI copilot to suggest next steps for my current case based on customer history, similar cases, and product eligibility so that I can resolve issues faster and identify cross-sell opportunities without manual analysis.</t>
  </si>
  <si>
    <t>GEN-P2C3.6.5-M4M5-04</t>
  </si>
  <si>
    <t xml:space="preserve">As an agent, I want to access nCino Banking Advisor GenAI capabilities directly in my Salesforce case workspace so that </t>
  </si>
  <si>
    <t>As an agent, I want to access nCino Banking Advisor GenAI capabilities directly in my Salesforce case workspace so that I can receive banking domain-specific guidance on lending products, account structures, and regulatory compliance without switching systems.</t>
  </si>
  <si>
    <t>GEN-P2C3.6.6-M1M2-03</t>
  </si>
  <si>
    <t>P2C3.6.6</t>
  </si>
  <si>
    <t>Employee Experience Enablement</t>
  </si>
  <si>
    <t>As a service agent: access to a searchable internal knowledge base within Salesforce</t>
  </si>
  <si>
    <t>As a service agent, I want access to a searchable internal knowledge base within Salesforce so that I can quickly find answers to customer questions without leaving the platform.</t>
  </si>
  <si>
    <t>GEN-P2C3.6.6-M4M5-01</t>
  </si>
  <si>
    <t>As a service agent: an Agentforce AI assistant available during customer interactions</t>
  </si>
  <si>
    <t>As a service agent, I want an Agentforce AI assistant available during customer interactions so that I receive real-time suggested responses, relevant knowledge articles, and next-best-action guidance without interrupting the conversation.</t>
  </si>
  <si>
    <t>GEN-P2C3.6.7-M1M2-01</t>
  </si>
  <si>
    <t>P2C3.6.7</t>
  </si>
  <si>
    <t>Conversation Transcription &amp; Summarization</t>
  </si>
  <si>
    <t>As a relationship banker or advisor: a standardized interaction note template on call and meeting records</t>
  </si>
  <si>
    <t>As a relationship banker or advisor, I want a standardized interaction note template on call and meeting records so that client conversation summaries are captured consistently and are available for compliance review.</t>
  </si>
  <si>
    <t>GEN-P2C3.6.7-M1M2-03</t>
  </si>
  <si>
    <t>As a service agent: to capture a structured interaction summary on each service Case</t>
  </si>
  <si>
    <t>As a service agent, I want to capture a structured interaction summary on each service Case so that the resolution journey is documented end-to-end and can be reviewed for quality assurance and regulatory compliance.</t>
  </si>
  <si>
    <t>GEN-P2C3.6.7-M1M2-04</t>
  </si>
  <si>
    <t>As a compliance officer: standard reports and dashboards that surface interaction documentation gaps and provide an audi</t>
  </si>
  <si>
    <t>As a compliance officer, I want standard reports and dashboards that surface interaction documentation gaps and provide an audit trail of all client conversations so that the firm can demonstrate regulatory compliance on demand.</t>
  </si>
  <si>
    <t>GEN-P2C3.6.7-M4M5-01</t>
  </si>
  <si>
    <t>As a relationship manager: an Agentforce AI agent to generate a structured meeting summary on demand from the client rec</t>
  </si>
  <si>
    <t>As a relationship manager, I want an Agentforce AI agent to generate a structured meeting summary on demand from the client record or Copilot interface so that post-meeting documentation is completed in seconds without manual note-taking.</t>
  </si>
  <si>
    <t>GEN-P2C3.6.7-M4M5-03</t>
  </si>
  <si>
    <t>governance; compliance_regulatory; culture_change</t>
  </si>
  <si>
    <t>As an operations leader, I want the Agentforce agent to autonomously complete post-call documentation for routine servic</t>
  </si>
  <si>
    <t>As an operations leader, I want the Agentforce agent to autonomously complete post-call documentation for routine service interactions without advisor intervention so that documentation burden is eliminated for high-volume service call types while human oversight is maintained.</t>
  </si>
  <si>
    <t>P1C2.1.1; P1C2.1.4; P1C2.1.5; P1C2.7.1; P1C2.7.2; P1C2.7.3; P1C2.8.1; P1C4.1.1; P1C4.4.1; P1C4.5.1; P1C4.6.1; P1C4.8.5</t>
  </si>
  <si>
    <t>OFF-FRAUD-COMP: Fraud &amp; Compliance Solution; OFF-MMS: Modern Managed Services; OFF-SF-OPT: Salesforce Platform Optimization &amp; Governance</t>
  </si>
  <si>
    <t>GEN-P2C3.6.8-M1M2-01</t>
  </si>
  <si>
    <t>P2C3.6.8</t>
  </si>
  <si>
    <t>After-Interaction Wrap-Up Automation</t>
  </si>
  <si>
    <t>As an agent, I want to quickly create a record of an interaction so that the interaction is documented for compliance an</t>
  </si>
  <si>
    <t>As an agent, I want to quickly create a record of an interaction so that the interaction is documented for compliance and follow-up.</t>
  </si>
  <si>
    <t>GEN-P2C3.6.8-M1M2-05</t>
  </si>
  <si>
    <t>As a manager: to see wrap-up time and case handling metrics</t>
  </si>
  <si>
    <t>As a manager, I want to see wrap-up time and case handling metrics so that I can monitor team performance and identify coaching opportunities.</t>
  </si>
  <si>
    <t>GEN-P2C3.6.8-M3-01</t>
  </si>
  <si>
    <t>culture_change; data_governance</t>
  </si>
  <si>
    <t>As an agent, I want a step-by-step wrap-up guide so that I can complete wrap-up consistently and quickly without extra t</t>
  </si>
  <si>
    <t>As an agent, I want a step-by-step wrap-up guide so that I can complete wrap-up consistently and quickly without extra training.</t>
  </si>
  <si>
    <t>P1C2.5.1; P1C2.5.2; P1C2.5.3; P1C2.5.4; P1C2.5.5; P1C4.1.1; P1C4.4.1; P1C4.5.1; P1C4.6.1; P1C4.8.5</t>
  </si>
  <si>
    <t>GEN-P2C3.6.8-M4M5-03</t>
  </si>
  <si>
    <t>As an agent, I want AI to suggest follow-up tasks and actions automatically so that nothing falls through the cracks and</t>
  </si>
  <si>
    <t>As an agent, I want AI to suggest follow-up tasks and actions automatically so that nothing falls through the cracks and customers get consistent follow-up.</t>
  </si>
  <si>
    <t>GEN-P2C4.1.1-M1M2-03</t>
  </si>
  <si>
    <t>P2C4.1.1</t>
  </si>
  <si>
    <t>Customer Data Foundation (CDP)</t>
  </si>
  <si>
    <t>Customer Intelligence Foundation</t>
  </si>
  <si>
    <t>As a data steward: to configure duplicate detection and matching rules for customer records,</t>
  </si>
  <si>
    <t>As a data steward, I want to configure duplicate detection and matching rules for customer records, so that we prevent data silos and maintain a single source of truth.</t>
  </si>
  <si>
    <t>GEN-P2C4.1.1-M4M5-02</t>
  </si>
  <si>
    <t>As a data governance officer: to establish a robust identity resolution process that consolidates duplicate customer rec</t>
  </si>
  <si>
    <t>As a data governance officer, I want to establish a robust identity resolution process that consolidates duplicate customer records across systems, so that we have a single source of truth for each customer.</t>
  </si>
  <si>
    <t>GEN-P2C4.1.2-M1M2-03</t>
  </si>
  <si>
    <t>P2C4.1.2</t>
  </si>
  <si>
    <t>Behavioral Data Capture</t>
  </si>
  <si>
    <t>As a Compliance Officer: to define and enforce rules for which behavioral data is captured and retained</t>
  </si>
  <si>
    <t>As a Compliance Officer, I want to define and enforce rules for which behavioral data is captured and retained so that we meet regulatory and privacy requirements.</t>
  </si>
  <si>
    <t>GEN-P2C4.1.3-M1M2-03</t>
  </si>
  <si>
    <t>P2C4.1.3</t>
  </si>
  <si>
    <t>External Data Integration</t>
  </si>
  <si>
    <t>As a compliance officer: to restrict who can view external data</t>
  </si>
  <si>
    <t>As a compliance officer, I want to restrict who can view external data so that sensitive enrichment information is accessed only by authorized users.</t>
  </si>
  <si>
    <t>GEN-P2C4.1.3-M1M2-04</t>
  </si>
  <si>
    <t>As a data steward: to validate external data quality and automatically archive stale data</t>
  </si>
  <si>
    <t>As a data steward, I want to validate external data quality and automatically archive stale data so that users can trust the enrichment information in their decisions.</t>
  </si>
  <si>
    <t>GEN-P2C4.1.3-M4M5-02</t>
  </si>
  <si>
    <t>As a wealth advisor: an AI agent that recommends the next best action for each customer based on their profile and marke</t>
  </si>
  <si>
    <t>As a wealth advisor, I want an AI agent that recommends the next best action for each customer based on their profile and market opportunities so that I can serve clients more intelligently and focus on high-impact activities.</t>
  </si>
  <si>
    <t>GEN-P2C4.1.5-M1M2-03</t>
  </si>
  <si>
    <t>P2C4.1.5</t>
  </si>
  <si>
    <t>Zero-Party Data Collection</t>
  </si>
  <si>
    <t>As a Compliance Officer: to ensure secure access to customer preference data and maintain an audit trail of all preferen</t>
  </si>
  <si>
    <t>As a Compliance Officer, I want to ensure secure access to customer preference data and maintain an audit trail of all preference data changes so that we meet regulatory and privacy requirements.</t>
  </si>
  <si>
    <t>GEN-P2C4.1.6-M1M2-01</t>
  </si>
  <si>
    <t>P2C4.1.6</t>
  </si>
  <si>
    <t>Privacy-Preserving Analytics</t>
  </si>
  <si>
    <t>As a Compliance Officer: to establish a privacy data governance framework with documented consent and data access contro</t>
  </si>
  <si>
    <t>As a Compliance Officer, I want to establish a privacy data governance framework with documented consent and data access controls so that the organization can use customer data for analytics while remaining compliant with privacy regulations.</t>
  </si>
  <si>
    <t>GEN-P2C4.2.6-M1M2-02</t>
  </si>
  <si>
    <t>P2C4.2.6</t>
  </si>
  <si>
    <t>AI-Generated Financial Insights</t>
  </si>
  <si>
    <t>Recommendations &amp; Decisioning</t>
  </si>
  <si>
    <t>As a Financial Advisor: to have a dedicated structure to capture and store AI-generated financial insights</t>
  </si>
  <si>
    <t>As a Financial Advisor, I want to have a dedicated structure to capture and store AI-generated financial insights so that insights are organized, traceable, and tied to specific customer accounts.</t>
  </si>
  <si>
    <t>GEN-P2C4.2.9-M1M2-01</t>
  </si>
  <si>
    <t>P2C4.2.9</t>
  </si>
  <si>
    <t>Ethical AI in Personalization</t>
  </si>
  <si>
    <t>As a Compliance Officer: to establish ethical AI governance policies for personalization</t>
  </si>
  <si>
    <t>As a Compliance Officer, I want to establish ethical AI governance policies for personalization so that the organization operates within regulatory requirements and maintains fair lending practices.</t>
  </si>
  <si>
    <t>GEN-P2C4.2.9-M4M5-03</t>
  </si>
  <si>
    <t>governance; compliance_regulatory; innovation</t>
  </si>
  <si>
    <t>As a Compliance &amp; Risk Officer: predictive models to identify customers at risk of receiving unfair or discriminatory re</t>
  </si>
  <si>
    <t>As a Compliance &amp; Risk Officer, I want predictive models to identify customers at risk of receiving unfair or discriminatory recommendations so that the organization can proactively surface and remediate bias before it harms customers.</t>
  </si>
  <si>
    <t>P1C2.1.1; P1C2.1.4; P1C2.1.5; P1C2.7.1; P1C2.7.2; P1C2.7.3; P1C2.8.1; P1C3.1.1; P1C3.2.4; P1C3.3.1; P1C3.4.1</t>
  </si>
  <si>
    <t>GEN-P2C4.3.4-M1M2-01</t>
  </si>
  <si>
    <t>P2C4.3.4</t>
  </si>
  <si>
    <t>Milestone Recognition</t>
  </si>
  <si>
    <t>Proactive Outreach &amp; Alerts</t>
  </si>
  <si>
    <t>As a Relationship Manager: to configure milestone types and store milestone dates on customer records</t>
  </si>
  <si>
    <t>As a Relationship Manager, I want to configure milestone types and store milestone dates on customer records so that the system can recognize and track important customer milestones.</t>
  </si>
  <si>
    <t>GEN-P2C4.3.IC1-M1M2-04</t>
  </si>
  <si>
    <t>P2C4.3.IC1</t>
  </si>
  <si>
    <t>IoT/Telematics-Based Engagement</t>
  </si>
  <si>
    <t>As a compliance officer: to maintain an audit trail of all telematics-driven engagement activities</t>
  </si>
  <si>
    <t>As a compliance officer, I want to maintain an audit trail of all telematics-driven engagement activities so that the organization can demonstrate accountability and comply with customer data privacy regulations.</t>
  </si>
  <si>
    <t>GEN-P2C4.5.1-M3-02</t>
  </si>
  <si>
    <t>P2C4.5.1</t>
  </si>
  <si>
    <t>Product Propensity Modeling</t>
  </si>
  <si>
    <t>Cross-Sell &amp; Deepening</t>
  </si>
  <si>
    <t>As a Sales Operations Manager: to track the performance and ROI of propensity-based campaigns</t>
  </si>
  <si>
    <t>As a Sales Operations Manager, I want to track the performance and ROI of propensity-based campaigns so that I can optimize targeting strategies and justify continued investment in propensity-driven engagement.</t>
  </si>
  <si>
    <t>GEN-P2C4.5.2-M1M2-04</t>
  </si>
  <si>
    <t>P2C4.5.2</t>
  </si>
  <si>
    <t>Staff Cross-Sell Enablement</t>
  </si>
  <si>
    <t>As a sales advisor: a dashboard showing my cross-sell pipeline metrics,</t>
  </si>
  <si>
    <t>As a sales advisor, I want a dashboard showing my cross-sell pipeline metrics, so that I can monitor progress and identify bottlenecks.</t>
  </si>
  <si>
    <t>GEN-P2C4.5.2-M3-02</t>
  </si>
  <si>
    <t>As a sales advisor: an interactive guided flow to present cross-sell products to customers,</t>
  </si>
  <si>
    <t>As a sales advisor, I want an interactive guided flow to present cross-sell products to customers, so that I can deliver consistent, professional pitches with product details and benefits.</t>
  </si>
  <si>
    <t>GEN-P2C4.5.CU1-M1M2-05</t>
  </si>
  <si>
    <t>P2C4.5.CU1</t>
  </si>
  <si>
    <t>Product Bundling (CU)</t>
  </si>
  <si>
    <t>As a sales manager: visibility into bundle sales performance including attachment rates, revenue contribution, and custo</t>
  </si>
  <si>
    <t>As a sales manager, I want visibility into bundle sales performance including attachment rates, revenue contribution, and customer satisfaction so that I can optimize bundle strategies.</t>
  </si>
  <si>
    <t>GEN-P2C4.7.5-M3-03</t>
  </si>
  <si>
    <t>P2C4.7.5</t>
  </si>
  <si>
    <t>Referral &amp; Advocacy</t>
  </si>
  <si>
    <t>Loyalty &amp; Recognition</t>
  </si>
  <si>
    <t>As a campaign manager: to automatically trigger referral requests at key customer lifecycle moments</t>
  </si>
  <si>
    <t>As a campaign manager, I want to automatically trigger referral requests at key customer lifecycle moments so that I can increase referral volume opportunistically without manual intervention.</t>
  </si>
  <si>
    <t>GEN-P3C1.1.1-M1M2-01</t>
  </si>
  <si>
    <t>P3</t>
  </si>
  <si>
    <t>Operations, Risk &amp; Compliance</t>
  </si>
  <si>
    <t>P3C1.1.1</t>
  </si>
  <si>
    <t>Automation Vision &amp; Strategy</t>
  </si>
  <si>
    <t>Automation Strategy &amp; Governance</t>
  </si>
  <si>
    <t xml:space="preserve">As an enterprise operations leader, I want to document and establish our automation vision and strategy so that we have </t>
  </si>
  <si>
    <t>As an enterprise operations leader, I want to document and establish our automation vision and strategy so that we have a clear, organization-wide direction for automation initiatives and can align stakeholders around shared goals.</t>
  </si>
  <si>
    <t>GEN-P3C1.1.1-M1M2-02</t>
  </si>
  <si>
    <t>As an operations leader, I want to establish a formal governance framework for automation so that all automation initiat</t>
  </si>
  <si>
    <t>As an operations leader, I want to establish a formal governance framework for automation so that all automation initiatives are reviewed, approved, and aligned with organizational strategy before implementation.</t>
  </si>
  <si>
    <t>GEN-P3C1.1.1-M1M2-03</t>
  </si>
  <si>
    <t>As an operations leader, I want to audit and document all existing automation (flows, validation rules, integrations) so</t>
  </si>
  <si>
    <t>As an operations leader, I want to audit and document all existing automation (flows, validation rules, integrations) so that I understand the current state and can identify gaps against our automation strategy.</t>
  </si>
  <si>
    <t>GEN-P3C1.1.1-M1M2-04</t>
  </si>
  <si>
    <t>As an operations leader, I want to establish baseline metrics and reporting for automation governance so that we can tra</t>
  </si>
  <si>
    <t>As an operations leader, I want to establish baseline metrics and reporting for automation governance so that we can track progress against strategy and measure ROI of automation initiatives.</t>
  </si>
  <si>
    <t>GEN-P3C1.1.1-M3-01</t>
  </si>
  <si>
    <t>As an executive, I want a comprehensive automation performance dashboard that shows ROI, adoption, and business impact s</t>
  </si>
  <si>
    <t>As an executive, I want a comprehensive automation performance dashboard that shows ROI, adoption, and business impact so that I can see how automation is driving value across the organization.</t>
  </si>
  <si>
    <t>GEN-P3C1.1.1-M3-02</t>
  </si>
  <si>
    <t>As an operations leader, I want to benchmark our automation maturity against peers and industry standards using nCino Op</t>
  </si>
  <si>
    <t>As an operations leader, I want to benchmark our automation maturity against peers and industry standards using nCino Operations Analytics so that we can understand our competitive position and set data-driven improvement targets.</t>
  </si>
  <si>
    <t>GEN-P3C1.1.1-M3-03</t>
  </si>
  <si>
    <t>As an operations team member, I want a self-service portal to view automation strategy, governance guidelines, and submi</t>
  </si>
  <si>
    <t>As an operations team member, I want a self-service portal to view automation strategy, governance guidelines, and submit proposals so that I can understand how to propose and implement automations aligned with organizational strategy.</t>
  </si>
  <si>
    <t>GEN-P3C1.1.1-M4M5-01</t>
  </si>
  <si>
    <t>As an operations leader, I want an AI agent that analyzes our business processes and automatically recommends high-impac</t>
  </si>
  <si>
    <t>As an operations leader, I want an AI agent that analyzes our business processes and automatically recommends high-impact automation opportunities so that we can discover and prioritize automations we might otherwise miss.</t>
  </si>
  <si>
    <t>GEN-P3C1.1.1-M4M5-02</t>
  </si>
  <si>
    <t>As an executive, I want predictive models that forecast the ROI and business impact of automation initiatives before the</t>
  </si>
  <si>
    <t>As an executive, I want predictive models that forecast the ROI and business impact of automation initiatives before they're implemented so that we can make more confident investment decisions and allocate budget optimally.</t>
  </si>
  <si>
    <t>GEN-P3C1.1.2-M1M2-01</t>
  </si>
  <si>
    <t>P3C1.1.2</t>
  </si>
  <si>
    <t>Automation Governance Framework</t>
  </si>
  <si>
    <t>As a Governance Officer: to establish a formal automation governance framework structure</t>
  </si>
  <si>
    <t>As a Governance Officer, I want to establish a formal automation governance framework structure so that we have clear roles, responsibilities, and decision-making authority for all automation initiatives.</t>
  </si>
  <si>
    <t>GEN-P3C1.1.2-M1M2-02</t>
  </si>
  <si>
    <t>As an Automation Architect, I want to implement a formalized change management and approval process for automation modif</t>
  </si>
  <si>
    <t>As an Automation Architect, I want to implement a formalized change management and approval process for automation modifications so that all changes meet organizational standards before deployment.</t>
  </si>
  <si>
    <t>GEN-P3C1.1.2-M1M2-03</t>
  </si>
  <si>
    <t>As a Governance Officer: to create a centralized automation inventory and metadata registry</t>
  </si>
  <si>
    <t>As a Governance Officer, I want to create a centralized automation inventory and metadata registry so that we have visibility into all automations and can track compliance with governance policies.</t>
  </si>
  <si>
    <t>GEN-P3C1.1.2-M1M2-04</t>
  </si>
  <si>
    <t>As a Governance Officer: to define governance metrics and track them on a regular basis</t>
  </si>
  <si>
    <t>As a Governance Officer, I want to define governance metrics and track them on a regular basis so that governance effectiveness is measured and improvement areas are identified.</t>
  </si>
  <si>
    <t>GEN-P3C1.1.2-M3-01</t>
  </si>
  <si>
    <t>As a Stakeholder: to access automation governance policies and submit governance requests through a self-service portal</t>
  </si>
  <si>
    <t>As a Stakeholder, I want to access automation governance policies and submit governance requests through a self-service portal so that I can easily understand governance requirements and participate in governance decisions.</t>
  </si>
  <si>
    <t>GEN-P3C1.1.2-M3-02</t>
  </si>
  <si>
    <t>As a Governance Officer: to create advanced analytics on automation governance metrics</t>
  </si>
  <si>
    <t>As a Governance Officer, I want to create advanced analytics on automation governance metrics so that data-driven governance decisions can be made with visibility into trends, risk patterns, and improvement opportunities.</t>
  </si>
  <si>
    <t>GEN-P3C1.1.2-M3-03</t>
  </si>
  <si>
    <t>As a Governance Officer: to implement nCino-based automation controls and governance features</t>
  </si>
  <si>
    <t>As a Governance Officer, I want to implement nCino-based automation controls and governance features so that automation governance policies can be enforced at the platform level.</t>
  </si>
  <si>
    <t>GEN-P3C1.1.2-M4M5-01</t>
  </si>
  <si>
    <t>As a Governance Officer: to deploy an AI-powered governance review agent to autonomously assess automation changes</t>
  </si>
  <si>
    <t>As a Governance Officer, I want to deploy an AI-powered governance review agent to autonomously assess automation changes so that approval cycles accelerate while maintaining governance rigor.</t>
  </si>
  <si>
    <t>GEN-P3C1.1.2-M4M5-02</t>
  </si>
  <si>
    <t>As a Governance Officer: to enable real-time governance risk profiling using Data Cloud</t>
  </si>
  <si>
    <t>As a Governance Officer, I want to enable real-time governance risk profiling using Data Cloud so that automation risk is continuously assessed and proactive risk mitigation actions can be triggered.</t>
  </si>
  <si>
    <t>GEN-P3C1.1.3-M1M2-01</t>
  </si>
  <si>
    <t>P3C1.1.3</t>
  </si>
  <si>
    <t>Automation Center of Excellence</t>
  </si>
  <si>
    <t>As a CoE lead: to establish a centralized automation registry</t>
  </si>
  <si>
    <t>As a CoE lead, I want to establish a centralized automation registry so that we have visibility into all automations in the organization and can enforce governance standards.</t>
  </si>
  <si>
    <t>GEN-P3C1.1.3-M1M2-02</t>
  </si>
  <si>
    <t>As a business stakeholder: to submit a request for a new automation</t>
  </si>
  <si>
    <t>As a business stakeholder, I want to submit a request for a new automation so that the CoE can evaluate, design, and implement it following governance standards.</t>
  </si>
  <si>
    <t>GEN-P3C1.1.3-M1M2-03</t>
  </si>
  <si>
    <t>As a CoE team member: to document approved automations with standardized runbooks</t>
  </si>
  <si>
    <t>As a CoE team member, I want to document approved automations with standardized runbooks so that owners can maintain them and auditors can verify compliance.</t>
  </si>
  <si>
    <t>GEN-P3C1.1.3-M1M2-04</t>
  </si>
  <si>
    <t>governance; strategy; compliance_regulatory; culture_change</t>
  </si>
  <si>
    <t>As a CoE governance officer: to enforce approval workflows and change control for automation modifications</t>
  </si>
  <si>
    <t>As a CoE governance officer, I want to enforce approval workflows and change control for automation modifications so that we maintain compliance and prevent unauthorized changes.</t>
  </si>
  <si>
    <t>P1C1.1.1; P1C1.1.2; P1C1.1.3; P1C1.2.1; P1C1.5.1; P1C2.1.1; P1C2.1.4; P1C2.1.5; P1C2.7.1; P1C2.7.2; P1C2.7.3; P1C2.8.1; P1C4.1.1; P1C4.4.1; P1C4.5.1; P1C4.6.1; P1C4.8.5</t>
  </si>
  <si>
    <t>OFF-API-INTEG: API &amp; Integration Platform (Integration Factory); OFF-DATA-MOD: Data Modernization &amp; AI Platform; OFF-FRAUD-COMP: Fraud &amp; Compliance Solution; OFF-MMS: Modern Managed Services; OFF-SF-OPT: Salesforce Platform Optimization &amp; Governance</t>
  </si>
  <si>
    <t>GEN-P3C1.1.3-M1M2-05</t>
  </si>
  <si>
    <t>As a CoE lead: to measure and track automation program health through key metrics</t>
  </si>
  <si>
    <t>As a CoE lead, I want to measure and track automation program health through key metrics so that we can demonstrate ROI and guide continuous improvement.</t>
  </si>
  <si>
    <t>GEN-P3C1.1.3-M3-01</t>
  </si>
  <si>
    <t>As a business stakeholder: to submit automation requests through a self-service portal where I can receive guidance on r</t>
  </si>
  <si>
    <t>As a business stakeholder, I want to submit automation requests through a self-service portal where I can receive guidance on requirements so that I don't need to contact CoE directly and my request is complete when submitted.</t>
  </si>
  <si>
    <t>GEN-P3C1.1.3-M3-02</t>
  </si>
  <si>
    <t>As a CoE manager: advanced analytics dashboards showing automation ROI and program performance trends</t>
  </si>
  <si>
    <t>As a CoE manager, I want advanced analytics dashboards showing automation ROI and program performance trends so that I can demonstrate value and guide investment decisions.</t>
  </si>
  <si>
    <t>GEN-P3C1.1.3-M3-03</t>
  </si>
  <si>
    <t>As a CoE team member: a library of reusable automation templates and best practices</t>
  </si>
  <si>
    <t>As a CoE team member, I want a library of reusable automation templates and best practices so that new automation requests can be built faster using proven patterns.</t>
  </si>
  <si>
    <t>GEN-P3C1.1.3-M4M5-01</t>
  </si>
  <si>
    <t>As a CoE automation agent: to autonomously process routine automation requests and route complex requests to the right t</t>
  </si>
  <si>
    <t>As a CoE automation agent, I want to autonomously process routine automation requests and route complex requests to the right team so that CoE team capacity is available for high-value work.</t>
  </si>
  <si>
    <t>GEN-P3C1.1.3-M4M5-02</t>
  </si>
  <si>
    <t>As a CoE analyst: a Data Cloud-based unified view of all automations and their real-time execution metrics</t>
  </si>
  <si>
    <t>As a CoE analyst, I want a Data Cloud-based unified view of all automations and their real-time execution metrics so that I can proactively identify performance issues and optimization opportunities.</t>
  </si>
  <si>
    <t>GEN-P3C1.1.3-M4M5-03</t>
  </si>
  <si>
    <t>As a CoE automation expert: AI-powered recommendations for automation opportunities and continuous optimization</t>
  </si>
  <si>
    <t>As a CoE automation expert, I want AI-powered recommendations for automation opportunities and continuous optimization so that the organization can prioritize high-impact automations and the CoE stays ahead of manual process evolution.</t>
  </si>
  <si>
    <t>GEN-P3C1.1.4-M1M2-01</t>
  </si>
  <si>
    <t>P3C1.1.4</t>
  </si>
  <si>
    <t>Investment &amp; Prioritization</t>
  </si>
  <si>
    <t>As an Operations Manager, I want to centrally track all automation initiatives and their status so that I have visibilit</t>
  </si>
  <si>
    <t>As an Operations Manager, I want to centrally track all automation initiatives and their status so that I have visibility into our automation portfolio.</t>
  </si>
  <si>
    <t>GEN-P3C1.1.4-M1M2-02</t>
  </si>
  <si>
    <t>As an Operations Director, I want to enforce a structured approval process for new automation investments so that all in</t>
  </si>
  <si>
    <t>As an Operations Director, I want to enforce a structured approval process for new automation investments so that all investments align with business strategy and budget constraints.</t>
  </si>
  <si>
    <t>GEN-P3C1.1.4-M1M2-03</t>
  </si>
  <si>
    <t>As a Portfolio Manager: to record actual costs and realized benefits from completed automation initiatives</t>
  </si>
  <si>
    <t>As a Portfolio Manager, I want to record actual costs and realized benefits from completed automation initiatives so that we can measure ROI and improve future investment decisions.</t>
  </si>
  <si>
    <t>GEN-P3C1.1.4-M1M2-04</t>
  </si>
  <si>
    <t>As a Portfolio Director: to score and rank automation initiatives using defined prioritization criteria</t>
  </si>
  <si>
    <t>As a Portfolio Director, I want to score and rank automation initiatives using defined prioritization criteria so that investment decisions are made consistently and align with organizational strategy.</t>
  </si>
  <si>
    <t>GEN-P3C1.1.4-M3-01</t>
  </si>
  <si>
    <t>As an Operations Director, I want a visual dashboard showing the status, ROI trends, and cost allocation across the auto</t>
  </si>
  <si>
    <t>As an Operations Director, I want a visual dashboard showing the status, ROI trends, and cost allocation across the automation portfolio so that I can monitor investment performance and identify optimization opportunities.</t>
  </si>
  <si>
    <t>GEN-P3C1.1.4-M3-02</t>
  </si>
  <si>
    <t>As a Business Advisor: to submit automation investment requests through a self-service portal</t>
  </si>
  <si>
    <t>As a Business Advisor, I want to submit automation investment requests through a self-service portal so that I can propose new initiatives without manual forms and the request routes automatically to the right approvers.</t>
  </si>
  <si>
    <t>GEN-P3C1.1.4-M3-03</t>
  </si>
  <si>
    <t>As a Portfolio Manager: to see detailed investment performance analytics and trends</t>
  </si>
  <si>
    <t>As a Portfolio Manager, I want to see detailed investment performance analytics and trends so that I can identify which types of automation investments perform best and adjust future prioritization.</t>
  </si>
  <si>
    <t>GEN-P3C1.1.4-M4M5-01</t>
  </si>
  <si>
    <t>As a Portfolio Director: an AI agent to autonomously recommend which automation initiatives to invest in based on portfo</t>
  </si>
  <si>
    <t>As a Portfolio Director, I want an AI agent to autonomously recommend which automation initiatives to invest in based on portfolio data and organizational constraints so that investment decisions are faster and better optimized.</t>
  </si>
  <si>
    <t>GEN-P3C1.1.4-M4M5-02</t>
  </si>
  <si>
    <t>As a Chief Operations Officer: real-time visibility into portfolio health with automated alerts for initiatives that are</t>
  </si>
  <si>
    <t>As a Chief Operations Officer, I want real-time visibility into portfolio health with automated alerts for initiatives that are trending toward underperformance so that I can intervene before projects fail or miss targets.</t>
  </si>
  <si>
    <t>GEN-P3C1.2.1-M1M2-03</t>
  </si>
  <si>
    <t>P3C1.2.1</t>
  </si>
  <si>
    <t>STP Architecture &amp; Design</t>
  </si>
  <si>
    <t>Straight-Through Processing (STP)</t>
  </si>
  <si>
    <t>As a Compliance Officer: every transaction step recorded in an immutable audit trail</t>
  </si>
  <si>
    <t>As a Compliance Officer, I want every transaction step recorded in an immutable audit trail so that I can demonstrate STP compliance, troubleshoot failures, and support regulatory inquiries.</t>
  </si>
  <si>
    <t>GEN-P3C1.3.CU1-M1M2-03</t>
  </si>
  <si>
    <t>P3C1.3.CU1</t>
  </si>
  <si>
    <t>Member Transaction Processing</t>
  </si>
  <si>
    <t>Transaction Processing Automation</t>
  </si>
  <si>
    <t>As a privacy officer: transaction records governed by strict sharing rules</t>
  </si>
  <si>
    <t>As a privacy officer, I want transaction records governed by strict sharing rules so that members see only their transactions and unauthorized access is prevented.</t>
  </si>
  <si>
    <t>GEN-P3C1.3.CU1-M1M2-04</t>
  </si>
  <si>
    <t>As a transaction processor: a transaction workflow that enforces valid state transitions</t>
  </si>
  <si>
    <t>As a transaction processor, I want a transaction workflow that enforces valid state transitions so that transactions follow the correct processing path and cannot be set to invalid states.</t>
  </si>
  <si>
    <t>GEN-P3C1.3.RB2-M1M2-03</t>
  </si>
  <si>
    <t>P3C1.3.RB2</t>
  </si>
  <si>
    <t>Instant Payments Integration</t>
  </si>
  <si>
    <t>As a payment processor: to initiate an instant payment with a simple workflow</t>
  </si>
  <si>
    <t>As a payment processor, I want to initiate an instant payment with a simple workflow so that I can submit payments to nCino and monitor their status without manual data entry.</t>
  </si>
  <si>
    <t>GEN-P3C1.4.1-M1M2-01</t>
  </si>
  <si>
    <t>P3C1.4.1</t>
  </si>
  <si>
    <t>Document Ingestion</t>
  </si>
  <si>
    <t>Document &amp; Data Processing</t>
  </si>
  <si>
    <t>As a banker: to upload customer documents into a centralized repository</t>
  </si>
  <si>
    <t>As a banker, I want to upload customer documents into a centralized repository so that documents are securely stored and organized.</t>
  </si>
  <si>
    <t>GEN-P3C1.4.1-M1M2-05</t>
  </si>
  <si>
    <t>As a banker: to capture and track metadata for each document</t>
  </si>
  <si>
    <t>As a banker, I want to capture and track metadata for each document so that documents are properly cataloged and audit requirements are met.</t>
  </si>
  <si>
    <t>GEN-P3C1.4.1-M1M2-06</t>
  </si>
  <si>
    <t>As a compliance manager: all document access and modifications to be logged</t>
  </si>
  <si>
    <t>As a compliance manager, I want all document access and modifications to be logged so that we can audit document handling and demonstrate regulatory compliance.</t>
  </si>
  <si>
    <t>GEN-P3C1.4.3-M1M2-01</t>
  </si>
  <si>
    <t>P3C1.4.3</t>
  </si>
  <si>
    <t>Data Validation &amp; Enrichment</t>
  </si>
  <si>
    <t>As a data steward: to define and enforce data validation rules for key financial data fields</t>
  </si>
  <si>
    <t>As a data steward, I want to define and enforce data validation rules for key financial data fields so that data quality is consistent and errors are caught at entry.</t>
  </si>
  <si>
    <t>GEN-P3C1.4.3-M1M2-02</t>
  </si>
  <si>
    <t>As a data quality specialist: to track and manually enrich customer and collateral data from external sources</t>
  </si>
  <si>
    <t>As a data quality specialist, I want to track and manually enrich customer and collateral data from external sources so that records have complete and accurate information for underwriting and compliance.</t>
  </si>
  <si>
    <t>GEN-P3C1.4.4-M4M5-03</t>
  </si>
  <si>
    <t>P3C1.4.4</t>
  </si>
  <si>
    <t>Document Generation</t>
  </si>
  <si>
    <t xml:space="preserve">As a compliance officer: the system to autonomously monitor document templates for approaching review dates and expired </t>
  </si>
  <si>
    <t>As a compliance officer, I want the system to autonomously monitor document templates for approaching review dates and expired validity, and automatically initiate template review workflows, so that the template library remains current with minimal manual oversight.</t>
  </si>
  <si>
    <t>GEN-P3C1.5.3-M4M5-01</t>
  </si>
  <si>
    <t>P3C1.5.3</t>
  </si>
  <si>
    <t>Approval Automation</t>
  </si>
  <si>
    <t>Workflow &amp; Task Automation</t>
  </si>
  <si>
    <t>As a credit operations leader: an Agentforce AI agent to automatically approve low-risk credit requests that meet all pr</t>
  </si>
  <si>
    <t>As a credit operations leader, I want an Agentforce AI agent to automatically approve low-risk credit requests that meet all predefined policy criteria so that straight-through processing is achieved for routine decisions and credit officers focus their time on complex cases.</t>
  </si>
  <si>
    <t>GEN-P3C1.5.5-M1M2-02</t>
  </si>
  <si>
    <t>P3C1.5.5</t>
  </si>
  <si>
    <t>Action Plan Template Library &amp; Configuration</t>
  </si>
  <si>
    <t>As an FSC Operations Manager, I want to populate the template library with standardized templates for key business proce</t>
  </si>
  <si>
    <t>As an FSC Operations Manager, I want to populate the template library with standardized templates for key business processes so that teams have ready-to-use, pre-configured action plans.</t>
  </si>
  <si>
    <t>GEN-P3C1.5.5-M1M2-04</t>
  </si>
  <si>
    <t>governance; culture_change; data_governance</t>
  </si>
  <si>
    <t>As a Compliance Manager: a centralized view of all action plan templates and their versions</t>
  </si>
  <si>
    <t>As a Compliance Manager, I want a centralized view of all action plan templates and their versions so that I can govern template changes, track adoption, and ensure consistency.</t>
  </si>
  <si>
    <t>P1C2.1.1; P1C2.1.4; P1C2.1.5; P1C2.5.1; P1C2.5.2; P1C2.5.3; P1C2.5.4; P1C2.5.5; P1C2.8.1; P1C4.1.1; P1C4.4.1; P1C4.5.1; P1C4.6.1; P1C4.8.5</t>
  </si>
  <si>
    <t>GEN-P3C1.5.5-M1M2-05</t>
  </si>
  <si>
    <t>As a Case Manager: action plans to include a document checklist</t>
  </si>
  <si>
    <t>As a Case Manager, I want action plans to include a document checklist so that I can track all required documents and ensure completeness before process closure.</t>
  </si>
  <si>
    <t>GEN-P3C1.8.AM2-M4M5-03</t>
  </si>
  <si>
    <t>P3C1.8.AM2</t>
  </si>
  <si>
    <t>Investor Servicing Automation</t>
  </si>
  <si>
    <t>Sub-Vertical Process Automation</t>
  </si>
  <si>
    <t>As an operations manager, I want investor servicing processes (capital calls, distributions, reporting) to run autonomou</t>
  </si>
  <si>
    <t>As an operations manager, I want investor servicing processes (capital calls, distributions, reporting) to run autonomously with minimal human intervention so that I can focus on exceptions and strategic investor management.</t>
  </si>
  <si>
    <t>GEN-P3C1.8.CIB2-M1M2-02</t>
  </si>
  <si>
    <t>P3C1.8.CIB2</t>
  </si>
  <si>
    <t>Reference Data Automation</t>
  </si>
  <si>
    <t>As a Data Governance Manager: to enforce data quality rules on reference data entries</t>
  </si>
  <si>
    <t>As a Data Governance Manager, I want to enforce data quality rules on reference data entries so that the organization maintains consistent, accurate, and compliant reference information.</t>
  </si>
  <si>
    <t>GEN-P3C1.8.CIB2-M3-01</t>
  </si>
  <si>
    <t>As a Reference Data Steward: to use a guided OmniStudio form to maintain reference data</t>
  </si>
  <si>
    <t>As a Reference Data Steward, I want to use a guided OmniStudio form to maintain reference data so that I can enter complex data accurately without writing formulas or understanding field dependencies.</t>
  </si>
  <si>
    <t>GEN-P3C1.8.CIB2-M3-02</t>
  </si>
  <si>
    <t>As a Data Quality Manager: to view rich dashboards in CRM Analytics showing reference data quality trends and root cause</t>
  </si>
  <si>
    <t>As a Data Quality Manager, I want to view rich dashboards in CRM Analytics showing reference data quality trends and root causes so that I can prioritize remediation efforts and track improvement over time.</t>
  </si>
  <si>
    <t>GEN-P3C1.8.CIB4-M1M2-01</t>
  </si>
  <si>
    <t>P3C1.8.CIB4</t>
  </si>
  <si>
    <t>Wire/ACH Operations Automation</t>
  </si>
  <si>
    <t>As a payment processor: to capture wire and ACH payment requests with standardized data,</t>
  </si>
  <si>
    <t>As a payment processor, I want to capture wire and ACH payment requests with standardized data, so that all transactions meet regulatory requirements and can be consistently processed.</t>
  </si>
  <si>
    <t>GEN-P3C1.8.CIB4-M3-02</t>
  </si>
  <si>
    <t>As a compliance officer: screening results from nCino sanctions and watchlist checks to automatically populate in the Sa</t>
  </si>
  <si>
    <t>As a compliance officer, I want screening results from nCino sanctions and watchlist checks to automatically populate in the Salesforce request record, so that automated decisions can be made on low-risk transactions without manual review delay.</t>
  </si>
  <si>
    <t>GEN-P3C1.8.CL1-M4M5-01</t>
  </si>
  <si>
    <t>P3C1.8.CL1</t>
  </si>
  <si>
    <t>Financial Spreading Automation</t>
  </si>
  <si>
    <t>As a Credit Analyst: an Agentforce copilot that interprets completed spread data and generates a structured financial he</t>
  </si>
  <si>
    <t>As a Credit Analyst, I want an Agentforce copilot that interprets completed spread data and generates a structured financial health narrative with anomaly flags and suggested follow-up questions so that I can produce a higher-quality credit analysis in less time.</t>
  </si>
  <si>
    <t>GEN-P3C1.8.CL2-M1M2-05</t>
  </si>
  <si>
    <t>P3C1.8.CL2</t>
  </si>
  <si>
    <t>Covenant Monitoring Automation</t>
  </si>
  <si>
    <t>As a credit risk officer: compliance reports and a portfolio dashboard showing covenant health across all active facilit</t>
  </si>
  <si>
    <t>As a credit risk officer, I want compliance reports and a portfolio dashboard showing covenant health across all active facilities so that I can identify systemic risk and provide audit-ready evidence of monitoring activity.</t>
  </si>
  <si>
    <t>GEN-P3C1.8.CL2-M4M5-02</t>
  </si>
  <si>
    <t>As a credit officer: Agentforce to automate the covenant waiver request and approval workflow</t>
  </si>
  <si>
    <t>As a credit officer, I want Agentforce to automate the covenant waiver request and approval workflow so that waivers are evaluated consistently against policy, processed without manual handoffs, and fully documented for regulatory audit.</t>
  </si>
  <si>
    <t>GEN-P3C1.8.CL6-M4M5-02</t>
  </si>
  <si>
    <t>P3C1.8.CL6</t>
  </si>
  <si>
    <t>Collections &amp; Recovery Automation</t>
  </si>
  <si>
    <t>As a Collections Specialist: an Agentforce AI copilot to recommend the next best action for each collections case - incl</t>
  </si>
  <si>
    <t>As a Collections Specialist, I want an Agentforce AI copilot to recommend the next best action for each collections case - including contact strategy, arrangement terms, and escalation decisions - so that I work each account with consistent, policy-aligned strategy.</t>
  </si>
  <si>
    <t>GEN-P3C1.8.IB3-M1M2-04</t>
  </si>
  <si>
    <t>P3C1.8.IB3</t>
  </si>
  <si>
    <t>Commission Reconciliation</t>
  </si>
  <si>
    <t>As a Reconciliation Manager: to configure and maintain commission tolerance rules by carrier and commission type</t>
  </si>
  <si>
    <t>As a Reconciliation Manager, I want to configure and maintain commission tolerance rules by carrier and commission type so that minor variances within accepted business thresholds are automatically matched and do not generate unnecessary breaks requiring analyst time.</t>
  </si>
  <si>
    <t>GEN-P3C1.8.IB3-M3-01</t>
  </si>
  <si>
    <t>As a Reconciliation System Administrator: carrier commission statement data automatically ingested from external carrier</t>
  </si>
  <si>
    <t>As a Reconciliation System Administrator, I want carrier commission statement data automatically ingested from external carrier systems via the nCino Integration Gateway so that statement entry is eliminated, reconciliation runs daily without manual initiation, and data quality issues are surfaced at ingestion rather than discovered during matching.</t>
  </si>
  <si>
    <t>GEN-P3C1.8.RIA1-M1M2-05</t>
  </si>
  <si>
    <t>P3C1.8.RIA1</t>
  </si>
  <si>
    <t>Trade &amp; Rebalancing Automation</t>
  </si>
  <si>
    <t>As an investment operations specialist, I want to track trade requests through their full execution lifecycle and captur</t>
  </si>
  <si>
    <t>As an investment operations specialist, I want to track trade requests through their full execution lifecycle and capture execution details upon completion so that the team has an auditable record of all trades from submission to settlement confirmation.</t>
  </si>
  <si>
    <t>GEN-P3C2.1.1-M1M2-01</t>
  </si>
  <si>
    <t>P3C2.1.1</t>
  </si>
  <si>
    <t>Operational Risk Framework</t>
  </si>
  <si>
    <t>Operational Risk Governance</t>
  </si>
  <si>
    <t>governance; risk</t>
  </si>
  <si>
    <t>As a Risk Manager: to define the foundational data model for operational risk</t>
  </si>
  <si>
    <t>As a Risk Manager, I want to define the foundational data model for operational risk so that all risk-related information is captured consistently across the organization.</t>
  </si>
  <si>
    <t>P1C2.1.1; P1C2.1.4; P1C2.1.5; P1C2.2.1; P1C2.2.4; P1C2.3.1; P1C2.4.1; P1C2.8.1</t>
  </si>
  <si>
    <t>OFF-DATA-MOD: Data Modernization &amp; AI Platform; OFF-SF-OPT: Salesforce Platform Optimization &amp; Governance</t>
  </si>
  <si>
    <t>GEN-P3C2.1.1-M1M2-02</t>
  </si>
  <si>
    <t>governance; risk; compliance_regulatory</t>
  </si>
  <si>
    <t>As a Chief Risk Officer: to establish a standardized taxonomy of operational risk types</t>
  </si>
  <si>
    <t>As a Chief Risk Officer, I want to establish a standardized taxonomy of operational risk types so that risks can be consistently categorized and reported across the organization.</t>
  </si>
  <si>
    <t>P1C2.1.1; P1C2.1.4; P1C2.1.5; P1C2.2.1; P1C2.2.4; P1C2.3.1; P1C2.4.1; P1C2.7.1; P1C2.7.2; P1C2.7.3; P1C2.8.1</t>
  </si>
  <si>
    <t>OFF-DATA-MOD: Data Modernization &amp; AI Platform; OFF-FRAUD-COMP: Fraud &amp; Compliance Solution; OFF-SF-OPT: Salesforce Platform Optimization &amp; Governance</t>
  </si>
  <si>
    <t>GEN-P3C2.1.1-M1M2-03</t>
  </si>
  <si>
    <t>As a Business Unit Manager: to systematically assess risks and controls in my area</t>
  </si>
  <si>
    <t>As a Business Unit Manager, I want to systematically assess risks and controls in my area so that I can identify gaps and report my risk exposure to the second line of defense.</t>
  </si>
  <si>
    <t>GEN-P3C2.1.1-M1M2-04</t>
  </si>
  <si>
    <t>governance; risk; compliance_regulatory; data_governance</t>
  </si>
  <si>
    <t>As a Compliance Officer: to establish a centralized loss event reporting process</t>
  </si>
  <si>
    <t>As a Compliance Officer, I want to establish a centralized loss event reporting process so that the organization builds a loss data repository for trend analysis and regulatory reporting.</t>
  </si>
  <si>
    <t>P1C2.1.1; P1C2.1.4; P1C2.1.5; P1C2.2.1; P1C2.2.4; P1C2.3.1; P1C2.4.1; P1C2.5.1; P1C2.5.2; P1C2.5.3; P1C2.5.4; P1C2.5.5; P1C2.7.1; P1C2.7.2; P1C2.7.3; P1C2.8.1</t>
  </si>
  <si>
    <t>GEN-P3C2.1.1-M1M2-05</t>
  </si>
  <si>
    <t>governance; strategy; risk</t>
  </si>
  <si>
    <t>As the Board and Executive Leadership, I want to establish and communicate our organizational risk appetite so that busi</t>
  </si>
  <si>
    <t>As the Board and Executive Leadership, I want to establish and communicate our organizational risk appetite so that business units understand the acceptable level and type of risk for strategic decisions.</t>
  </si>
  <si>
    <t>P1C1.1.1; P1C1.1.2; P1C1.1.3; P1C1.2.1; P1C1.5.1; P1C2.1.1; P1C2.1.4; P1C2.1.5; P1C2.2.1; P1C2.2.4; P1C2.3.1; P1C2.4.1; P1C2.8.1</t>
  </si>
  <si>
    <t>GEN-P3C2.1.1-M1M2-06</t>
  </si>
  <si>
    <t>governance; strategy; risk; compliance_regulatory</t>
  </si>
  <si>
    <t xml:space="preserve">As the Chief Risk Officer, I want to provide regular visibility of the organization's risk profile to the Board so that </t>
  </si>
  <si>
    <t>As the Chief Risk Officer, I want to provide regular visibility of the organization's risk profile to the Board so that governance can assess whether the organization is operating within appetite and identify emerging issues.</t>
  </si>
  <si>
    <t>P1C1.1.1; P1C1.1.2; P1C1.1.3; P1C1.2.1; P1C1.5.1; P1C2.1.1; P1C2.1.4; P1C2.1.5; P1C2.2.1; P1C2.2.4; P1C2.3.1; P1C2.4.1; P1C2.7.1; P1C2.7.2; P1C2.7.3; P1C2.8.1</t>
  </si>
  <si>
    <t>GEN-P3C2.1.1-M3-01</t>
  </si>
  <si>
    <t>governance; risk; culture_change; data_governance</t>
  </si>
  <si>
    <t xml:space="preserve">As a Business Unit Manager: to access a self-service portal where I can conduct risk assessments without needing direct </t>
  </si>
  <si>
    <t>As a Business Unit Manager, I want to access a self-service portal where I can conduct risk assessments without needing direct Salesforce access so that the assessment process is streamlined and accessible across the organization.</t>
  </si>
  <si>
    <t>P1C2.1.1; P1C2.1.4; P1C2.1.5; P1C2.2.1; P1C2.2.4; P1C2.3.1; P1C2.4.1; P1C2.5.1; P1C2.5.2; P1C2.5.3; P1C2.5.4; P1C2.5.5; P1C2.8.1; P1C4.1.1; P1C4.4.1; P1C4.5.1; P1C4.6.1; P1C4.8.5</t>
  </si>
  <si>
    <t>GEN-P3C2.1.1-M3-02</t>
  </si>
  <si>
    <t>As an Executive, I want to view a real-time analytics dashboard showing risk exposure, control status, and trends so tha</t>
  </si>
  <si>
    <t>As an Executive, I want to view a real-time analytics dashboard showing risk exposure, control status, and trends so that I can quickly assess the organization's risk profile without waiting for formal reports.</t>
  </si>
  <si>
    <t>GEN-P3C2.1.1-M3-03</t>
  </si>
  <si>
    <t>As a Chief Audit Executive: a dashboard showing how risks and controls are distributed across the first, second, and thi</t>
  </si>
  <si>
    <t>As a Chief Audit Executive, I want a dashboard showing how risks and controls are distributed across the first, second, and third lines of defense so that I can assess governance structure adequacy.</t>
  </si>
  <si>
    <t>GEN-P3C2.1.1-M4M5-01</t>
  </si>
  <si>
    <t>As a Risk Manager: an AI agent that analyzes historical loss events and operational trends to automatically score emergi</t>
  </si>
  <si>
    <t>As a Risk Manager, I want an AI agent that analyzes historical loss events and operational trends to automatically score emerging risks so that I can identify high-probability threats before they materialize.</t>
  </si>
  <si>
    <t>GEN-P3C2.1.1-M4M5-02</t>
  </si>
  <si>
    <t>As the Chief Risk Officer, I want an Agentforce agent that continuously monitors KRI data feeds and alerts when threshol</t>
  </si>
  <si>
    <t>As the Chief Risk Officer, I want an Agentforce agent that continuously monitors KRI data feeds and alerts when thresholds are breached so that the organization can react immediately to emerging risk conditions.</t>
  </si>
  <si>
    <t>GEN-P3C2.1.1-M4M5-03</t>
  </si>
  <si>
    <t>As the Chief Risk Officer, I want a Data Cloud implementation that unifies risk data from nCino and FSC into a single cu</t>
  </si>
  <si>
    <t>As the Chief Risk Officer, I want a Data Cloud implementation that unifies risk data from nCino and FSC into a single customer risk view so that the organization has an integrated, real-time source of truth for risk assessment.</t>
  </si>
  <si>
    <t>GEN-P3C2.1.2-M1M2-01</t>
  </si>
  <si>
    <t>P3C2.1.2</t>
  </si>
  <si>
    <t>Risk Identification &amp; Assessment</t>
  </si>
  <si>
    <t>As a Risk Administrator: a structured operational risk taxonomy configured in the system</t>
  </si>
  <si>
    <t>As a Risk Administrator, I want a structured operational risk taxonomy configured in the system so that risks can be consistently categorized and classified across all business units.</t>
  </si>
  <si>
    <t>GEN-P3C2.1.2-M1M2-02</t>
  </si>
  <si>
    <t>As a Risk Manager: to create and maintain operational risk records</t>
  </si>
  <si>
    <t>As a Risk Manager, I want to create and maintain operational risk records so that identified risks are formally documented and tracked within a centralized risk register.</t>
  </si>
  <si>
    <t>GEN-P3C2.1.2-M1M2-03</t>
  </si>
  <si>
    <t>As a Risk Manager: to score operational risks using inherent and residual risk ratings</t>
  </si>
  <si>
    <t>As a Risk Manager, I want to score operational risks using inherent and residual risk ratings so that the organization can prioritize risks, understand the impact of controls, and identify where risk exposure exceeds appetite.</t>
  </si>
  <si>
    <t>GEN-P3C2.1.2-M1M2-04</t>
  </si>
  <si>
    <t>As a Risk Manager: to manage structured Risk Control Self-Assessment cycles</t>
  </si>
  <si>
    <t>As a Risk Manager, I want to manage structured Risk Control Self-Assessment cycles so that business units formally review their risks and controls on a defined schedule with documented sign-off.</t>
  </si>
  <si>
    <t>GEN-P3C2.1.2-M3-02</t>
  </si>
  <si>
    <t>As a Chief Risk Officer: an advanced risk analytics dashboard</t>
  </si>
  <si>
    <t>As a Chief Risk Officer, I want an advanced risk analytics dashboard so that I can monitor the operational risk portfolio, identify trends, and assess the organization's risk posture interactively across business units and assessment cycles.</t>
  </si>
  <si>
    <t>GEN-P3C2.1.2-M3-03</t>
  </si>
  <si>
    <t>As an employee, I want to submit newly observed operational risks through a self-service portal so that risk identificat</t>
  </si>
  <si>
    <t>As an employee, I want to submit newly observed operational risks through a self-service portal so that risk identification is decentralized and employees can contribute to the organization's risk awareness program.</t>
  </si>
  <si>
    <t>GEN-P3C2.1.2-M4M5-01</t>
  </si>
  <si>
    <t>As a Risk Manager: an AI agent to analyze risk submissions and assess records</t>
  </si>
  <si>
    <t>As a Risk Manager, I want an AI agent to analyze risk submissions and assess records so that risks are automatically classified, potential duplicates are flagged, and likely control gaps are proactively surfaced.</t>
  </si>
  <si>
    <t>GEN-P3C2.1.3-M1M2-03</t>
  </si>
  <si>
    <t>P3C2.1.3</t>
  </si>
  <si>
    <t>Loss Data Collection</t>
  </si>
  <si>
    <t>As a Collector: to log contact attempts and payment arrangements</t>
  </si>
  <si>
    <t>As a Collector, I want to log contact attempts and payment arrangements so that the collections history is complete and supervisors can track progress.</t>
  </si>
  <si>
    <t>GEN-P3C2.1.3-M3-03</t>
  </si>
  <si>
    <t>As a Risk Manager: analytics dashboards with collection trends, segment performance, and recovery KPIs</t>
  </si>
  <si>
    <t>As a Risk Manager, I want analytics dashboards with collection trends, segment performance, and recovery KPIs so that I can identify improvement opportunities and monitor compliance.</t>
  </si>
  <si>
    <t>GEN-P3C2.1.4-M1M2-01</t>
  </si>
  <si>
    <t>P3C2.1.4</t>
  </si>
  <si>
    <t>Key Risk Indicators</t>
  </si>
  <si>
    <t>As a Risk Manager: to define the organization's Key Risk Indicators with thresholds and escalation rules</t>
  </si>
  <si>
    <t>As a Risk Manager, I want to define the organization's Key Risk Indicators with thresholds and escalation rules so that we have a standardized approach to monitoring operational risk.</t>
  </si>
  <si>
    <t>GEN-P3C2.1.4-M1M2-02</t>
  </si>
  <si>
    <t>As an Operations team member, I want to easily submit Key Risk Indicator measurements so that the organization can monit</t>
  </si>
  <si>
    <t>As an Operations team member, I want to easily submit Key Risk Indicator measurements so that the organization can monitor KRI performance against established thresholds.</t>
  </si>
  <si>
    <t>GEN-P3C2.1.4-M1M2-03</t>
  </si>
  <si>
    <t>As a Risk Officer: to receive alerts when Key Risk Indicators breach their established thresholds</t>
  </si>
  <si>
    <t>As a Risk Officer, I want to receive alerts when Key Risk Indicators breach their established thresholds so that I can respond quickly to emerging risks.</t>
  </si>
  <si>
    <t>GEN-P3C2.1.4-M1M2-04</t>
  </si>
  <si>
    <t>As a Compliance Officer: to view a summary report of all Key Risk Indicators and their current breach status</t>
  </si>
  <si>
    <t>As a Compliance Officer, I want to view a summary report of all Key Risk Indicators and their current breach status so that I can monitor the organization's risk posture at a glance.</t>
  </si>
  <si>
    <t>GEN-P3C2.1.4-M3-01</t>
  </si>
  <si>
    <t>As a Risk Manager: Key Risk Indicator data to be automatically pulled from operational systems and nCino</t>
  </si>
  <si>
    <t>As a Risk Manager, I want Key Risk Indicator data to be automatically pulled from operational systems and nCino so that we eliminate manual data entry and ensure up-to-date KRI values.</t>
  </si>
  <si>
    <t>GEN-P3C2.1.4-M3-02</t>
  </si>
  <si>
    <t>As a Risk Officer: interactive analytics dashboards that show KRI trends, variance analysis, and benchmark comparisons</t>
  </si>
  <si>
    <t>As a Risk Officer, I want interactive analytics dashboards that show KRI trends, variance analysis, and benchmark comparisons so that I can identify emerging risk patterns proactively.</t>
  </si>
  <si>
    <t>GEN-P3C2.1.4-M3-03</t>
  </si>
  <si>
    <t>As an Executive or Business Unit Leader, I want a self-service portal to view Key Risk Indicator status, trends, and dri</t>
  </si>
  <si>
    <t>As an Executive or Business Unit Leader, I want a self-service portal to view Key Risk Indicator status, trends, and drill into details so that I can monitor my business unit's risk posture independently.</t>
  </si>
  <si>
    <t>GEN-P3C2.1.4-M4M5-01</t>
  </si>
  <si>
    <t xml:space="preserve">As a Chief Risk Officer: AI-powered predictive analysis to identify leading indicators and forecast KRI breaches before </t>
  </si>
  <si>
    <t>As a Chief Risk Officer, I want AI-powered predictive analysis to identify leading indicators and forecast KRI breaches before they occur so that we can take preventive action rather than reactive response.</t>
  </si>
  <si>
    <t>GEN-P3C2.1.4-M4M5-02</t>
  </si>
  <si>
    <t>governance; risk; innovation</t>
  </si>
  <si>
    <t>As a Risk Officer: an AI agent to continuously monitor Key Risk Indicators and proactively alert me with context and rec</t>
  </si>
  <si>
    <t>As a Risk Officer, I want an AI agent to continuously monitor Key Risk Indicators and proactively alert me with context and recommended actions so that I can focus on decision-making rather than manual monitoring.</t>
  </si>
  <si>
    <t>P1C2.1.1; P1C2.1.4; P1C2.1.5; P1C2.2.1; P1C2.2.4; P1C2.3.1; P1C2.4.1; P1C2.8.1; P1C3.1.1; P1C3.2.4; P1C3.3.1; P1C3.4.1</t>
  </si>
  <si>
    <t>GEN-P3C2.2.1-M4M5-03</t>
  </si>
  <si>
    <t>P3C2.2.1</t>
  </si>
  <si>
    <t>Risk Quantification Methods</t>
  </si>
  <si>
    <t>Operational Risk Modeling</t>
  </si>
  <si>
    <t>As a Board Member: to access real-time risk quantification and capital adequacy status through an Agentforce Copilot int</t>
  </si>
  <si>
    <t>As a Board Member, I want to access real-time risk quantification and capital adequacy status through an Agentforce Copilot integrated into Slack so that I can monitor regulatory risk at any time without logging into Salesforce.</t>
  </si>
  <si>
    <t>GEN-P3C2.2.3-M1M2-05</t>
  </si>
  <si>
    <t>P3C2.2.3</t>
  </si>
  <si>
    <t>Risk Reporting &amp; Analytics</t>
  </si>
  <si>
    <t>As an access administrator, I want to configure role-based access to risk reports and dashboards so that only authorized</t>
  </si>
  <si>
    <t>As an access administrator, I want to configure role-based access to risk reports and dashboards so that only authorized risk and compliance personnel can view sensitive risk data.</t>
  </si>
  <si>
    <t>GEN-P3C2.3.2-M1M2-05</t>
  </si>
  <si>
    <t>P3C2.3.2</t>
  </si>
  <si>
    <t>Behavioral Analytics</t>
  </si>
  <si>
    <t>Fraud Detection &amp; Prevention</t>
  </si>
  <si>
    <t>As an auditor, I want to ensure all access to and changes made to customer behavioral data are logged so that we maintai</t>
  </si>
  <si>
    <t>As an auditor, I want to ensure all access to and changes made to customer behavioral data are logged so that we maintain compliance with regulatory requirements and can investigate any suspicious data modifications.</t>
  </si>
  <si>
    <t>GEN-P3C2.4.1-M1M2-05</t>
  </si>
  <si>
    <t>P3C2.4.1</t>
  </si>
  <si>
    <t>Digital Channel Fraud</t>
  </si>
  <si>
    <t>Channel Fraud Controls</t>
  </si>
  <si>
    <t>As a compliance officer: a complete audit trail of all fraud detection, review, and override actions</t>
  </si>
  <si>
    <t>As a compliance officer, I want a complete audit trail of all fraud detection, review, and override actions so that we can demonstrate regulatory compliance and investigate fraud trends.</t>
  </si>
  <si>
    <t>GEN-P3C2.5.2-M1M2-05</t>
  </si>
  <si>
    <t>P3C2.5.2</t>
  </si>
  <si>
    <t>Investigation Tools</t>
  </si>
  <si>
    <t>Fraud Investigation &amp; Response</t>
  </si>
  <si>
    <t>As an Investigation Manager, I want to grant investigators and supervisors role-based access to investigation records so</t>
  </si>
  <si>
    <t>As an Investigation Manager, I want to grant investigators and supervisors role-based access to investigation records so that each team member can access only investigations appropriate to their role and responsibilities.</t>
  </si>
  <si>
    <t>GEN-P3C2.5.4-M1M2-02</t>
  </si>
  <si>
    <t>P3C2.5.4</t>
  </si>
  <si>
    <t>Law Enforcement Coordination</t>
  </si>
  <si>
    <t>As a Fraud Investigator: to collect and organize evidence artifacts with documented chain-of-custody,</t>
  </si>
  <si>
    <t>As a Fraud Investigator, I want to collect and organize evidence artifacts with documented chain-of-custody, so that evidence is legally admissible and meets regulatory requirements for law enforcement submission.</t>
  </si>
  <si>
    <t>GEN-P3C2.5.4-M3-02</t>
  </si>
  <si>
    <t xml:space="preserve">As a Compliance Director: to track law enforcement case volume, status distribution, timelines, and performance metrics </t>
  </si>
  <si>
    <t>As a Compliance Director, I want to track law enforcement case volume, status distribution, timelines, and performance metrics with real-time dashboards, so that I can identify bottlenecks and make data-driven decisions about LE resource allocation.</t>
  </si>
  <si>
    <t>GEN-P3C2.5.4-M4M5-01</t>
  </si>
  <si>
    <t>As an Evidence Specialist, I want AI to automatically validate evidence packages for completeness, chain-of-custody comp</t>
  </si>
  <si>
    <t>As an Evidence Specialist, I want AI to automatically validate evidence packages for completeness, chain-of-custody compliance, and legal admissibility before law enforcement submission, so that quality issues are caught early and evidence is litigation-ready.</t>
  </si>
  <si>
    <t>GEN-P3C2.5.4-M4M5-02</t>
  </si>
  <si>
    <t>As an LE Relationship Manager, I want a unified 360-degree profile of law enforcement agency relationships with performa</t>
  </si>
  <si>
    <t>As an LE Relationship Manager, I want a unified 360-degree profile of law enforcement agency relationships with performance metrics, case history, and partnership insights from Data Cloud, so that I can optimize LE engagement strategy and strengthen high-value partnerships.</t>
  </si>
  <si>
    <t>GEN-P3C2.5.4-M4M5-03</t>
  </si>
  <si>
    <t>As a Fraud Manager: AI to automatically score evidence packages and cases for legal risk and prosecution likelihood,</t>
  </si>
  <si>
    <t>As a Fraud Manager, I want AI to automatically score evidence packages and cases for legal risk and prosecution likelihood, so that I can prioritize resources on highest-impact cases and optimize law enforcement coordination strategy.</t>
  </si>
  <si>
    <t>GEN-P3C3.1.1-M1M2-01</t>
  </si>
  <si>
    <t>P3C3.1.1</t>
  </si>
  <si>
    <t>Compliance Program Framework</t>
  </si>
  <si>
    <t>As a Compliance Officer: to define the organization's compliance program structure with clear roles and responsibilities</t>
  </si>
  <si>
    <t>As a Compliance Officer, I want to define the organization's compliance program structure with clear roles and responsibilities so that accountability is established and regulatory expectations are met.</t>
  </si>
  <si>
    <t>GEN-P3C3.1.1-M1M2-02</t>
  </si>
  <si>
    <t>As a Compliance Manager: to record and track compliance deadlines, regulatory obligations, and compliance activities</t>
  </si>
  <si>
    <t>As a Compliance Manager, I want to record and track compliance deadlines, regulatory obligations, and compliance activities so that nothing falls through the cracks.</t>
  </si>
  <si>
    <t>GEN-P3C3.1.1-M1M2-03</t>
  </si>
  <si>
    <t>As a Compliance Officer: to centrally store and manage compliance policies, procedures, and framework documentation with</t>
  </si>
  <si>
    <t>As a Compliance Officer, I want to centrally store and manage compliance policies, procedures, and framework documentation with version control and approval workflows so that the organization has a single source of truth for compliance requirements.</t>
  </si>
  <si>
    <t>GEN-P3C3.1.1-M1M2-04</t>
  </si>
  <si>
    <t>As a Risk Manager: to identify, assess, and track compliance risks</t>
  </si>
  <si>
    <t>As a Risk Manager, I want to identify, assess, and track compliance risks so that we have visibility into the organization's compliance risk profile and can prioritize mitigation efforts.</t>
  </si>
  <si>
    <t>GEN-P3C3.1.1-M1M2-05</t>
  </si>
  <si>
    <t>As a Compliance Officer: to configure role-based access to compliance data and activities</t>
  </si>
  <si>
    <t>As a Compliance Officer, I want to configure role-based access to compliance data and activities so that sensitive compliance information is restricted to authorized personnel and compliance oversight is maintained.</t>
  </si>
  <si>
    <t>GEN-P3C3.1.1-M3-01</t>
  </si>
  <si>
    <t>As a Business Unit Manager: to complete compliance self-assessments through a guided online form</t>
  </si>
  <si>
    <t>As a Business Unit Manager, I want to complete compliance self-assessments through a guided online form so that my team can provide compliance status updates without manual emails and spreadsheets.</t>
  </si>
  <si>
    <t>GEN-P3C3.1.1-M3-02</t>
  </si>
  <si>
    <t>As a Compliance Director: an executive dashboard that shows the overall health of the compliance program, including prog</t>
  </si>
  <si>
    <t>As a Compliance Director, I want an executive dashboard that shows the overall health of the compliance program, including program maturity, risk profile, and key compliance metrics so that I can monitor program effectiveness and identify areas for improvement.</t>
  </si>
  <si>
    <t>GEN-P3C3.1.1-M3-03</t>
  </si>
  <si>
    <t>As a Compliance Officer: an enhanced document management system that tracks document versions, approval workflows, and d</t>
  </si>
  <si>
    <t>As a Compliance Officer, I want an enhanced document management system that tracks document versions, approval workflows, and distribution so that policies and procedures are properly governed and stakeholders are notified of updates.</t>
  </si>
  <si>
    <t>GEN-P3C3.1.1-M4M5-01</t>
  </si>
  <si>
    <t>As a Compliance Officer: an AI agent that analyzes compliance data and proactively identifies emerging compliance risks</t>
  </si>
  <si>
    <t>As a Compliance Officer, I want an AI agent that analyzes compliance data and proactively identifies emerging compliance risks so that we can address potential issues before they become significant problems.</t>
  </si>
  <si>
    <t>GEN-P3C3.1.1-M4M5-02</t>
  </si>
  <si>
    <t>As a Compliance Director: to monitor key compliance metrics in real-time across all business units</t>
  </si>
  <si>
    <t>As a Compliance Director, I want to monitor key compliance metrics in real-time across all business units so that compliance status is always current and issues can be detected and addressed immediately.</t>
  </si>
  <si>
    <t>GEN-P3C3.1.2-M3-02</t>
  </si>
  <si>
    <t>P3C3.1.2</t>
  </si>
  <si>
    <t>Compliance Organization</t>
  </si>
  <si>
    <t>As a Compliance Officer: to provide a self-service portal where compliance team members can access organizational polici</t>
  </si>
  <si>
    <t>As a Compliance Officer, I want to provide a self-service portal where compliance team members can access organizational policies, training requirements, compliance procedures, and team announcements so that information is centralized and easily discoverable.</t>
  </si>
  <si>
    <t>GEN-P3C3.1.2-M4M5-02</t>
  </si>
  <si>
    <t>As a Chief Compliance Officer: to use Data Cloud to build unified compliance profiles and predictive models that identif</t>
  </si>
  <si>
    <t>As a Chief Compliance Officer, I want to use Data Cloud to build unified compliance profiles and predictive models that identify staffing gaps, capability shortages, and succession planning needs so that I can make data-driven decisions about compliance organization investments.</t>
  </si>
  <si>
    <t>GEN-P3C3.1.3-M1M2-02</t>
  </si>
  <si>
    <t>P3C3.1.3</t>
  </si>
  <si>
    <t>Compliance Risk Assessment</t>
  </si>
  <si>
    <t>As a Risk &amp; Compliance Officer: to establish a standardized taxonomy for classifying compliance risks</t>
  </si>
  <si>
    <t>As a Risk &amp; Compliance Officer, I want to establish a standardized taxonomy for classifying compliance risks so that risks are consistently categorized and can be analyzed at a portfolio level.</t>
  </si>
  <si>
    <t>GEN-P3C3.1.3-M1M2-05</t>
  </si>
  <si>
    <t>As a Compliance Officer: to generate standardized compliance risk reports</t>
  </si>
  <si>
    <t>As a Compliance Officer, I want to generate standardized compliance risk reports so that I can communicate risk landscape and assessment status to executive leadership and regulatory examiners.</t>
  </si>
  <si>
    <t>GEN-P3C3.1.3-M3-04</t>
  </si>
  <si>
    <t>As a Compliance Officer: to automatically generate comprehensive RCSA reports and workpapers</t>
  </si>
  <si>
    <t>As a Compliance Officer, I want to automatically generate comprehensive RCSA reports and workpapers so that I can efficiently prepare documentation for regulatory exams and board governance.</t>
  </si>
  <si>
    <t>GEN-P3C3.1.3-M4M5-01</t>
  </si>
  <si>
    <t>As a Compliance Officer: an AI agent to scan compliance-relevant data and identify emerging risks</t>
  </si>
  <si>
    <t>As a Compliance Officer, I want an AI agent to scan compliance-relevant data and identify emerging risks so that we can proactively address risks before they escalate.</t>
  </si>
  <si>
    <t>GEN-P3C3.1.3-M4M5-03</t>
  </si>
  <si>
    <t>As a Compliance Officer: continuous monitoring of compliance events and risk indicators</t>
  </si>
  <si>
    <t>As a Compliance Officer, I want continuous monitoring of compliance events and risk indicators so that emerging risks are flagged immediately rather than waiting for annual RCSA.</t>
  </si>
  <si>
    <t>GEN-P3C3.1.4-M1M2-02</t>
  </si>
  <si>
    <t>P3C3.1.4</t>
  </si>
  <si>
    <t>Compliance Reporting</t>
  </si>
  <si>
    <t>As a Compliance Manager: to generate monthly compliance status reports that show which requirements passed testing and w</t>
  </si>
  <si>
    <t>As a Compliance Manager, I want to generate monthly compliance status reports that show which requirements passed testing and which have open findings so that I can manually compile them for stakeholder review.</t>
  </si>
  <si>
    <t>GEN-P3C3.1.4-M1M2-03</t>
  </si>
  <si>
    <t>As a Compliance Manager: a basic compliance dashboard that displays current compliance status and test results</t>
  </si>
  <si>
    <t>As a Compliance Manager, I want a basic compliance dashboard that displays current compliance status and test results so that I can monitor compliance health without manually generating reports each time.</t>
  </si>
  <si>
    <t>GEN-P3C3.1.4-M3-03</t>
  </si>
  <si>
    <t>As a Compliance Manager: to analyze compliance trends over time and visualize control performance by regulatory framewor</t>
  </si>
  <si>
    <t>As a Compliance Manager, I want to analyze compliance trends over time and visualize control performance by regulatory framework so that I can identify patterns, improvement areas, and report progress to the board.</t>
  </si>
  <si>
    <t>GEN-P3C3.3.1-M1M2-04</t>
  </si>
  <si>
    <t>P3C3.3.1</t>
  </si>
  <si>
    <t>Fair Lending Compliance</t>
  </si>
  <si>
    <t>Consumer Protection Compliance</t>
  </si>
  <si>
    <t>As a compliance officer: all HMDA-required data elements validated against Regulation C specifications before year-end s</t>
  </si>
  <si>
    <t>As a compliance officer, I want all HMDA-required data elements validated against Regulation C specifications before year-end submission so that the institution's Loan Application Register is accurate, complete, and free of material errors prior to FFIEC filing.</t>
  </si>
  <si>
    <t>GEN-P3C3.3.1-M4M5-01</t>
  </si>
  <si>
    <t>As a fair lending compliance officer: an Agentforce AI monitoring copilot that proactively surfaces emerging disparate i</t>
  </si>
  <si>
    <t>As a fair lending compliance officer, I want an Agentforce AI monitoring copilot that proactively surfaces emerging disparate impact patterns, explains the contributing factors, and initiates structured review workflows so that the institution can prevent fair lending violations before they materialize into regulatory findings.</t>
  </si>
  <si>
    <t>GEN-P3C3.3.2-M1M2-02</t>
  </si>
  <si>
    <t>P3C3.3.2</t>
  </si>
  <si>
    <t>UDAAP Compliance</t>
  </si>
  <si>
    <t>As a Product Compliance Manager: a UDAAP Risk Register to document identified product, fee, and practice risks</t>
  </si>
  <si>
    <t>As a Product Compliance Manager, I want a UDAAP Risk Register to document identified product, fee, and practice risks so that compliance teams can track ownership, resolution status, and audit history for each risk item.</t>
  </si>
  <si>
    <t>GEN-P3C3.3.2-M1M2-05</t>
  </si>
  <si>
    <t>As a Compliance Manager: standard reports and a dashboard tracking UDAAP complaints, open risks, and review outcomes</t>
  </si>
  <si>
    <t>As a Compliance Manager, I want standard reports and a dashboard tracking UDAAP complaints, open risks, and review outcomes so that I can monitor compliance posture, identify trends, and produce evidence for regulatory examinations.</t>
  </si>
  <si>
    <t>GEN-P3C3.3.2-M3-01</t>
  </si>
  <si>
    <t>As a Compliance Analyst: a CRM Analytics application showing complaint pattern trends, fee anomaly signals, and risk reg</t>
  </si>
  <si>
    <t>As a Compliance Analyst, I want a CRM Analytics application showing complaint pattern trends, fee anomaly signals, and risk register metrics so that I can detect emerging UDAAP risks that are not visible in standard operational reports.</t>
  </si>
  <si>
    <t>GEN-P3C3.3.2-M3-02</t>
  </si>
  <si>
    <t>As a Compliance Analyst: a guided OmniScript assessment for UDAAP product reviews</t>
  </si>
  <si>
    <t>As a Compliance Analyst, I want a guided OmniScript assessment for UDAAP product reviews so that evaluations are structured, consistent across reviewers, and automatically capture outcomes into the Risk Register and product record upon completion.</t>
  </si>
  <si>
    <t>GEN-P3C3.3.2-M4M5-01</t>
  </si>
  <si>
    <t>risk; compliance_regulatory; innovation</t>
  </si>
  <si>
    <t>As a Chief Compliance Officer: an Agentforce AI agent to monitor complaint and fee data for emerging UDAAP risk patterns</t>
  </si>
  <si>
    <t>As a Chief Compliance Officer, I want an Agentforce AI agent to monitor complaint and fee data for emerging UDAAP risk patterns so that the compliance team receives proactive alerts and AI-assisted risk summaries before risks escalate into violations.</t>
  </si>
  <si>
    <t>P1C2.2.1; P1C2.2.4; P1C2.3.1; P1C2.4.1; P1C2.7.1; P1C2.7.2; P1C2.7.3; P1C3.1.1; P1C3.2.4; P1C3.3.1; P1C3.4.1</t>
  </si>
  <si>
    <t>GEN-P3C3.3.3-M4M5-03</t>
  </si>
  <si>
    <t>P3C3.3.3</t>
  </si>
  <si>
    <t>Disclosure Management</t>
  </si>
  <si>
    <t>As an Advisor, I want an Einstein Copilot-powered disclosure assistant that reviews and summarizes complex disclosure do</t>
  </si>
  <si>
    <t>As an Advisor, I want an Einstein Copilot-powered disclosure assistant that reviews and summarizes complex disclosure documents so that I can ensure accuracy before delivery and reduce customer confusion.</t>
  </si>
  <si>
    <t>GEN-P3C3.3.4-M4M5-01</t>
  </si>
  <si>
    <t>P3C3.3.4</t>
  </si>
  <si>
    <t>Complaint Management</t>
  </si>
  <si>
    <t>As a Complaint Analyst: an AI agent to analyze complaint details and suggest root causes and resolution actions</t>
  </si>
  <si>
    <t>As a Complaint Analyst, I want an AI agent to analyze complaint details and suggest root causes and resolution actions so that investigations are faster and more consistent.</t>
  </si>
  <si>
    <t>GEN-P3C3.4.RIA2-M1M2-01</t>
  </si>
  <si>
    <t>P3C3.4.RIA2</t>
  </si>
  <si>
    <t>Communications Surveillance</t>
  </si>
  <si>
    <t>Trading &amp; Communications Surveillance</t>
  </si>
  <si>
    <t>As a Compliance Manager: to establish the foundational data model for communications surveillance</t>
  </si>
  <si>
    <t>As a Compliance Manager, I want to establish the foundational data model for communications surveillance so that we can systematically capture and track communications for regulatory compliance.</t>
  </si>
  <si>
    <t>GEN-P3C3.5.1-M1M2-01</t>
  </si>
  <si>
    <t>P3C3.5.1</t>
  </si>
  <si>
    <t>Monitoring Program</t>
  </si>
  <si>
    <t>Compliance Monitoring &amp; Testing</t>
  </si>
  <si>
    <t>As a Compliance Officer: to establish a Monitoring Program with core tracking infrastructure</t>
  </si>
  <si>
    <t>As a Compliance Officer, I want to establish a Monitoring Program with core tracking infrastructure so that we can systematically document and manage all compliance monitoring activities.</t>
  </si>
  <si>
    <t>GEN-P3C3.5.1-M4M5-03</t>
  </si>
  <si>
    <t>As a Compliance Executive: a unified real-time compliance monitoring dashboard integrating data across Salesforce, nCino</t>
  </si>
  <si>
    <t>As a Compliance Executive, I want a unified real-time compliance monitoring dashboard integrating data across Salesforce, nCino, and core banking systems so that I can see complete compliance status at a glance.</t>
  </si>
  <si>
    <t>GEN-P3C3.5.2-M1M2-03</t>
  </si>
  <si>
    <t>P3C3.5.2</t>
  </si>
  <si>
    <t>Compliance Testing</t>
  </si>
  <si>
    <t>As a Compliance Officer: to log findings identified during compliance testing, assign remediation owners with due dates,</t>
  </si>
  <si>
    <t>As a Compliance Officer, I want to log findings identified during compliance testing, assign remediation owners with due dates, and track closure through to evidence-substantiated resolution so that control gaps are remediated within required timeframes and audit trails are complete.</t>
  </si>
  <si>
    <t>GEN-P3C3.5.4-M1M2-01</t>
  </si>
  <si>
    <t>P3C3.5.4</t>
  </si>
  <si>
    <t>As a Compliance Officer: to establish a centralized registry of regulatory changes</t>
  </si>
  <si>
    <t>As a Compliance Officer, I want to establish a centralized registry of regulatory changes so that all stakeholders have a single source of truth for regulatory requirements affecting the organization.</t>
  </si>
  <si>
    <t>GEN-P3C3.5.4-M1M2-02</t>
  </si>
  <si>
    <t>As a Compliance Manager: to automatically notify stakeholders when a regulatory change is identified or when its effecti</t>
  </si>
  <si>
    <t>As a Compliance Manager, I want to automatically notify stakeholders when a regulatory change is identified or when its effective date is approaching so that teams have adequate lead time to prepare for implementation.</t>
  </si>
  <si>
    <t>GEN-P3C3.5.4-M1M2-03</t>
  </si>
  <si>
    <t>As a Business Area Owner: to document the impact of regulatory changes on my processes, products, and policies</t>
  </si>
  <si>
    <t>As a Business Area Owner, I want to document the impact of regulatory changes on my processes, products, and policies so that implementation teams understand what changes are required and can plan remediation accordingly.</t>
  </si>
  <si>
    <t>GEN-P3C3.5.4-M1M2-04</t>
  </si>
  <si>
    <t>As a Compliance Manager: to track the status of regulatory change implementation across all affected business areas</t>
  </si>
  <si>
    <t>As a Compliance Manager, I want to track the status of regulatory change implementation across all affected business areas so that I can monitor progress, identify bottlenecks, and ensure all changes are fully implemented by their effective dates.</t>
  </si>
  <si>
    <t>GEN-P3C3.5.4-M1M2-05</t>
  </si>
  <si>
    <t>As a Compliance Manager: to generate reports and dashboards showing the status of all regulatory changes and implementat</t>
  </si>
  <si>
    <t>As a Compliance Manager, I want to generate reports and dashboards showing the status of all regulatory changes and implementation progress so that I can communicate compliance posture to executives and identify systemic implementation challenges.</t>
  </si>
  <si>
    <t>GEN-P3C3.5.4-M3-01</t>
  </si>
  <si>
    <t>As a Compliance Officer and Business Area Owner: a self-service portal where I can view regulatory changes, assess impac</t>
  </si>
  <si>
    <t>As a Compliance Officer and Business Area Owner, I want a self-service portal where I can view regulatory changes, assess impact, and track implementation progress so that I have real-time visibility without relying on email updates and manual status checks.</t>
  </si>
  <si>
    <t>GEN-P3C3.5.4-M3-02</t>
  </si>
  <si>
    <t>As a Compliance Manager and Business Area Owner: an analytics dashboard showing regulatory landscape trends, implementat</t>
  </si>
  <si>
    <t>As a Compliance Manager and Business Area Owner, I want an analytics dashboard showing regulatory landscape trends, implementation velocity, and compliance risk profile so that I can identify systemic delays and make data-driven prioritization decisions.</t>
  </si>
  <si>
    <t>GEN-P3C3.5.4-M3-03</t>
  </si>
  <si>
    <t xml:space="preserve">As a Regulatory/Compliance team: to automatically generate impact assessment and implementation guidance documents from </t>
  </si>
  <si>
    <t>As a Regulatory/Compliance team, I want to automatically generate impact assessment and implementation guidance documents from regulatory change data so that business areas receive consistent, detailed remediation instructions without manual document creation.</t>
  </si>
  <si>
    <t>GEN-P3C3.5.4-M4M5-01</t>
  </si>
  <si>
    <t>As a Compliance Manager: an AI-powered agent to analyze regulatory changes, predict implementation impact, and recommend</t>
  </si>
  <si>
    <t>As a Compliance Manager, I want an AI-powered agent to analyze regulatory changes, predict implementation impact, and recommend prioritization so that we can respond to regulatory requirements with minimal manual assessment effort.</t>
  </si>
  <si>
    <t>GEN-P3C3.5.4-M4M5-02</t>
  </si>
  <si>
    <t>As a Compliance Manager and Risk Officer: a unified Data Cloud customer profile enriched with regulatory jurisdiction, p</t>
  </si>
  <si>
    <t>As a Compliance Manager and Risk Officer, I want a unified Data Cloud customer profile enriched with regulatory jurisdiction, product holdings, and regulatory exposure information so that I can instantly identify which customers are affected by regulatory changes and assess portfolio-wide compliance impact.</t>
  </si>
  <si>
    <t>GEN-P3C3.6.1-M3-02</t>
  </si>
  <si>
    <t>P3C3.6.1</t>
  </si>
  <si>
    <t>Exam Preparation</t>
  </si>
  <si>
    <t>Regulatory Exam Management</t>
  </si>
  <si>
    <t>As an Exam Participant, I want to upload required documents via a self-service portal so that I can contribute to exam p</t>
  </si>
  <si>
    <t>As an Exam Participant, I want to upload required documents via a self-service portal so that I can contribute to exam preparation without manual email coordination.</t>
  </si>
  <si>
    <t>GEN-P3C3.6.2-M3-01</t>
  </si>
  <si>
    <t>P3C3.6.2</t>
  </si>
  <si>
    <t>Exam Execution</t>
  </si>
  <si>
    <t>As an Examiner, I want to submit exam requests directly through a self-service portal with real-time status tracking, so</t>
  </si>
  <si>
    <t>As an Examiner, I want to submit exam requests directly through a self-service portal with real-time status tracking, so that I don't need to email compliance staff and can see progress anytime.</t>
  </si>
  <si>
    <t>GEN-P3C3.6.2-M4M5-01</t>
  </si>
  <si>
    <t>As a Compliance Manager: AI to analyze incoming exam requests and suggest or auto-generate response approaches,</t>
  </si>
  <si>
    <t>As a Compliance Manager, I want AI to analyze incoming exam requests and suggest or auto-generate response approaches, so that routine requests are handled in minutes instead of hours, freeing team capacity for complex exams.</t>
  </si>
  <si>
    <t>GEN-P3C3.6.3-M1M2-01</t>
  </si>
  <si>
    <t>P3C3.6.3</t>
  </si>
  <si>
    <t>Finding Remediation</t>
  </si>
  <si>
    <t>As a Compliance Officer: to record and track regulatory findings in a centralized system</t>
  </si>
  <si>
    <t>As a Compliance Officer, I want to record and track regulatory findings in a centralized system so that all exam deficiencies are documented and visible to remediation teams.</t>
  </si>
  <si>
    <t>GEN-P3C3.6.3-M3-01</t>
  </si>
  <si>
    <t>As a Remediation Manager: to execute a systematic remediation workflow that enforces root cause analysis, action plannin</t>
  </si>
  <si>
    <t>As a Remediation Manager, I want to execute a systematic remediation workflow that enforces root cause analysis, action planning, and validation milestones so that remediations are thorough, sustainable, and tracked consistently.</t>
  </si>
  <si>
    <t>GEN-P3C3.6.3-M3-02</t>
  </si>
  <si>
    <t>As a Remediation Manager: to use a guided OmniScript interface to plan and document remediation strategies</t>
  </si>
  <si>
    <t>As a Remediation Manager, I want to use a guided OmniScript interface to plan and document remediation strategies so that the remediation process is consistent, captures all required information, and leverages remediation best practices from past exams.</t>
  </si>
  <si>
    <t>GEN-P3C3.6.4-M1M2-05</t>
  </si>
  <si>
    <t>P3C3.6.4</t>
  </si>
  <si>
    <t>Regulator Relationship</t>
  </si>
  <si>
    <t>As an Audit/Risk Executive, I want a dashboard showing regulator engagement metrics, meeting frequency, and commitment f</t>
  </si>
  <si>
    <t>As an Audit/Risk Executive, I want a dashboard showing regulator engagement metrics, meeting frequency, and commitment fulfillment so that I understand the health of our regulatory relationships and can demonstrate proactive engagement.</t>
  </si>
  <si>
    <t>GEN-P3C3.6.4-M3-01</t>
  </si>
  <si>
    <t>As a Compliance Leader: to visualize regulator relationship ownership across the institution, including contact frequenc</t>
  </si>
  <si>
    <t>As a Compliance Leader, I want to visualize regulator relationship ownership across the institution, including contact frequency and engagement status, so that I ensure appropriate coverage and identify gaps in regulatory relationships.</t>
  </si>
  <si>
    <t>GEN-P3C3.6.4-M3-02</t>
  </si>
  <si>
    <t>As a Relationship Manager: to plan proactive regulatory engagement with a communication calendar showing scheduled touch</t>
  </si>
  <si>
    <t>As a Relationship Manager, I want to plan proactive regulatory engagement with a communication calendar showing scheduled touchpoints, discussion topics, and preparation materials so that we maintain consistent, strategic engagement.</t>
  </si>
  <si>
    <t>GEN-P3C3.6.4-M3-03</t>
  </si>
  <si>
    <t>As a Regulatory Affairs Director: analytics showing regulator engagement patterns, communication effectiveness, and rela</t>
  </si>
  <si>
    <t>As a Regulatory Affairs Director, I want analytics showing regulator engagement patterns, communication effectiveness, and relationship trends so that I can optimize engagement strategy and demonstrate the value of relationship management.</t>
  </si>
  <si>
    <t>GEN-P3C3.6.4-M4M5-02</t>
  </si>
  <si>
    <t>As a Relationship Manager: an AI copilot to automatically prepare for regulator meetings by pulling relevant data, ident</t>
  </si>
  <si>
    <t>As a Relationship Manager, I want an AI copilot to automatically prepare for regulator meetings by pulling relevant data, identifying risks, and suggesting discussion strategies so that I can walk into every meeting fully prepared with current context.</t>
  </si>
  <si>
    <t>GEN-P3C3.8.1-M1M2-03</t>
  </si>
  <si>
    <t>P3C3.8.1</t>
  </si>
  <si>
    <t>Report Production</t>
  </si>
  <si>
    <t>As a Compliance Officer: to establish a manual approval workflow for regulatory reports</t>
  </si>
  <si>
    <t>As a Compliance Officer, I want to establish a manual approval workflow for regulatory reports so that all submissions are reviewed, validated, and formally signed off before filing.</t>
  </si>
  <si>
    <t>GEN-P3C3.8.1-M3-01</t>
  </si>
  <si>
    <t>As a Risk Manager: to see real-time data quality metrics and issues before report generation</t>
  </si>
  <si>
    <t>As a Risk Manager, I want to see real-time data quality metrics and issues before report generation so that we can identify and fix problems before regulatory deadlines.</t>
  </si>
  <si>
    <t>GEN-P3C3.8.1-M4M5-02</t>
  </si>
  <si>
    <t>As a CFO: real-time visibility into compliance posture across all systems</t>
  </si>
  <si>
    <t>As a CFO, I want real-time visibility into compliance posture across all systems so that I can make informed strategic decisions about regulatory risk and resource allocation.</t>
  </si>
  <si>
    <t>GEN-P3C3.8.2-M1M2-02</t>
  </si>
  <si>
    <t>P3C3.8.2</t>
  </si>
  <si>
    <t>Reporting Calendar</t>
  </si>
  <si>
    <t>As a Compliance Officer: to receive automatic reminders before filing deadlines</t>
  </si>
  <si>
    <t>As a Compliance Officer, I want to receive automatic reminders before filing deadlines so that no required filings are missed due to oversight.</t>
  </si>
  <si>
    <t>GEN-P3C3.8.2-M3-03</t>
  </si>
  <si>
    <t>As a Compliance Manager: sophisticated escalation rules and conditional workflows based on filing complexity and risk</t>
  </si>
  <si>
    <t>As a Compliance Manager, I want sophisticated escalation rules and conditional workflows based on filing complexity and risk so that high-risk filings receive appropriate oversight before problems occur.</t>
  </si>
  <si>
    <t>GEN-P3C3.8.3-M1M2-01</t>
  </si>
  <si>
    <t>P3C3.8.3</t>
  </si>
  <si>
    <t>Reporting Technology</t>
  </si>
  <si>
    <t>As a Regulatory Analyst: to define and track regulatory reporting requirements</t>
  </si>
  <si>
    <t>As a Regulatory Analyst, I want to define and track regulatory reporting requirements so that I can manage deadlines and filing obligations across all applicable jurisdictions and regulations.</t>
  </si>
  <si>
    <t>GEN-P3C3.8.3-M1M2-02</t>
  </si>
  <si>
    <t>As a Report Designer: to configure regulatory report templates</t>
  </si>
  <si>
    <t>As a Report Designer, I want to configure regulatory report templates so that report structure, required fields, and data sources are consistent across all submissions.</t>
  </si>
  <si>
    <t>GEN-P3C3.8.3-M3-02</t>
  </si>
  <si>
    <t>As a Compliance Analyst: a multi-step validation workflow for regulatory reports</t>
  </si>
  <si>
    <t>As a Compliance Analyst, I want a multi-step validation workflow for regulatory reports so that errors are caught systematically and data quality is confirmed before submission.</t>
  </si>
  <si>
    <t>GEN-P3C3.8.3-M4M5-03</t>
  </si>
  <si>
    <t>As an Operations Manager, I want autonomous end-to-end regulatory filing orchestration so that the system generates, val</t>
  </si>
  <si>
    <t>As an Operations Manager, I want autonomous end-to-end regulatory filing orchestration so that the system generates, validates, packages, and submits reports with minimal human intervention.</t>
  </si>
  <si>
    <t>GEN-P3C3.8.4-M1M2-01</t>
  </si>
  <si>
    <t>P3C3.8.4</t>
  </si>
  <si>
    <t>Data Quality Management</t>
  </si>
  <si>
    <t>As a Compliance Officer: to establish data quality rules for financial account data</t>
  </si>
  <si>
    <t>As a Compliance Officer, I want to establish data quality rules for financial account data so that I can ensure data meets regulatory requirements.</t>
  </si>
  <si>
    <t>GEN-P3C3.8.4-M1M2-02</t>
  </si>
  <si>
    <t>As a Data Steward: to track and remediate data quality issues</t>
  </si>
  <si>
    <t>As a Data Steward, I want to track and remediate data quality issues so that I can ensure systematic resolution of compliance gaps.</t>
  </si>
  <si>
    <t>GEN-P3C3.8.4-M1M2-03</t>
  </si>
  <si>
    <t>As a Data Governance Manager: to establish role-based access control for data quality operations</t>
  </si>
  <si>
    <t>As a Data Governance Manager, I want to establish role-based access control for data quality operations so that only authorized stewards can remediate issues.</t>
  </si>
  <si>
    <t>GEN-P3C3.8.4-M1M2-04</t>
  </si>
  <si>
    <t>As a Compliance Officer: to generate data quality metrics and reports</t>
  </si>
  <si>
    <t>As a Compliance Officer, I want to generate data quality metrics and reports so that I can demonstrate regulatory compliance and identify improvement areas.</t>
  </si>
  <si>
    <t>GEN-P3C3.8.4-M1M2-05</t>
  </si>
  <si>
    <t>As a System Administrator: to configure data quality rule enforcement on critical financial data</t>
  </si>
  <si>
    <t>As a System Administrator, I want to configure data quality rule enforcement on critical financial data so that I can ensure consistent validation during integration and user entry.</t>
  </si>
  <si>
    <t>GEN-P3C3.8.4-M3-01</t>
  </si>
  <si>
    <t>As a Compliance Officer: to view data quality metrics in an interactive analytics dashboard</t>
  </si>
  <si>
    <t>As a Compliance Officer, I want to view data quality metrics in an interactive analytics dashboard so that I can identify trends and make data-driven improvement decisions.</t>
  </si>
  <si>
    <t>GEN-P3C3.8.4-M3-02</t>
  </si>
  <si>
    <t>As a Business User: to self-service correct data quality issues through a data correction portal</t>
  </si>
  <si>
    <t>As a Business User, I want to self-service correct data quality issues through a data correction portal so that I can remediate violations without IT involvement.</t>
  </si>
  <si>
    <t>GEN-P3C3.8.4-M3-03</t>
  </si>
  <si>
    <t>As a Data Governance Manager: to automatically remediate standard data quality issues</t>
  </si>
  <si>
    <t>As a Data Governance Manager, I want to automatically remediate standard data quality issues so that I can reduce manual effort and accelerate compliance.</t>
  </si>
  <si>
    <t>GEN-P3C3.8.4-M4M5-01</t>
  </si>
  <si>
    <t>As a Risk Officer: AI-driven anomaly detection to proactively identify unusual data patterns indicating quality issues</t>
  </si>
  <si>
    <t>As a Risk Officer, I want AI-driven anomaly detection to proactively identify unusual data patterns indicating quality issues so that I can address problems before they impact compliance.</t>
  </si>
  <si>
    <t>GEN-P3C3.8.4-M4M5-02</t>
  </si>
  <si>
    <t>As a Compliance Officer: predictive data quality management to forecast future issues and proactively address data risks</t>
  </si>
  <si>
    <t>As a Compliance Officer, I want predictive data quality management to forecast future issues and proactively address data risks so that I can prevent compliance violations.</t>
  </si>
  <si>
    <t>GEN-P3C3.8.CU1-M3-02</t>
  </si>
  <si>
    <t>P3C3.8.CU1</t>
  </si>
  <si>
    <t>Call Report Automation</t>
  </si>
  <si>
    <t>As a Call Report Manager: to monitor Call Report trends and metrics in a CRM Analytics dashboard</t>
  </si>
  <si>
    <t>As a Call Report Manager, I want to monitor Call Report trends and metrics in a CRM Analytics dashboard so that I can identify patterns and prepare for regulatory discussions.</t>
  </si>
  <si>
    <t>GEN-P3C3.8.CU1-M3-05</t>
  </si>
  <si>
    <t>As a Call Report Manager: to access nCino Operations Analytics benchmarking data within Salesforce</t>
  </si>
  <si>
    <t>As a Call Report Manager, I want to access nCino Operations Analytics benchmarking data within Salesforce so that I can compare the credit union's performance to peer institutions.</t>
  </si>
  <si>
    <t>GEN-P3C3.8.CU1-M4M5-01</t>
  </si>
  <si>
    <t>As a Call Report Administrator: to deploy an Agentforce AI agent to audit Call Report data quality and flag anomalies</t>
  </si>
  <si>
    <t>As a Call Report Administrator, I want to deploy an Agentforce AI agent to audit Call Report data quality and flag anomalies so that errors are caught automatically before submission.</t>
  </si>
  <si>
    <t>GEN-P3C3.8.CU1-M4M5-03</t>
  </si>
  <si>
    <t>As a Call Report Manager: to implement predictive analytics to identify likely data quality issues before the quarter cl</t>
  </si>
  <si>
    <t>As a Call Report Manager, I want to implement predictive analytics to identify likely data quality issues before the quarter closes so that corrections can be made proactively.</t>
  </si>
  <si>
    <t>GEN-P3C3.8.RB1-M1M2-02</t>
  </si>
  <si>
    <t>P3C3.8.RB1</t>
  </si>
  <si>
    <t>Regulatory Report Suite</t>
  </si>
  <si>
    <t>As a Compliance Manager: to define the structure and rules for each regulatory report type</t>
  </si>
  <si>
    <t>As a Compliance Manager, I want to define the structure and rules for each regulatory report type so that consistent, accurate reports are generated on schedule.</t>
  </si>
  <si>
    <t>GEN-P3C3.8.RB1-M1M2-04</t>
  </si>
  <si>
    <t>As a Compliance Officer: data quality checks to prevent invalid or incomplete data from being included in regulatory rep</t>
  </si>
  <si>
    <t>As a Compliance Officer, I want data quality checks to prevent invalid or incomplete data from being included in regulatory reports so that we avoid filing errors and examination findings.</t>
  </si>
  <si>
    <t>GEN-P3C3.8.RB1-M1M2-05</t>
  </si>
  <si>
    <t>As a Compliance Manager: regulatory reports to be distributed to stakeholders and archived for audit purposes</t>
  </si>
  <si>
    <t>As a Compliance Manager, I want regulatory reports to be distributed to stakeholders and archived for audit purposes so that filing deadlines are met and compliance records are maintained.</t>
  </si>
  <si>
    <t>GEN-P3C3.8.RB1-M3-01</t>
  </si>
  <si>
    <t>As a Chief Compliance Officer: to monitor regulatory reporting metrics and identify trends</t>
  </si>
  <si>
    <t>As a Chief Compliance Officer, I want to monitor regulatory reporting metrics and identify trends so that we can proactively address compliance risks.</t>
  </si>
  <si>
    <t>GEN-P3C3.8.RB1-M4M5-01</t>
  </si>
  <si>
    <t>As a Compliance Manager: an AI agent to autonomously manage regulatory reporting operations</t>
  </si>
  <si>
    <t>As a Compliance Manager, I want an AI agent to autonomously manage regulatory reporting operations so that we operate with minimal manual intervention and proactively address compliance risks.</t>
  </si>
  <si>
    <t>GEN-P3C4.5.3-M1M2-01</t>
  </si>
  <si>
    <t>P3C4.5.3</t>
  </si>
  <si>
    <t>Contract Management</t>
  </si>
  <si>
    <t>Third-Party Risk Framework</t>
  </si>
  <si>
    <t>As a Compliance Officer: to establish standardized contract templates and storage</t>
  </si>
  <si>
    <t>As a Compliance Officer, I want to establish standardized contract templates and storage so that third-party contracts are captured consistently and remain accessible for review.</t>
  </si>
  <si>
    <t>GEN-P3C4.5.3-M1M2-02</t>
  </si>
  <si>
    <t>As a Compliance Officer: to implement a contract approval workflow</t>
  </si>
  <si>
    <t>As a Compliance Officer, I want to implement a contract approval workflow so that all third-party contracts are reviewed and authorized before activation.</t>
  </si>
  <si>
    <t>GEN-P3C4.5.3-M1M2-05</t>
  </si>
  <si>
    <t>As a Compliance Officer: to track amendments to contracts</t>
  </si>
  <si>
    <t>As a Compliance Officer, I want to track amendments to contracts so that the effective contract terms remain current and audit-compliant.</t>
  </si>
  <si>
    <t>GEN-P3C4.5.3-M3-02</t>
  </si>
  <si>
    <t>strategy; risk</t>
  </si>
  <si>
    <t>As a Senior Manager: a comprehensive analytics dashboard that shows contract spend, vendor performance, and SLA trends</t>
  </si>
  <si>
    <t>As a Senior Manager, I want a comprehensive analytics dashboard that shows contract spend, vendor performance, and SLA trends so that I can make data-driven vendor relationship and renewal decisions.</t>
  </si>
  <si>
    <t>P1C1.1.1; P1C1.1.2; P1C1.1.3; P1C1.2.1; P1C1.5.1; P1C2.2.1; P1C2.2.4; P1C2.3.1; P1C2.4.1</t>
  </si>
  <si>
    <t>GEN-P3C4.5.3-M3-03</t>
  </si>
  <si>
    <t>As a Compliance Officer: automated monthly SLA compliance reports generated and distributed</t>
  </si>
  <si>
    <t>As a Compliance Officer, I want automated monthly SLA compliance reports generated and distributed so that stakeholders remain informed of vendor performance without manual compilation.</t>
  </si>
  <si>
    <t>GEN-P4C1.1.1-M1M2-01</t>
  </si>
  <si>
    <t>P4</t>
  </si>
  <si>
    <t>Data, Analytics &amp; Technology</t>
  </si>
  <si>
    <t>P4C1.1.1</t>
  </si>
  <si>
    <t>Enterprise Data Strategy &amp; Roadmap</t>
  </si>
  <si>
    <t>Data Strategy &amp; Vision</t>
  </si>
  <si>
    <t>As a Chief Data Officer: to document and maintain the enterprise data strategy in a controlled, version-managed system</t>
  </si>
  <si>
    <t>As a Chief Data Officer, I want to document and maintain the enterprise data strategy in a controlled, version-managed system so that the strategy is accessible to all stakeholders and changes are auditable.</t>
  </si>
  <si>
    <t>GEN-P4C1.1.1-M1M2-02</t>
  </si>
  <si>
    <t>As a Data Governance Lead: to define and track data governance roles, responsibilities, and escalation paths in Salesfor</t>
  </si>
  <si>
    <t>As a Data Governance Lead, I want to define and track data governance roles, responsibilities, and escalation paths in Salesforce so that accountability is clear and governance decisions are made consistently.</t>
  </si>
  <si>
    <t>GEN-P4C1.1.1-M1M2-03</t>
  </si>
  <si>
    <t>As a Chief Data Officer: to catalog all critical data domains and their current state across our FSC implementation</t>
  </si>
  <si>
    <t>As a Chief Data Officer, I want to catalog all critical data domains and their current state across our FSC implementation so that I can assess maturity gaps and create a fact-based roadmap.</t>
  </si>
  <si>
    <t>GEN-P4C1.1.1-M1M2-04</t>
  </si>
  <si>
    <t xml:space="preserve">As a Chief Data Officer: to create and track a phased data strategy roadmap with initiatives, dependencies, and success </t>
  </si>
  <si>
    <t>As a Chief Data Officer, I want to create and track a phased data strategy roadmap with initiatives, dependencies, and success metrics so that execution is monitored against plan and stakeholders understand timing.</t>
  </si>
  <si>
    <t>GEN-P4C1.1.1-M3-01</t>
  </si>
  <si>
    <t>governance; strategy; data_governance; kpi</t>
  </si>
  <si>
    <t>As a Chief Data Officer: to visualize data strategy progress and maturity metrics through analytics dashboards</t>
  </si>
  <si>
    <t>As a Chief Data Officer, I want to visualize data strategy progress and maturity metrics through analytics dashboards so that I can demonstrate business impact and identify areas needing focus.</t>
  </si>
  <si>
    <t>P1C1.1.1; P1C1.1.2; P1C1.1.3; P1C1.2.1; P1C1.5.1; P1C1.6.1; P1C1.6.2; P1C1.6.5; P1C2.1.1; P1C2.1.4; P1C2.1.5; P1C2.5.1; P1C2.5.2; P1C2.5.3; P1C2.5.4; P1C2.5.5; P1C2.8.1</t>
  </si>
  <si>
    <t>GEN-P4C1.1.1-M3-02</t>
  </si>
  <si>
    <t>As a Data Steward: to receive automated notifications for data governance requests and escalation processes</t>
  </si>
  <si>
    <t>As a Data Steward, I want to receive automated notifications for data governance requests and escalation processes so that governance decisions are made timely and consistently.</t>
  </si>
  <si>
    <t>GEN-P4C1.1.1-M3-03</t>
  </si>
  <si>
    <t>As a Finance Executive: to access a portal where I can see the data strategy, roadmap progress, and governance announcem</t>
  </si>
  <si>
    <t>As a Finance Executive, I want to access a portal where I can see the data strategy, roadmap progress, and governance announcements so that I can stay informed and provide strategic guidance.</t>
  </si>
  <si>
    <t>GEN-P4C1.1.1-M4M5-01</t>
  </si>
  <si>
    <t>As a Chief Data Officer: an AI agent to continuously analyze organizational data patterns and recommend data strategy in</t>
  </si>
  <si>
    <t>As a Chief Data Officer, I want an AI agent to continuously analyze organizational data patterns and recommend data strategy initiatives so that we prioritize efforts that will have the highest business impact.</t>
  </si>
  <si>
    <t>GEN-P4C1.1.2-M1M2-01</t>
  </si>
  <si>
    <t>P4C1.1.2</t>
  </si>
  <si>
    <t>Data Governance Operating Model</t>
  </si>
  <si>
    <t>As a Chief Data Officer: to establish a formal Data Governance Council with defined roles and meeting cadence</t>
  </si>
  <si>
    <t>As a Chief Data Officer, I want to establish a formal Data Governance Council with defined roles and meeting cadence so that data decisions are made consistently across the organization.</t>
  </si>
  <si>
    <t>GEN-P4C1.1.2-M1M2-02</t>
  </si>
  <si>
    <t>governance; strategy; compliance_regulatory; data_governance</t>
  </si>
  <si>
    <t>As a Compliance Lead: to document data governance policies and standards in a centralized repository</t>
  </si>
  <si>
    <t>As a Compliance Lead, I want to document data governance policies and standards in a centralized repository so that all stakeholders understand data ownership, quality expectations, and regulatory requirements.</t>
  </si>
  <si>
    <t>P1C1.1.1; P1C1.1.2; P1C1.1.3; P1C1.2.1; P1C1.5.1; P1C2.1.1; P1C2.1.4; P1C2.1.5; P1C2.5.1; P1C2.5.2; P1C2.5.3; P1C2.5.4; P1C2.5.5; P1C2.7.1; P1C2.7.2; P1C2.7.3; P1C2.8.1</t>
  </si>
  <si>
    <t>GEN-P4C1.1.2-M1M2-03</t>
  </si>
  <si>
    <t>As a Data Quality Lead: to enforce data quality standards through validation rules and required fields</t>
  </si>
  <si>
    <t>As a Data Quality Lead, I want to enforce data quality standards through validation rules and required fields so that data meets governance standards at the point of entry.</t>
  </si>
  <si>
    <t>GEN-P4C1.1.2-M1M2-04</t>
  </si>
  <si>
    <t>As a Data Steward: to have clearly defined roles, responsibilities, and permissions</t>
  </si>
  <si>
    <t>As a Data Steward, I want to have clearly defined roles, responsibilities, and permissions so that governance activities are coordinated and data management decisions have accountability.</t>
  </si>
  <si>
    <t>GEN-P4C1.1.2-M1M2-05</t>
  </si>
  <si>
    <t>As a Chief Data Officer: to measure data governance effectiveness through dashboards and reports</t>
  </si>
  <si>
    <t>As a Chief Data Officer, I want to measure data governance effectiveness through dashboards and reports so that I can identify governance gaps and demonstrate governance maturity to executives.</t>
  </si>
  <si>
    <t>GEN-P4C1.1.2-M3-01</t>
  </si>
  <si>
    <t>As a Data Steward: to access governance policies and submit questions or requests through a self-service portal</t>
  </si>
  <si>
    <t>As a Data Steward, I want to access governance policies and submit questions or requests through a self-service portal so that policy information is always available and governance friction is reduced.</t>
  </si>
  <si>
    <t>GEN-P4C1.1.2-M3-02</t>
  </si>
  <si>
    <t>As a Chief Data Officer: to monitor data quality across the organization through automated analytics</t>
  </si>
  <si>
    <t>As a Chief Data Officer, I want to monitor data quality across the organization through automated analytics so that quality issues are surfaced quickly and I can measure governance operating model effectiveness quantitatively.</t>
  </si>
  <si>
    <t>GEN-P4C1.1.2-M3-03</t>
  </si>
  <si>
    <t>As a Compliance Lead: to manage governance documentation with versioning and approval workflows</t>
  </si>
  <si>
    <t>As a Compliance Lead, I want to manage governance documentation with versioning and approval workflows so that policies remain current, approved, and auditable.</t>
  </si>
  <si>
    <t>GEN-P4C1.1.2-M4M5-01</t>
  </si>
  <si>
    <t>As a Chief Data Officer: to automatically detect and remediate common data quality issues using AI</t>
  </si>
  <si>
    <t>As a Chief Data Officer, I want to automatically detect and remediate common data quality issues using AI so that data governance is less manual and stewards focus on exceptions rather than routine quality problems.</t>
  </si>
  <si>
    <t>GEN-P4C1.1.2-M4M5-02</t>
  </si>
  <si>
    <t>As a Chief Data Officer: to unify data governance across all systems using a consolidated data platform</t>
  </si>
  <si>
    <t>As a Chief Data Officer, I want to unify data governance across all systems using a consolidated data platform so that governance policies apply consistently regardless of where customer data resides.</t>
  </si>
  <si>
    <t>GEN-P4C1.1.3-M1M2-01</t>
  </si>
  <si>
    <t>P4C1.1.3</t>
  </si>
  <si>
    <t>Data Mesh Strategy &amp; Domain Ownership</t>
  </si>
  <si>
    <t>As a Data Governance Lead: to document the current data landscape and identify business domains</t>
  </si>
  <si>
    <t>As a Data Governance Lead, I want to document the current data landscape and identify business domains so that we can establish a clear roadmap for data mesh transition.</t>
  </si>
  <si>
    <t>GEN-P4C1.1.3-M1M2-02</t>
  </si>
  <si>
    <t>As a Domain Owner: clear governance policies and data ownership rules defined</t>
  </si>
  <si>
    <t>As a Domain Owner, I want clear governance policies and data ownership rules defined so that I can manage my domain data independently while maintaining consistency with the broader mesh.</t>
  </si>
  <si>
    <t>GEN-P4C1.1.3-M1M2-03</t>
  </si>
  <si>
    <t>As a Data Governance Lead: domain data boundaries enforced at the platform level</t>
  </si>
  <si>
    <t>As a Data Governance Lead, I want domain data boundaries enforced at the platform level so that domains operate with clear separation of concerns and data leakage is prevented.</t>
  </si>
  <si>
    <t>GEN-P4C1.1.3-M1M2-04</t>
  </si>
  <si>
    <t>As a Data Governance Lead: a data catalog and registry accessible to all domains</t>
  </si>
  <si>
    <t>As a Data Governance Lead, I want a data catalog and registry accessible to all domains so that each domain can discover what other domains own and understand dependencies.</t>
  </si>
  <si>
    <t>GEN-P4C1.1.3-M1M2-05</t>
  </si>
  <si>
    <t>As a Domain Owner: to own and manage the quality of my domain's data independently</t>
  </si>
  <si>
    <t>As a Domain Owner, I want to own and manage the quality of my domain's data independently so that I can ensure data meets business and regulatory standards without reliance on a centralized team.</t>
  </si>
  <si>
    <t>GEN-P4C1.1.3-M3-01</t>
  </si>
  <si>
    <t>As a Domain Owner: self-service configuration tools</t>
  </si>
  <si>
    <t>As a Domain Owner, I want self-service configuration tools so that I can adjust domain policies, quality rules, and access controls without submitting requests to IT.</t>
  </si>
  <si>
    <t>GEN-P4C1.1.3-M3-02</t>
  </si>
  <si>
    <t>As a Domain Owner: a domain-specific analytics dashboard</t>
  </si>
  <si>
    <t>As a Domain Owner, I want a domain-specific analytics dashboard so that I can monitor domain health, data quality, and interdependencies at a glance.</t>
  </si>
  <si>
    <t>GEN-P4C1.1.3-M3-03</t>
  </si>
  <si>
    <t>As a Data Governance Lead: a domain data product discovery portal</t>
  </si>
  <si>
    <t>As a Data Governance Lead, I want a domain data product discovery portal so that domain teams can self-serve access requests and view available data products without direct IT involvement.</t>
  </si>
  <si>
    <t>GEN-P4C1.1.3-M4M5-01</t>
  </si>
  <si>
    <t>As a Data Mesh Lead: to leverage Data Cloud to create a unified customer view across domains</t>
  </si>
  <si>
    <t>As a Data Mesh Lead, I want to leverage Data Cloud to create a unified customer view across domains so that business teams can work with consistent, reconciled data regardless of which domain owns the source.</t>
  </si>
  <si>
    <t>GEN-P4C1.1.3-M4M5-02</t>
  </si>
  <si>
    <t>governance; strategy; innovation; data_governance</t>
  </si>
  <si>
    <t>As a Data Governance Lead: AI-powered data discovery and governance insights</t>
  </si>
  <si>
    <t>As a Data Governance Lead, I want AI-powered data discovery and governance insights so that I can identify data gaps, quality risks, and optimization opportunities across the mesh autonomously.</t>
  </si>
  <si>
    <t>P1C1.1.1; P1C1.1.2; P1C1.1.3; P1C1.2.1; P1C1.5.1; P1C2.1.1; P1C2.1.4; P1C2.1.5; P1C2.5.1; P1C2.5.2; P1C2.5.3; P1C2.5.4; P1C2.5.5; P1C2.8.1; P1C3.1.1; P1C3.2.4; P1C3.3.1; P1C3.4.1</t>
  </si>
  <si>
    <t>GEN-P4C1.1.3-M4M5-03</t>
  </si>
  <si>
    <t>As a Domain Owner: autonomous data quality monitoring and remediation</t>
  </si>
  <si>
    <t>As a Domain Owner, I want autonomous data quality monitoring and remediation so that I can focus on business priorities while the system maintains data quality standards.</t>
  </si>
  <si>
    <t>GEN-P4C1.1.4-M1M2-01</t>
  </si>
  <si>
    <t>P4C1.1.4</t>
  </si>
  <si>
    <t>Data Products &amp; Data as a Product</t>
  </si>
  <si>
    <t>As a Data Steward: to maintain a catalog of core data products from FSC</t>
  </si>
  <si>
    <t>As a Data Steward, I want to maintain a catalog of core data products from FSC so that all stakeholders understand what data assets exist and who owns them.</t>
  </si>
  <si>
    <t>GEN-P4C1.1.4-M1M2-03</t>
  </si>
  <si>
    <t>governance; strategy; culture_change; data_governance</t>
  </si>
  <si>
    <t>As a Data Steward: to maintain centralized documentation for data products</t>
  </si>
  <si>
    <t>As a Data Steward, I want to maintain centralized documentation for data products so that consumers understand what the product contains, how to use it, and known limitations.</t>
  </si>
  <si>
    <t>P1C1.1.1; P1C1.1.2; P1C1.1.3; P1C1.2.1; P1C1.5.1; P1C2.1.1; P1C2.1.4; P1C2.1.5; P1C2.5.1; P1C2.5.2; P1C2.5.3; P1C2.5.4; P1C2.5.5; P1C2.8.1; P1C4.1.1; P1C4.4.1; P1C4.5.1; P1C4.6.1; P1C4.8.5</t>
  </si>
  <si>
    <t>GEN-P4C1.1.4-M1M2-05</t>
  </si>
  <si>
    <t>As a Solution Architect: to expose key data products via Salesforce APIs</t>
  </si>
  <si>
    <t>As a Solution Architect, I want to expose key data products via Salesforce APIs so that internal and external systems can programmatically consume them in a secure, controlled manner.</t>
  </si>
  <si>
    <t>GEN-P4C1.1.4-M3-01</t>
  </si>
  <si>
    <t>As a Data Consumer: to discover and request access to data products through a self-service portal</t>
  </si>
  <si>
    <t>As a Data Consumer, I want to discover and request access to data products through a self-service portal so that I can find and use the data I need without manual processes or delays.</t>
  </si>
  <si>
    <t>GEN-P4C1.1.4-M3-02</t>
  </si>
  <si>
    <t>strategy; culture_change; data_governance</t>
  </si>
  <si>
    <t>As a Data Product Manager: to monitor data product quality metrics in real-time</t>
  </si>
  <si>
    <t>As a Data Product Manager, I want to monitor data product quality metrics in real-time so that I can identify and address quality issues before they impact consumers and build confidence in the data.</t>
  </si>
  <si>
    <t>P1C1.1.1; P1C1.1.2; P1C1.1.3; P1C1.2.1; P1C1.5.1; P1C2.5.1; P1C2.5.2; P1C2.5.3; P1C2.5.4; P1C2.5.5; P1C4.1.1; P1C4.4.1; P1C4.5.1; P1C4.6.1; P1C4.8.5</t>
  </si>
  <si>
    <t>GEN-P4C1.1.4-M3-03</t>
  </si>
  <si>
    <t>As a Data Steward: to manage versions of data products and deprecate old versions</t>
  </si>
  <si>
    <t>As a Data Steward, I want to manage versions of data products and deprecate old versions so that consumers can upgrade gradually while maintaining stability for dependent systems.</t>
  </si>
  <si>
    <t>GEN-P4C1.1.5-M1M2-01</t>
  </si>
  <si>
    <t>P4C1.1.5</t>
  </si>
  <si>
    <t>Data Literacy &amp; Role-Based Enablement Pathways</t>
  </si>
  <si>
    <t>As a data governance officer: to establish a centralized, searchable knowledge base of data definitions and governance p</t>
  </si>
  <si>
    <t>As a data governance officer, I want to establish a centralized, searchable knowledge base of data definitions and governance policies so that all users have a single authoritative source for understanding data requirements.</t>
  </si>
  <si>
    <t>GEN-P4C1.1.5-M1M2-02</t>
  </si>
  <si>
    <t>As a compliance manager: to configure permission sets that restrict sensitive financial data access based on job role</t>
  </si>
  <si>
    <t>As a compliance manager, I want to configure permission sets that restrict sensitive financial data access based on job role so that users see only the data they are authorized to use.</t>
  </si>
  <si>
    <t>GEN-P4C1.1.5-M1M2-03</t>
  </si>
  <si>
    <t>As a learning and development manager: to track which users have completed required data literacy training by role</t>
  </si>
  <si>
    <t>As a learning and development manager, I want to track which users have completed required data literacy training by role so that I can ensure consistent capability across the organization.</t>
  </si>
  <si>
    <t>GEN-P4C1.1.5-M1M2-04</t>
  </si>
  <si>
    <t>As a data governance manager: to monitor key data quality metrics by business unit</t>
  </si>
  <si>
    <t>As a data governance manager, I want to monitor key data quality metrics by business unit so that I can identify and address data issues proactively and inform training priorities.</t>
  </si>
  <si>
    <t>GEN-P4C1.1.5-M3-01</t>
  </si>
  <si>
    <t>As a learning manager: to create interactive, role-based training modules using OmniScripts</t>
  </si>
  <si>
    <t>As a learning manager, I want to create interactive, role-based training modules using OmniScripts so that users engage with data literacy content in a guided, interactive format.</t>
  </si>
  <si>
    <t>GEN-P4C1.1.5-M3-02</t>
  </si>
  <si>
    <t>As a learning and development manager: to build an Experience Cloud community dedicated to data literacy</t>
  </si>
  <si>
    <t>As a learning and development manager, I want to build an Experience Cloud community dedicated to data literacy so that users can access training modules, collaborate with peers, and track their progress in one self-service environment.</t>
  </si>
  <si>
    <t>GEN-P4C1.1.5-M3-03</t>
  </si>
  <si>
    <t>As a data governance officer: to measure competency levels and learning progress using CRM Analytics</t>
  </si>
  <si>
    <t>As a data governance officer, I want to measure competency levels and learning progress using CRM Analytics so that leadership can track organizational data literacy maturity and identify training gaps.</t>
  </si>
  <si>
    <t>GEN-P4C1.1.5-M3-04</t>
  </si>
  <si>
    <t>As an operations manager, I want to leverage nCino Banking Advisor to provide on-demand data governance education so tha</t>
  </si>
  <si>
    <t>As an operations manager, I want to leverage nCino Banking Advisor to provide on-demand data governance education so that users can access guidance within their nCino workflows without leaving the platform.</t>
  </si>
  <si>
    <t>GEN-P4C1.1.5-M4M5-01</t>
  </si>
  <si>
    <t>As a learning and development leader: to deploy an AI agent that provides personalized data literacy recommendations bas</t>
  </si>
  <si>
    <t>As a learning and development leader, I want to deploy an AI agent that provides personalized data literacy recommendations based on each user's role and data quality patterns so that users receive just-in-time, targeted guidance.</t>
  </si>
  <si>
    <t>GEN-P4C1.1.5-M4M5-02</t>
  </si>
  <si>
    <t>As a chief data officer: to use Data Cloud to create a unified view of user training and competency data across Salesfor</t>
  </si>
  <si>
    <t>As a chief data officer, I want to use Data Cloud to create a unified view of user training and competency data across Salesforce, nCino, and external learning management systems so that I can measure true organizational data literacy and identify adoption blockers.</t>
  </si>
  <si>
    <t>GEN-P4C1.1.6-M1M2-01</t>
  </si>
  <si>
    <t>P4C1.1.6</t>
  </si>
  <si>
    <t>Self-Service Adoption KPIs</t>
  </si>
  <si>
    <t>strategy; culture_change; kpi</t>
  </si>
  <si>
    <t>As a Delivery Manager: to establish a baseline report of current user adoption metrics</t>
  </si>
  <si>
    <t>As a Delivery Manager, I want to establish a baseline report of current user adoption metrics so that we have a documented starting point for measuring improvement.</t>
  </si>
  <si>
    <t>P1C1.1.1; P1C1.1.2; P1C1.1.3; P1C1.2.1; P1C1.5.1; P1C1.6.1; P1C1.6.2; P1C1.6.5; P1C4.1.1; P1C4.4.1; P1C4.5.1; P1C4.6.1; P1C4.8.5</t>
  </si>
  <si>
    <t>GEN-P4C1.1.6-M1M2-02</t>
  </si>
  <si>
    <t>governance; strategy; culture_change; kpi</t>
  </si>
  <si>
    <t>As a Delivery Manager: to view a dashboard that shows key adoption KPIs at a glance</t>
  </si>
  <si>
    <t>As a Delivery Manager, I want to view a dashboard that shows key adoption KPIs at a glance so that I can quickly assess overall platform adoption health.</t>
  </si>
  <si>
    <t>P1C1.1.1; P1C1.1.2; P1C1.1.3; P1C1.2.1; P1C1.5.1; P1C1.6.1; P1C1.6.2; P1C1.6.5; P1C2.1.1; P1C2.1.4; P1C2.1.5; P1C2.8.1; P1C4.1.1; P1C4.4.1; P1C4.5.1; P1C4.6.1; P1C4.8.5</t>
  </si>
  <si>
    <t>GEN-P4C1.1.6-M1M2-03</t>
  </si>
  <si>
    <t>strategy; compliance_regulatory; culture_change; kpi</t>
  </si>
  <si>
    <t>As a Business Analyst: to track which users are accessing self-service reporting tools</t>
  </si>
  <si>
    <t>As a Business Analyst, I want to track which users are accessing self-service reporting tools so that we can identify tool adoption gaps and target enablement efforts.</t>
  </si>
  <si>
    <t>P1C1.1.1; P1C1.1.2; P1C1.1.3; P1C1.2.1; P1C1.5.1; P1C1.6.1; P1C1.6.2; P1C1.6.5; P1C2.7.1; P1C2.7.2; P1C2.7.3; P1C4.1.1; P1C4.4.1; P1C4.5.1; P1C4.6.1; P1C4.8.5</t>
  </si>
  <si>
    <t>GEN-P4C1.1.6-M3-01</t>
  </si>
  <si>
    <t>As a Delivery Manager: to use CRM Analytics to create an interactive dashboard with adoption KPI lenses</t>
  </si>
  <si>
    <t>As a Delivery Manager, I want to use CRM Analytics to create an interactive dashboard with adoption KPI lenses so that stakeholders can self-serve adoption insights and identify trends without relying on static reports.</t>
  </si>
  <si>
    <t>GEN-P4C1.1.6-M3-02</t>
  </si>
  <si>
    <t>As an Adoption Stakeholder, I want to access a self-service portal showing my team's adoption KPIs so that I can track p</t>
  </si>
  <si>
    <t>As an Adoption Stakeholder, I want to access a self-service portal showing my team's adoption KPIs so that I can track progress without submitting requests to administrators.</t>
  </si>
  <si>
    <t>GEN-P4C1.1.6-M3-03</t>
  </si>
  <si>
    <t>As a Delivery Manager: to benchmark our adoption metrics against nCino industry standards</t>
  </si>
  <si>
    <t>As a Delivery Manager, I want to benchmark our adoption metrics against nCino industry standards so that we can understand how we compare to peer institutions and identify improvement opportunities.</t>
  </si>
  <si>
    <t>GEN-P4C1.1.6-M4M5-01</t>
  </si>
  <si>
    <t>As a Delivery Manager: an AI agent to proactively analyze adoption data and recommend targeted enablement actions</t>
  </si>
  <si>
    <t>As a Delivery Manager, I want an AI agent to proactively analyze adoption data and recommend targeted enablement actions so that adoption improvements are data-driven and personalized.</t>
  </si>
  <si>
    <t>GEN-P4C1.1.6-M4M5-02</t>
  </si>
  <si>
    <t>As a Data Architect: to use Salesforce Data Cloud to create unified adoption profiles combining login data, feature usag</t>
  </si>
  <si>
    <t>As a Data Architect, I want to use Salesforce Data Cloud to create unified adoption profiles combining login data, feature usage, and engagement signals so that adoption KPIs are real-time and enable instant activation.</t>
  </si>
  <si>
    <t>GEN-P4C1.1.6-M4M5-03</t>
  </si>
  <si>
    <t>As a Chief Analytics Officer: to use machine learning to predict which users will adopt vs. churn</t>
  </si>
  <si>
    <t>As a Chief Analytics Officer, I want to use machine learning to predict which users will adopt vs. churn so that we can prioritize enablement investments toward high-impact interventions and reduce time-to-adoption.</t>
  </si>
  <si>
    <t>GEN-P4C1.1.7-M1M2-01</t>
  </si>
  <si>
    <t>P4C1.1.7</t>
  </si>
  <si>
    <t>Federated Community of Practice (CoP) + Domain Onboarding Playbooks</t>
  </si>
  <si>
    <t>As a Zennify delivery lead: to establish clear governance roles and operating model for the Federated Community of Pract</t>
  </si>
  <si>
    <t>As a Zennify delivery lead, I want to establish clear governance roles and operating model for the Federated Community of Practice so that domains can participate with clear accountability and communication structure.</t>
  </si>
  <si>
    <t>GEN-P4C1.1.7-M1M2-03</t>
  </si>
  <si>
    <t>As a domain lead: to access standardized but customizable onboarding playbooks for my domain type</t>
  </si>
  <si>
    <t>As a domain lead, I want to access standardized but customizable onboarding playbooks for my domain type so that I know exactly what steps to follow, what resources are needed, and what timeline to expect.</t>
  </si>
  <si>
    <t>GEN-P4C1.1.7-M3-02</t>
  </si>
  <si>
    <t>As a domain team member: an interactive step-by-step guide for onboarding that adapts to my domain type</t>
  </si>
  <si>
    <t>As a domain team member, I want an interactive step-by-step guide for onboarding that adapts to my domain type so that I can follow the process without extensive coordinator hand-holding.</t>
  </si>
  <si>
    <t>GEN-P4C1.1.7-M3-03</t>
  </si>
  <si>
    <t>As a CoP governance lead: to view analytics on onboarding velocity, playbook adoption, and CoP maturity</t>
  </si>
  <si>
    <t>As a CoP governance lead, I want to view analytics on onboarding velocity, playbook adoption, and CoP maturity so that I can measure effectiveness, identify bottlenecks, and continuously improve the process.</t>
  </si>
  <si>
    <t>GEN-P4C1.1.7-M4M5-02</t>
  </si>
  <si>
    <t>As a CoP governance lead: to predict which domains will successfully adopt FSC and which are at risk of delay</t>
  </si>
  <si>
    <t>As a CoP governance lead, I want to predict which domains will successfully adopt FSC and which are at risk of delay so that I can proactively intervene and improve overall onboarding success rates.</t>
  </si>
  <si>
    <t>GEN-P4C1.1.8-M1M2-01</t>
  </si>
  <si>
    <t>P4C1.1.8</t>
  </si>
  <si>
    <t>AI/BI Enablement Training + Governance</t>
  </si>
  <si>
    <t>governance; strategy; compliance_regulatory; innovation; culture_change</t>
  </si>
  <si>
    <t>As a Financial Services Manager: formalized AI/BI training materials and safe-use policies documented</t>
  </si>
  <si>
    <t>As a Financial Services Manager, I want formalized AI/BI training materials and safe-use policies documented so that all users understand how to use AI/BI features responsibly and in compliance with organizational governance.</t>
  </si>
  <si>
    <t>P1C1.1.1; P1C1.1.2; P1C1.1.3; P1C1.2.1; P1C1.5.1; P1C2.1.1; P1C2.1.4; P1C2.1.5; P1C2.7.1; P1C2.7.2; P1C2.7.3; P1C2.8.1; P1C3.1.1; P1C3.2.4; P1C3.3.1; P1C3.4.1; P1C4.1.1; P1C4.4.1; P1C4.5.1; P1C4.6.1; P1C4.8.5</t>
  </si>
  <si>
    <t>GEN-P4C1.1.8-M1M2-02</t>
  </si>
  <si>
    <t>As a Salesforce Administrator: to configure role-based access to AI/BI features</t>
  </si>
  <si>
    <t>As a Salesforce Administrator, I want to configure role-based access to AI/BI features so that only authorized users can activate, configure, or use specific AI/BI capabilities in accordance with governance policies.</t>
  </si>
  <si>
    <t>GEN-P4C1.1.8-M1M2-03</t>
  </si>
  <si>
    <t>As a Governance Officer: automated guardrails that enforce safe-use policies for AI/BI features</t>
  </si>
  <si>
    <t>As a Governance Officer, I want automated guardrails that enforce safe-use policies for AI/BI features so that risky or non-compliant usage is prevented or logged for investigation.</t>
  </si>
  <si>
    <t>GEN-P4C1.1.8-M1M2-04</t>
  </si>
  <si>
    <t>As a Delivery Lead: to track which users have completed AI/BI training and monitor adoption of AI/BI features across tea</t>
  </si>
  <si>
    <t>As a Delivery Lead, I want to track which users have completed AI/BI training and monitor adoption of AI/BI features across teams so that I can identify enablement gaps and optimize the program.</t>
  </si>
  <si>
    <t>GEN-P4C1.1.8-M3-01</t>
  </si>
  <si>
    <t>As an AI/BI End User, I want to access an interactive, role-based training portal where I can complete training modules,</t>
  </si>
  <si>
    <t>As an AI/BI End User, I want to access an interactive, role-based training portal where I can complete training modules, review governance policies, report incidents, and track progress so that I can self-serve enablement and contribute to governance compliance.</t>
  </si>
  <si>
    <t>GEN-P4C1.1.8-M3-02</t>
  </si>
  <si>
    <t>As a Delivery Manager: a real-time CRM Analytics dashboard that tracks training completion rates, feature adoption metri</t>
  </si>
  <si>
    <t>As a Delivery Manager, I want a real-time CRM Analytics dashboard that tracks training completion rates, feature adoption metrics, and governance incident trends across teams so that I can monitor enablement effectiveness and optimize the program.</t>
  </si>
  <si>
    <t>GEN-P4C1.1.8-M3-03</t>
  </si>
  <si>
    <t>As an AI/BI Training Administrator, I want to create interactive, self-paced training modules with embedded validation a</t>
  </si>
  <si>
    <t>As an AI/BI Training Administrator, I want to create interactive, self-paced training modules with embedded validation and automatic certification tracking so that I can ensure users demonstrate competency before using sensitive AI features.</t>
  </si>
  <si>
    <t>GEN-P4C1.1.8-M4M5-01</t>
  </si>
  <si>
    <t>governance; strategy; innovation; culture_change</t>
  </si>
  <si>
    <t>As an AI/BI End User, I want access to an intelligent AI copilot that answers my questions about feature usage, provides</t>
  </si>
  <si>
    <t>As an AI/BI End User, I want access to an intelligent AI copilot that answers my questions about feature usage, provides just-in-time guidance, and helps me comply with governance policies so that I can confidently use AI/BI tools without waiting for support.</t>
  </si>
  <si>
    <t>P1C1.1.1; P1C1.1.2; P1C1.1.3; P1C1.2.1; P1C1.5.1; P1C2.1.1; P1C2.1.4; P1C2.1.5; P1C2.8.1; P1C3.1.1; P1C3.2.4; P1C3.3.1; P1C3.4.1; P1C4.1.1; P1C4.4.1; P1C4.5.1; P1C4.6.1; P1C4.8.5</t>
  </si>
  <si>
    <t>GEN-P4C1.1.8-M4M5-02</t>
  </si>
  <si>
    <t>As a Governance Officer: automated detection and real-time response to potentially unsafe or non-compliant AI/BI usage p</t>
  </si>
  <si>
    <t>As a Governance Officer, I want automated detection and real-time response to potentially unsafe or non-compliant AI/BI usage patterns so that I can identify and remediate risks before they escalate.</t>
  </si>
  <si>
    <t>GEN-P4C1.2.1-M1M2-01</t>
  </si>
  <si>
    <t>P4C1.2.1</t>
  </si>
  <si>
    <t>Data Quality Framework &amp; Dimensions</t>
  </si>
  <si>
    <t>As a Data Governance Lead: a data quality dimension registry with per-object thresholds stored in Salesforce</t>
  </si>
  <si>
    <t>As a Data Governance Lead, I want a data quality dimension registry with per-object thresholds stored in Salesforce so that the team has a shared, auditable standard for measuring and reporting quality across critical FSC objects.</t>
  </si>
  <si>
    <t>GEN-P4C1.2.1-M1M2-02</t>
  </si>
  <si>
    <t>As a Data Steward: validation rules enforced on core Financial Services Cloud objects at point of entry</t>
  </si>
  <si>
    <t>As a Data Steward, I want validation rules enforced on core Financial Services Cloud objects at point of entry so that records failing minimum quality standards are blocked or warned before saving, preventing defects from entering the system.</t>
  </si>
  <si>
    <t>GEN-P4C1.2.1-M1M2-03</t>
  </si>
  <si>
    <t>As a Data Steward: duplicate matching and duplicate rules configured for Person Accounts and Contacts</t>
  </si>
  <si>
    <t>As a Data Steward, I want duplicate matching and duplicate rules configured for Person Accounts and Contacts so that the Uniqueness dimension is enforced at point of entry and existing potential duplicates are surfaced for scheduled remediation.</t>
  </si>
  <si>
    <t>GEN-P4C1.2.1-M1M2-04</t>
  </si>
  <si>
    <t>As a Data Steward: a Data Quality Issue object in Salesforce</t>
  </si>
  <si>
    <t>As a Data Steward, I want a Data Quality Issue object in Salesforce so that quality defects discovered through any mechanism can be logged, assigned, tracked through remediation, and closed with a documented root cause for trend analysis.</t>
  </si>
  <si>
    <t>GEN-P4C1.2.1-M1M2-05</t>
  </si>
  <si>
    <t>As a Data Governance Lead: a standard set of data quality reports and a summary dashboard covering core FSC objects</t>
  </si>
  <si>
    <t>As a Data Governance Lead, I want a standard set of data quality reports and a summary dashboard covering core FSC objects so that I can monitor completeness and validity trends, identify the highest-risk areas, and share program status with stakeholders on a regular cadence.</t>
  </si>
  <si>
    <t>GEN-P4C1.2.1-M3-01</t>
  </si>
  <si>
    <t>As a Data Governance Lead: a CRM Analytics data quality scorecard that calculates completeness, consistency, and uniquen</t>
  </si>
  <si>
    <t>As a Data Governance Lead, I want a CRM Analytics data quality scorecard that calculates completeness, consistency, and uniqueness scores across the full FSC dataset so that I have statistically rigorous, threshold-calibrated quality scores that refresh automatically and support cross-object trend analysis.</t>
  </si>
  <si>
    <t>GEN-P4C1.2.1-M3-02</t>
  </si>
  <si>
    <t>As a Data Steward: an OmniScript-guided data quality review workflow</t>
  </si>
  <si>
    <t>As a Data Steward, I want an OmniScript-guided data quality review workflow so that I can step through flagged records for a specific object and dimension, make inline corrections, and automatically close the associated Data Quality Issue - all within a single guided screen without manual navigation.</t>
  </si>
  <si>
    <t>GEN-P4C1.2.1-M4M5-01</t>
  </si>
  <si>
    <t>As a Data Governance Lead: an Agentforce data quality monitoring agent backed by Data Cloud quality signals</t>
  </si>
  <si>
    <t>As a Data Governance Lead, I want an Agentforce data quality monitoring agent backed by Data Cloud quality signals so that anomalous patterns in FSC data are detected and surfaced proactively - before they affect downstream analytics, regulatory reports, or client interactions.</t>
  </si>
  <si>
    <t>GEN-P4C1.2.1-M4M5-02</t>
  </si>
  <si>
    <t>As a Data Governance Lead: automated self-healing remediation for a defined set of low-risk, rule-based data quality def</t>
  </si>
  <si>
    <t>As a Data Governance Lead, I want automated self-healing remediation for a defined set of low-risk, rule-based data quality defects so that high-volume routine issues are corrected without manual steward intervention, freeing the team to focus remediation capacity on complex or high-severity problems.</t>
  </si>
  <si>
    <t>GEN-P4C1.2.2-M1M2-03</t>
  </si>
  <si>
    <t>P4C1.2.2</t>
  </si>
  <si>
    <t>Automated Data Quality Monitoring</t>
  </si>
  <si>
    <t>As a Compliance Officer: to monitor that all relationships are properly assigned to Relationship Groups and have require</t>
  </si>
  <si>
    <t>As a Compliance Officer, I want to monitor that all relationships are properly assigned to Relationship Groups and have required governance data so that we maintain consistent relationship hierarchy and governance standards.</t>
  </si>
  <si>
    <t>GEN-P4C1.2.2-M1M2-04</t>
  </si>
  <si>
    <t>As a Data Governance Lead: a real-time dashboard showing data quality metrics across key FSC objects</t>
  </si>
  <si>
    <t>As a Data Governance Lead, I want a real-time dashboard showing data quality metrics across key FSC objects so that I can monitor overall data health and prioritize remediation efforts.</t>
  </si>
  <si>
    <t>GEN-P4C1.2.2-M1M2-05</t>
  </si>
  <si>
    <t>As a Portfolio Manager: invalid or incomplete Financial Holding records to be identified and reported automatically</t>
  </si>
  <si>
    <t>As a Portfolio Manager, I want invalid or incomplete Financial Holding records to be identified and reported automatically so that our asset portfolio data remains accurate and timely for reporting and compliance.</t>
  </si>
  <si>
    <t>GEN-P4C1.2.2-M3-01</t>
  </si>
  <si>
    <t>As a Data Steward: to calculate and track data quality scores for key FSC objects using CRM Analytics</t>
  </si>
  <si>
    <t>As a Data Steward, I want to calculate and track data quality scores for key FSC objects using CRM Analytics so that I can measure quality improvements over time and identify systemic data gaps.</t>
  </si>
  <si>
    <t>GEN-P4C1.2.2-M3-03</t>
  </si>
  <si>
    <t>As a Business Manager: a real-time CRM Analytics dashboard showing data quality metrics and trending patterns broken dow</t>
  </si>
  <si>
    <t>As a Business Manager, I want a real-time CRM Analytics dashboard showing data quality metrics and trending patterns broken down by team and data domain so that I can quickly identify systemic issues and allocate remediation resources.</t>
  </si>
  <si>
    <t>GEN-P4C1.2.2-M4M5-01</t>
  </si>
  <si>
    <t>governance; innovation; data_governance</t>
  </si>
  <si>
    <t>As a Data Governance Lead: AI to automatically detect anomalies and unusual patterns in key FSC data that may indicate q</t>
  </si>
  <si>
    <t>As a Data Governance Lead, I want AI to automatically detect anomalies and unusual patterns in key FSC data that may indicate quality or fraud risk so that we identify and remediate problems before they cause business impact.</t>
  </si>
  <si>
    <t>P1C2.1.1; P1C2.1.4; P1C2.1.5; P1C2.5.1; P1C2.5.2; P1C2.5.3; P1C2.5.4; P1C2.5.5; P1C2.8.1; P1C3.1.1; P1C3.2.4; P1C3.3.1; P1C3.4.1</t>
  </si>
  <si>
    <t>GEN-P4C1.2.2-M4M5-02</t>
  </si>
  <si>
    <t>As a Data Manager: an AI agent to automatically correct common, low-risk data quality issues</t>
  </si>
  <si>
    <t>As a Data Manager, I want an AI agent to automatically correct common, low-risk data quality issues so that we reduce manual data maintenance effort and improve data hygiene without requiring human intervention for routine corrections.</t>
  </si>
  <si>
    <t>GEN-P4C1.2.3-M1M2-01</t>
  </si>
  <si>
    <t>P4C1.2.3</t>
  </si>
  <si>
    <t>Data Observability Platform</t>
  </si>
  <si>
    <t>As a data steward: to define validation rules on key FSC objects</t>
  </si>
  <si>
    <t>As a data steward, I want to define validation rules on key FSC objects so that data quality is enforced at point of entry.</t>
  </si>
  <si>
    <t>GEN-P4C1.2.3-M1M2-02</t>
  </si>
  <si>
    <t>As a compliance officer: to enable field history tracking on key FSC objects</t>
  </si>
  <si>
    <t>As a compliance officer, I want to enable field history tracking on key FSC objects so that I can audit who changed what data and when.</t>
  </si>
  <si>
    <t>GEN-P4C1.2.3-M1M2-03</t>
  </si>
  <si>
    <t>As a data steward: a dashboard showing freshness, completeness, and validity metrics for Financial Accounts, Holdings, a</t>
  </si>
  <si>
    <t>As a data steward, I want a dashboard showing freshness, completeness, and validity metrics for Financial Accounts, Holdings, and Relationships so that I can quickly assess data health.</t>
  </si>
  <si>
    <t>GEN-P4C1.2.3-M1M2-05</t>
  </si>
  <si>
    <t xml:space="preserve">As a data governance lead: to define and document data quality standards and SLAs for Financial Accounts, Holdings, and </t>
  </si>
  <si>
    <t>As a data governance lead, I want to define and document data quality standards and SLAs for Financial Accounts, Holdings, and Relationships so that stakeholders understand expectations.</t>
  </si>
  <si>
    <t>GEN-P4C1.2.3-M3-02</t>
  </si>
  <si>
    <t>As a data operations manager: to leverage nCino Operations Analytics dashboards to monitor data health across loan origi</t>
  </si>
  <si>
    <t>As a data operations manager, I want to leverage nCino Operations Analytics dashboards to monitor data health across loan origination and deposit pipelines so that I understand end-to-end data flow health.</t>
  </si>
  <si>
    <t>GEN-P4C1.2.3-M3-04</t>
  </si>
  <si>
    <t>As a data steward: nCino Workflow Engine to automatically escalate data quality incidents</t>
  </si>
  <si>
    <t>As a data steward, I want nCino Workflow Engine to automatically escalate data quality incidents so that issues are routed to the right owner with urgency and visibility.</t>
  </si>
  <si>
    <t>GEN-P4C1.2.3-M4M5-01</t>
  </si>
  <si>
    <t>As a data steward: an Agentforce agent to autonomously investigate and resolve common data quality issues</t>
  </si>
  <si>
    <t>As a data steward, I want an Agentforce agent to autonomously investigate and resolve common data quality issues so that I can focus on complex root-cause analysis instead of manual remediation.</t>
  </si>
  <si>
    <t>GEN-P4C1.2.4-M1M2-01</t>
  </si>
  <si>
    <t>P4C1.2.4</t>
  </si>
  <si>
    <t>Data Contracts &amp; Schema Management</t>
  </si>
  <si>
    <t>As a Data Governance Lead: to establish formal data contracts for core FSC objects</t>
  </si>
  <si>
    <t>As a Data Governance Lead, I want to establish formal data contracts for core FSC objects so that all teams have a shared understanding of data structures and requirements.</t>
  </si>
  <si>
    <t>GEN-P4C1.2.4-M1M2-03</t>
  </si>
  <si>
    <t>As a Data Steward: to implement Salesforce Validation Rules based on data contracts</t>
  </si>
  <si>
    <t>As a Data Steward, I want to implement Salesforce Validation Rules based on data contracts so that invalid data cannot be saved to core FSC objects.</t>
  </si>
  <si>
    <t>GEN-P4C1.2.4-M1M2-04</t>
  </si>
  <si>
    <t>As a Data Governance Lead: to establish a formal change management process for data contracts</t>
  </si>
  <si>
    <t>As a Data Governance Lead, I want to establish a formal change management process for data contracts so that schema changes are coordinated, tested, and communicated.</t>
  </si>
  <si>
    <t>GEN-P4C1.2.4-M3-02</t>
  </si>
  <si>
    <t>As a Data Governance Lead: to build a CRM Analytics dashboard that monitors data contract compliance</t>
  </si>
  <si>
    <t>As a Data Governance Lead, I want to build a CRM Analytics dashboard that monitors data contract compliance so that governance teams can identify and remediate violations.</t>
  </si>
  <si>
    <t>GEN-P4C1.3.1-M1M2-02</t>
  </si>
  <si>
    <t>P4C1.3.1</t>
  </si>
  <si>
    <t>Enterprise Data Architecture</t>
  </si>
  <si>
    <t>Data Architecture &amp; Modeling</t>
  </si>
  <si>
    <t>As a Data Steward: to conduct and document a comprehensive assessment of current system landscapes, data flows, and qual</t>
  </si>
  <si>
    <t>As a Data Steward, I want to conduct and document a comprehensive assessment of current system landscapes, data flows, and quality issues so that the target architecture is informed by reality and migration risks are understood.</t>
  </si>
  <si>
    <t>GEN-P4C1.3.1-M1M2-05</t>
  </si>
  <si>
    <t>As a Data Steward: to create a centralized, version-controlled data mapping repository that documents field lineage from</t>
  </si>
  <si>
    <t>As a Data Steward, I want to create a centralized, version-controlled data mapping repository that documents field lineage from source systems to target Salesforce FSC objects so that migration teams and integration builders have a single source of truth.</t>
  </si>
  <si>
    <t>GEN-P4C1.3.1-M3-01</t>
  </si>
  <si>
    <t>As a Data Architect: to build a data architecture governance dashboard that visualizes architecture compliance, data qua</t>
  </si>
  <si>
    <t>As a Data Architect, I want to build a data architecture governance dashboard that visualizes architecture compliance, data quality metrics, and integration health so that the Architecture Review Board can monitor ongoing architecture alignment.</t>
  </si>
  <si>
    <t>GEN-P4C1.3.1-M4M5-03</t>
  </si>
  <si>
    <t>As a Data Architect: to configure an AI-powered Data Architecture Assistant using Agentforce that answers questions abou</t>
  </si>
  <si>
    <t>As a Data Architect, I want to configure an AI-powered Data Architecture Assistant using Agentforce that answers questions about data architecture, recommends integration patterns, and guides architects on governance policies so that architecture knowledge is accessible and standardized.</t>
  </si>
  <si>
    <t>GEN-P4C1.3.2-M1M2-04</t>
  </si>
  <si>
    <t>P4C1.3.2</t>
  </si>
  <si>
    <t>Batch/Bulk Integration Patterns</t>
  </si>
  <si>
    <t>As a data governance lead: source-to-target field mapping specifications defined and version-controlled for all batch in</t>
  </si>
  <si>
    <t>As a data governance lead, I want source-to-target field mapping specifications defined and version-controlled for all batch integrations so that financial data loaded into Salesforce FSC is consistently structured, accurately transformed, and traceable to its source.</t>
  </si>
  <si>
    <t>GEN-P4C1.3.4-M3-02</t>
  </si>
  <si>
    <t>P4C1.3.4</t>
  </si>
  <si>
    <t>Canonical Structured Data Support</t>
  </si>
  <si>
    <t>As a data steward: a CRM Analytics dashboard showing canonical field completeness and compliance rates across FSC entiti</t>
  </si>
  <si>
    <t>As a data steward, I want a CRM Analytics dashboard showing canonical field completeness and compliance rates across FSC entities so that I can identify and prioritize data quality remediation efforts.</t>
  </si>
  <si>
    <t>GEN-P4C1.3.6-M1M2-05</t>
  </si>
  <si>
    <t>P4C1.3.6</t>
  </si>
  <si>
    <t>Event-Driven Data Architecture</t>
  </si>
  <si>
    <t>As a Compliance Officer: all business events to be logged in an immutable audit trail with full payload and metadata</t>
  </si>
  <si>
    <t>As a Compliance Officer, I want all business events to be logged in an immutable audit trail with full payload and metadata so that I can demonstrate regulatory compliance and trace decisions back to their source.</t>
  </si>
  <si>
    <t>GEN-P4C1.3.6-M3-01</t>
  </si>
  <si>
    <t>As a Data Governance Lead: to create a discoverable, self-service event registry where teams can find, understand, and p</t>
  </si>
  <si>
    <t>As a Data Governance Lead, I want to create a discoverable, self-service event registry where teams can find, understand, and plan integrations around available events without manual coordination.</t>
  </si>
  <si>
    <t>GEN-P4C1.3.6-M3-02</t>
  </si>
  <si>
    <t>As a Business Operations Manager: real-time dashboards showing event flows, processing latencies, and data quality metri</t>
  </si>
  <si>
    <t>As a Business Operations Manager, I want real-time dashboards showing event flows, processing latencies, and data quality metrics so that I can monitor the health of our event-driven architecture and spot failures early.</t>
  </si>
  <si>
    <t>GEN-P4C1.3.7-M1M2-01</t>
  </si>
  <si>
    <t>P4C1.3.7</t>
  </si>
  <si>
    <t>Tiered-Latency Data Architecture Service Levels</t>
  </si>
  <si>
    <t>As a data governance lead: to establish formal definitions and governance for data latency tiers</t>
  </si>
  <si>
    <t>As a data governance lead, I want to establish formal definitions and governance for data latency tiers so that the organization has consistent service levels across all data sources.</t>
  </si>
  <si>
    <t>GEN-P4C1.3.7-M1M2-04</t>
  </si>
  <si>
    <t>As a data governance lead: to document all SLAs for each data tier and track SLA compliance</t>
  </si>
  <si>
    <t>As a data governance lead, I want to document all SLAs for each data tier and track SLA compliance so that the organization can measure and report on tier service level attainment.</t>
  </si>
  <si>
    <t>GEN-P4C1.3.7-M3-01</t>
  </si>
  <si>
    <t>As a data governance lead: to establish an SLA exception request workflow using OmniStudio</t>
  </si>
  <si>
    <t>As a data governance lead, I want to establish an SLA exception request workflow using OmniStudio so that business users can request (and governance approves) deviations from standard tier assignments with clear tracking and metrics.</t>
  </si>
  <si>
    <t>GEN-P4C1.3.7-M3-02</t>
  </si>
  <si>
    <t>As a data governance lead: a CRM Analytics dashboard showing real-time SLA compliance metrics</t>
  </si>
  <si>
    <t>As a data governance lead, I want a CRM Analytics dashboard showing real-time SLA compliance metrics so that I can quickly identify compliance risks and SLA violations.</t>
  </si>
  <si>
    <t>GEN-P4C1.4.1-M1M2-01</t>
  </si>
  <si>
    <t>P4C1.4.1</t>
  </si>
  <si>
    <t>MDM Strategy &amp; Golden Record</t>
  </si>
  <si>
    <t>Master &amp; Reference Data Management</t>
  </si>
  <si>
    <t>As a data steward: to establish MDM governance rules and authority hierarchy</t>
  </si>
  <si>
    <t>As a data steward, I want to establish MDM governance rules and authority hierarchy so that the organization has a single source of truth for master data.</t>
  </si>
  <si>
    <t>GEN-P4C1.4.1-M1M2-02</t>
  </si>
  <si>
    <t>As a program manager: to assess current master data quality and identify duplicate records</t>
  </si>
  <si>
    <t>As a program manager, I want to assess current master data quality and identify duplicate records so that we establish a baseline for measuring MDM program success.</t>
  </si>
  <si>
    <t>GEN-P4C1.4.1-M1M2-03</t>
  </si>
  <si>
    <t>As a Salesforce admin: to configure master record objects and add data lineage fields</t>
  </si>
  <si>
    <t>As a Salesforce admin, I want to configure master record objects and add data lineage fields so that we have a structured golden record repository aligned with the MDM governance model.</t>
  </si>
  <si>
    <t>GEN-P4C1.4.1-M1M2-04</t>
  </si>
  <si>
    <t>As a data steward: a process to identify duplicate records and safely consolidate them</t>
  </si>
  <si>
    <t>As a data steward, I want a process to identify duplicate records and safely consolidate them so that master data reflects a single customer view without redundancy.</t>
  </si>
  <si>
    <t>GEN-P4C1.4.1-M1M2-05</t>
  </si>
  <si>
    <t>As a data steward: to enforce standardized data formats and required fields</t>
  </si>
  <si>
    <t>As a data steward, I want to enforce standardized data formats and required fields so that master records maintain consistent, high-quality information.</t>
  </si>
  <si>
    <t>GEN-P4C1.4.1-M1M2-06</t>
  </si>
  <si>
    <t>As a relationship manager: to establish household and corporate entity relationships</t>
  </si>
  <si>
    <t>As a relationship manager, I want to establish household and corporate entity relationships so that we manage related customers holistically and support comprehensive financial planning.</t>
  </si>
  <si>
    <t>GEN-P4C1.4.1-M3-01</t>
  </si>
  <si>
    <t>As a customer: to verify and update my master data through a self-service portal</t>
  </si>
  <si>
    <t>As a customer, I want to verify and update my master data through a self-service portal so that I can keep my information accurate without contacting support.</t>
  </si>
  <si>
    <t>GEN-P4C1.4.1-M3-02</t>
  </si>
  <si>
    <t>As a data steward: a real-time dashboard showing data quality metrics and duplicate activity</t>
  </si>
  <si>
    <t>As a data steward, I want a real-time dashboard showing data quality metrics and duplicate activity so that I can prioritize remediation and track MDM progress.</t>
  </si>
  <si>
    <t>GEN-P4C1.4.1-M3-03</t>
  </si>
  <si>
    <t>As a data steward: an intelligent duplicate detection interface that surfaces candidates and recommends merge actions</t>
  </si>
  <si>
    <t>As a data steward, I want an intelligent duplicate detection interface that surfaces candidates and recommends merge actions so that deduplication is faster and more confident.</t>
  </si>
  <si>
    <t>GEN-P4C1.4.1-M4M5-01</t>
  </si>
  <si>
    <t>As a data architect: to create unified customer profiles in Data Cloud with real-time identity resolution</t>
  </si>
  <si>
    <t>As a data architect, I want to create unified customer profiles in Data Cloud with real-time identity resolution so that duplicates are prevented at the source and master data stays synchronized across systems automatically.</t>
  </si>
  <si>
    <t>GEN-P4C1.4.1-M4M5-02</t>
  </si>
  <si>
    <t>As a data governance manager: an Agentforce AI agent to proactively monitor for duplicate risk and autonomously merge co</t>
  </si>
  <si>
    <t>As a data governance manager, I want an Agentforce AI agent to proactively monitor for duplicate risk and autonomously merge confirmed duplicates so that data quality is maintained without manual stewardship burden.</t>
  </si>
  <si>
    <t>GEN-P4C1.4.2-M1M2-02</t>
  </si>
  <si>
    <t>P4C1.4.2</t>
  </si>
  <si>
    <t>Identity Resolution &amp; Unified Customer Profile</t>
  </si>
  <si>
    <t>As a data steward: external system identifier fields stored on customer records</t>
  </si>
  <si>
    <t>As a data steward, I want external system identifier fields stored on customer records so that I can trace and link a customer's identity across core banking, onboarding, and prior CRM systems.</t>
  </si>
  <si>
    <t>GEN-P4C1.4.2-M1M2-03</t>
  </si>
  <si>
    <t>As a data steward: a structured process to merge duplicate customer records</t>
  </si>
  <si>
    <t>As a data steward, I want a structured process to merge duplicate customer records so that a single authoritative master Person Account is maintained for each individual.</t>
  </si>
  <si>
    <t>GEN-P4C1.4.2-M3-01</t>
  </si>
  <si>
    <t>As a data steward: a guided OmniScript workflow to review and resolve flagged duplicate customer records</t>
  </si>
  <si>
    <t>As a data steward, I want a guided OmniScript workflow to review and resolve flagged duplicate customer records so that the deduplication process is consistent, step-by-step, and produces an auditable outcome.</t>
  </si>
  <si>
    <t>GEN-P4C1.4.2-M3-03</t>
  </si>
  <si>
    <t>As a data governance manager: a CRM Analytics dashboard tracking duplicate detection rates, merge activity, and identity</t>
  </si>
  <si>
    <t>As a data governance manager, I want a CRM Analytics dashboard tracking duplicate detection rates, merge activity, and identity field completeness so that I can monitor the effectiveness of the unified customer profile initiative and target remediation efforts.</t>
  </si>
  <si>
    <t>GEN-P4C1.4.3-M1M2-02</t>
  </si>
  <si>
    <t>P4C1.4.3</t>
  </si>
  <si>
    <t>Reference Data Management</t>
  </si>
  <si>
    <t>As a Reference Data Administrator: to establish Global Value Picklists for Contact reference codes</t>
  </si>
  <si>
    <t>As a Reference Data Administrator, I want to establish Global Value Picklists for Contact reference codes so that contact classification values are centralized and consistently applied across all contact records and systems.</t>
  </si>
  <si>
    <t>GEN-P4C1.4.3-M1M2-04</t>
  </si>
  <si>
    <t>As a Reference Data Steward: to implement validation rules and a change management process for reference data</t>
  </si>
  <si>
    <t>As a Reference Data Steward, I want to implement validation rules and a change management process for reference data so that reference code updates are controlled, documented, and prevent data inconsistency.</t>
  </si>
  <si>
    <t>GEN-P4C1.4.3-M3-01</t>
  </si>
  <si>
    <t>As a Business Analyst: to provide business users with a self-service portal to view and request updates to reference dat</t>
  </si>
  <si>
    <t>As a Business Analyst, I want to provide business users with a self-service portal to view and request updates to reference data so that reference data maintenance is decentralized and non-technical users can participate in governance.</t>
  </si>
  <si>
    <t>GEN-P4C1.4.3-M3-02</t>
  </si>
  <si>
    <t xml:space="preserve">As a Data Governance Manager: to create a reference data quality dashboard that monitors reference code consistency and </t>
  </si>
  <si>
    <t>As a Data Governance Manager, I want to create a reference data quality dashboard that monitors reference code consistency and completeness so that data quality issues are identified and corrected proactively.</t>
  </si>
  <si>
    <t>GEN-P4C1.4.3-M4M5-01</t>
  </si>
  <si>
    <t>As a Data Governance Architect: to create unified reference data profiles in Salesforce Data Cloud</t>
  </si>
  <si>
    <t>As a Data Governance Architect, I want to create unified reference data profiles in Salesforce Data Cloud so that reference codes are enriched with semantic relationships and automatically cross-referenced across banking, lending, wealth management, and insurance use cases.</t>
  </si>
  <si>
    <t>GEN-P4C1.4.3-M4M5-02</t>
  </si>
  <si>
    <t>As a Reference Data Operations Lead: to deploy AI-driven reference data agents with Agentforce to automatically maintain</t>
  </si>
  <si>
    <t>As a Reference Data Operations Lead, I want to deploy AI-driven reference data agents with Agentforce to automatically maintain reference codes, detect anomalies, and recommend consolidations so that reference data governance operates with zero manual intervention.</t>
  </si>
  <si>
    <t>GEN-P4C1.5.1-M1M2-01</t>
  </si>
  <si>
    <t>P4C1.5.1</t>
  </si>
  <si>
    <t>Enterprise Data Catalog &amp; Discovery</t>
  </si>
  <si>
    <t>Metadata Management &amp; Data Catalog</t>
  </si>
  <si>
    <t>As a Data Steward: to establish a centralized data asset inventory in Salesforce</t>
  </si>
  <si>
    <t>As a Data Steward, I want to establish a centralized data asset inventory in Salesforce so that the organization has a single source of truth for all data assets and their metadata.</t>
  </si>
  <si>
    <t>GEN-P4C1.5.1-M1M2-02</t>
  </si>
  <si>
    <t>As a Business Analyst: a searchable business glossary linked to data assets</t>
  </si>
  <si>
    <t>As a Business Analyst, I want a searchable business glossary linked to data assets so that I can understand what data means and how it relates to business concepts.</t>
  </si>
  <si>
    <t>GEN-P4C1.5.1-M1M2-04</t>
  </si>
  <si>
    <t>As a Data Governance Officer: to assign data stewards to assets and enforce data ownership accountability</t>
  </si>
  <si>
    <t>As a Data Governance Officer, I want to assign data stewards to assets and enforce data ownership accountability so that governance is continuous and data quality is monitored over time.</t>
  </si>
  <si>
    <t>GEN-P4C1.5.1-M3-01</t>
  </si>
  <si>
    <t>As a Data Consumer: to access a self-service data discovery portal where I can search, filter, and explore the full data</t>
  </si>
  <si>
    <t>As a Data Consumer, I want to access a self-service data discovery portal where I can search, filter, and explore the full data catalog so that I can discover data assets independently without email requests.</t>
  </si>
  <si>
    <t>GEN-P4C1.5.1-M3-02</t>
  </si>
  <si>
    <t>As a Data Governance Officer: visibility into data catalog usage, asset popularity, and coverage gaps</t>
  </si>
  <si>
    <t>As a Data Governance Officer, I want visibility into data catalog usage, asset popularity, and coverage gaps so that I can measure catalog adoption and guide stewards on prioritization.</t>
  </si>
  <si>
    <t>GEN-P4C1.5.1-M3-04</t>
  </si>
  <si>
    <t>As a Data Steward: to document and visualize data lineage</t>
  </si>
  <si>
    <t>As a Data Steward, I want to document and visualize data lineage so that downstream data consumers understand where data comes from and how it flows through transformations.</t>
  </si>
  <si>
    <t>GEN-P4C1.5.1-M4M5-01</t>
  </si>
  <si>
    <t>As a Data Consumer: to ask natural language questions like "Show me all customer data sources" and get an AI-generated a</t>
  </si>
  <si>
    <t>As a Data Consumer, I want to ask natural language questions like "Show me all customer data sources" and get an AI-generated answer with relevant assets and recommendations so that I can discover data without understanding technical naming conventions.</t>
  </si>
  <si>
    <t>GEN-P4C1.5.1-M4M5-03</t>
  </si>
  <si>
    <t>As a Data Operations Manager: to continuously monitor data asset health with automatic quality scoring</t>
  </si>
  <si>
    <t>As a Data Operations Manager, I want to continuously monitor data asset health with automatic quality scoring so that low-quality assets are flagged for steward review and data consumers know which assets are safe to use.</t>
  </si>
  <si>
    <t>GEN-P4C1.6.1-M1M2-01</t>
  </si>
  <si>
    <t>P4C1.6.1</t>
  </si>
  <si>
    <t>End-to-End Data Lineage</t>
  </si>
  <si>
    <t>Data Lineage &amp; Traceability</t>
  </si>
  <si>
    <t>As a Compliance Officer: to track where data originates and when it enters the system</t>
  </si>
  <si>
    <t>As a Compliance Officer, I want to track where data originates and when it enters the system so that I can trace data lineage for regulatory audits and impact analysis.</t>
  </si>
  <si>
    <t>GEN-P4C1.6.1-M1M2-02</t>
  </si>
  <si>
    <t>As a Data Steward: to maintain a centralized registry of all integration touchpoints</t>
  </si>
  <si>
    <t>As a Data Steward, I want to maintain a centralized registry of all integration touchpoints so that compliance teams can quickly understand data flow pathways and perform impact analysis.</t>
  </si>
  <si>
    <t>GEN-P4C1.6.1-M1M2-03</t>
  </si>
  <si>
    <t>governance; compliance_regulatory; culture_change; data_governance</t>
  </si>
  <si>
    <t>As a Compliance Officer: field changes to be tracked and auditable</t>
  </si>
  <si>
    <t>As a Compliance Officer, I want field changes to be tracked and auditable so that I can satisfy regulatory requirements and investigate data modification history.</t>
  </si>
  <si>
    <t>P1C2.1.1; P1C2.1.4; P1C2.1.5; P1C2.5.1; P1C2.5.2; P1C2.5.3; P1C2.5.4; P1C2.5.5; P1C2.7.1; P1C2.7.2; P1C2.7.3; P1C2.8.1; P1C4.1.1; P1C4.4.1; P1C4.5.1; P1C4.6.1; P1C4.8.5</t>
  </si>
  <si>
    <t>GEN-P4C1.6.1-M3-01</t>
  </si>
  <si>
    <t>As a Data Steward: to visualize data lineage end-to-end from source systems through Salesforce</t>
  </si>
  <si>
    <t>As a Data Steward, I want to visualize data lineage end-to-end from source systems through Salesforce so that advisors and compliance teams can quickly understand data flow pathways and dependencies.</t>
  </si>
  <si>
    <t>GEN-P4C1.6.1-M3-03</t>
  </si>
  <si>
    <t>compliance_regulatory; culture_change; data_governance</t>
  </si>
  <si>
    <t>As a Financial Advisor: to self-serve query data lineage without submitting manual requests</t>
  </si>
  <si>
    <t>As a Financial Advisor, I want to self-serve query data lineage without submitting manual requests so that I can quickly understand data origin and modification history for customer records.</t>
  </si>
  <si>
    <t>P1C2.5.1; P1C2.5.2; P1C2.5.3; P1C2.5.4; P1C2.5.5; P1C2.7.1; P1C2.7.2; P1C2.7.3; P1C4.1.1; P1C4.4.1; P1C4.5.1; P1C4.6.1; P1C4.8.5</t>
  </si>
  <si>
    <t>GEN-P4C1.6.1-M4M5-01</t>
  </si>
  <si>
    <t>As a Compliance Officer: real-time data lineage across all sources in a unified customer profile</t>
  </si>
  <si>
    <t>As a Compliance Officer, I want real-time data lineage across all sources in a unified customer profile so that I can perform instant impact analysis for any data change across the organization.</t>
  </si>
  <si>
    <t>GEN-P4C1.6.1-M4M5-02</t>
  </si>
  <si>
    <t>As a Data Steward: an AI agent to analyze impact of data changes automatically</t>
  </si>
  <si>
    <t>As a Data Steward, I want an AI agent to analyze impact of data changes automatically so that advisors can get instant answers to "what-if" lineage questions without submitting manual requests.</t>
  </si>
  <si>
    <t>GEN-P4C1.6.1-M4M5-03</t>
  </si>
  <si>
    <t>As a Data Steward: the system to automatically notify stakeholders of data lineage changes and potential impacts</t>
  </si>
  <si>
    <t>As a Data Steward, I want the system to automatically notify stakeholders of data lineage changes and potential impacts so that we can prevent unintended downstream consequences before they occur.</t>
  </si>
  <si>
    <t>GEN-P4C1.8.1-M1M2-01</t>
  </si>
  <si>
    <t>P4C1.8.1</t>
  </si>
  <si>
    <t>Data Lifecycle Management</t>
  </si>
  <si>
    <t>Data Lifecycle &amp; Privacy Governance</t>
  </si>
  <si>
    <t>As a Compliance Officer: to define data retention policies and governance rules</t>
  </si>
  <si>
    <t>As a Compliance Officer, I want to define data retention policies and governance rules so that the organization has a clear framework for when data should be archived and deleted.</t>
  </si>
  <si>
    <t>GEN-P4C1.8.1-M1M2-02</t>
  </si>
  <si>
    <t>As an Auditor, I want field history tracking enabled on core Financial Services Cloud objects so that I can audit change</t>
  </si>
  <si>
    <t>As an Auditor, I want field history tracking enabled on core Financial Services Cloud objects so that I can audit changes to customer, loan, and account data for compliance and investigation purposes.</t>
  </si>
  <si>
    <t>GEN-P4C1.8.1-M1M2-04</t>
  </si>
  <si>
    <t>As a Compliance Officer: to automatically delete records after their retention period expires</t>
  </si>
  <si>
    <t>As a Compliance Officer, I want to automatically delete records after their retention period expires so that the organization minimizes storage and legal liability from stale data while maintaining a complete audit log of what was deleted.</t>
  </si>
  <si>
    <t>GEN-P4C1.8.1-M3-01</t>
  </si>
  <si>
    <t>As a Compliance Officer: to view real-time dashboards showing data retention and archival metrics</t>
  </si>
  <si>
    <t>As a Compliance Officer, I want to view real-time dashboards showing data retention and archival metrics so that I can monitor compliance status and identify objects at risk of policy violations.</t>
  </si>
  <si>
    <t>GEN-P4C1.8.1-M3-02</t>
  </si>
  <si>
    <t>As a Data Subject: to access a self-service portal to view my personal data retention status and request that my data be</t>
  </si>
  <si>
    <t>As a Data Subject, I want to access a self-service portal to view my personal data retention status and request that my data be retained longer or deleted sooner in accordance with privacy regulations.</t>
  </si>
  <si>
    <t>GEN-P4C1.8.1-M4M5-01</t>
  </si>
  <si>
    <t>As a Data Governance Manager: an AI-powered agent to monitor data lifecycle compliance continuously and recommend policy</t>
  </si>
  <si>
    <t>As a Data Governance Manager, I want an AI-powered agent to monitor data lifecycle compliance continuously and recommend policy adjustments based on data usage patterns so that retention policies stay aligned with business needs and regulatory requirements.</t>
  </si>
  <si>
    <t>GEN-P4C1.8.1-M4M5-02</t>
  </si>
  <si>
    <t>As a Compliance Officer: legal hold to integrate with automated lifecycle processes</t>
  </si>
  <si>
    <t>As a Compliance Officer, I want legal hold to integrate with automated lifecycle processes so that records under litigation cannot be deleted even if their retention period expires, and legal holds are tracked and reported for regulatory proof.</t>
  </si>
  <si>
    <t>GEN-P4C1.8.2-M1M2-01</t>
  </si>
  <si>
    <t>P4C1.8.2</t>
  </si>
  <si>
    <t>Privacy by Design &amp; Data Minimization</t>
  </si>
  <si>
    <t>As a Privacy Officer: to establish a centralized record of what customer data is collected and for what documented busin</t>
  </si>
  <si>
    <t>As a Privacy Officer, I want to establish a centralized record of what customer data is collected and for what documented business purposes, so that the organization only collects data necessary for defined, legitimate purposes.</t>
  </si>
  <si>
    <t>GEN-P4C1.8.2-M1M2-03</t>
  </si>
  <si>
    <t>As a Data Privacy Manager: to capture and store customer consent for each documented data collection purpose,</t>
  </si>
  <si>
    <t>As a Data Privacy Manager, I want to capture and store customer consent for each documented data collection purpose, so that the organization can demonstrate lawful basis and purpose limitation for all personal data handling.</t>
  </si>
  <si>
    <t>GEN-P4C1.8.2-M1M2-05</t>
  </si>
  <si>
    <t>As a Privacy Officer: to require a structured privacy impact assessment before any new data collection or usage change i</t>
  </si>
  <si>
    <t>As a Privacy Officer, I want to require a structured privacy impact assessment before any new data collection or usage change is implemented, so that privacy risks are identified and mitigated before changes go live.</t>
  </si>
  <si>
    <t>GEN-P4C1.8.3-M3-01</t>
  </si>
  <si>
    <t>P4C1.8.3</t>
  </si>
  <si>
    <t>Data Segregation &amp; Security Controls</t>
  </si>
  <si>
    <t>As a Compliance Manager: to automate the request and approval workflow for elevated data access,</t>
  </si>
  <si>
    <t>As a Compliance Manager, I want to automate the request and approval workflow for elevated data access, so that users can request access to restricted records through a portal without manual forms, and audit trails capture every step.</t>
  </si>
  <si>
    <t>GEN-P4C1.8.3-M3-03</t>
  </si>
  <si>
    <t>As a user: a self-service portal to view my current data access permissions and request access to restricted records,</t>
  </si>
  <si>
    <t>As a user, I want a self-service portal to view my current data access permissions and request access to restricted records, so that I don't need to contact support and can track my requests in real time.</t>
  </si>
  <si>
    <t>GEN-P4C1.8.3-M4M5-02</t>
  </si>
  <si>
    <t>As a System Administrator: to implement just-in-time (JIT) access provisioning</t>
  </si>
  <si>
    <t>As a System Administrator, I want to implement just-in-time (JIT) access provisioning so that permission sets are granted only when a user submits a legitimate business request and automatically revoked after the task is complete, so that standing access is eliminated and compliance risk is minimized.</t>
  </si>
  <si>
    <t>GEN-P4C1.8.6-M1M2-01</t>
  </si>
  <si>
    <t>P4C1.8.6</t>
  </si>
  <si>
    <t>Consent Lifecycle Management</t>
  </si>
  <si>
    <t>As a Compliance Officer: a structured consent data model with field-level classification</t>
  </si>
  <si>
    <t>As a Compliance Officer, I want a structured consent data model with field-level classification so that the organization can track what personal data is collected, how it is used, and whether customer consent has been obtained for each purpose.</t>
  </si>
  <si>
    <t>GEN-P4C1.8.6-M1M2-03</t>
  </si>
  <si>
    <t>As a Compliance Officer: consent status enforced at the point of communication initiation and data sharing</t>
  </si>
  <si>
    <t>As a Compliance Officer, I want consent status enforced at the point of communication initiation and data sharing so that the organization never sends marketing communications or processes data for purposes a customer has not consented to.</t>
  </si>
  <si>
    <t>GEN-P4C1.8.6-M1M2-04</t>
  </si>
  <si>
    <t>As a Privacy Officer: a structured process for receiving, tracking, and fulfilling data subject rights requests</t>
  </si>
  <si>
    <t>As a Privacy Officer, I want a structured process for receiving, tracking, and fulfilling data subject rights requests so that the organization meets regulatory deadlines for consent withdrawal, data deletion, data export, and restriction requests.</t>
  </si>
  <si>
    <t>GEN-P4C1.8.6-M3-02</t>
  </si>
  <si>
    <t>As a Relationship Manager: a guided digital consent capture workflow embedded in the customer record</t>
  </si>
  <si>
    <t>As a Relationship Manager, I want a guided digital consent capture workflow embedded in the customer record so that I can efficiently obtain and record multi-channel consent during in-branch or phone interactions without navigating multiple screens.</t>
  </si>
  <si>
    <t>GEN-P4C1.8.6-M4M5-02</t>
  </si>
  <si>
    <t xml:space="preserve">As a Relationship Manager: an AI-powered consent assistant that proactively surfaces consent renewal needs and helps me </t>
  </si>
  <si>
    <t>As a Relationship Manager, I want an AI-powered consent assistant that proactively surfaces consent renewal needs and helps me draft compliant re-consent communications so that consent coverage stays high without requiring me to manually review compliance reports.</t>
  </si>
  <si>
    <t>GEN-P4C1.8.8-M1M2-01</t>
  </si>
  <si>
    <t>P4C1.8.8</t>
  </si>
  <si>
    <t>External Data Sharing &amp; Exchange Governance</t>
  </si>
  <si>
    <t>As a compliance officer: to track all external data sharing agreements in a centralized location</t>
  </si>
  <si>
    <t>As a compliance officer, I want to track all external data sharing agreements in a centralized location so that I can maintain control over who has access to our data and ensure compliance with data governance policies.</t>
  </si>
  <si>
    <t>GEN-P4C1.8.8-M1M2-04</t>
  </si>
  <si>
    <t>As a compliance officer: to maintain a complete audit trail of who has access to shared data and when that access was gr</t>
  </si>
  <si>
    <t>As a compliance officer, I want to maintain a complete audit trail of who has access to shared data and when that access was granted or revoked so that I can demonstrate compliance with data governance policies.</t>
  </si>
  <si>
    <t>GEN-P4C1.8.8-M3-02</t>
  </si>
  <si>
    <t>As a compliance manager: to see real-time dashboards showing data sharing agreements, partner usage patterns, and compli</t>
  </si>
  <si>
    <t>As a compliance manager, I want to see real-time dashboards showing data sharing agreements, partner usage patterns, and compliance metrics so that I can proactively manage data governance risks.</t>
  </si>
  <si>
    <t>GEN-P4C1.8.8-M4M5-01</t>
  </si>
  <si>
    <t>As a system administrator: access to data to be automatically provisioned when agreements are signed and deprovisioned w</t>
  </si>
  <si>
    <t>As a system administrator, I want access to data to be automatically provisioned when agreements are signed and deprovisioned when agreements expire so that manual access management errors are eliminated.</t>
  </si>
  <si>
    <t>GEN-P4C1.8.8-M4M5-03</t>
  </si>
  <si>
    <t>As a data governance leader: to offer partners a self-service marketplace where they can discover and request new data p</t>
  </si>
  <si>
    <t>As a data governance leader, I want to offer partners a self-service marketplace where they can discover and request new data products, with entitlements automatically adjusted based on usage and risk so that data sharing is efficient and scalable.</t>
  </si>
  <si>
    <t>GEN-P4C2.1.1-M1M2-02</t>
  </si>
  <si>
    <t>P4C2.1.1</t>
  </si>
  <si>
    <t>Enterprise Analytics Strategy</t>
  </si>
  <si>
    <t>Analytics &amp; AI Strategy</t>
  </si>
  <si>
    <t>As a Chief Data Officer: a defined governance model and decision-making framework</t>
  </si>
  <si>
    <t>As a Chief Data Officer, I want a defined governance model and decision-making framework so that analytics investments are prioritized consistently and aligned to business value.</t>
  </si>
  <si>
    <t>GEN-P4C2.1.1-M1M2-04</t>
  </si>
  <si>
    <t>strategy; culture_change; data_governance; kpi</t>
  </si>
  <si>
    <t>As a Chief Operations Officer: baseline analytics and analytics-specific KPI dashboards</t>
  </si>
  <si>
    <t>As a Chief Operations Officer, I want baseline analytics and analytics-specific KPI dashboards so that we can measure progress toward our analytics strategy maturity goals.</t>
  </si>
  <si>
    <t>P1C1.1.1; P1C1.1.2; P1C1.1.3; P1C1.2.1; P1C1.5.1; P1C1.6.1; P1C1.6.2; P1C1.6.5; P1C2.5.1; P1C2.5.2; P1C2.5.3; P1C2.5.4; P1C2.5.5; P1C4.1.1; P1C4.4.1; P1C4.5.1; P1C4.6.1; P1C4.8.5</t>
  </si>
  <si>
    <t>GEN-P4C2.1.1-M1M2-05</t>
  </si>
  <si>
    <t xml:space="preserve">As the Chief Data Officer, I want a detailed multi-year analytics capability roadmap so that the organization can build </t>
  </si>
  <si>
    <t>As the Chief Data Officer, I want a detailed multi-year analytics capability roadmap so that the organization can build analytics maturity progressively with clear phases and dependencies.</t>
  </si>
  <si>
    <t>GEN-P4C2.1.1-M3-02</t>
  </si>
  <si>
    <t>As a Business User: self-service analytics tools</t>
  </si>
  <si>
    <t>As a Business User, I want self-service analytics tools so that I can answer questions without waiting for the analytics team.</t>
  </si>
  <si>
    <t>GEN-P4C2.1.1-M4M5-03</t>
  </si>
  <si>
    <t>As a Business User: an AI assistant that answers analytics questions in plain language</t>
  </si>
  <si>
    <t>As a Business User, I want an AI assistant that answers analytics questions in plain language so that I can get insights without learning analytics tools.</t>
  </si>
  <si>
    <t>GEN-P4C2.1.1-M4M5-04</t>
  </si>
  <si>
    <t>As a Credit Risk Officer: predictive risk scores and automated credit decisions (within authority)</t>
  </si>
  <si>
    <t>As a Credit Risk Officer, I want predictive risk scores and automated credit decisions (within authority) so that we can accelerate origination and reduce manual underwriting burden.</t>
  </si>
  <si>
    <t>GEN-P4C2.1.2-M1M2-01</t>
  </si>
  <si>
    <t>P4C2.1.2</t>
  </si>
  <si>
    <t>AI &amp; ML Strategy &amp; Governance</t>
  </si>
  <si>
    <t>As an AI Governance Officer, I want to establish organizational roles and access controls for AI governance so that clea</t>
  </si>
  <si>
    <t>As an AI Governance Officer, I want to establish organizational roles and access controls for AI governance so that clear accountability and oversight can be enforced across all AI initiatives.</t>
  </si>
  <si>
    <t>GEN-P4C2.1.2-M1M2-02</t>
  </si>
  <si>
    <t>As a Governance Officer: to create a centralized tracking object for all AI initiatives</t>
  </si>
  <si>
    <t>As a Governance Officer, I want to create a centralized tracking object for all AI initiatives so that the organization has a single source of truth for AI portfolio visibility and governance metrics.</t>
  </si>
  <si>
    <t>GEN-P4C2.1.2-M1M2-03</t>
  </si>
  <si>
    <t>As a Chief Governance Officer: to document the organization's AI strategy, ethical principles, and risk policies in Sale</t>
  </si>
  <si>
    <t>As a Chief Governance Officer, I want to document the organization's AI strategy, ethical principles, and risk policies in Salesforce so that all AI initiatives are evaluated consistently against the same governance standards.</t>
  </si>
  <si>
    <t>GEN-P4C2.1.2-M1M2-04</t>
  </si>
  <si>
    <t>As a Governance Officer: AI initiatives to follow a structured multi-stage approval process</t>
  </si>
  <si>
    <t>As a Governance Officer, I want AI initiatives to follow a structured multi-stage approval process so that risk is properly assessed, business value is validated, and compliance is confirmed before any AI project is authorized.</t>
  </si>
  <si>
    <t>GEN-P4C2.1.2-M1M2-05</t>
  </si>
  <si>
    <t>As a Governance Officer: to see a real-time dashboard showing the status and composition of the AI initiative portfolio</t>
  </si>
  <si>
    <t>As a Governance Officer, I want to see a real-time dashboard showing the status and composition of the AI initiative portfolio so that I can monitor governance health, report to leadership, and identify trends.</t>
  </si>
  <si>
    <t>GEN-P4C2.1.2-M3-01</t>
  </si>
  <si>
    <t>As a Business Sponsor: to submit AI initiative requests through a guided intake form</t>
  </si>
  <si>
    <t>As a Business Sponsor, I want to submit AI initiative requests through a guided intake form so that I can easily propose new AI projects with all required governance information without complex navigation.</t>
  </si>
  <si>
    <t>GEN-P4C2.1.2-M3-02</t>
  </si>
  <si>
    <t>As a Governance Officer: interactive CRM Analytics dashboards showing AI project performance and governance trends</t>
  </si>
  <si>
    <t>As a Governance Officer, I want interactive CRM Analytics dashboards showing AI project performance and governance trends so that I can make data-driven governance decisions and communicate portfolio health to leadership.</t>
  </si>
  <si>
    <t>GEN-P4C2.1.2-M3-03</t>
  </si>
  <si>
    <t>As an AI Governance Officer, I want a centralized, searchable library of AI governance documentation in an Experience Cl</t>
  </si>
  <si>
    <t>As an AI Governance Officer, I want a centralized, searchable library of AI governance documentation in an Experience Cloud portal so that stakeholders can easily access policies, frameworks, and guidance whenever they need it.</t>
  </si>
  <si>
    <t>GEN-P4C2.1.2-M4M5-01</t>
  </si>
  <si>
    <t>As a Compliance Officer: an Agentforce AI agent to continuously monitor AI initiatives for governance compliance</t>
  </si>
  <si>
    <t>As a Compliance Officer, I want an Agentforce AI agent to continuously monitor AI initiatives for governance compliance so that policy violations, missing assessments, and overdue approvals are identified automatically and escalated.</t>
  </si>
  <si>
    <t>GEN-P4C2.1.2-M4M5-02</t>
  </si>
  <si>
    <t>As a Chief AI Officer: predictive analytics showing which AI initiatives are at risk of exceeding budget, timeline, or p</t>
  </si>
  <si>
    <t>As a Chief AI Officer, I want predictive analytics showing which AI initiatives are at risk of exceeding budget, timeline, or performance targets so that I can intervene early with mitigation strategies.</t>
  </si>
  <si>
    <t>GEN-P4C2.2.10-M1M2-01</t>
  </si>
  <si>
    <t>P4C2.2.10</t>
  </si>
  <si>
    <t>BI Validation Evidence Pack Automation</t>
  </si>
  <si>
    <t>Intelligence/Analytics &amp; Reporting</t>
  </si>
  <si>
    <t>As a compliance officer: a structured data model to store validation evidence pack metadata and evidence items</t>
  </si>
  <si>
    <t>As a compliance officer, I want a structured data model to store validation evidence pack metadata and evidence items so that we have a single source of truth for all validation artifacts.</t>
  </si>
  <si>
    <t>GEN-P4C2.2.10-M3-04</t>
  </si>
  <si>
    <t>As a compliance officer: validated evidence packs to be automatically formatted into professional audit documents that i</t>
  </si>
  <si>
    <t>As a compliance officer, I want validated evidence packs to be automatically formatted into professional audit documents that include all evidence items, approvals, and signatures so that we can deliver audit-ready evidence with a single click.</t>
  </si>
  <si>
    <t>GEN-P4C2.2.3-M3-01</t>
  </si>
  <si>
    <t>P4C2.2.3</t>
  </si>
  <si>
    <t>Embedded Analytics &amp; Actionable Insights</t>
  </si>
  <si>
    <t>As a data analyst: CRM Analytics datasets and recipes built from FSC financial data</t>
  </si>
  <si>
    <t>As a data analyst, I want CRM Analytics datasets and recipes built from FSC financial data so that embedded dashboards can surface accurate, joined portfolio insights that exceed what standard Salesforce reports can deliver.</t>
  </si>
  <si>
    <t>GEN-P4C2.2.4-M1M2-01</t>
  </si>
  <si>
    <t>P4C2.2.4</t>
  </si>
  <si>
    <t>Natural Language Query (NLQ)</t>
  </si>
  <si>
    <t>As a Salesforce administrator: to establish a governed dataset framework for natural language queries</t>
  </si>
  <si>
    <t>As a Salesforce administrator, I want to establish a governed dataset framework for natural language queries so that business users can discover and access approved data domains securely.</t>
  </si>
  <si>
    <t>GEN-P4C2.2.5-M1M2-02</t>
  </si>
  <si>
    <t>P4C2.2.5</t>
  </si>
  <si>
    <t>Regulatory Reporting Automation</t>
  </si>
  <si>
    <t>As a Compliance Officer: validation rules that enforce regulatory data completeness at key loan workflow milestones</t>
  </si>
  <si>
    <t>As a Compliance Officer, I want validation rules that enforce regulatory data completeness at key loan workflow milestones so that incomplete records cannot reach funded or disposed status without triggering a data remediation step.</t>
  </si>
  <si>
    <t>GEN-P4C2.2.5-M1M2-04</t>
  </si>
  <si>
    <t>As a Compliance Manager: a submission tracking record for each regulatory report filing</t>
  </si>
  <si>
    <t>As a Compliance Manager, I want a submission tracking record for each regulatory report filing so that our institution maintains a complete, tamper-resistant audit trail of every submission attempt, correction cycle, and regulatory acceptance.</t>
  </si>
  <si>
    <t>GEN-P4C2.2.5-M1M2-05</t>
  </si>
  <si>
    <t>As a Salesforce Administrator: distinct permission sets and sharing rules configured for regulatory reporting roles</t>
  </si>
  <si>
    <t>As a Salesforce Administrator, I want distinct permission sets and sharing rules configured for regulatory reporting roles so that only authorized compliance staff can view sensitive applicant demographic data, generate reports, or initiate submissions.</t>
  </si>
  <si>
    <t>GEN-P4C2.2.5-M4M5-01</t>
  </si>
  <si>
    <t>As a Compliance Officer: an Agentforce AI agent that continuously monitors loan data quality and proactively alerts me t</t>
  </si>
  <si>
    <t>As a Compliance Officer, I want an Agentforce AI agent that continuously monitors loan data quality and proactively alerts me to potential regulatory reporting issues before submission deadlines so that we can resolve data problems while there is still time to correct them.</t>
  </si>
  <si>
    <t>GEN-P4C2.2.6-M1M2-01</t>
  </si>
  <si>
    <t>P4C2.2.6</t>
  </si>
  <si>
    <t>BI Asset Inventory &amp; Telemetry</t>
  </si>
  <si>
    <t>As a BI Governance Manager: to create a centralized inventory of BI assets with basic metadata</t>
  </si>
  <si>
    <t>As a BI Governance Manager, I want to create a centralized inventory of BI assets with basic metadata so that I have visibility into what exists and can track ownership.</t>
  </si>
  <si>
    <t>GEN-P4C2.2.6-M1M2-02</t>
  </si>
  <si>
    <t>As a BI Owner: to register my asset's dependencies and relationships</t>
  </si>
  <si>
    <t>As a BI Owner, I want to register my asset's dependencies and relationships so that governance teams understand impact of changes and can prevent broken assets.</t>
  </si>
  <si>
    <t>GEN-P4C2.2.6-M1M2-04</t>
  </si>
  <si>
    <t>As a Data Governance Lead: to establish clear ownership and access controls for BI assets</t>
  </si>
  <si>
    <t>As a Data Governance Lead, I want to establish clear ownership and access controls for BI assets so that accountability is clear and sensitive assets are properly restricted.</t>
  </si>
  <si>
    <t>GEN-P4C2.2.6-M4M5-01</t>
  </si>
  <si>
    <t>As a BI Governance Manager: Agentforce to analyze asset patterns and recommend consolidations or retirements</t>
  </si>
  <si>
    <t>As a BI Governance Manager, I want Agentforce to analyze asset patterns and recommend consolidations or retirements so that I can automate governance decisions.</t>
  </si>
  <si>
    <t>GEN-P4C2.2.6-M4M5-02</t>
  </si>
  <si>
    <t>As a BI Governance Manager: BI asset usage telemetry streamed in real-time to Data Cloud</t>
  </si>
  <si>
    <t>As a BI Governance Manager, I want BI asset usage telemetry streamed in real-time to Data Cloud so that governance decisions are based on unified, current data across all platforms.</t>
  </si>
  <si>
    <t>GEN-P4C2.2.7-M1M2-01</t>
  </si>
  <si>
    <t>P4C2.2.7</t>
  </si>
  <si>
    <t>Report/Dashboard Rationalization &amp; Retirement Governance</t>
  </si>
  <si>
    <t>As a Report Administrator: to establish a comprehensive inventory of all reports and dashboards with standardized metada</t>
  </si>
  <si>
    <t>As a Report Administrator, I want to establish a comprehensive inventory of all reports and dashboards with standardized metadata so that rationalization decisions are based on complete visibility of our reporting landscape.</t>
  </si>
  <si>
    <t>GEN-P4C2.2.7-M1M2-02</t>
  </si>
  <si>
    <t>As a Rationalization Committee Lead: to define and apply consistent criteria for deciding which reports to keep, consoli</t>
  </si>
  <si>
    <t>As a Rationalization Committee Lead, I want to define and apply consistent criteria for deciding which reports to keep, consolidate, or retire so that decisions are objective, traceable, and aligned with business priorities.</t>
  </si>
  <si>
    <t>GEN-P4C2.2.7-M1M2-03</t>
  </si>
  <si>
    <t>As a Rationalization Administrator: to execute an approval workflow for report retirement decisions</t>
  </si>
  <si>
    <t>As a Rationalization Administrator, I want to execute an approval workflow for report retirement decisions so that stakeholders confirm retirement impact before decommissioning, maintaining governance and preventing accidental data loss.</t>
  </si>
  <si>
    <t>GEN-P4C2.2.7-M1M2-04</t>
  </si>
  <si>
    <t>As an Audit Manager, I want to maintain a complete audit trail of all report rationalization decisions and retirements s</t>
  </si>
  <si>
    <t>As an Audit Manager, I want to maintain a complete audit trail of all report rationalization decisions and retirements so that we can demonstrate compliance with change governance and trace the rationale behind each decision.</t>
  </si>
  <si>
    <t>GEN-P4C2.2.7-M1M2-05</t>
  </si>
  <si>
    <t>As a Report Administrator: to configure role-based access controls for report management and rationalization functions</t>
  </si>
  <si>
    <t>As a Report Administrator, I want to configure role-based access controls for report management and rationalization functions so that appropriate stakeholders can propose/approve retirements while preventing unauthorized modifications.</t>
  </si>
  <si>
    <t>GEN-P4C2.2.7-M3-01</t>
  </si>
  <si>
    <t xml:space="preserve">As a Rationalization Program Manager: to visualize report usage metrics and identify underutilized or duplicate reports </t>
  </si>
  <si>
    <t>As a Rationalization Program Manager, I want to visualize report usage metrics and identify underutilized or duplicate reports through an analytics dashboard so that I can make data-informed decisions about which reports to rationalize.</t>
  </si>
  <si>
    <t>GEN-P4C2.2.7-M3-03</t>
  </si>
  <si>
    <t>As a Rationalization Data Steward: to capture structured rationalization decision details (business justification, impac</t>
  </si>
  <si>
    <t>As a Rationalization Data Steward, I want to capture structured rationalization decision details (business justification, impacts, dependencies) through a guided form so that all decisions are documented consistently and support future impact analysis.</t>
  </si>
  <si>
    <t>GEN-P4C2.2.7-M4M5-02</t>
  </si>
  <si>
    <t>As a Rationalization Program Manager: duplicate reports to be automatically detected and consolidation targets to be int</t>
  </si>
  <si>
    <t>As a Rationalization Program Manager, I want duplicate reports to be automatically detected and consolidation targets to be intelligently suggested so that redundancy is systematically eliminated without manual comparison.</t>
  </si>
  <si>
    <t>GEN-P4C2.2.7-M4M5-04</t>
  </si>
  <si>
    <t>As a Rationalization Program Director: continuous real-time monitoring of report usage and automated proactive recommend</t>
  </si>
  <si>
    <t>As a Rationalization Program Director, I want continuous real-time monitoring of report usage and automated proactive recommendations so that rationalization is ongoing and responsive to changing usage patterns, not just periodic waves.</t>
  </si>
  <si>
    <t>GEN-P4C2.2.9-M1M2-01</t>
  </si>
  <si>
    <t>P4C2.2.9</t>
  </si>
  <si>
    <t>Metric Parity Mapping &amp; Legacy-to-New Reconciliation</t>
  </si>
  <si>
    <t>As a Data Steward: to define and maintain a catalog of metric mappings between legacy and new systems</t>
  </si>
  <si>
    <t>As a Data Steward, I want to define and maintain a catalog of metric mappings between legacy and new systems so that teams have a single source of truth for metric equivalency.</t>
  </si>
  <si>
    <t>GEN-P4C2.2.9-M3-02</t>
  </si>
  <si>
    <t>As a Data Governance Officer: to automate metric validation and comparison using OmniStudio components</t>
  </si>
  <si>
    <t>As a Data Governance Officer, I want to automate metric validation and comparison using OmniStudio components so that reconciliation becomes systematic and less reliant on manual intervention.</t>
  </si>
  <si>
    <t>GEN-P4C2.2.9-M4M5-01</t>
  </si>
  <si>
    <t>As a Chief Financial Officer: Agentforce AI agents to autonomously detect metric anomalies, investigate root causes usin</t>
  </si>
  <si>
    <t>As a Chief Financial Officer, I want Agentforce AI agents to autonomously detect metric anomalies, investigate root causes using available data, and execute remediation actions so that metric parity is maintained without manual intervention.</t>
  </si>
  <si>
    <t>GEN-P4C2.2.9-M4M5-02</t>
  </si>
  <si>
    <t>As a Chief Data Officer: a continuous monitoring system that predicts metric drift before it occurs and recommends preve</t>
  </si>
  <si>
    <t>As a Chief Data Officer, I want a continuous monitoring system that predicts metric drift before it occurs and recommends preventive actions so that data quality remains consistently high and drift is prevented rather than remediated.</t>
  </si>
  <si>
    <t>GEN-P4C2.3.2-M1M2-04</t>
  </si>
  <si>
    <t>P4C2.3.2</t>
  </si>
  <si>
    <t>Data Science Platform &amp; Workbench</t>
  </si>
  <si>
    <t>Advanced Analytics &amp; Data Science</t>
  </si>
  <si>
    <t>As a data science manager: role-based access controls</t>
  </si>
  <si>
    <t>As a data science manager, I want role-based access controls so that the team can collaborate securely while protecting sensitive financial data.</t>
  </si>
  <si>
    <t>GEN-P4C2.3.2-M3-04</t>
  </si>
  <si>
    <t>As a compliance manager: experiment documentation and governance</t>
  </si>
  <si>
    <t>As a compliance manager, I want experiment documentation and governance so that all data science work is auditable and meets regulatory requirements.</t>
  </si>
  <si>
    <t>GEN-P4C2.3.2-M4M5-02</t>
  </si>
  <si>
    <t>As a data engineering lead: to integrate our data science platform with Databricks</t>
  </si>
  <si>
    <t>As a data engineering lead, I want to integrate our data science platform with Databricks so that we can leverage Apache Spark for large-scale data processing and model training.</t>
  </si>
  <si>
    <t>GEN-P4C2.4.1-M1M2-01</t>
  </si>
  <si>
    <t>P4C2.4.1</t>
  </si>
  <si>
    <t>Machine Learning Platform &amp; Tools</t>
  </si>
  <si>
    <t>AI &amp; Machine Learning</t>
  </si>
  <si>
    <t>As a Data Analyst: to store ML model inputs and outputs in Salesforce</t>
  </si>
  <si>
    <t>As a Data Analyst, I want to store ML model inputs and outputs in Salesforce so that predictions can be tracked, audited, and used in downstream workflows.</t>
  </si>
  <si>
    <t>GEN-P4C2.4.1-M1M2-04</t>
  </si>
  <si>
    <t>As a Compliance Officer: to audit all ML model executions and modifications</t>
  </si>
  <si>
    <t>As a Compliance Officer, I want to audit all ML model executions and modifications so that the organization can demonstrate lineage, model provenance, and compliance with data governance policies.</t>
  </si>
  <si>
    <t>GEN-P4C2.4.12-M1M2-01</t>
  </si>
  <si>
    <t>P4C2.4.12</t>
  </si>
  <si>
    <t>Feature Store &amp; Feature Lifecycle Management</t>
  </si>
  <si>
    <t>As a data scientist: to store and version feature definitions in a centralized registry</t>
  </si>
  <si>
    <t>As a data scientist, I want to store and version feature definitions in a centralized registry so that features can be discovered and reused across the organization.</t>
  </si>
  <si>
    <t>GEN-P4C2.4.12-M1M2-02</t>
  </si>
  <si>
    <t>As a governance manager: to control who can create and publish features</t>
  </si>
  <si>
    <t>As a governance manager, I want to control who can create and publish features so that feature definitions remain accurate and breaking changes are prevented.</t>
  </si>
  <si>
    <t>GEN-P4C2.4.12-M3-02</t>
  </si>
  <si>
    <t>As a feature governance lead: to track feature usage across teams and models</t>
  </si>
  <si>
    <t>As a feature governance lead, I want to track feature usage across teams and models so that I can identify popular features, optimize investments, and enforce SLAs.</t>
  </si>
  <si>
    <t>GEN-P4C2.4.13-M1M2-01</t>
  </si>
  <si>
    <t>P4C2.4.13</t>
  </si>
  <si>
    <t>Experiment Tracking + Model Registry Operating Model</t>
  </si>
  <si>
    <t>As a Machine Learning Manager: to track all ML experiments and their results in Salesforce</t>
  </si>
  <si>
    <t>As a Machine Learning Manager, I want to track all ML experiments and their results in Salesforce so that the team has a centralized source of truth for what models have been tested and their performance metrics.</t>
  </si>
  <si>
    <t>GEN-P4C2.4.13-M1M2-02</t>
  </si>
  <si>
    <t>As a Compliance Officer: all model promotion decisions to go through an approval workflow with documented sign-off</t>
  </si>
  <si>
    <t>As a Compliance Officer, I want all model promotion decisions to go through an approval workflow with documented sign-off so that I can ensure only validated models reach production and maintain an audit trail for regulatory requirements.</t>
  </si>
  <si>
    <t>GEN-P4C2.4.13-M3-01</t>
  </si>
  <si>
    <t>As a Data Scientist: to log experiments directly through a self-service portal without leaving my workflow</t>
  </si>
  <si>
    <t>As a Data Scientist, I want to log experiments directly through a self-service portal without leaving my workflow so that I can quickly record experiment metadata and automatically link it to the model registry without manual data entry.</t>
  </si>
  <si>
    <t>GEN-P4C2.4.13-M3-03</t>
  </si>
  <si>
    <t xml:space="preserve">As a Compliance Manager: to maintain centralized, versioned documentation for every model in the registry with approval </t>
  </si>
  <si>
    <t>As a Compliance Manager, I want to maintain centralized, versioned documentation for every model in the registry with approval sign-off and change tracking so that we can demonstrate governance to auditors and quickly reference model specifications during reviews.</t>
  </si>
  <si>
    <t>GEN-P4C2.4.14-M1M2-01</t>
  </si>
  <si>
    <t>P4C2.4.14</t>
  </si>
  <si>
    <t>Model CI/CD &amp; Controlled Promotion</t>
  </si>
  <si>
    <t>As a data engineering lead: a central registry to track all models, versions, and their promotion status</t>
  </si>
  <si>
    <t>As a data engineering lead, I want a central registry to track all models, versions, and their promotion status so that we can maintain controlled deployments across environments.</t>
  </si>
  <si>
    <t>GEN-P4C2.4.14-M1M2-05</t>
  </si>
  <si>
    <t>As a compliance officer: to maintain a complete audit trail of all model deployments</t>
  </si>
  <si>
    <t>As a compliance officer, I want to maintain a complete audit trail of all model deployments so that we can demonstrate governance and compliance for regulatory reviews.</t>
  </si>
  <si>
    <t>GEN-P4C2.4.14-M4M5-02</t>
  </si>
  <si>
    <t>As an enterprise architect, I want a unified view of all models across Salesforce and external ML platforms so that I ca</t>
  </si>
  <si>
    <t>As an enterprise architect, I want a unified view of all models across Salesforce and external ML platforms so that I can optimize governance and prevent model conflicts across the organization.</t>
  </si>
  <si>
    <t>GEN-P4C2.4.15-M4M5-02</t>
  </si>
  <si>
    <t>P4C2.4.15</t>
  </si>
  <si>
    <t>Drift Detection (Data Drift + Concept Drift)</t>
  </si>
  <si>
    <t>As a Risk Analyst: an AI assistant (Agentforce) to proactively monitor model performance, detect early warning signals o</t>
  </si>
  <si>
    <t>As a Risk Analyst, I want an AI assistant (Agentforce) to proactively monitor model performance, detect early warning signals of drift, and suggest preventive actions so that I can act before business impact occurs.</t>
  </si>
  <si>
    <t>GEN-P4C2.4.16-M1M2-01</t>
  </si>
  <si>
    <t>P4C2.4.16</t>
  </si>
  <si>
    <t>Speech-to-Text &amp; Conversation Intelligence</t>
  </si>
  <si>
    <t>As an Advisor, I want transcriptions of my client conversations stored in Salesforce so that I can reference conversatio</t>
  </si>
  <si>
    <t>As an Advisor, I want transcriptions of my client conversations stored in Salesforce so that I can reference conversation details and search for past discussions.</t>
  </si>
  <si>
    <t>GEN-P4C2.4.16-M1M2-03</t>
  </si>
  <si>
    <t>As a Compliance Officer: permissions and access controls configured for transcriptions</t>
  </si>
  <si>
    <t>As a Compliance Officer, I want permissions and access controls configured for transcriptions so that only authorized roles can view or edit conversation recordings.</t>
  </si>
  <si>
    <t>GEN-P4C2.4.3-M3-04</t>
  </si>
  <si>
    <t>P4C2.4.3</t>
  </si>
  <si>
    <t>Real-Time Personalization</t>
  </si>
  <si>
    <t>As a marketing leader: to measure the business impact of personalization initiatives by segment</t>
  </si>
  <si>
    <t>As a marketing leader, I want to measure the business impact of personalization initiatives by segment so that I can justify investment and guide optimization priorities.</t>
  </si>
  <si>
    <t>GEN-P4C2.4.3-M4M5-03</t>
  </si>
  <si>
    <t>As a customer or advisor: an AI agent to provide real-time, contextual, personalized recommendations</t>
  </si>
  <si>
    <t>As a customer or advisor, I want an AI agent to provide real-time, contextual, personalized recommendations so that I get the right advice at the right moment without manual research or advisor overhead.</t>
  </si>
  <si>
    <t>GEN-P4C2.4.4-M1M2-03</t>
  </si>
  <si>
    <t>P4C2.4.4</t>
  </si>
  <si>
    <t>Next Best Actions &amp; Recommendations</t>
  </si>
  <si>
    <t>As a Compliance Officer: to audit all recommendations created and recommendations accepted</t>
  </si>
  <si>
    <t>As a Compliance Officer, I want to audit all recommendations created and recommendations accepted so that I can ensure adherence to product distribution and fair dealing regulations.</t>
  </si>
  <si>
    <t>GEN-P4C2.4.4-M4M5-02</t>
  </si>
  <si>
    <t>As a Chief Risk Officer: to ensure that AI-driven recommendations comply with fair lending and product distribution regu</t>
  </si>
  <si>
    <t>As a Chief Risk Officer, I want to ensure that AI-driven recommendations comply with fair lending and product distribution regulations so that the organization does not inadvertently discriminate or breach regulations.</t>
  </si>
  <si>
    <t>GEN-P4C2.4.4-M4M5-03</t>
  </si>
  <si>
    <t>As a Chief Analytics Officer: to continuously train and optimize the recommendation model using historical acceptance da</t>
  </si>
  <si>
    <t>As a Chief Analytics Officer, I want to continuously train and optimize the recommendation model using historical acceptance data and customer outcomes so that recommendation quality and conversion improve over time without manual rule adjustments.</t>
  </si>
  <si>
    <t>GEN-P4C2.4.5-M1M2-02</t>
  </si>
  <si>
    <t>P4C2.4.5</t>
  </si>
  <si>
    <t>Natural Language Processing (NLP)</t>
  </si>
  <si>
    <t>As a banker: to manually classify text records into business categories</t>
  </si>
  <si>
    <t>As a banker, I want to manually classify text records into business categories so that we establish a baseline for NLP model training and gain immediate insights from categorized content.</t>
  </si>
  <si>
    <t>GEN-P4C2.4.6-M1M2-02</t>
  </si>
  <si>
    <t>P4C2.4.6</t>
  </si>
  <si>
    <t>Sentiment Analysis &amp; Voice of Customer</t>
  </si>
  <si>
    <t>As a Division Head: to view sentiment trends across all my Relationship Managers' accounts</t>
  </si>
  <si>
    <t>As a Division Head, I want to view sentiment trends across all my Relationship Managers' accounts so that I can identify at-risk customer relationships and prioritize service recovery.</t>
  </si>
  <si>
    <t>GEN-P4C2.4.7-M1M2-01</t>
  </si>
  <si>
    <t>P4C2.4.7</t>
  </si>
  <si>
    <t>Generative AI Strategy &amp; Use Cases</t>
  </si>
  <si>
    <t>governance; strategy; risk; compliance_regulatory; culture_change</t>
  </si>
  <si>
    <t>As a Chief Risk Officer: to define a formal Generative AI strategy and governance framework</t>
  </si>
  <si>
    <t>As a Chief Risk Officer, I want to define a formal Generative AI strategy and governance framework so that the organization can evaluate, approve, and monitor GenAI use cases responsibly and in compliance with regulatory requirements.</t>
  </si>
  <si>
    <t>P1C1.1.1; P1C1.1.2; P1C1.1.3; P1C1.2.1; P1C1.5.1; P1C2.1.1; P1C2.1.4; P1C2.1.5; P1C2.2.1; P1C2.2.4; P1C2.3.1; P1C2.4.1; P1C2.7.1; P1C2.7.2; P1C2.7.3; P1C2.8.1; P1C4.1.1; P1C4.4.1; P1C4.5.1; P1C4.6.1; P1C4.8.5</t>
  </si>
  <si>
    <t>GEN-P4C2.4.7-M1M2-02</t>
  </si>
  <si>
    <t>As a Risk Manager: to implement a standardized evaluation process for all GenAI use case proposals</t>
  </si>
  <si>
    <t>As a Risk Manager, I want to implement a standardized evaluation process for all GenAI use case proposals so that the organization consistently assesses risk, compliance impact, and business value before deployment.</t>
  </si>
  <si>
    <t>GEN-P4C2.4.7-M1M2-03</t>
  </si>
  <si>
    <t>As a Compliance Officer: to implement comprehensive audit logging for all GenAI use case decisions, approvals, and deplo</t>
  </si>
  <si>
    <t>As a Compliance Officer, I want to implement comprehensive audit logging for all GenAI use case decisions, approvals, and deployments so that the organization can demonstrate regulatory compliance and maintain a defensible governance record.</t>
  </si>
  <si>
    <t>GEN-P4C2.4.7-M3-01</t>
  </si>
  <si>
    <t>As a GenAI Program Director: to build analytics dashboards showing GenAI adoption, business impact, and program health</t>
  </si>
  <si>
    <t>As a GenAI Program Director, I want to build analytics dashboards showing GenAI adoption, business impact, and program health so that leadership can track program value, identify high-impact use cases, and optimize resource allocation.</t>
  </si>
  <si>
    <t>GEN-P4C2.4.7-M3-02</t>
  </si>
  <si>
    <t>governance; strategy; innovation</t>
  </si>
  <si>
    <t>As a Business Unit Leader: to request new GenAI use cases and track status through a self-service portal</t>
  </si>
  <si>
    <t>As a Business Unit Leader, I want to request new GenAI use cases and track status through a self-service portal so that I can manage innovation priorities without waiting for email updates or manual reporting.</t>
  </si>
  <si>
    <t>P1C1.1.1; P1C1.1.2; P1C1.1.3; P1C1.2.1; P1C1.5.1; P1C2.1.1; P1C2.1.4; P1C2.1.5; P1C2.8.1; P1C3.1.1; P1C3.2.4; P1C3.3.1; P1C3.4.1</t>
  </si>
  <si>
    <t>GEN-P4C2.4.7-M3-03</t>
  </si>
  <si>
    <t>As a Compliance Officer: to establish governance controls for GenAI-generated content (recommendations, documents, commu</t>
  </si>
  <si>
    <t>As a Compliance Officer, I want to establish governance controls for GenAI-generated content (recommendations, documents, communications) so that content is reviewed, approved, and tracked before reaching customers or use in regulated decisions.</t>
  </si>
  <si>
    <t>GEN-P4C2.4.7-M4M5-01</t>
  </si>
  <si>
    <t>As a Relationship Manager: an AI copilot that proactively recommends next best actions, product recommendations, and ris</t>
  </si>
  <si>
    <t>As a Relationship Manager, I want an AI copilot that proactively recommends next best actions, product recommendations, and risk interventions so that I can make better decisions faster and deliver more personalized advice.</t>
  </si>
  <si>
    <t>GEN-P4C2.4.7-M4M5-03</t>
  </si>
  <si>
    <t>As a Chief Data Officer: to integrate unified customer profiles from Data Cloud with GenAI use case evaluation and prior</t>
  </si>
  <si>
    <t>As a Chief Data Officer, I want to integrate unified customer profiles from Data Cloud with GenAI use case evaluation and prioritization so that new use cases are informed by real customer intelligence and measurable propensities.</t>
  </si>
  <si>
    <t>GEN-P4C2.4.8-M3-02</t>
  </si>
  <si>
    <t>P4C2.4.8</t>
  </si>
  <si>
    <t>AI-Powered Content Generation</t>
  </si>
  <si>
    <t xml:space="preserve">As a Business Analyst: to track the effectiveness of AI-generated content through dashboards showing generation volume, </t>
  </si>
  <si>
    <t>As a Business Analyst, I want to track the effectiveness of AI-generated content through dashboards showing generation volume, advisor adoption, client engagement, and content quality signals so that I can identify which content types drive client value and optimize the program.</t>
  </si>
  <si>
    <t>GEN-P4C2.4.9-M1M2-01</t>
  </si>
  <si>
    <t>P4C2.4.9</t>
  </si>
  <si>
    <t>AI Vision &amp; Image Recognition</t>
  </si>
  <si>
    <t>As a [OPERATIONS_MANAGER]: to establish a centralized document repository with image capture capabilities</t>
  </si>
  <si>
    <t>As a [OPERATIONS_MANAGER], I want to establish a centralized document repository with image capture capabilities so that documents can be stored, retrieved, and tracked throughout the financial services workflow.</t>
  </si>
  <si>
    <t>GEN-P4C2.4.9-M1M2-04</t>
  </si>
  <si>
    <t>As a [COMPLIANCE_OFFICER]: to enforce role-based and document-type-based access controls</t>
  </si>
  <si>
    <t>As a [COMPLIANCE_OFFICER], I want to enforce role-based and document-type-based access controls so that sensitive documents (e.g., tax returns, financial statements) are visible only to authorized users and changes are fully audited.</t>
  </si>
  <si>
    <t>GEN-P4C2.5.1-M1M2-02</t>
  </si>
  <si>
    <t>P4C2.5.1</t>
  </si>
  <si>
    <t>Model Inventory &amp; Documentation</t>
  </si>
  <si>
    <t>As a Model Owner: to upload and store model documentation in a centralized repository</t>
  </si>
  <si>
    <t>As a Model Owner, I want to upload and store model documentation in a centralized repository so that methodologies, validation reports, and governance records are organized and version-controlled.</t>
  </si>
  <si>
    <t>GEN-P4C2.5.1-M3-03</t>
  </si>
  <si>
    <t>As a Compliance Officer: to automatically generate regulatory documentation for models</t>
  </si>
  <si>
    <t>As a Compliance Officer, I want to automatically generate regulatory documentation for models so that required governance evidence is created consistently without manual document assembly.</t>
  </si>
  <si>
    <t>GEN-P4C2.5.2-M1M2-01</t>
  </si>
  <si>
    <t>P4C2.5.2</t>
  </si>
  <si>
    <t>Model Validation &amp; Testing</t>
  </si>
  <si>
    <t>As a Risk Officer: to establish a centralized registry of all deployed models with their validation status,</t>
  </si>
  <si>
    <t>As a Risk Officer, I want to establish a centralized registry of all deployed models with their validation status, so that I can track which models have been tested and approved for use.</t>
  </si>
  <si>
    <t>GEN-P4C2.5.2-M1M2-06</t>
  </si>
  <si>
    <t>As a Compliance Officer: standard reports showing model validation status, overdue validations, and risk tier breakdowns</t>
  </si>
  <si>
    <t>As a Compliance Officer, I want standard reports showing model validation status, overdue validations, and risk tier breakdowns, so that I can report to audit and senior management.</t>
  </si>
  <si>
    <t>GEN-P4C2.5.3-M1M2-02</t>
  </si>
  <si>
    <t>P4C2.5.3</t>
  </si>
  <si>
    <t>GenAI Model Risk Management</t>
  </si>
  <si>
    <t>As a Compliance Officer: all GenAI outputs to be automatically logged with full audit metadata</t>
  </si>
  <si>
    <t>As a Compliance Officer, I want all GenAI outputs to be automatically logged with full audit metadata so that we have a complete audit trail for regulatory review.</t>
  </si>
  <si>
    <t>GEN-P4C2.5.3-M1M2-03</t>
  </si>
  <si>
    <t>As a Governance Manager: to establish a manual validation queue for GenAI outputs</t>
  </si>
  <si>
    <t>As a Governance Manager, I want to establish a manual validation queue for GenAI outputs so that the team can review, approve, or reject outputs before they are used in business decisions.</t>
  </si>
  <si>
    <t>GEN-P4C2.5.3-M1M2-04</t>
  </si>
  <si>
    <t>As a Risk Officer: GenAI outputs to be automatically classified by risk level</t>
  </si>
  <si>
    <t>As a Risk Officer, I want GenAI outputs to be automatically classified by risk level so that we can prioritize review effort and escalate high-risk outputs appropriately.</t>
  </si>
  <si>
    <t>GEN-P4C2.5.3-M1M2-05</t>
  </si>
  <si>
    <t>As a Governance Architect: to enable basic hallucination detection on GenAI outputs</t>
  </si>
  <si>
    <t>As a Governance Architect, I want to enable basic hallucination detection on GenAI outputs so that the system flags potential inaccuracies or inconsistencies for manual review.</t>
  </si>
  <si>
    <t>GEN-P4C2.5.3-M1M2-06</t>
  </si>
  <si>
    <t>As a Governance Director: a dashboard that shows the status of GenAI Model Risk Management</t>
  </si>
  <si>
    <t>As a Governance Director, I want a dashboard that shows the status of GenAI Model Risk Management so that leadership has visibility into how well the program is operating.</t>
  </si>
  <si>
    <t>GEN-P4C2.5.3-M3-01</t>
  </si>
  <si>
    <t>As a Risk Manager: GenAI outputs to receive an automated quality score based on validation results and hallucination det</t>
  </si>
  <si>
    <t>As a Risk Manager, I want GenAI outputs to receive an automated quality score based on validation results and hallucination detection so that we can systematically identify high-quality outputs and flag problematic ones.</t>
  </si>
  <si>
    <t>GEN-P4C2.5.3-M3-04</t>
  </si>
  <si>
    <t>As a Governance Architect: to configure advanced hallucination detection rules in nCino IQ</t>
  </si>
  <si>
    <t>As a Governance Architect, I want to configure advanced hallucination detection rules in nCino IQ so that we can customize detection to our specific risk tolerance and business context.</t>
  </si>
  <si>
    <t>GEN-P4C2.5.3-M4M5-03</t>
  </si>
  <si>
    <t>As a Chief Risk Officer: AI-driven predictive models to forecast GenAI output quality degradation</t>
  </si>
  <si>
    <t>As a Chief Risk Officer, I want AI-driven predictive models to forecast GenAI output quality degradation so that we can intervene proactively before hallucinations spike and customer impacts occur.</t>
  </si>
  <si>
    <t>GEN-P4C2.5.4-M1M2-01</t>
  </si>
  <si>
    <t>P4C2.5.4</t>
  </si>
  <si>
    <t>Response Bias &amp; Toxicity Mitigation</t>
  </si>
  <si>
    <t>As a Compliance Manager: to capture and audit all AI model outputs used in decision-making</t>
  </si>
  <si>
    <t>As a Compliance Manager, I want to capture and audit all AI model outputs used in decision-making so that we can track and investigate potential bias and toxicity issues.</t>
  </si>
  <si>
    <t>GEN-P4C2.5.4-M3-01</t>
  </si>
  <si>
    <t>As a Compliance Executive: to view real-time dashboards of bias and toxicity incidents, flagged decisions, and remediati</t>
  </si>
  <si>
    <t>As a Compliance Executive, I want to view real-time dashboards of bias and toxicity incidents, flagged decisions, and remediation effectiveness so that I can monitor compliance trends and make data-driven improvements.</t>
  </si>
  <si>
    <t>GEN-P4C2.5.5-M1M2-01</t>
  </si>
  <si>
    <t>P4C2.5.5</t>
  </si>
  <si>
    <t>AI Fairness &amp; Explainability (XAI)</t>
  </si>
  <si>
    <t>As a compliance officer: to maintain a registry of all AI/ML models used in lending decisions with their fairness charac</t>
  </si>
  <si>
    <t>As a compliance officer, I want to maintain a registry of all AI/ML models used in lending decisions with their fairness characteristics so that I can track, test, and audit model risk across the organization.</t>
  </si>
  <si>
    <t>GEN-P4C2.5.5-M1M2-03</t>
  </si>
  <si>
    <t>As an underwriter, I want to see clear explanations of why an AI model recommended approval or denial so that I can make</t>
  </si>
  <si>
    <t>As an underwriter, I want to see clear explanations of why an AI model recommended approval or denial so that I can make informed lending decisions and document the business basis for my approval.</t>
  </si>
  <si>
    <t>GEN-P4C2.5.5-M1M2-05</t>
  </si>
  <si>
    <t>As a compliance officer: a dashboard showing fairness metrics across all lending decisions</t>
  </si>
  <si>
    <t>As a compliance officer, I want a dashboard showing fairness metrics across all lending decisions so that I can monitor for emerging disparate impact and generate reports for regulatory and management oversight.</t>
  </si>
  <si>
    <t>GEN-P4C2.5.5-M3-04</t>
  </si>
  <si>
    <t>As a compliance officer: automated alerts when fairness metrics exceed acceptable thresholds</t>
  </si>
  <si>
    <t>As a compliance officer, I want automated alerts when fairness metrics exceed acceptable thresholds so that I can respond quickly to emerging fair lending risks without waiting for manual reports.</t>
  </si>
  <si>
    <t>GEN-P4C2.5.7-M1M2-02</t>
  </si>
  <si>
    <t>P4C2.5.7</t>
  </si>
  <si>
    <t>Citation &amp; Source Attribution</t>
  </si>
  <si>
    <t>As a Compliance Officer: to verify that all AI-generated recommendations include proper source attribution</t>
  </si>
  <si>
    <t>As a Compliance Officer, I want to verify that all AI-generated recommendations include proper source attribution so that the organization meets regulatory requirements for decision traceability.</t>
  </si>
  <si>
    <t>GEN-P4C2.5.7-M3-02</t>
  </si>
  <si>
    <t>As a Compliance Manager: analytics dashboards showing citation patterns across all advisors and recommendations</t>
  </si>
  <si>
    <t>As a Compliance Manager, I want analytics dashboards showing citation patterns across all advisors and recommendations so that I can identify gaps in source attribution and target training or process improvements.</t>
  </si>
  <si>
    <t>GEN-P4C2.5.8-M1M2-04</t>
  </si>
  <si>
    <t>P4C2.5.8</t>
  </si>
  <si>
    <t>LLM/Agent Evaluation &amp; Safety Regression</t>
  </si>
  <si>
    <t>As a compliance officer: to ensure all evaluation activities are logged and auditable</t>
  </si>
  <si>
    <t>As a compliance officer, I want to ensure all evaluation activities are logged and auditable so that we can demonstrate systematic evaluation and safety regression management to regulators and auditors.</t>
  </si>
  <si>
    <t>GEN-P4C2.6.1-M1M2-03</t>
  </si>
  <si>
    <t>P4C2.6.1</t>
  </si>
  <si>
    <t>Data Warehouse &amp; Data Lake</t>
  </si>
  <si>
    <t>Analytics Data Platform</t>
  </si>
  <si>
    <t>As a Data Steward: to implement data governance policies and access controls</t>
  </si>
  <si>
    <t>As a Data Steward, I want to implement data governance policies and access controls so that warehouse data is protected, audited, and accessible only to authorized users.</t>
  </si>
  <si>
    <t>GEN-P4C2.6.1-M4M5-03</t>
  </si>
  <si>
    <t>As a Data Steward: to implement Agentforce AI agents to automate data quality monitoring and governance</t>
  </si>
  <si>
    <t>As a Data Steward, I want to implement Agentforce AI agents to automate data quality monitoring and governance so that data issues are detected and remediated automatically, reducing manual effort.</t>
  </si>
  <si>
    <t>GEN-P4C2.6.3-M1M2-03</t>
  </si>
  <si>
    <t>P4C2.6.3</t>
  </si>
  <si>
    <t>Semantic Layer &amp; Metrics Platform</t>
  </si>
  <si>
    <t>As a Data Governance Lead: to establish formal governance rules for metrics</t>
  </si>
  <si>
    <t>As a Data Governance Lead, I want to establish formal governance rules for metrics so that metric definitions remain consistent and cannot be arbitrarily changed.</t>
  </si>
  <si>
    <t>GEN-P4C2.6.3-M3-03</t>
  </si>
  <si>
    <t>As a Data Architect: to document metric lineage and calculation logic in a formal data dictionary</t>
  </si>
  <si>
    <t>As a Data Architect, I want to document metric lineage and calculation logic in a formal data dictionary so that data consumers understand metric dependencies and can audit metric quality.</t>
  </si>
  <si>
    <t>GEN-P4C2.6.3-M4M5-02</t>
  </si>
  <si>
    <t>As a Metrics Governance Manager: automated validation to detect metric anomalies and inconsistencies across all sources</t>
  </si>
  <si>
    <t>As a Metrics Governance Manager, I want automated validation to detect metric anomalies and inconsistencies across all sources so that stakeholders trust metrics without manual auditing.</t>
  </si>
  <si>
    <t>GEN-P4C2.6.6-M3-03</t>
  </si>
  <si>
    <t>P4C2.6.6</t>
  </si>
  <si>
    <t>Operational Data Synchronization (CDC-to-Serving) Architecture</t>
  </si>
  <si>
    <t>As a data quality specialist: to automate the identification and escalation of data quality issues via CRM Analytics rec</t>
  </si>
  <si>
    <t>As a data quality specialist, I want to automate the identification and escalation of data quality issues via CRM Analytics recipes, so that discrepancies are flagged faster and exception resolution is prioritized.</t>
  </si>
  <si>
    <t>GEN-P4C2.6.6-M4M5-02</t>
  </si>
  <si>
    <t>As a data operations manager: an autonomous AI agent to detect, escalate, and resolve common data discrepancies,</t>
  </si>
  <si>
    <t>As a data operations manager, I want an autonomous AI agent to detect, escalate, and resolve common data discrepancies, so that manual reconciliation effort is minimized and critical issues are resolved 24/7.</t>
  </si>
  <si>
    <t>GEN-P4C2.7.1-M1M2-01</t>
  </si>
  <si>
    <t>P4C2.7.1</t>
  </si>
  <si>
    <t>Assistive AI Agent</t>
  </si>
  <si>
    <t>AI Agents &amp; Reasoning</t>
  </si>
  <si>
    <t xml:space="preserve">As an administrator, I want a governance framework for AI feature usage so that the organization can control AI feature </t>
  </si>
  <si>
    <t>As an administrator, I want a governance framework for AI feature usage so that the organization can control AI feature rollout, track user consent, and capture feedback before any AI assistance capability goes live.</t>
  </si>
  <si>
    <t>GEN-P4C2.7.1-M4M5-01</t>
  </si>
  <si>
    <t xml:space="preserve">As a financial advisor: Einstein Copilot to execute common workflow tasks - including client summaries, follow-up email </t>
  </si>
  <si>
    <t>As a financial advisor, I want Einstein Copilot to execute common workflow tasks - including client summaries, follow-up email drafts, and action plan creation - through natural language so that I can accomplish multi-step tasks without navigating multiple Salesforce screens.</t>
  </si>
  <si>
    <t>GEN-P4C2.7.2-M1M2-02</t>
  </si>
  <si>
    <t>P4C2.7.2</t>
  </si>
  <si>
    <t>Autonomous AI Agent</t>
  </si>
  <si>
    <t>As a compliance officer: automated actions to be routed through defined human review checkpoints</t>
  </si>
  <si>
    <t>As a compliance officer, I want automated actions to be routed through defined human review checkpoints so that all consequential automation outputs are validated before execution and a complete approval audit trail is maintained.</t>
  </si>
  <si>
    <t>GEN-P4C2.7.2-M3-02</t>
  </si>
  <si>
    <t>As a compliance officer: an OmniScript-driven review interface that surfaces autonomous agent outputs for structured hum</t>
  </si>
  <si>
    <t>As a compliance officer, I want an OmniScript-driven review interface that surfaces autonomous agent outputs for structured human validation so that oversight is efficient, standardized, and produces an auditable decision record.</t>
  </si>
  <si>
    <t>GEN-P4C2.7.2-M3-03</t>
  </si>
  <si>
    <t xml:space="preserve">As an operations manager, I want a CRM Analytics dashboard that tracks autonomous agent task volumes, completion rates, </t>
  </si>
  <si>
    <t>As an operations manager, I want a CRM Analytics dashboard that tracks autonomous agent task volumes, completion rates, escalation patterns, and compliance review outcomes so that I can monitor agent effectiveness and make data-driven decisions about expanding autonomous scope.</t>
  </si>
  <si>
    <t>GEN-P4C2.7.2-M4M5-01</t>
  </si>
  <si>
    <t>As a banker: an Agentforce AI agent configured with topics and custom actions for multi-step banking workflows</t>
  </si>
  <si>
    <t>As a banker, I want an Agentforce AI agent configured with topics and custom actions for multi-step banking workflows so that complex client service tasks complete end-to-end autonomously and intelligently escalate when human judgment is required.</t>
  </si>
  <si>
    <t>GEN-P4C2.7.2-M4M5-02</t>
  </si>
  <si>
    <t xml:space="preserve">As an AI governance officer, I want standardized Prompt Builder templates that define each Agentforce agent's reasoning </t>
  </si>
  <si>
    <t>As an AI governance officer, I want standardized Prompt Builder templates that define each Agentforce agent's reasoning approach, authorized scope, prohibited actions, and regulatory guardrails so that all agents operate consistently within compliance boundaries.</t>
  </si>
  <si>
    <t>GEN-P4C2.7.4-M1M2-01</t>
  </si>
  <si>
    <t>P4C2.7.4</t>
  </si>
  <si>
    <t>Agent Control Plane &amp; Action Governance</t>
  </si>
  <si>
    <t>As a Salesforce Administrator: a standardized agent action taxonomy and corresponding permission sets,</t>
  </si>
  <si>
    <t>As a Salesforce Administrator, I want a standardized agent action taxonomy and corresponding permission sets, so that access to automated agent capabilities can be granted by role and enforced consistently across the organization.</t>
  </si>
  <si>
    <t>GEN-P4C2.7.4-M1M2-02</t>
  </si>
  <si>
    <t>As a Compliance Officer: all agent action requests captured in a dedicated audit log object with full context,</t>
  </si>
  <si>
    <t>As a Compliance Officer, I want all agent action requests captured in a dedicated audit log object with full context, so that the organization maintains a queryable record of what was requested, by whom, when, and what the outcome was.</t>
  </si>
  <si>
    <t>GEN-P4C2.7.4-M1M2-03</t>
  </si>
  <si>
    <t>As a Risk Manager: a structured approval workflow that routes high-risk agent action requests to designated reviewers be</t>
  </si>
  <si>
    <t>As a Risk Manager, I want a structured approval workflow that routes high-risk agent action requests to designated reviewers before execution, so that human oversight is enforced for consequential automated actions.</t>
  </si>
  <si>
    <t>GEN-P4C2.7.4-M1M2-04</t>
  </si>
  <si>
    <t>As a Compliance Officer: configurable action boundary rules that prevent agent action requests from being submitted outs</t>
  </si>
  <si>
    <t>As a Compliance Officer, I want configurable action boundary rules that prevent agent action requests from being submitted outside their authorized scope, so that the governance framework includes preventive controls in addition to detective approval workflows.</t>
  </si>
  <si>
    <t>GEN-P4C2.7.4-M4M5-01</t>
  </si>
  <si>
    <t>As a Salesforce Administrator: Agentforce, Data Cloud, and the Einstein Trust Layer enabled and configured in the org,</t>
  </si>
  <si>
    <t>As a Salesforce Administrator, I want Agentforce, Data Cloud, and the Einstein Trust Layer enabled and configured in the org, so that AI agents can be deployed with the foundational safety and compliance infrastructure required for governed operation.</t>
  </si>
  <si>
    <t>GEN-P4C2.7.4-M4M5-02</t>
  </si>
  <si>
    <t>As an AI Governance Lead, I want each deployed Agentforce agent configured with a defined set of authorized topics, perm</t>
  </si>
  <si>
    <t>As an AI Governance Lead, I want each deployed Agentforce agent configured with a defined set of authorized topics, permitted actions, and explicit guardrails, so that agent scope is enforced at the platform level and agents cannot take actions outside their authorized boundaries.</t>
  </si>
  <si>
    <t>GEN-P4C2.7.4-M4M5-03</t>
  </si>
  <si>
    <t>As an AI Governance Lead, I want all Agentforce prompt templates stored, versioned, and access-controlled in Prompt Buil</t>
  </si>
  <si>
    <t>As an AI Governance Lead, I want all Agentforce prompt templates stored, versioned, and access-controlled in Prompt Builder with an activation gate before production use, so that the instructions given to AI agents are auditable and cannot be modified or activated by unauthorized users.</t>
  </si>
  <si>
    <t>GEN-P4C2.7.4-M4M5-04</t>
  </si>
  <si>
    <t>As a Risk Manager: automated detection of anomalous agent action patterns such as volume spikes, repeated boundary viola</t>
  </si>
  <si>
    <t>As a Risk Manager, I want automated detection of anomalous agent action patterns such as volume spikes, repeated boundary violations, and actions targeting sensitive accounts, so that emerging governance risks are surfaced in real time rather than discovered during periodic compliance reviews.</t>
  </si>
  <si>
    <t>GEN-P4C2.7.4-M4M5-05</t>
  </si>
  <si>
    <t>As a Compliance Officer: agent action audit records streamed into Data Cloud to build a unified agent interaction profil</t>
  </si>
  <si>
    <t>As a Compliance Officer, I want agent action audit records streamed into Data Cloud to build a unified agent interaction profile per customer, so that the organization can detect cross-channel governance risks and produce enterprise-scale compliance reporting that correlates agent actions with customer outcomes.</t>
  </si>
  <si>
    <t>GEN-P4C3.1.1-M1M2-01</t>
  </si>
  <si>
    <t>P4C3.1.1</t>
  </si>
  <si>
    <t>EA Framework &amp; Governance</t>
  </si>
  <si>
    <t>Enterprise Architecture Strategy</t>
  </si>
  <si>
    <t xml:space="preserve">As an Enterprise Architect, I want a structured object model to capture and track architecture decisions so that all EA </t>
  </si>
  <si>
    <t>As an Enterprise Architect, I want a structured object model to capture and track architecture decisions so that all EA choices are recorded with rationale, linked to standards, and governed through a formal review lifecycle.</t>
  </si>
  <si>
    <t>GEN-P4C3.1.1-M1M2-02</t>
  </si>
  <si>
    <t>As an ARB Chair, I want to manage ARB meeting schedules, agendas, and recorded outcomes within Salesforce so that govern</t>
  </si>
  <si>
    <t>As an ARB Chair, I want to manage ARB meeting schedules, agendas, and recorded outcomes within Salesforce so that governance reviews are traceable and architecture decisions are formally linked to the sessions that authorized them.</t>
  </si>
  <si>
    <t>GEN-P4C3.1.1-M1M2-03</t>
  </si>
  <si>
    <t>As an Enterprise Architect, I want a governed technology standards library and architecture pattern catalog so that deve</t>
  </si>
  <si>
    <t>As an Enterprise Architect, I want a governed technology standards library and architecture pattern catalog so that development teams consistently reference approved standards and reusable design patterns when making architecture decisions.</t>
  </si>
  <si>
    <t>GEN-P4C3.1.1-M1M2-04</t>
  </si>
  <si>
    <t>As a Chief Architect: to record and track EA maturity assessments across architecture domains over time</t>
  </si>
  <si>
    <t>As a Chief Architect, I want to record and track EA maturity assessments across architecture domains over time so that we can measure progress against our target state and report EA program health to leadership with evidence-based data.</t>
  </si>
  <si>
    <t>GEN-P4C3.1.1-M1M2-05</t>
  </si>
  <si>
    <t>As a Chief Architect: standard reports and an executive dashboard tracking EA governance health</t>
  </si>
  <si>
    <t>As a Chief Architect, I want standard reports and an executive dashboard tracking EA governance health so that I can communicate architecture program status to leadership and proactively identify governance gaps requiring attention.</t>
  </si>
  <si>
    <t>GEN-P4C3.1.1-M3-01</t>
  </si>
  <si>
    <t>As a Chief Architect: an interactive CRM Analytics dashboard combining EA maturity, governance velocity, and standards c</t>
  </si>
  <si>
    <t>As a Chief Architect, I want an interactive CRM Analytics dashboard combining EA maturity, governance velocity, and standards compliance data so that I can perform drill-through analysis on architecture health metrics beyond what native reports support.</t>
  </si>
  <si>
    <t>GEN-P4C3.1.1-M3-02</t>
  </si>
  <si>
    <t>As an ARB Member, I want a guided digital review workflow that walks me through evaluating an architecture decision agai</t>
  </si>
  <si>
    <t>As an ARB Member, I want a guided digital review workflow that walks me through evaluating an architecture decision against applicable standards so that ARB reviews are structured, consistent, and completed efficiently regardless of reviewer experience level.</t>
  </si>
  <si>
    <t>GEN-P4C3.1.1-M3-03</t>
  </si>
  <si>
    <t>As a Chief Architect: EA maturity benchmarking analytics using nCino Operations Analytics</t>
  </si>
  <si>
    <t>As a Chief Architect, I want EA maturity benchmarking analytics using nCino Operations Analytics so that I can compare our architecture program performance against industry benchmarks and prioritize improvement initiatives with data-driven evidence.</t>
  </si>
  <si>
    <t>GEN-P4C3.1.1-M4M5-01</t>
  </si>
  <si>
    <t>As an Enterprise Architect, I want an Agentforce Architecture Compliance Agent that automatically reviews submitted deci</t>
  </si>
  <si>
    <t>As an Enterprise Architect, I want an Agentforce Architecture Compliance Agent that automatically reviews submitted decisions against active standards so that compliance issues are surfaced before ARB review and architects receive actionable guidance without waiting for manual screening cycles.</t>
  </si>
  <si>
    <t>GEN-P4C3.1.1-M4M5-02</t>
  </si>
  <si>
    <t xml:space="preserve">As an Enterprise Architect, I want an Agentforce EA Pattern Advisor surfaced inline on the Architecture Decision Record </t>
  </si>
  <si>
    <t>As an Enterprise Architect, I want an Agentforce EA Pattern Advisor surfaced inline on the Architecture Decision Record so that I receive AI-powered recommendations on applicable standards and patterns while drafting, producing higher-quality submissions before they reach ARB.</t>
  </si>
  <si>
    <t>GEN-P4C3.2.2-M1M2-01</t>
  </si>
  <si>
    <t>P4C3.2.2</t>
  </si>
  <si>
    <t>Legacy Modernization Strategy</t>
  </si>
  <si>
    <t>Application Architecture</t>
  </si>
  <si>
    <t>As a Technology Architect: a centralized legacy system inventory with technical debt scoring</t>
  </si>
  <si>
    <t>As a Technology Architect, I want a centralized legacy system inventory with technical debt scoring so that the organization can identify modernization candidates and track dependencies systematically.</t>
  </si>
  <si>
    <t>GEN-P4C3.2.2-M1M2-03</t>
  </si>
  <si>
    <t>As a Solutions Architect: documented coexistence rules and a conflict tracking framework</t>
  </si>
  <si>
    <t>As a Solutions Architect, I want documented coexistence rules and a conflict tracking framework so that legacy and modern systems can operate in parallel safely during the strangler pattern transition period.</t>
  </si>
  <si>
    <t>GEN-P4C3.2.2-M1M2-05</t>
  </si>
  <si>
    <t>As a Migration Lead: a standardized cutover plan and rollback procedure for each migration wave</t>
  </si>
  <si>
    <t>As a Migration Lead, I want a standardized cutover plan and rollback procedure for each migration wave so that go-live events are executed safely with documented decision criteria, step sequencing, and verified recovery options.</t>
  </si>
  <si>
    <t>GEN-P4C3.2.2-M3-01</t>
  </si>
  <si>
    <t>As a Technology Program Manager: a CRM Analytics dashboard showing modernization progress, technical debt burn-down, and</t>
  </si>
  <si>
    <t>As a Technology Program Manager, I want a CRM Analytics dashboard showing modernization progress, technical debt burn-down, and nCino performance benchmarks so that leadership has objective, trend-based insight into the pace and business value of the legacy transformation program.</t>
  </si>
  <si>
    <t>GEN-P4C3.2.2-M3-02</t>
  </si>
  <si>
    <t>As a Migration Analyst: a guided OmniScript playbook that walks the team through each migration step</t>
  </si>
  <si>
    <t>As a Migration Analyst, I want a guided OmniScript playbook that walks the team through each migration step so that every system migration is executed consistently, checklist items are enforced, and results are written back to Salesforce automatically.</t>
  </si>
  <si>
    <t>GEN-P4C3.3.1-M1M2-01</t>
  </si>
  <si>
    <t>P4C3.3.1</t>
  </si>
  <si>
    <t>Enterprise Integration Strategy</t>
  </si>
  <si>
    <t>Integration Architecture &amp; API</t>
  </si>
  <si>
    <t>As a technology architect: an enterprise integration governance framework and pattern catalog established in Salesforce</t>
  </si>
  <si>
    <t>As a technology architect, I want an enterprise integration governance framework and pattern catalog established in Salesforce so that all integration work follows defined standards and point-to-point proliferation is prevented.</t>
  </si>
  <si>
    <t>GEN-P4C3.3.1-M1M2-03</t>
  </si>
  <si>
    <t>As a Salesforce administrator: dedicated integration user accounts with least-privilege permissions and OAuth-based auth</t>
  </si>
  <si>
    <t>As a Salesforce administrator, I want dedicated integration user accounts with least-privilege permissions and OAuth-based authentication configured so that external systems connect securely and all integration activity is auditable by system.</t>
  </si>
  <si>
    <t>GEN-P4C3.3.1-M1M2-04</t>
  </si>
  <si>
    <t>As an integration developer, I want a standardized inbound REST integration pattern and central Integration Log object e</t>
  </si>
  <si>
    <t>As an integration developer, I want a standardized inbound REST integration pattern and central Integration Log object established so that external systems can push data into Salesforce FSC in a governed, error-handled, and auditable way.</t>
  </si>
  <si>
    <t>GEN-P4C3.3.1-M1M2-05</t>
  </si>
  <si>
    <t xml:space="preserve">As an integration developer, I want a standardized outbound event notification pattern using Platform Events configured </t>
  </si>
  <si>
    <t>As an integration developer, I want a standardized outbound event notification pattern using Platform Events configured so that Salesforce can reliably notify downstream systems of key FSC record changes in a decoupled, auditable way.</t>
  </si>
  <si>
    <t>GEN-P4C3.3.1-M4M5-03</t>
  </si>
  <si>
    <t>As a data architect: Data Cloud configured as the unified customer profile and integration canonical model</t>
  </si>
  <si>
    <t>As a data architect, I want Data Cloud configured as the unified customer profile and integration canonical model so that all connected systems share a single resolved customer identity, enabling cross-system data exchange to reference a consistent, authoritative customer record.</t>
  </si>
  <si>
    <t>GEN-P4C3.3.4-M1M2-01</t>
  </si>
  <si>
    <t>P4C3.3.4</t>
  </si>
  <si>
    <t>API Lifecycle Management</t>
  </si>
  <si>
    <t>As an API architect, I want to establish a centralized registry of all APIs in the organization so that stakeholders can</t>
  </si>
  <si>
    <t>As an API architect, I want to establish a centralized registry of all APIs in the organization so that stakeholders can understand what APIs exist, their purpose, and their ownership.</t>
  </si>
  <si>
    <t>GEN-P4C3.3.4-M1M2-02</t>
  </si>
  <si>
    <t>As an API governance officer, I want to define and enforce standardized naming conventions and versioning formats so tha</t>
  </si>
  <si>
    <t>As an API governance officer, I want to define and enforce standardized naming conventions and versioning formats so that APIs are discoverable and their compatibility is clear to consumers.</t>
  </si>
  <si>
    <t>GEN-P4C3.3.6-M3-04</t>
  </si>
  <si>
    <t>P4C3.3.6</t>
  </si>
  <si>
    <t>API Analytics &amp; Monitoring</t>
  </si>
  <si>
    <t>As a product owner: consumer adoption metrics in the CRM Analytics dashboard</t>
  </si>
  <si>
    <t>As a product owner, I want consumer adoption metrics in the CRM Analytics dashboard so that I can track which teams and systems are calling which APIs, identify underutilized integrations, and make informed API roadmap decisions.</t>
  </si>
  <si>
    <t>GEN-P4C3.3.7-M3-02</t>
  </si>
  <si>
    <t>P4C3.3.7</t>
  </si>
  <si>
    <t>Reverse ETL &amp; SaaS Activation Patterns</t>
  </si>
  <si>
    <t>As a data governance officer: to implement schema change governance</t>
  </si>
  <si>
    <t>As a data governance officer, I want to implement schema change governance so that nCino schema updates are detected, validated against existing mappings, and require approval before affecting live activation.</t>
  </si>
  <si>
    <t>GEN-P4C3.4.1-M1M2-01</t>
  </si>
  <si>
    <t>P4C3.4.1</t>
  </si>
  <si>
    <t>Cloud Strategy &amp; Migration</t>
  </si>
  <si>
    <t>Cloud Strategy &amp; Infrastructure</t>
  </si>
  <si>
    <t>As an IT architect, I want a structured inventory of all application workloads and their current hosting environments so</t>
  </si>
  <si>
    <t>As an IT architect, I want a structured inventory of all application workloads and their current hosting environments so that the organization has a complete baseline for cloud migration planning.</t>
  </si>
  <si>
    <t>GEN-P4C3.4.1-M1M2-02</t>
  </si>
  <si>
    <t>As a technology executive: to define and track cloud migration initiatives with phased milestones</t>
  </si>
  <si>
    <t>As a technology executive, I want to define and track cloud migration initiatives with phased milestones so that the organization can manage its migration roadmap and report on progress against the cloud strategy.</t>
  </si>
  <si>
    <t>GEN-P4C3.4.1-M1M2-03</t>
  </si>
  <si>
    <t>As a chief information security officer: to document cloud governance policies and track compliance risks linked to migr</t>
  </si>
  <si>
    <t>As a chief information security officer, I want to document cloud governance policies and track compliance risks linked to migration initiatives so that the organization adheres to financial services regulatory requirements throughout the migration lifecycle.</t>
  </si>
  <si>
    <t>GEN-P4C3.4.1-M1M2-04</t>
  </si>
  <si>
    <t>As a CFO: to capture baseline infrastructure costs and track projected versus actual cloud migration savings</t>
  </si>
  <si>
    <t>As a CFO, I want to capture baseline infrastructure costs and track projected versus actual cloud migration savings so that the organization can measure the financial business case and return on investment of cloud adoption.</t>
  </si>
  <si>
    <t>GEN-P4C3.4.1-M1M2-05</t>
  </si>
  <si>
    <t>As a technology executive: a consolidated cloud migration summary dashboard in Salesforce</t>
  </si>
  <si>
    <t>As a technology executive, I want a consolidated cloud migration summary dashboard in Salesforce so that I can monitor overall migration progress, initiative health, cost performance, and governance risk at a glance.</t>
  </si>
  <si>
    <t>GEN-P4C3.4.1-M3-03</t>
  </si>
  <si>
    <t>As a technology strategist: cloud maturity benchmarking data from nCino Operations Analytics synced into Salesforce</t>
  </si>
  <si>
    <t>As a technology strategist, I want cloud maturity benchmarking data from nCino Operations Analytics synced into Salesforce so that I can compare our cloud adoption progress to industry peers and identify the highest-priority maturity gaps.</t>
  </si>
  <si>
    <t>GEN-P4C3.4.1-M4M5-01</t>
  </si>
  <si>
    <t>As a cloud architect: an Agentforce AI agent that analyzes workload cost variance, risk data, and maturity benchmark gap</t>
  </si>
  <si>
    <t>As a cloud architect, I want an Agentforce AI agent that analyzes workload cost variance, risk data, and maturity benchmark gaps to proactively surface prioritized optimization recommendations so that the team can act on cloud savings and risk reduction opportunities without manual analysis.</t>
  </si>
  <si>
    <t>GEN-P4C3.4.2-M3-02</t>
  </si>
  <si>
    <t>P4C3.4.2</t>
  </si>
  <si>
    <t>Cloud-Native Application Development</t>
  </si>
  <si>
    <t>As a data analyst: to create cloud-native analytics dashboards that expose FSC KPIs (origination volume, pipeline health</t>
  </si>
  <si>
    <t>As a data analyst, I want to create cloud-native analytics dashboards that expose FSC KPIs (origination volume, pipeline health, approval rates) so that stakeholders can monitor business performance in real-time.</t>
  </si>
  <si>
    <t>GEN-P4C3.4.5-M1M2-01</t>
  </si>
  <si>
    <t>P4C3.4.5</t>
  </si>
  <si>
    <t>Infrastructure as Code (IaC)</t>
  </si>
  <si>
    <t>As an Infrastructure Engineer, I want to establish version control for Salesforce and nCino configuration so that all en</t>
  </si>
  <si>
    <t>As an Infrastructure Engineer, I want to establish version control for Salesforce and nCino configuration so that all environment changes are tracked, auditable, and reproducible.</t>
  </si>
  <si>
    <t>GEN-P4C3.4.5-M1M2-03</t>
  </si>
  <si>
    <t>As a DevOps Engineer: to automate the validation of configuration changes before deployment</t>
  </si>
  <si>
    <t>As a DevOps Engineer, I want to automate the validation of configuration changes before deployment so that invalid changes are caught in the review phase and production incidents are prevented.</t>
  </si>
  <si>
    <t>GEN-P4C3.4.5-M4M5-01</t>
  </si>
  <si>
    <t>As an Infrastructure Governance Officer, I want to enforce infrastructure policies automatically using AI agents so that</t>
  </si>
  <si>
    <t>As an Infrastructure Governance Officer, I want to enforce infrastructure policies automatically using AI agents so that compliance violations are prevented before deployment and governance is scalable.</t>
  </si>
  <si>
    <t>GEN-P4C3.6.1-M1M2-01</t>
  </si>
  <si>
    <t>P4C3.6.1</t>
  </si>
  <si>
    <t>CI/CD Pipeline &amp; Automation</t>
  </si>
  <si>
    <t>DevOps &amp; Delivery Excellence</t>
  </si>
  <si>
    <t>As a DevOps engineer: a version-controlled Salesforce DX project with a defined sandbox tier branching strategy</t>
  </si>
  <si>
    <t>As a DevOps engineer, I want a version-controlled Salesforce DX project with a defined sandbox tier branching strategy so that all metadata changes are tracked, peer-reviewed, and deployed consistently across every environment.</t>
  </si>
  <si>
    <t>GEN-P4C3.6.1-M1M2-03</t>
  </si>
  <si>
    <t>As a release manager: merges to environment branches to automatically trigger deployments to the corresponding Salesforc</t>
  </si>
  <si>
    <t>As a release manager, I want merges to environment branches to automatically trigger deployments to the corresponding Salesforce sandbox so that promotions are repeatable, auditable, and require no manual deployment steps.</t>
  </si>
  <si>
    <t>GEN-P4C3.6.1-M4M5-01</t>
  </si>
  <si>
    <t>compliance_regulatory; innovation; data_governance</t>
  </si>
  <si>
    <t>As a delivery team member: a feature flag framework backed by custom metadata</t>
  </si>
  <si>
    <t>As a delivery team member, I want a feature flag framework backed by custom metadata so that new functionality can be deployed to production in a disabled state and progressively activated for specific user groups without requiring a new deployment.</t>
  </si>
  <si>
    <t>P1C2.5.1; P1C2.5.2; P1C2.5.3; P1C2.5.4; P1C2.5.5; P1C2.7.1; P1C2.7.2; P1C2.7.3; P1C3.1.1; P1C3.2.4; P1C3.3.1; P1C3.4.1</t>
  </si>
  <si>
    <t>GEN-P4C3.6.1-M4M5-02</t>
  </si>
  <si>
    <t>As a DevOps engineer: Agentforce prompt templates, agent topic definitions, and copilot actions to be version-controlled</t>
  </si>
  <si>
    <t>As a DevOps engineer, I want Agentforce prompt templates, agent topic definitions, and copilot actions to be version-controlled and deployed through the automated pipeline so that AI-powered features are governed, peer-reviewed, and promoted consistently across every environment.</t>
  </si>
  <si>
    <t>GEN-P4C3.6.6-M3-03</t>
  </si>
  <si>
    <t>P4C3.6.6</t>
  </si>
  <si>
    <t>BI Regression &amp; Metric Consistency Controls</t>
  </si>
  <si>
    <t>As a Stakeholder: a self-service portal where I can view metric definitions, change history, and certification status</t>
  </si>
  <si>
    <t>As a Stakeholder, I want a self-service portal where I can view metric definitions, change history, and certification status so that I understand what has changed and when.</t>
  </si>
  <si>
    <t>GEN-P4C3.6.6-M4M5-02</t>
  </si>
  <si>
    <t>As a BI Director: real-time monitoring that detects unexpected metric changes (drift) and alerts our team immediately</t>
  </si>
  <si>
    <t>As a BI Director, I want real-time monitoring that detects unexpected metric changes (drift) and alerts our team immediately so that we can respond to data quality issues before decisions are made.</t>
  </si>
  <si>
    <t>GEN-P4C3.6.8-M1M2-04</t>
  </si>
  <si>
    <t>P4C3.6.8</t>
  </si>
  <si>
    <t>CDC/Replication Operations</t>
  </si>
  <si>
    <t>As a compliance officer: to capture and audit all CDC change events and data lineage</t>
  </si>
  <si>
    <t>As a compliance officer, I want to capture and audit all CDC change events and data lineage so that I can demonstrate data integrity and maintain compliance with regulatory requirements.</t>
  </si>
  <si>
    <t>GEN-P4C4.2.1-M1M2-01</t>
  </si>
  <si>
    <t>P4C4.2.1</t>
  </si>
  <si>
    <t>Identity Governance &amp; Administration</t>
  </si>
  <si>
    <t>Identity &amp; Access Management</t>
  </si>
  <si>
    <t>As a Salesforce Administrator: a defined role-based permission set architecture for banking and lending users</t>
  </si>
  <si>
    <t>As a Salesforce Administrator, I want a defined role-based permission set architecture for banking and lending users so that each job function has the minimum access required to perform their duties.</t>
  </si>
  <si>
    <t>GEN-P4C4.2.1-M1M2-02</t>
  </si>
  <si>
    <t>As an IT Administrator, I want new Salesforce users to be automatically provisioned with the correct permission set grou</t>
  </si>
  <si>
    <t>As an IT Administrator, I want new Salesforce users to be automatically provisioned with the correct permission set group based on their assigned job role so that access is consistent, least-privilege, and fully auditable from day one.</t>
  </si>
  <si>
    <t>GEN-P4C4.2.1-M1M2-03</t>
  </si>
  <si>
    <t>As an IT Administrator, I want Salesforce user accounts to be automatically deactivated and their owned records reassign</t>
  </si>
  <si>
    <t>As an IT Administrator, I want Salesforce user accounts to be automatically deactivated and their owned records reassigned when an employee departs so that orphan accounts are eliminated and data ownership gaps are resolved without manual intervention.</t>
  </si>
  <si>
    <t>GEN-P4C4.2.1-M1M2-04</t>
  </si>
  <si>
    <t>As a Compliance Officer: scheduled reports that automatically identify inactive users retaining active system access and</t>
  </si>
  <si>
    <t>As a Compliance Officer, I want scheduled reports that automatically identify inactive users retaining active system access and unowned records so that orphan accounts are surfaced and remediated before they create audit findings.</t>
  </si>
  <si>
    <t>GEN-P4C4.2.1-M1M2-05</t>
  </si>
  <si>
    <t>As a Compliance Officer: a structured periodic access certification process in Salesforce</t>
  </si>
  <si>
    <t>As a Compliance Officer, I want a structured periodic access certification process in Salesforce so that managers can formally review and attest to the appropriateness of each team member's access on a defined quarterly schedule.</t>
  </si>
  <si>
    <t>GEN-P4C4.2.1-M3-01</t>
  </si>
  <si>
    <t>As a banking employee: to submit access change requests through a guided self-service form</t>
  </si>
  <si>
    <t>As a banking employee, I want to submit access change requests through a guided self-service form so that I can request additional permissions or report incorrect access without contacting IT directly, with full approval routing and status visibility.</t>
  </si>
  <si>
    <t>GEN-P4C4.2.1-M3-03</t>
  </si>
  <si>
    <t>As an IT Administrator, I want Salesforce user identity lifecycle events - new hires, role changes, and terminations - t</t>
  </si>
  <si>
    <t>As an IT Administrator, I want Salesforce user identity lifecycle events - new hires, role changes, and terminations - to be synchronized with the enterprise identity platform via the nCino Integration Gateway so that Salesforce access is governed in lockstep with enterprise identity policy.</t>
  </si>
  <si>
    <t>GEN-P4C4.2.1-M4M5-02</t>
  </si>
  <si>
    <t>As a Security Officer: real-time detection of anomalous user access patterns - such as after-hours logins, bulk record e</t>
  </si>
  <si>
    <t>As a Security Officer, I want real-time detection of anomalous user access patterns - such as after-hours logins, bulk record exports, or access from unexpected locations - so that potential insider threats or compromised credentials are identified and investigated before data exposure occurs.</t>
  </si>
  <si>
    <t>GEN-P4C4.2.1-M4M5-03</t>
  </si>
  <si>
    <t xml:space="preserve">As a privileged user needing temporary elevated access: to request just-in-time access that automatically expires after </t>
  </si>
  <si>
    <t>As a privileged user needing temporary elevated access, I want to request just-in-time access that automatically expires after a defined period so that standing privileged permissions are eliminated and all sensitive operations occur under a governed, time-limited, fully audited session.</t>
  </si>
  <si>
    <t>GEN-P4C4.2.4-M3-01</t>
  </si>
  <si>
    <t>P4C4.2.4</t>
  </si>
  <si>
    <t>Privileged Access &amp; Secret/Key Lifecycle Management</t>
  </si>
  <si>
    <t>As a user manager: to enable self-service privileged access requests through a digital portal</t>
  </si>
  <si>
    <t>As a user manager, I want to enable self-service privileged access requests through a digital portal so that users can request elevated access without manual email/ticket processes.</t>
  </si>
  <si>
    <t>GEN-P4C4.2.4-M3-03</t>
  </si>
  <si>
    <t>As a compliance manager: to analyze privileged access patterns and audit trails through an analytics dashboard</t>
  </si>
  <si>
    <t>As a compliance manager, I want to analyze privileged access patterns and audit trails through an analytics dashboard so that I can identify trends, gaps, and potential risks.</t>
  </si>
  <si>
    <t>GEN-P4C4.2.5-M3-01</t>
  </si>
  <si>
    <t>P4C4.2.5</t>
  </si>
  <si>
    <t>Fine-Grained Entitlement Design</t>
  </si>
  <si>
    <t>As a relationship manager: to request access to a client account managed by another advisor</t>
  </si>
  <si>
    <t>As a relationship manager, I want to request access to a client account managed by another advisor so that I can collaborate; the request is routed for approval and automatically provisioned.</t>
  </si>
  <si>
    <t>GEN-P4C4.2.6-M1M2-04</t>
  </si>
  <si>
    <t>P4C4.2.6</t>
  </si>
  <si>
    <t>Policy-Driven Access by Persona + Purpose</t>
  </si>
  <si>
    <t>As a Branch Manager: to submit a formal access request for elevated data access and receive manager approval</t>
  </si>
  <si>
    <t>As a Branch Manager, I want to submit a formal access request for elevated data access and receive manager approval so that access to restricted data is granted only with documented justification and supervisory sign-off.</t>
  </si>
  <si>
    <t>GEN-P4C4.2.6-M1M2-06</t>
  </si>
  <si>
    <t>As a Compliance Officer: a standardized audit log of all access control changes and sensitive data access events</t>
  </si>
  <si>
    <t>As a Compliance Officer, I want a standardized audit log of all access control changes and sensitive data access events so that the organization can demonstrate access governance compliance during regulatory audits and examinations.</t>
  </si>
  <si>
    <t>GEN-P4C4.2.6-M3-02</t>
  </si>
  <si>
    <t>As a Compliance Officer: a CRM Analytics dashboard summarizing access policy activity across personas and purposes</t>
  </si>
  <si>
    <t>As a Compliance Officer, I want a CRM Analytics dashboard summarizing access policy activity across personas and purposes so that I can monitor access governance posture continuously without manually compiling audit reports.</t>
  </si>
  <si>
    <t>GEN-P4C4.2.6-M4M5-01</t>
  </si>
  <si>
    <t>As a Compliance Officer: an Agentforce agent to continuously monitor access patterns and surface anomalies</t>
  </si>
  <si>
    <t>As a Compliance Officer, I want an Agentforce agent to continuously monitor access patterns and surface anomalies so that policy-violating access is detected and escalated without requiring manual review of audit logs.</t>
  </si>
  <si>
    <t>GEN-P4C4.5.1-M1M2-01</t>
  </si>
  <si>
    <t>P4C4.5.1</t>
  </si>
  <si>
    <t>Data Classification &amp; Protection</t>
  </si>
  <si>
    <t>Data Protection &amp; Privacy Controls</t>
  </si>
  <si>
    <t>As a Data Governance Officer: a standardized data classification taxonomy applied across FSC objects</t>
  </si>
  <si>
    <t>As a Data Governance Officer, I want a standardized data classification taxonomy applied across FSC objects so that sensitive records are consistently labeled and downstream protection controls can be enforced.</t>
  </si>
  <si>
    <t>GEN-P4C4.5.1-M1M2-04</t>
  </si>
  <si>
    <t>As a Data Governance Officer: record-level sharing rules aligned to data classification levels</t>
  </si>
  <si>
    <t>As a Data Governance Officer, I want record-level sharing rules aligned to data classification levels so that Confidential and Restricted records are accessible only to the teams and roles explicitly authorized for that sensitivity tier.</t>
  </si>
  <si>
    <t>GEN-P4C4.5.1-M3-01</t>
  </si>
  <si>
    <t>As a Data Governance Officer: a CRM Analytics dashboard showing data classification coverage rates across FSC objects</t>
  </si>
  <si>
    <t>As a Data Governance Officer, I want a CRM Analytics dashboard showing data classification coverage rates across FSC objects so that I can identify unclassified records and track progress toward full classification.</t>
  </si>
  <si>
    <t>GEN-P4C4.5.1-M3-02</t>
  </si>
  <si>
    <t>As a Data Steward: a guided OmniScript to review and classify records surfaced by the coverage dashboard</t>
  </si>
  <si>
    <t>As a Data Steward, I want a guided OmniScript to review and classify records surfaced by the coverage dashboard so that I can efficiently work through the classification backlog without navigating individual records one by one.</t>
  </si>
  <si>
    <t>GEN-P4C4.5.1-M4M5-02</t>
  </si>
  <si>
    <t>As a Data Governance Officer: an Agentforce AI agent to automatically recommend and apply classification labels to uncla</t>
  </si>
  <si>
    <t>As a Data Governance Officer, I want an Agentforce AI agent to automatically recommend and apply classification labels to unclassified records so that classification coverage is maintained at enterprise scale without proportional manual data steward effort.</t>
  </si>
  <si>
    <t>GEN-P4C4.5.4-M1M2-04</t>
  </si>
  <si>
    <t>P4C4.5.4</t>
  </si>
  <si>
    <t>Dynamic Data Masking for Sensitive Attributes</t>
  </si>
  <si>
    <t>As a data governance officer: to classify and document all sensitive fields across Financial Services Cloud objects</t>
  </si>
  <si>
    <t>As a data governance officer, I want to classify and document all sensitive fields across Financial Services Cloud objects so that the organization has a clear inventory of what data requires masking.</t>
  </si>
  <si>
    <t>GEN-P4C4.5.4-M3-01</t>
  </si>
  <si>
    <t>As a data governance officer: to centrally manage masking rules via OmniStudio without code changes</t>
  </si>
  <si>
    <t>As a data governance officer, I want to centrally manage masking rules via OmniStudio without code changes so that masking policies can be updated by non-developers and applied consistently across the organization.</t>
  </si>
  <si>
    <t>GEN-P4C4.5.5-M1M2-01</t>
  </si>
  <si>
    <t>P4C4.5.5</t>
  </si>
  <si>
    <t>Tokenization / Format-Preserving Protection for High-Risk Fields</t>
  </si>
  <si>
    <t>As a Data Governance Lead: to identify and classify all high-risk fields in FSC data model</t>
  </si>
  <si>
    <t>As a Data Governance Lead, I want to identify and classify all high-risk fields in FSC data model so that we establish a baseline for protection controls.</t>
  </si>
  <si>
    <t>GEN-P4C4.5.5-M1M2-03</t>
  </si>
  <si>
    <t xml:space="preserve">As a Security Officer: to establish secure key generation, storage, and rotation procedures for tokenization/encryption </t>
  </si>
  <si>
    <t>As a Security Officer, I want to establish secure key generation, storage, and rotation procedures for tokenization/encryption keys so that the organization meets compliance requirements for key lifecycle management.</t>
  </si>
  <si>
    <t>GEN-P4C4.5.5-M3-03</t>
  </si>
  <si>
    <t>As a Manager: to receive automated approval notifications for detokenization access requests and make one-click decision</t>
  </si>
  <si>
    <t>As a Manager, I want to receive automated approval notifications for detokenization access requests and make one-click decisions so that access is granted quickly without leaving email.</t>
  </si>
  <si>
    <t>GEN-P4C4.5.5-M4M5-01</t>
  </si>
  <si>
    <t>As a Data Governance Lead: AI-powered recommendations for which fields should be tokenized based on data usage patterns</t>
  </si>
  <si>
    <t>As a Data Governance Lead, I want AI-powered recommendations for which fields should be tokenized based on data usage patterns so that we continuously improve protection coverage without manual discovery.</t>
  </si>
  <si>
    <t>GEN-P4C4.7.1-M3-03</t>
  </si>
  <si>
    <t>P4C4.7.1</t>
  </si>
  <si>
    <t>Security Operations Center</t>
  </si>
  <si>
    <t>Security Operations &amp; Incident Response</t>
  </si>
  <si>
    <t>As a CISO: nCino Operations Analytics configured with SOC maturity benchmarking metrics</t>
  </si>
  <si>
    <t>As a CISO, I want nCino Operations Analytics configured with SOC maturity benchmarking metrics so that I can track the organization's SOC capability progression against defined maturity thresholds and produce compliance-ready reports for executive leadership and audit submissions.</t>
  </si>
  <si>
    <t>P1_Sub_Cap_ID</t>
  </si>
  <si>
    <t>P1_Sub_Cap_Name</t>
  </si>
  <si>
    <t>Mapping_Rationale (Customized - why cross-pillar evidence on this theme reinforces this P1 sub-cap)</t>
  </si>
  <si>
    <t>Cross_Pillar_Story_Count_for_Theme</t>
  </si>
  <si>
    <t>Reference_Note</t>
  </si>
  <si>
    <t>compliance_regulatory</t>
  </si>
  <si>
    <t>Regulatory Change Management strength is measurable through how cross-pillar stories handle regulatory updates: do P2 marketing stories track UDAP changes, P3 innovation stories handle regulatory exemptions, P4 stories track BSA/AML rule updates. The 386 compliance stories give a stress-test view of regulatory change handling.</t>
  </si>
  <si>
    <t>Internal evidence (Pillar 1 framework definitions in 2_Capability_Map; cross-pillar stories in 14_CrossPillar_Stories)</t>
  </si>
  <si>
    <t>Compliance Governance - the operational discipline that turns rules into controls - is evidenced by cross-pillar stories with explicit compliance reviews, audit trails, and documentation requirements. The pattern across pillars reveals whether compliance is institutional or ad-hoc.</t>
  </si>
  <si>
    <t>Exam Readiness is built daily, not at exam time. Cross-pillar stories with audit-trail capture, evidence retention, and inspection-ready documentation are continuous indicators of exam readiness state. Their volume across P2/P3/P4 is a leading indicator of audit risk.</t>
  </si>
  <si>
    <t>culture_change</t>
  </si>
  <si>
    <t>Change Methodology is concrete only when change stories follow its steps - readiness assessment, stakeholder analysis, communication plan, training rollout, sustainment. Cross-pillar change stories at this volume reveal whether the methodology is consistently applied or selectively used.</t>
  </si>
  <si>
    <t>Communication Strategy is tested every time a major change is announced. Cross-pillar communication stories - channel mix, message tailoring, two-way feedback - show whether the strategy is followed across changes or reinvented per project.</t>
  </si>
  <si>
    <t>Role-Based Training is operational when training stories at execution tiers reference role-based curricula, not generic enrollment. Cross-pillar training stories confirm role differentiation is applied - or expose where everyone gets the same training regardless of role.</t>
  </si>
  <si>
    <t>Adoption Metrics Framework is tested when adoption stories at execution tier use it. Cross-pillar adoption stories - login rates, feature usage, engagement scores - should map cleanly to the framework. Misalignment surfaces gaps.</t>
  </si>
  <si>
    <t>Continuous Improvement is observable through cross-pillar stories about retrospectives, lessons learned, kaizen cycles, and post-implementation reviews. Their cadence and quality are leading indicators of an actual continuous-improvement culture vs. one announced only.</t>
  </si>
  <si>
    <t>data_governance</t>
  </si>
  <si>
    <t>Data Governance Framework is exercised wherever data is created, transformed, or consumed in execution. P2 marketing data lifecycle stories, P3 model training data stories, and P4 operational data stories all reference the framework. This volume of evidence shows whether the framework is a real artifact or a paper exercise.</t>
  </si>
  <si>
    <t>Data Ownership Model is invoked every time a cross-pillar story specifies a data owner, steward, or domain custodian. Stories that name ownership concretely (not just say "data team") are evidence ownership is real and accountable.</t>
  </si>
  <si>
    <t>Data Quality Governance is observable through stories about quality monitoring, anomaly detection, remediation workflows in P2/P3/P4 contexts. Cross-pillar quality stories show whether quality is enforced at boundaries or only checked at end consumption.</t>
  </si>
  <si>
    <t>Data Privacy Governance is tested at every customer-facing or sensitive data interaction. P2 marketing privacy stories, P3 AI privacy reviews, P4 operational privacy stories collectively evidence whether privacy is a systemic discipline or a per-incident reaction.</t>
  </si>
  <si>
    <t>Data Classification reaches operational reality through cross-pillar tagging, masking, and access-control stories. The classification scheme is only useful if execution stories enforce it; cross-pillar evidence verifies enforcement happens, not just policy publication.</t>
  </si>
  <si>
    <t>governance</t>
  </si>
  <si>
    <t>Digital Governance Charter is operationalized through governance stories at execution tiers - committee structures, decision protocols, escalation paths cited in P3 and P4 contexts. The high volume of governance stories from cross-pillar evidence confirms the charter is being invoked, not bypassed.</t>
  </si>
  <si>
    <t>Role Definitions are exercised every time a P2/P3/P4 story specifies who approves, who reviews, who escalates. Cross-pillar evidence at this volume (474 governance stories) demonstrates roles are concrete enough to be invoked in execution rather than ambiguous job descriptions.</t>
  </si>
  <si>
    <t>Decision Rights Framework gets tested at execution. Cross-pillar stories about who can approve, who must consult, who is informed (RACI in practice) provide evidence the framework holds under real decisions - or surface where it breaks.</t>
  </si>
  <si>
    <t>Project Governance Framework is observable at every cross-pillar project story - change requests, stage gates, sponsor reviews. The framework is real if execution stories follow it; cross-pillar evidence shows whether projects in P2/P3/P4 actually use the P1-defined governance.</t>
  </si>
  <si>
    <t>innovation</t>
  </si>
  <si>
    <t>Innovation Vision is binding only if execution-tier innovation stories reference it. Cross-pillar innovation stories from P3 (innovation pillar itself) and P4 (operating model innovation) are direct test cases for whether the vision steers concrete experimentation.</t>
  </si>
  <si>
    <t>Idea Evaluation Criteria are exercised on every idea that gets reviewed. Cross-pillar stories about evaluation steps, scoring rubrics, or rejection criteria provide an audit trail of whether criteria are applied consistently or interpreted ad-hoc.</t>
  </si>
  <si>
    <t>Pilot Framework strength is measured by how many pilots actually complete it end-to-end. Cross-pillar pilot stories - defining hypothesis, running pilot, capturing learnings, deciding next step - are evidence the framework gets used rather than skipped.</t>
  </si>
  <si>
    <t>Scale Decision Framework is invoked at the pilot-to-production transition. Cross-pillar stories capturing the decision process - what gets scaled, what gets killed, why - are evidence the framework discriminates rather than rubber-stamping every pilot.</t>
  </si>
  <si>
    <t>kpi</t>
  </si>
  <si>
    <t>Digital KPI Framework stories from execution layers - P2 campaign KPIs, P3 innovation measurement, P4 operating-model KPIs - are evidence that the framework is operational. Each cross-pillar KPI story should trace back to a digital KPI defined at the P1 strategic layer; this catalogue surfaces the trace.</t>
  </si>
  <si>
    <t>Business Outcome Linkage is verifiable through cross-pillar stories that connect tactical metrics to business outcomes (revenue lift, churn reduction, cost-to-serve). When P2/P3/P4 stories cite these outcomes - not just activity counts - it is evidence the linkage is operational.</t>
  </si>
  <si>
    <t>Efficiency Metrics stories at execution tier - agent productivity (P2/P4), automation rates (P3), throughput improvements - are direct empirical evidence for the efficiency metrics framework defined at strategic level. The stories make the framework measurable in practice.</t>
  </si>
  <si>
    <t>risk</t>
  </si>
  <si>
    <t>Digital Risk Appetite Statement is exercised when execution decisions are made under it. Cross-pillar risk stories that reference appetite limits, threshold breaches, or risk trade-offs are evidence the appetite is operationally binding rather than a paper statement.</t>
  </si>
  <si>
    <t>Emerging Risk Identification depends on signals from execution layers reaching strategic risk management. P3 innovation stories that flag novel risks, P4 operating-model stories that surface systemic risks - these are the upstream feed of emerging risk identification.</t>
  </si>
  <si>
    <t>TPRM Framework is operationalized at every third-party touchpoint. Cross-pillar stories about vendor onboarding (P2/P4), fintech partner integration (P3), and supply-chain dependencies (P4) collectively evidence whether the framework is invoked consistently.</t>
  </si>
  <si>
    <t>Model Governance Framework is exercised wherever models are deployed. Cross-pillar stories about model deployment in P2 (marketing models), P3 (innovation models), P4 (operating decisions) - each invokes the framework. Strict matches in this category are direct evidence of framework application.</t>
  </si>
  <si>
    <t>strategy</t>
  </si>
  <si>
    <t>Cross-pillar strategy stories are direct evidence for the Digital Strategy Document because they demonstrate the operational artifacts a strategy must specify - campaign strategies (P2), data strategies (P3), and operating-model strategies (P4) all reference the parent digital strategy. The volume and diversity of these references shows whether the digital strategy document is being used as a binding artifact or treated as shelf-ware.</t>
  </si>
  <si>
    <t>Business Alignment is observable through cross-pillar stories: when P2 marketing or P4 operating model stories explicitly cite business outcomes (revenue, retention, efficiency), it is evidence that strategy alignment travels from P1 down through execution. Stories without such citations expose alignment gaps.</t>
  </si>
  <si>
    <t>Strategy Refresh Cadence is reinforced by stories about quarterly business reviews, annual planning cycles, and strategy reviews appearing in execution-tier pillars. When P3 (innovation) and P4 (operating model) stories regularly cite strategy refresh activities, it confirms cadence is real, not aspirational.</t>
  </si>
  <si>
    <t>Multi-Year Roadmap depends on execution teams referencing it. Cross-pillar stories that cite roadmap waves, milestone alignment, or initiative sequencing in P2/P3/P4 contexts are evidence the roadmap is the planning anchor. Absence of such references would indicate the roadmap exists on paper but does not bind execution.</t>
  </si>
  <si>
    <t>Target Architecture Vision is validated by execution-tier stories that reference architecture principles, target patterns, or platform-strategy alignment. P3 innovation pilots and P4 platform changes that explicitly cite the target architecture are evidence the vision is being honored rather than worked around.</t>
  </si>
  <si>
    <t>Total_Cross_Pillar_Stories</t>
  </si>
  <si>
    <t>P2_Stories</t>
  </si>
  <si>
    <t>P3_Stories</t>
  </si>
  <si>
    <t>P4_Stories</t>
  </si>
  <si>
    <t>Themes_Contributing</t>
  </si>
  <si>
    <t>Linked_Offerings (Strict - from Batch 3 Mapping)</t>
  </si>
  <si>
    <t>Top_Story_Examples (key | title excerpt)</t>
  </si>
  <si>
    <t>compliance_regulatory; culture_change; data_governance; governance; innovation; kpi; risk; strategy</t>
  </si>
  <si>
    <t>(no Batch-3 strict offering mapping)</t>
  </si>
  <si>
    <t>• GEN-P2C1.1.1-M3-01: As a Marketing Operations Manager: to standardize marketing campaign creation an
• GEN-P2C1.1.4-M4M5-04: As a marketing operations team: AI agents to execute routine campaign tasks auto
• GEN-P2C1.1.5-M1M2-01: As a marketing manager: to define and track campaign budgets by channel and camp</t>
  </si>
  <si>
    <t>• GEN-P2C1.1.4-M1M2-04: As a compliance officer: to review and approve campaigns before execution
• GEN-P2C1.1.4-M4M5-04: As a marketing operations team: AI agents to execute routine campaign tasks auto
• GEN-P2C1.1.CIB1-M3-01: As a customer: to view and download deal credentials (term sheets, approvals, ma</t>
  </si>
  <si>
    <t>• GEN-P2C1.1.1-M1M2-04: As a Marketing Director: to track marketing campaign performance against documen
• GEN-P2C1.1.1-M3-01: As a Marketing Operations Manager: to standardize marketing campaign creation an
• GEN-P2C1.1.4-M1M2-04: As a compliance officer: to review and approve campaigns before execution</t>
  </si>
  <si>
    <t>OFF-DATA-MOD: Data Modernization &amp; AI Platform; OFF-API-INTEG: API &amp; Integration Platform (Integration Factory)</t>
  </si>
  <si>
    <t>OFF-DATA-MOD: Data Modernization &amp; AI Platform</t>
  </si>
  <si>
    <t>• GEN-P2C1.1.AM1-M1M2-04: As a Salesforce administrator: to set up access controls
• GEN-P2C1.1.CIB1-M1M2-01: As a banker: to create and track deal marketing initiatives linked to opportunit
• GEN-P2C1.1.IB1-M1M2-03: As a compliance lead: to establish role-based access controls for producers</t>
  </si>
  <si>
    <t>• GEN-P2C1.1.CL1-M3-01: As a customer in a specific industry: to access industry-specific content and re
• GEN-P2C1.1.IB1-M1M2-05: As a producer enablement manager: to create a central location where producers c
• GEN-P2C1.1.IB1-M3-04: As a head of marketing: to leverage Einstein Scoring to identify and segment hig</t>
  </si>
  <si>
    <t>compliance_regulatory; culture_change; data_governance; governance; kpi; strategy</t>
  </si>
  <si>
    <t>• GEN-P2C1.1.1-M1M2-04: As a Marketing Director: to track marketing campaign performance against documen
• GEN-P2C1.1.4-M1M2-05: As a marketing analyst: to track campaign performance metrics
• GEN-P2C1.1.4-M3-01: As a marketing director: to monitor campaign performance through a comprehensive</t>
  </si>
  <si>
    <t>compliance_regulatory; culture_change; data_governance; governance; innovation; risk; strategy</t>
  </si>
  <si>
    <t>• GEN-P2C1.1.RIA1-M4M5-01: As an advisor, I want AI-powered next best action recommendations to suggest the
• GEN-P2C2.4.1-M4M5-03: As a loan officer: an AI copilot to provide real-time recommendations and highli
• GEN-P2C2.4.9-M4M5-02: As an exception reviewer, I want AI-powered assistance with documentation gather</t>
  </si>
  <si>
    <t>• GEN-P2C2.1.4-M1M2-03: As a Compliance Officer: to apply segment-specific eligibility rules to screen a
• GEN-P3C2.1.1-M1M2-01: As a Risk Manager: to define the foundational data model for operational risk
• GEN-P3C2.1.1-M1M2-02: As a Chief Risk Officer: to establish a standardized taxonomy of operational ris</t>
  </si>
  <si>
    <t>Zennify Toggle Control Panel</t>
  </si>
  <si>
    <t>How to use</t>
  </si>
  <si>
    <t>Open tab 2_Capability_Map. The right-most column (Zennify_Status) has a dropdown for each of the 199 sub-caps. Toggle a sub-cap to "Inactive" and watch the cascade: stories, L4 features, maturity descriptors, offering matrix, data product matrix, theme mappings, coverage, and cross-pillar stories that reference that sub-cap will visibly grey out. Aggregate tabs (offerings, data products) will show "Partial" status with health % when some - but not all - of their mapped sub-caps are inactive.</t>
  </si>
  <si>
    <t>COVERAGE SUMMARY (live formulas)</t>
  </si>
  <si>
    <t>Metric</t>
  </si>
  <si>
    <t>Value</t>
  </si>
  <si>
    <t>Definition</t>
  </si>
  <si>
    <t>Type</t>
  </si>
  <si>
    <t>Sub-Cap Status</t>
  </si>
  <si>
    <t>Total sub-caps</t>
  </si>
  <si>
    <t>Across all P1 categories (P1C1, P1C2, P1C3, P1C4)</t>
  </si>
  <si>
    <t>static</t>
  </si>
  <si>
    <t>Active sub-caps</t>
  </si>
  <si>
    <t>Currently active in the toggle</t>
  </si>
  <si>
    <t>live</t>
  </si>
  <si>
    <t>Inactive sub-caps</t>
  </si>
  <si>
    <t>Currently deactivated</t>
  </si>
  <si>
    <t>% Active</t>
  </si>
  <si>
    <t>Capability coverage health</t>
  </si>
  <si>
    <t>live-pct</t>
  </si>
  <si>
    <t>User Stories Catalogue</t>
  </si>
  <si>
    <t>Total stories</t>
  </si>
  <si>
    <t>P1-native stories</t>
  </si>
  <si>
    <t>Active stories</t>
  </si>
  <si>
    <t>Cascaded from active sub-caps</t>
  </si>
  <si>
    <t>Inactive stories</t>
  </si>
  <si>
    <t>Cascaded from inactive sub-caps</t>
  </si>
  <si>
    <t>L4 Features</t>
  </si>
  <si>
    <t>Total L4 features</t>
  </si>
  <si>
    <t>L4 features per sub-cap × use case</t>
  </si>
  <si>
    <t>Active L4 features</t>
  </si>
  <si>
    <t>Cascade-active L4 features</t>
  </si>
  <si>
    <t>Cross-Pillar Stories</t>
  </si>
  <si>
    <t>Total cross-pillar stories</t>
  </si>
  <si>
    <t>P2/P3/P4 strict matches</t>
  </si>
  <si>
    <t>Fully-active cross-pillar</t>
  </si>
  <si>
    <t>All linked sub-caps active</t>
  </si>
  <si>
    <t>Partially-active cross-pillar</t>
  </si>
  <si>
    <t>Some linked sub-caps inactive</t>
  </si>
  <si>
    <t>Fully-inactive cross-pillar</t>
  </si>
  <si>
    <t>All linked sub-caps inactive</t>
  </si>
  <si>
    <t>Productized Offerings</t>
  </si>
  <si>
    <t>Total offerings</t>
  </si>
  <si>
    <t>13 (priority + supporting)</t>
  </si>
  <si>
    <t>Fully-active offerings</t>
  </si>
  <si>
    <t>100% of mapped sub-caps active</t>
  </si>
  <si>
    <t>Partial offerings</t>
  </si>
  <si>
    <t>Some mapped sub-caps inactive</t>
  </si>
  <si>
    <t>Fully-inactive offerings</t>
  </si>
  <si>
    <t>All mapped sub-caps inactive</t>
  </si>
  <si>
    <t>Maturity &amp; Coverage</t>
  </si>
  <si>
    <t>Active maturity descriptors</t>
  </si>
  <si>
    <t>Cascade-active maturity rows</t>
  </si>
  <si>
    <t>Active offering→subcap pairs</t>
  </si>
  <si>
    <t>Cascade-active mapping pairs</t>
  </si>
  <si>
    <t>Active dataproduct→subcap pairs</t>
  </si>
  <si>
    <t>Active theme→subcap pairs</t>
  </si>
  <si>
    <t>Cascade-active theme pairs</t>
  </si>
  <si>
    <t>Active coverage rows</t>
  </si>
  <si>
    <t>Cascade-active coverage rows</t>
  </si>
  <si>
    <t>DESIGN NOTES</t>
  </si>
  <si>
    <t>3-state cascade</t>
  </si>
  <si>
    <t>Multi-mapped rows (cross-pillar stories, offerings, data products) use 3 states: Active (all linked sub-caps active), Partial (some inactive), Inactive (all inactive). Single-mapped rows (user stories, L4 features) use 2 states: Active / Inactive.</t>
  </si>
  <si>
    <t>Cascade direction</t>
  </si>
  <si>
    <t>Subcap (source) → all dependent rows (target). One-way; toggling a subcap propagates to its dependents but not vice versa.</t>
  </si>
  <si>
    <t>XLOOKUP requires Excel 2021 or Excel 365. Earlier versions will show #NAME? errors on Effective_Status columns.</t>
  </si>
  <si>
    <t>Recalculation</t>
  </si>
  <si>
    <t>Excel recalculates automatically when a Zennify_Status cell changes. If formulas appear stuck, press F9 to force recalc.</t>
  </si>
  <si>
    <t>Scope</t>
  </si>
  <si>
    <t>Toggle scope = P1 sub-caps only. Origin sub-caps in cross-pillar stories (which are P2/P3/P4) are not toggleable here - they are upstream provenance.</t>
  </si>
  <si>
    <t>Color semantics</t>
  </si>
  <si>
    <t>Teal = Active. Light grey + strikethrough = Inactive. Light orange = Partial (only meaningful for multi-mapped rows). Health % in offerings uses red→yellow→green color scale.</t>
  </si>
  <si>
    <t>Stories_Count</t>
  </si>
  <si>
    <t>L4_Count</t>
  </si>
  <si>
    <t>Maturity_Count</t>
  </si>
  <si>
    <t>L3_Count</t>
  </si>
  <si>
    <t>UseCase_Count</t>
  </si>
  <si>
    <t>Offering_Count</t>
  </si>
  <si>
    <t>Mapped_Offerings</t>
  </si>
  <si>
    <t>DataProduct_Count</t>
  </si>
  <si>
    <t>Mapped_DataProducts</t>
  </si>
  <si>
    <t>CrossPillar_Stories</t>
  </si>
  <si>
    <t>Core_Score (max 5)</t>
  </si>
  <si>
    <t>Extended_Score (max 3)</t>
  </si>
  <si>
    <t>Total_Score (max 8)</t>
  </si>
  <si>
    <t>Customized_Completeness_Narrative</t>
  </si>
  <si>
    <t>(none)</t>
  </si>
  <si>
    <t>Sub-cap 'Digital Strategy Document' (under Strategy Foundation &amp; Alignment, P1C1): 25 user stories · 23 L4 features · 1 maturity progression · 1 L3 platform · 1 use case listed. 'Digital Strategy Document' is not currently mapped to a strict offering - candidate for future offering catalog expansion if client demand surfaces in this specific sub-cap. Cross-pillar evidence: 293 stories from P2/P3/P4 (P2=76, P3=53, P4=164) reinforce 'Digital Strategy Document' via theme 'strategy'. Toggling 'Digital Strategy Document' inactive would shift 293 cross-pillar stories to Partial status. ✓ Core complete for P1C1.1.1 + at least one extended layer connected.</t>
  </si>
  <si>
    <t>Sub-cap 'Business Alignment' (under Strategy Foundation &amp; Alignment, P1C1): 2 user stories · 23 L4 features · 1 maturity progression · 1 L3 platform · 1 use case listed. 'Business Alignment' is not currently mapped to a strict offering - candidate for future offering catalog expansion if client demand surfaces in this specific sub-cap. Cross-pillar evidence: 293 stories from P2/P3/P4 (P2=76, P3=53, P4=164) reinforce 'Business Alignment' via theme 'strategy'. Toggling 'Business Alignment' inactive would shift 293 cross-pillar stories to Partial status. ✓ Core complete for P1C1.1.2 + at least one extended layer connected.</t>
  </si>
  <si>
    <t>Sub-cap 'Strategy Refresh Cadence' (under Strategy Foundation &amp; Alignment, P1C1): 1 user story · 23 L4 features · 1 maturity progression · 1 L3 platform · 1 use case listed. 'Strategy Refresh Cadence' is not currently mapped to a strict offering - candidate for future offering catalog expansion if client demand surfaces in this specific sub-cap. Cross-pillar evidence: 293 stories from P2/P3/P4 (P2=76, P3=53, P4=164) reinforce 'Strategy Refresh Cadence' via theme 'strategy'. Toggling 'Strategy Refresh Cadence' inactive would shift 293 cross-pillar stories to Partial status. ✓ Core complete for P1C1.1.3 + at least one extended layer connected.</t>
  </si>
  <si>
    <t>Sub-cap 'Vision Communication' (under Strategy Foundation &amp; Alignment, P1C1): 1 user story · 23 L4 features · 1 maturity progression · 1 L3 platform · 1 use case listed. 'Vision Communication' is not currently mapped to a strict offering - candidate for future offering catalog expansion if client demand surfaces in this specific sub-cap. No cross-pillar theme mapping for 'Vision Communication' - themes that could apply (governance, kpi, etc.) were not assigned to this sub-cap in the strict Batch-4 design. Could be added in future iterations if execution-tier evidence emerges. ✓ Core knowledge graph complete for P1C1.1.4; extended layers (offerings/themes) by design absent.</t>
  </si>
  <si>
    <t>Sub-cap 'Board Engagement' (under Strategy Foundation &amp; Alignment, P1C1): 25 user stories · 23 L4 features · 1 maturity progression · 1 L3 platform · 1 use case listed. 'Board Engagement' is not currently mapped to a strict offering - candidate for future offering catalog expansion if client demand surfaces in this specific sub-cap. No cross-pillar theme mapping for 'Board Engagement' - themes that could apply (governance, kpi, etc.) were not assigned to this sub-cap in the strict Batch-4 design. Could be added in future iterations if execution-tier evidence emerges. ✓ Core knowledge graph complete for P1C1.1.5; extended layers (offerings/themes) by design absent.</t>
  </si>
  <si>
    <t>Sub-cap 'ESG Strategy Document' (under Strategy Foundation &amp; Alignment, P1C1): 5 user stories · 12 L4 features · 1 maturity progression · 1 L3 platform · 1 use case listed. Not productized - 'ESG Strategy Document' is an ESG/sustainability sub-cap, typically delivered via regulatory-advisory consulting rather than as a productized solution. No cross-pillar theme mapping for 'ESG Strategy Document' - themes that could apply (governance, kpi, etc.) were not assigned to this sub-cap in the strict Batch-4 design. Could be added in future iterations if execution-tier evidence emerges. ✓ Core knowledge graph complete for P1C1.1.6; extended layers (offerings/themes) by design absent.</t>
  </si>
  <si>
    <t>Sub-cap 'Materiality Assessment' (under Strategy Foundation &amp; Alignment, P1C1): 5 user stories · 12 L4 features · 1 maturity progression · 1 L3 platform · 1 use case listed. Not productized - 'Materiality Assessment' is an ESG/sustainability sub-cap, typically delivered via regulatory-advisory consulting rather than as a productized solution. No cross-pillar theme mapping for 'Materiality Assessment' - themes that could apply (governance, kpi, etc.) were not assigned to this sub-cap in the strict Batch-4 design. Could be added in future iterations if execution-tier evidence emerges. ✓ Core knowledge graph complete for P1C1.1.7; extended layers (offerings/themes) by design absent.</t>
  </si>
  <si>
    <t>Sub-cap 'ESG Commitments' (under Strategy Foundation &amp; Alignment, P1C1): 5 user stories · 12 L4 features · 1 maturity progression · 1 L3 platform · 1 use case listed. Not productized - 'ESG Commitments' is an ESG/sustainability sub-cap, typically delivered via regulatory-advisory consulting rather than as a productized solution. No cross-pillar theme mapping for 'ESG Commitments' - themes that could apply (governance, kpi, etc.) were not assigned to this sub-cap in the strict Batch-4 design. Could be added in future iterations if execution-tier evidence emerges. ✓ Core knowledge graph complete for P1C1.1.8; extended layers (offerings/themes) by design absent.</t>
  </si>
  <si>
    <t>Sub-cap 'Multi-Year Roadmap' (under Roadmap &amp; Planning, P1C1): 25 user stories · 23 L4 features · 1 maturity progression · 1 L3 platform · 1 use case listed. 'Multi-Year Roadmap' is not currently mapped to a strict offering - candidate for future offering catalog expansion if client demand surfaces in this specific sub-cap. Cross-pillar evidence: 293 stories from P2/P3/P4 (P2=76, P3=53, P4=164) reinforce 'Multi-Year Roadmap' via theme 'strategy'. Toggling 'Multi-Year Roadmap' inactive would shift 293 cross-pillar stories to Partial status. ✓ Core complete for P1C1.2.1 + at least one extended layer connected.</t>
  </si>
  <si>
    <t>Sub-cap 'Initiative Prioritization' (under Roadmap &amp; Planning, P1C1): 1 user story · 23 L4 features · 1 maturity progression · 1 L3 platform · 1 use case listed. 'Initiative Prioritization' is not currently mapped to a strict offering - candidate for future offering catalog expansion if client demand surfaces in this specific sub-cap. No cross-pillar theme mapping for 'Initiative Prioritization' - themes that could apply (governance, kpi, etc.) were not assigned to this sub-cap in the strict Batch-4 design. Could be added in future iterations if execution-tier evidence emerges. ✓ Core knowledge graph complete for P1C1.2.2; extended layers (offerings/themes) by design absent.</t>
  </si>
  <si>
    <t>Sub-cap 'Resource Planning' (under Roadmap &amp; Planning, P1C1): 5 user stories · 23 L4 features · 1 maturity progression · 1 L3 platform · 1 use case listed. 'Resource Planning' is not currently mapped to a strict offering - candidate for future offering catalog expansion if client demand surfaces in this specific sub-cap. No cross-pillar theme mapping for 'Resource Planning' - themes that could apply (governance, kpi, etc.) were not assigned to this sub-cap in the strict Batch-4 design. Could be added in future iterations if execution-tier evidence emerges. ✓ Core knowledge graph complete for P1C1.2.3; extended layers (offerings/themes) by design absent.</t>
  </si>
  <si>
    <t>Sub-cap 'Dependency Management' (under Roadmap &amp; Planning, P1C1): 5 user stories · 23 L4 features · 1 maturity progression · 1 L3 platform · 1 use case listed. 'Dependency Management' is not currently mapped to a strict offering - candidate for future offering catalog expansion if client demand surfaces in this specific sub-cap. No cross-pillar theme mapping for 'Dependency Management' - themes that could apply (governance, kpi, etc.) were not assigned to this sub-cap in the strict Batch-4 design. Could be added in future iterations if execution-tier evidence emerges. ✓ Core knowledge graph complete for P1C1.2.4; extended layers (offerings/themes) by design absent.</t>
  </si>
  <si>
    <t>Sub-cap 'Budget Alignment' (under Roadmap &amp; Planning, P1C1): 5 user stories · 23 L4 features · 1 maturity progression · 1 L3 platform · 1 use case listed. 'Budget Alignment' is not currently mapped to a strict offering - candidate for future offering catalog expansion if client demand surfaces in this specific sub-cap. No cross-pillar theme mapping for 'Budget Alignment' - themes that could apply (governance, kpi, etc.) were not assigned to this sub-cap in the strict Batch-4 design. Could be added in future iterations if execution-tier evidence emerges. ✓ Core knowledge graph complete for P1C1.2.5; extended layers (offerings/themes) by design absent.</t>
  </si>
  <si>
    <t>Sub-cap 'ESG Roadmap' (under Roadmap &amp; Planning, P1C1): 5 user stories · 12 L4 features · 1 maturity progression · 1 L3 platform · 1 use case listed. Not productized - 'ESG Roadmap' is an ESG/sustainability sub-cap, typically delivered via regulatory-advisory consulting rather than as a productized solution. No cross-pillar theme mapping for 'ESG Roadmap' - themes that could apply (governance, kpi, etc.) were not assigned to this sub-cap in the strict Batch-4 design. Could be added in future iterations if execution-tier evidence emerges. ✓ Core knowledge graph complete for P1C1.2.6; extended layers (offerings/themes) by design absent.</t>
  </si>
  <si>
    <t>Sub-cap 'Net Zero Pathway' (under Roadmap &amp; Planning, P1C1): 5 user stories · 12 L4 features · 1 maturity progression · 1 L3 platform · 1 use case listed. 'Net Zero Pathway' is not currently mapped to a strict offering - candidate for future offering catalog expansion if client demand surfaces in this specific sub-cap. No cross-pillar theme mapping for 'Net Zero Pathway' - themes that could apply (governance, kpi, etc.) were not assigned to this sub-cap in the strict Batch-4 design. Could be added in future iterations if execution-tier evidence emerges. ✓ Core knowledge graph complete for P1C1.2.7; extended layers (offerings/themes) by design absent.</t>
  </si>
  <si>
    <t>Financial Services Customer Platform; Personalized Customer Engagement</t>
  </si>
  <si>
    <t>Customer 360 Golden Record; Marketing Segmentation Library</t>
  </si>
  <si>
    <t>Sub-cap 'Customer Segment Definition' (under Segment Strategy, P1C1): 7 user stories · 39 L4 features · 1 maturity progression · 1 L3 platform · 1 use case listed. Mapped to 2 offerings (Financial Services Customer Platform, Personalized Customer Engagement). 2 data product modules (DP-1.1: Customer 360 Golden Record, DP-5.1: Marketing Segmentation Library). No cross-pillar theme mapping for 'Customer Segment Definition' - themes that could apply (governance, kpi, etc.) were not assigned to this sub-cap in the strict Batch-4 design. Could be added in future iterations if execution-tier evidence emerges. ✓ Knowledge graph fully connected for P1C1.3.1 (core complete + extended productized/theme-mapped).</t>
  </si>
  <si>
    <t>Customer Loyalty &amp; Retention; Personalized Customer Engagement</t>
  </si>
  <si>
    <t>Sub-cap 'Segment-Specific Journeys' (under Segment Strategy, P1C1): 6 user stories · 39 L4 features · 1 maturity progression · 1 L3 platform · 1 use case listed. Mapped to 2 offerings (Customer Loyalty &amp; Retention, Personalized Customer Engagement). 1 data product module (DP-5.1: Marketing Segmentation Library). No cross-pillar theme mapping for 'Segment-Specific Journeys' - themes that could apply (governance, kpi, etc.) were not assigned to this sub-cap in the strict Batch-4 design. Could be added in future iterations if execution-tier evidence emerges. ✓ Knowledge graph fully connected for P1C1.3.2 (core complete + extended productized/theme-mapped).</t>
  </si>
  <si>
    <t>Sub-cap 'Green Products Strategy' (under Segment Strategy, P1C1): 5 user stories · 23 L4 features · 1 maturity progression · 1 L3 platform · 1 use case listed. Not productized - 'Green Products Strategy' is an ESG/sustainability sub-cap, typically delivered via regulatory-advisory consulting rather than as a productized solution. No cross-pillar theme mapping for 'Green Products Strategy' - themes that could apply (governance, kpi, etc.) were not assigned to this sub-cap in the strict Batch-4 design. Could be added in future iterations if execution-tier evidence emerges. ✓ Core knowledge graph complete for P1C1.3.3; extended layers (offerings/themes) by design absent.</t>
  </si>
  <si>
    <t>Sub-cap 'ESG-Integrated Products' (under Segment Strategy, P1C1): 5 user stories · 23 L4 features · 1 maturity progression · 1 L3 platform · 1 use case listed. Mapped to 1 offering (Digital Lending Platform). No cross-pillar theme mapping for 'ESG-Integrated Products' - themes that could apply (governance, kpi, etc.) were not assigned to this sub-cap in the strict Batch-4 design. Could be added in future iterations if execution-tier evidence emerges. ✓ Core complete for P1C1.3.4 + at least one extended layer connected.</t>
  </si>
  <si>
    <t>Sub-cap 'Financial Inclusion Strategy' (under Segment Strategy, P1C1): 5 user stories · 23 L4 features · 1 maturity progression · 1 L3 platform · 1 use case listed. Mapped to 1 offering (Digital Lending Platform). No cross-pillar theme mapping for 'Financial Inclusion Strategy' - themes that could apply (governance, kpi, etc.) were not assigned to this sub-cap in the strict Batch-4 design. Could be added in future iterations if execution-tier evidence emerges. ✓ Core complete for P1C1.3.5 + at least one extended layer connected.</t>
  </si>
  <si>
    <t>Sub-cap 'Community Development' (under Segment Strategy, P1C1): 1 user story · 23 L4 features · 1 maturity progression · 1 L3 platform · 1 use case listed. 'Community Development' is not currently mapped to a strict offering - candidate for future offering catalog expansion if client demand surfaces in this specific sub-cap. No cross-pillar theme mapping for 'Community Development' - themes that could apply (governance, kpi, etc.) were not assigned to this sub-cap in the strict Batch-4 design. Could be added in future iterations if execution-tier evidence emerges. ✓ Core knowledge graph complete for P1C1.3.6; extended layers (offerings/themes) by design absent.</t>
  </si>
  <si>
    <t>Sub-cap 'Sustainable Lending' (under Segment Strategy, P1C1): 5 user stories · 33 L4 features · 1 maturity progression · 1 L3 platform · 1 use case listed. Mapped to 1 offering (Digital Lending Platform). No cross-pillar theme mapping for 'Sustainable Lending' - themes that could apply (governance, kpi, etc.) were not assigned to this sub-cap in the strict Batch-4 design. Could be added in future iterations if execution-tier evidence emerges. ✓ Core complete for P1C1.3.BK1 + at least one extended layer connected.</t>
  </si>
  <si>
    <t>Sub-cap 'Commercial Segment Strategy' (under Segment Strategy, P1C1): 25 user stories · 34 L4 features · 1 maturity progression · 1 L3 platform · 1 use case listed. 'Commercial Segment Strategy' is not currently mapped to a strict offering - candidate for future offering catalog expansion if client demand surfaces in this specific sub-cap. No cross-pillar theme mapping for 'Commercial Segment Strategy' - themes that could apply (governance, kpi, etc.) were not assigned to this sub-cap in the strict Batch-4 design. Could be added in future iterations if execution-tier evidence emerges. ✓ Core knowledge graph complete for P1C1.3.CL1; extended layers (offerings/themes) by design absent.</t>
  </si>
  <si>
    <t>Sub-cap 'Member Segment Strategy' (under Segment Strategy, P1C1): 10 user stories · 47 L4 features · 1 maturity progression · 1 L3 platform · 1 use case listed. 'Member Segment Strategy' is not currently mapped to a strict offering - candidate for future offering catalog expansion if client demand surfaces in this specific sub-cap. No cross-pillar theme mapping for 'Member Segment Strategy' - themes that could apply (governance, kpi, etc.) were not assigned to this sub-cap in the strict Batch-4 design. Could be added in future iterations if execution-tier evidence emerges. ✓ Core knowledge graph complete for P1C1.3.CU1; extended layers (offerings/themes) by design absent.</t>
  </si>
  <si>
    <t>Sub-cap 'Member/Customer Impact' (under Segment Strategy, P1C1): 5 user stories · 28 L4 features · 1 maturity progression · 1 L3 platform · 1 use case listed. 'Member/Customer Impact' is not currently mapped to a strict offering - candidate for future offering catalog expansion if client demand surfaces in this specific sub-cap. No cross-pillar theme mapping for 'Member/Customer Impact' - themes that could apply (governance, kpi, etc.) were not assigned to this sub-cap in the strict Batch-4 design. Could be added in future iterations if execution-tier evidence emerges. ✓ Core knowledge graph complete for P1C1.3.CU2; extended layers (offerings/themes) by design absent.</t>
  </si>
  <si>
    <t>Sub-cap 'Insurance Line Strategy' (under Segment Strategy, P1C1): 25 user stories · 34 L4 features · 1 maturity progression · 1 L3 platform · 1 use case listed. Mapped to 1 offering (Financial Services Customer Platform). No cross-pillar theme mapping for 'Insurance Line Strategy' - themes that could apply (governance, kpi, etc.) were not assigned to this sub-cap in the strict Batch-4 design. Could be added in future iterations if execution-tier evidence emerges. ✓ Core complete for P1C1.3.IC1 + at least one extended layer connected.</t>
  </si>
  <si>
    <t>Sub-cap 'Sustainable Insurance' (under Segment Strategy, P1C1): 5 user stories · 23 L4 features · 1 maturity progression · 1 L3 platform · 1 use case listed. Not productized - 'Sustainable Insurance' is an ESG/sustainability sub-cap, typically delivered via regulatory-advisory consulting rather than as a productized solution. No cross-pillar theme mapping for 'Sustainable Insurance' - themes that could apply (governance, kpi, etc.) were not assigned to this sub-cap in the strict Batch-4 design. Could be added in future iterations if execution-tier evidence emerges. ✓ Core knowledge graph complete for P1C1.3.IC2; extended layers (offerings/themes) by design absent.</t>
  </si>
  <si>
    <t>Sub-cap 'Wealth Segment Strategy' (under Segment Strategy, P1C1): 3 user stories · 34 L4 features · 1 maturity progression · 1 L3 platform · 1 use case listed. Mapped to 1 offering (Financial Services Customer Platform). 1 data product module (DP-1.3: Household &amp; Relationship Mapping). No cross-pillar theme mapping for 'Wealth Segment Strategy' - themes that could apply (governance, kpi, etc.) were not assigned to this sub-cap in the strict Batch-4 design. Could be added in future iterations if execution-tier evidence emerges. ✓ Knowledge graph fully connected for P1C1.3.WM1 (core complete + extended productized/theme-mapped).</t>
  </si>
  <si>
    <t>Sub-cap 'ESG Investing' (under Segment Strategy, P1C1): 5 user stories · 23 L4 features · 1 maturity progression · 1 L3 platform · 1 use case listed. Not productized - 'ESG Investing' is an ESG/sustainability sub-cap, typically delivered via regulatory-advisory consulting rather than as a productized solution. No cross-pillar theme mapping for 'ESG Investing' - themes that could apply (governance, kpi, etc.) were not assigned to this sub-cap in the strict Batch-4 design. Could be added in future iterations if execution-tier evidence emerges. ✓ Core knowledge graph complete for P1C1.3.WM2; extended layers (offerings/themes) by design absent.</t>
  </si>
  <si>
    <t>Omnichannel Contact Center Modernization; Financial Services Customer Platform</t>
  </si>
  <si>
    <t>Real-Time Event Orchestration Layer; Omnichannel Journey Tracking</t>
  </si>
  <si>
    <t>Sub-cap 'Omnichannel Vision' (under Channel Strategy, P1C1): 4 user stories · 23 L4 features · 1 maturity progression · 1 L3 platform · 1 use case listed. Mapped to 2 offerings (Omnichannel Contact Center Modernization, Financial Services Customer Platform). 2 data product modules (DP-5.2: Real-Time Event Orchestration Layer, DP-5.3: Omnichannel Journey Tracking). No cross-pillar theme mapping for 'Omnichannel Vision' - themes that could apply (governance, kpi, etc.) were not assigned to this sub-cap in the strict Batch-4 design. Could be added in future iterations if execution-tier evidence emerges. ✓ Knowledge graph fully connected for P1C1.4.1 (core complete + extended productized/theme-mapped).</t>
  </si>
  <si>
    <t>Digital Account Opening &amp; Onboarding; Financial Services Customer Platform</t>
  </si>
  <si>
    <t>Sub-cap 'Digital Channel Priorities' (under Channel Strategy, P1C1): 4 user stories · 23 L4 features · 1 maturity progression · 1 L3 platform · 1 use case listed. Mapped to 2 offerings (Digital Account Opening &amp; Onboarding, Financial Services Customer Platform). No cross-pillar theme mapping for 'Digital Channel Priorities' - themes that could apply (governance, kpi, etc.) were not assigned to this sub-cap in the strict Batch-4 design. Could be added in future iterations if execution-tier evidence emerges. ✓ Core complete for P1C1.4.2 + at least one extended layer connected.</t>
  </si>
  <si>
    <t>Sub-cap 'Branch/Digital Balance' (under Channel Strategy, P1C1): 4 user stories · 23 L4 features · 1 maturity progression · 1 L3 platform · 1 use case listed. Mapped to 2 offerings (Omnichannel Contact Center Modernization, Financial Services Customer Platform). No cross-pillar theme mapping for 'Branch/Digital Balance' - themes that could apply (governance, kpi, etc.) were not assigned to this sub-cap in the strict Batch-4 design. Could be added in future iterations if execution-tier evidence emerges. ✓ Core complete for P1C1.4.3 + at least one extended layer connected.</t>
  </si>
  <si>
    <t>Sub-cap 'Producer/Advisor Channel Strategy' (under Channel Strategy, P1C1): 4 user stories · 23 L4 features · 1 maturity progression · 1 L3 platform · 1 use case listed. Mapped to 1 offering (Financial Services Customer Platform). No cross-pillar theme mapping for 'Producer/Advisor Channel Strategy' - themes that could apply (governance, kpi, etc.) were not assigned to this sub-cap in the strict Batch-4 design. Could be added in future iterations if execution-tier evidence emerges. ✓ Core complete for P1C1.4.IB1 + at least one extended layer connected.</t>
  </si>
  <si>
    <t>API &amp; Integration Platform (Integration Factory); Data Modernization &amp; AI Platform</t>
  </si>
  <si>
    <t>Sub-cap 'Target Architecture Vision' (under Technology Strategy, P1C1): 5 user stories · 23 L4 features · 1 maturity progression · 1 L3 platform · 1 use case listed. Mapped to 2 offerings (API &amp; Integration Platform (Integration Factory), Data Modernization &amp; AI Platform). Cross-pillar evidence: 293 stories from P2/P3/P4 (P2=76, P3=53, P4=164) reinforce 'Target Architecture Vision' via theme 'strategy'. Toggling 'Target Architecture Vision' inactive would shift 293 cross-pillar stories to Partial status. ✓ Knowledge graph fully connected for P1C1.5.1 (core complete + extended productized/theme-mapped).</t>
  </si>
  <si>
    <t>API &amp; Integration Platform (Integration Factory); Data Modernization &amp; AI Platform; Salesforce Platform Optimization &amp; Governance</t>
  </si>
  <si>
    <t>Sub-cap 'Platform Strategy' (under Technology Strategy, P1C1): 7 user stories · 23 L4 features · 1 maturity progression · 1 L3 platform · 1 use case listed. Mapped to 3 offerings (API &amp; Integration Platform (Integration Factory), Data Modernization &amp; AI Platform, Salesforce Platform Optimization &amp; Governance). No cross-pillar theme mapping for 'Platform Strategy' - themes that could apply (governance, kpi, etc.) were not assigned to this sub-cap in the strict Batch-4 design. Could be added in future iterations if execution-tier evidence emerges. ✓ Core complete for P1C1.5.2 + at least one extended layer connected.</t>
  </si>
  <si>
    <t>Sub-cap 'Data Strategy Alignment' (under Technology Strategy, P1C1): 5 user stories · 23 L4 features · 1 maturity progression · 1 L3 platform · 1 use case listed. Mapped to 1 offering (Data Modernization &amp; AI Platform). No cross-pillar theme mapping for 'Data Strategy Alignment' - themes that could apply (governance, kpi, etc.) were not assigned to this sub-cap in the strict Batch-4 design. Could be added in future iterations if execution-tier evidence emerges. ✓ Core complete for P1C1.5.3 + at least one extended layer connected.</t>
  </si>
  <si>
    <t>Agentic Workforce; Data Modernization &amp; AI Platform</t>
  </si>
  <si>
    <t>Sub-cap 'AI/ML Strategy' (under Technology Strategy, P1C1): 11 user stories · 23 L4 features · 1 maturity progression · 1 L3 platform · 1 use case listed. Mapped to 2 offerings (Agentic Workforce, Data Modernization &amp; AI Platform). No cross-pillar theme mapping for 'AI/ML Strategy' - themes that could apply (governance, kpi, etc.) were not assigned to this sub-cap in the strict Batch-4 design. Could be added in future iterations if execution-tier evidence emerges. ✓ Core complete for P1C1.5.4 + at least one extended layer connected.</t>
  </si>
  <si>
    <t>Sub-cap 'Cloud Strategy' (under Technology Strategy, P1C1): 11 user stories · 23 L4 features · 1 maturity progression · 1 L3 platform · 1 use case listed. Mapped to 1 offering (Data Modernization &amp; AI Platform). No cross-pillar theme mapping for 'Cloud Strategy' - themes that could apply (governance, kpi, etc.) were not assigned to this sub-cap in the strict Batch-4 design. Could be added in future iterations if execution-tier evidence emerges. ✓ Core complete for P1C1.5.5 + at least one extended layer connected.</t>
  </si>
  <si>
    <t>Sub-cap 'Digital Operations Footprint' (under Technology Strategy, P1C1): 5 user stories · 12 L4 features · 1 maturity progression · 1 L3 platform · 1 use case listed. 'Digital Operations Footprint' is not currently mapped to a strict offering - candidate for future offering catalog expansion if client demand surfaces in this specific sub-cap. No cross-pillar theme mapping for 'Digital Operations Footprint' - themes that could apply (governance, kpi, etc.) were not assigned to this sub-cap in the strict Batch-4 design. Could be added in future iterations if execution-tier evidence emerges. ✓ Core knowledge graph complete for P1C1.5.6; extended layers (offerings/themes) by design absent.</t>
  </si>
  <si>
    <t>Sub-cap 'Green IT Strategy' (under Technology Strategy, P1C1): 5 user stories · 12 L4 features · 1 maturity progression · 1 L3 platform · 1 use case listed. Not productized - 'Green IT Strategy' is an ESG/sustainability sub-cap, typically delivered via regulatory-advisory consulting rather than as a productized solution. No cross-pillar theme mapping for 'Green IT Strategy' - themes that could apply (governance, kpi, etc.) were not assigned to this sub-cap in the strict Batch-4 design. Could be added in future iterations if execution-tier evidence emerges. ✓ Core knowledge graph complete for P1C1.5.7; extended layers (offerings/themes) by design absent.</t>
  </si>
  <si>
    <t>Sub-cap 'Sustainable Cloud' (under Technology Strategy, P1C1): 5 user stories · 12 L4 features · 1 maturity progression · 1 L3 platform · 1 use case listed. Not productized - 'Sustainable Cloud' is an ESG/sustainability sub-cap, typically delivered via regulatory-advisory consulting rather than as a productized solution. No cross-pillar theme mapping for 'Sustainable Cloud' - themes that could apply (governance, kpi, etc.) were not assigned to this sub-cap in the strict Batch-4 design. Could be added in future iterations if execution-tier evidence emerges. ✓ Core knowledge graph complete for P1C1.5.8; extended layers (offerings/themes) by design absent.</t>
  </si>
  <si>
    <t>Marketing Campaign Performance Analytics; Loan Portfolio Analytics</t>
  </si>
  <si>
    <t>Sub-cap 'Digital KPI Framework' (under KPIs &amp; Outcomes, P1C1): 25 user stories · 12 L4 features · 1 maturity progression · 1 L3 platform · 1 use case listed. 2 data product modules (DP-6.3: Marketing Campaign Performance Analytics, DP-6.5: Loan Portfolio Analytics). Cross-pillar evidence: 47 stories from P2/P3/P4 (P2=26, P3=5, P4=16) reinforce 'Digital KPI Framework' via theme 'kpi'. Toggling 'Digital KPI Framework' inactive would shift 47 cross-pillar stories to Partial status. ✓ Knowledge graph fully connected for P1C1.6.1 (core complete + extended productized/theme-mapped).</t>
  </si>
  <si>
    <t>Sub-cap 'Business Outcome Linkage' (under KPIs &amp; Outcomes, P1C1): 4 user stories · 12 L4 features · 1 maturity progression · 1 L3 platform · 1 use case listed. 1 data product module (DP-6.6: Multi-Touch Attribution). Cross-pillar evidence: 47 stories from P2/P3/P4 (P2=26, P3=5, P4=16) reinforce 'Business Outcome Linkage' via theme 'kpi'. Toggling 'Business Outcome Linkage' inactive would shift 47 cross-pillar stories to Partial status. ✓ Knowledge graph fully connected for P1C1.6.2 (core complete + extended productized/theme-mapped).</t>
  </si>
  <si>
    <t>Digital Account Opening &amp; Onboarding; Financial Services Customer Platform; Customer Loyalty &amp; Retention; Personalized Customer Engagement</t>
  </si>
  <si>
    <t>Churn Prediction Model; Omnichannel Journey Tracking; Application Funnel Analytics</t>
  </si>
  <si>
    <t>Sub-cap 'Customer Experience Metrics' (under KPIs &amp; Outcomes, P1C1): 4 user stories · 12 L4 features · 1 maturity progression · 1 L3 platform · 1 use case listed. Mapped to 4 offerings (Digital Account Opening &amp; Onboarding, Financial Services Customer Platform, Customer Loyalty &amp; Retention, Personalized Customer Engagement). 3 data product modules (DP-2.4: Churn Prediction Model, DP-5.3: Omnichannel Journey Tracking, DP-6.1: Application Funnel Analytics). No cross-pillar theme mapping for 'Customer Experience Metrics' - themes that could apply (governance, kpi, etc.) were not assigned to this sub-cap in the strict Batch-4 design. Could be added in future iterations if execution-tier evidence emerges. ✓ Knowledge graph fully connected for P1C1.6.3 (core complete + extended productized/theme-mapped).</t>
  </si>
  <si>
    <t>Sub-cap 'Adoption Metrics' (under KPIs &amp; Outcomes, P1C1): 4 user stories · 12 L4 features · 1 maturity progression · 1 L3 platform · 1 use case listed. Mapped to 1 offering (Personalized Customer Engagement). 1 data product module (DP-6.3: Marketing Campaign Performance Analytics). No cross-pillar theme mapping for 'Adoption Metrics' - themes that could apply (governance, kpi, etc.) were not assigned to this sub-cap in the strict Batch-4 design. Could be added in future iterations if execution-tier evidence emerges. ✓ Knowledge graph fully connected for P1C1.6.4 (core complete + extended productized/theme-mapped).</t>
  </si>
  <si>
    <t>Sub-cap 'Efficiency Metrics' (under KPIs &amp; Outcomes, P1C1): 4 user stories · 12 L4 features · 1 maturity progression · 1 L3 platform · 1 use case listed. 1 data product module (DP-6.4: Advisor &amp; Relationship Manager Analytics). Cross-pillar evidence: 47 stories from P2/P3/P4 (P2=26, P3=5, P4=16) reinforce 'Efficiency Metrics' via theme 'kpi'. Toggling 'Efficiency Metrics' inactive would shift 47 cross-pillar stories to Partial status. ✓ Knowledge graph fully connected for P1C1.6.5 (core complete + extended productized/theme-mapped).</t>
  </si>
  <si>
    <t>Sub-cap 'ESG Metrics Framework' (under KPIs &amp; Outcomes, P1C1): 4 user stories · 12 L4 features · 1 maturity progression · 1 L3 platform · 1 use case listed. Not productized - 'ESG Metrics Framework' is an ESG/sustainability sub-cap, typically delivered via regulatory-advisory consulting rather than as a productized solution. No cross-pillar theme mapping for 'ESG Metrics Framework' - themes that could apply (governance, kpi, etc.) were not assigned to this sub-cap in the strict Batch-4 design. Could be added in future iterations if execution-tier evidence emerges. ✓ Core knowledge graph complete for P1C1.6.6; extended layers (offerings/themes) by design absent.</t>
  </si>
  <si>
    <t>Sub-cap 'Competitive Analysis' (under Competitive Intelligence, P1C1): 4 user stories · 12 L4 features · 1 maturity progression · 1 L3 platform · 1 use case listed. 'Competitive Analysis' is not currently mapped to a strict offering - candidate for future offering catalog expansion if client demand surfaces in this specific sub-cap. No cross-pillar theme mapping for 'Competitive Analysis' - themes that could apply (governance, kpi, etc.) were not assigned to this sub-cap in the strict Batch-4 design. Could be added in future iterations if execution-tier evidence emerges. ✓ Core knowledge graph complete for P1C1.7.1; extended layers (offerings/themes) by design absent.</t>
  </si>
  <si>
    <t>Sub-cap 'Industry Trend Monitoring' (under Competitive Intelligence, P1C1): 4 user stories · 12 L4 features · 1 maturity progression · 1 L3 platform · 1 use case listed. 'Industry Trend Monitoring' is not currently mapped to a strict offering - candidate for future offering catalog expansion if client demand surfaces in this specific sub-cap. No cross-pillar theme mapping for 'Industry Trend Monitoring' - themes that could apply (governance, kpi, etc.) were not assigned to this sub-cap in the strict Batch-4 design. Could be added in future iterations if execution-tier evidence emerges. ✓ Core knowledge graph complete for P1C1.7.2; extended layers (offerings/themes) by design absent.</t>
  </si>
  <si>
    <t>Sub-cap 'Fintech Landscape Tracking' (under Competitive Intelligence, P1C1): 4 user stories · 12 L4 features · 1 maturity progression · 1 L3 platform · 1 use case listed. 'Fintech Landscape Tracking' is not currently mapped to a strict offering - candidate for future offering catalog expansion if client demand surfaces in this specific sub-cap. No cross-pillar theme mapping for 'Fintech Landscape Tracking' - themes that could apply (governance, kpi, etc.) were not assigned to this sub-cap in the strict Batch-4 design. Could be added in future iterations if execution-tier evidence emerges. ✓ Core knowledge graph complete for P1C1.7.3; extended layers (offerings/themes) by design absent.</t>
  </si>
  <si>
    <t>Sub-cap 'Regulatory Trend Analysis' (under Competitive Intelligence, P1C1): 3 user stories · 12 L4 features · 1 maturity progression · 1 L3 platform · 1 use case listed. 'Regulatory Trend Analysis' is not currently mapped to a strict offering - candidate for future offering catalog expansion if client demand surfaces in this specific sub-cap. No cross-pillar theme mapping for 'Regulatory Trend Analysis' - themes that could apply (governance, kpi, etc.) were not assigned to this sub-cap in the strict Batch-4 design. Could be added in future iterations if execution-tier evidence emerges. ✓ Core knowledge graph complete for P1C1.7.4; extended layers (offerings/themes) by design absent.</t>
  </si>
  <si>
    <t>Sub-cap 'Digital Due Diligence' (under M&amp;A Integration Strategy, P1C1): 4 user stories · 12 L4 features · 1 maturity progression · 1 L3 platform · 1 use case listed. Mapped to 1 offering (Post-Merger Integration Solution). No cross-pillar theme mapping for 'Digital Due Diligence' - themes that could apply (governance, kpi, etc.) were not assigned to this sub-cap in the strict Batch-4 design. Could be added in future iterations if execution-tier evidence emerges. ✓ Core complete for P1C1.8.1 + at least one extended layer connected.</t>
  </si>
  <si>
    <t>Sub-cap 'Strategic Integration Planning' (under M&amp;A Integration Strategy, P1C1): 7 user stories · 12 L4 features · 1 maturity progression · 1 L3 platform · 1 use case listed. Mapped to 1 offering (Post-Merger Integration Solution). No cross-pillar theme mapping for 'Strategic Integration Planning' - themes that could apply (governance, kpi, etc.) were not assigned to this sub-cap in the strict Batch-4 design. Could be added in future iterations if execution-tier evidence emerges. ✓ Core complete for P1C1.8.2 + at least one extended layer connected.</t>
  </si>
  <si>
    <t>Sub-cap 'Synergy Identification' (under M&amp;A Integration Strategy, P1C1): 4 user stories · 12 L4 features · 1 maturity progression · 1 L3 platform · 1 use case listed. Mapped to 1 offering (Post-Merger Integration Solution). No cross-pillar theme mapping for 'Synergy Identification' - themes that could apply (governance, kpi, etc.) were not assigned to this sub-cap in the strict Batch-4 design. Could be added in future iterations if execution-tier evidence emerges. ✓ Core complete for P1C1.8.3 + at least one extended layer connected.</t>
  </si>
  <si>
    <t>Sub-cap 'Cultural Integration Planning' (under M&amp;A Integration Strategy, P1C1): 4 user stories · 12 L4 features · 1 maturity progression · 1 L3 platform · 1 use case listed. Mapped to 1 offering (Post-Merger Integration Solution). No cross-pillar theme mapping for 'Cultural Integration Planning' - themes that could apply (governance, kpi, etc.) were not assigned to this sub-cap in the strict Batch-4 design. Could be added in future iterations if execution-tier evidence emerges. ✓ Core complete for P1C1.8.4 + at least one extended layer connected.</t>
  </si>
  <si>
    <t>Sub-cap 'Digital Governance Charter' (under Governance Structure, P1C2): 5 user stories · 20 L4 features · 1 maturity progression · 1 L3 platform · 1 use case listed. 'Digital Governance Charter' is not currently mapped to a strict offering - candidate for future offering catalog expansion if client demand surfaces in this specific sub-cap. Cross-pillar evidence: 474 stories from P2/P3/P4 (P2=82, P3=119, P4=273) reinforce 'Digital Governance Charter' via theme 'governance'. Toggling 'Digital Governance Charter' inactive would shift 474 cross-pillar stories to Partial status. ✓ Core complete for P1C2.1.1 + at least one extended layer connected.</t>
  </si>
  <si>
    <t>Sub-cap 'Board ESG Oversight' (under Governance Structure, P1C2): 5 user stories · 12 L4 features · 1 maturity progression · 1 L3 platform · 1 use case listed. Not productized - 'Board ESG Oversight' is an ESG/sustainability sub-cap, typically delivered via regulatory-advisory consulting rather than as a productized solution. No cross-pillar theme mapping for 'Board ESG Oversight' - themes that could apply (governance, kpi, etc.) were not assigned to this sub-cap in the strict Batch-4 design. Could be added in future iterations if execution-tier evidence emerges. ✓ Core knowledge graph complete for P1C2.1.10; extended layers (offerings/themes) by design absent.</t>
  </si>
  <si>
    <t>Sub-cap 'ESG Policy Framework' (under Governance Structure, P1C2): 5 user stories · 12 L4 features · 1 maturity progression · 1 L3 platform · 1 use case listed. Not productized - 'ESG Policy Framework' is an ESG/sustainability sub-cap, typically delivered via regulatory-advisory consulting rather than as a productized solution. No cross-pillar theme mapping for 'ESG Policy Framework' - themes that could apply (governance, kpi, etc.) were not assigned to this sub-cap in the strict Batch-4 design. Could be added in future iterations if execution-tier evidence emerges. ✓ Core knowledge graph complete for P1C2.1.11; extended layers (offerings/themes) by design absent.</t>
  </si>
  <si>
    <t>Sub-cap 'Steering Committee' (under Governance Structure, P1C2): 2 user stories · 20 L4 features · 1 maturity progression · 1 L3 platform · 1 use case listed. 'Steering Committee' is not currently mapped to a strict offering - candidate for future offering catalog expansion if client demand surfaces in this specific sub-cap. No cross-pillar theme mapping for 'Steering Committee' - themes that could apply (governance, kpi, etc.) were not assigned to this sub-cap in the strict Batch-4 design. Could be added in future iterations if execution-tier evidence emerges. ✓ Core knowledge graph complete for P1C2.1.2; extended layers (offerings/themes) by design absent.</t>
  </si>
  <si>
    <t>Sub-cap 'Executive Sponsorship' (under Governance Structure, P1C2): 5 user stories · 20 L4 features · 1 maturity progression · 1 L3 platform · 1 use case listed. 'Executive Sponsorship' is not currently mapped to a strict offering - candidate for future offering catalog expansion if client demand surfaces in this specific sub-cap. No cross-pillar theme mapping for 'Executive Sponsorship' - themes that could apply (governance, kpi, etc.) were not assigned to this sub-cap in the strict Batch-4 design. Could be added in future iterations if execution-tier evidence emerges. ✓ Core knowledge graph complete for P1C2.1.3; extended layers (offerings/themes) by design absent.</t>
  </si>
  <si>
    <t>Sub-cap 'Role Definitions' (under Governance Structure, P1C2): 5 user stories · 20 L4 features · 1 maturity progression · 1 L3 platform · 1 use case listed. 'Role Definitions' is not currently mapped to a strict offering - candidate for future offering catalog expansion if client demand surfaces in this specific sub-cap. Cross-pillar evidence: 474 stories from P2/P3/P4 (P2=82, P3=119, P4=273) reinforce 'Role Definitions' via theme 'governance'. Toggling 'Role Definitions' inactive would shift 474 cross-pillar stories to Partial status. ✓ Core complete for P1C2.1.4 + at least one extended layer connected.</t>
  </si>
  <si>
    <t>Sub-cap 'Decision Rights Framework' (under Governance Structure, P1C2): 5 user stories · 20 L4 features · 1 maturity progression · 1 L3 platform · 1 use case listed. 'Decision Rights Framework' is not currently mapped to a strict offering - candidate for future offering catalog expansion if client demand surfaces in this specific sub-cap. Cross-pillar evidence: 474 stories from P2/P3/P4 (P2=82, P3=119, P4=273) reinforce 'Decision Rights Framework' via theme 'governance'. Toggling 'Decision Rights Framework' inactive would shift 474 cross-pillar stories to Partial status. ✓ Core complete for P1C2.1.5 + at least one extended layer connected.</t>
  </si>
  <si>
    <t>Sub-cap 'Board Digital Oversight' (under Governance Structure, P1C2): 1 user story · 20 L4 features · 1 maturity progression · 1 L3 platform · 1 use case listed. 'Board Digital Oversight' is not currently mapped to a strict offering - candidate for future offering catalog expansion if client demand surfaces in this specific sub-cap. No cross-pillar theme mapping for 'Board Digital Oversight' - themes that could apply (governance, kpi, etc.) were not assigned to this sub-cap in the strict Batch-4 design. Could be added in future iterations if execution-tier evidence emerges. ✓ Core knowledge graph complete for P1C2.1.6; extended layers (offerings/themes) by design absent.</t>
  </si>
  <si>
    <t>Sub-cap 'Salesforce Platform Center of Excellence' (under Governance Structure, P1C2): 11 user stories · 20 L4 features · 1 maturity progression · 1 L3 platform · 1 use case listed. Mapped to 1 offering (Salesforce Platform Optimization &amp; Governance). No cross-pillar theme mapping for 'Salesforce Platform Center of Excellence' - themes that could apply (governance, kpi, etc.) were not assigned to this sub-cap in the strict Batch-4 design. Could be added in future iterations if execution-tier evidence emerges. ✓ Core complete for P1C2.1.7 + at least one extended layer connected.</t>
  </si>
  <si>
    <t>Sub-cap 'AI &amp; Agent Governance Council' (under Governance Structure, P1C2): 15 user stories · 20 L4 features · 1 maturity progression · 1 L3 platform · 1 use case listed. Mapped to 1 offering (Agentic Workforce). No cross-pillar theme mapping for 'AI &amp; Agent Governance Council' - themes that could apply (governance, kpi, etc.) were not assigned to this sub-cap in the strict Batch-4 design. Could be added in future iterations if execution-tier evidence emerges. ✓ Core complete for P1C2.1.8 + at least one extended layer connected.</t>
  </si>
  <si>
    <t>Sub-cap 'ESG Governance Structure' (under Governance Structure, P1C2): 5 user stories · 12 L4 features · 1 maturity progression · 1 L3 platform · 1 use case listed. Not productized - 'ESG Governance Structure' is an ESG/sustainability sub-cap, typically delivered via regulatory-advisory consulting rather than as a productized solution. No cross-pillar theme mapping for 'ESG Governance Structure' - themes that could apply (governance, kpi, etc.) were not assigned to this sub-cap in the strict Batch-4 design. Could be added in future iterations if execution-tier evidence emerges. ✓ Core knowledge graph complete for P1C2.1.9; extended layers (offerings/themes) by design absent.</t>
  </si>
  <si>
    <t>Sub-cap 'Digital Risk Appetite Statement' (under Risk Appetite &amp; Framework, P1C2): 1 user story · 20 L4 features · 1 maturity progression · 1 L3 platform · 1 use case listed. 'Digital Risk Appetite Statement' is not currently mapped to a strict offering - candidate for future offering catalog expansion if client demand surfaces in this specific sub-cap. Cross-pillar evidence: 41 stories from P2/P3/P4 (P2=1, P3=37, P4=3) reinforce 'Digital Risk Appetite Statement' via theme 'risk'. Toggling 'Digital Risk Appetite Statement' inactive would shift 41 cross-pillar stories to Partial status. ✓ Core complete for P1C2.2.1 + at least one extended layer connected.</t>
  </si>
  <si>
    <t>Sub-cap 'Risk Tolerance Metrics' (under Risk Appetite &amp; Framework, P1C2): 5 user stories · 20 L4 features · 1 maturity progression · 1 L3 platform · 1 use case listed. 'Risk Tolerance Metrics' is not currently mapped to a strict offering - candidate for future offering catalog expansion if client demand surfaces in this specific sub-cap. No cross-pillar theme mapping for 'Risk Tolerance Metrics' - themes that could apply (governance, kpi, etc.) were not assigned to this sub-cap in the strict Batch-4 design. Could be added in future iterations if execution-tier evidence emerges. ✓ Core knowledge graph complete for P1C2.2.2; extended layers (offerings/themes) by design absent.</t>
  </si>
  <si>
    <t>Sub-cap 'Risk-Informed Decisions' (under Risk Appetite &amp; Framework, P1C2): 5 user stories · 20 L4 features · 1 maturity progression · 1 L3 platform · 1 use case listed. 'Risk-Informed Decisions' is not currently mapped to a strict offering - candidate for future offering catalog expansion if client demand surfaces in this specific sub-cap. No cross-pillar theme mapping for 'Risk-Informed Decisions' - themes that could apply (governance, kpi, etc.) were not assigned to this sub-cap in the strict Batch-4 design. Could be added in future iterations if execution-tier evidence emerges. ✓ Core knowledge graph complete for P1C2.2.3; extended layers (offerings/themes) by design absent.</t>
  </si>
  <si>
    <t>Sub-cap 'Emerging Risk Identification' (under Risk Appetite &amp; Framework, P1C2): 14 user stories · 20 L4 features · 1 maturity progression · 1 L3 platform · 1 use case listed. 'Emerging Risk Identification' is not currently mapped to a strict offering - candidate for future offering catalog expansion if client demand surfaces in this specific sub-cap. Cross-pillar evidence: 41 stories from P2/P3/P4 (P2=1, P3=37, P4=3) reinforce 'Emerging Risk Identification' via theme 'risk'. Toggling 'Emerging Risk Identification' inactive would shift 41 cross-pillar stories to Partial status. ✓ Core complete for P1C2.2.4 + at least one extended layer connected.</t>
  </si>
  <si>
    <t>Sub-cap 'Risk Escalation Protocols' (under Risk Appetite &amp; Framework, P1C2): 5 user stories · 20 L4 features · 1 maturity progression · 1 L3 platform · 1 use case listed. 'Risk Escalation Protocols' is not currently mapped to a strict offering - candidate for future offering catalog expansion if client demand surfaces in this specific sub-cap. No cross-pillar theme mapping for 'Risk Escalation Protocols' - themes that could apply (governance, kpi, etc.) were not assigned to this sub-cap in the strict Batch-4 design. Could be added in future iterations if execution-tier evidence emerges. ✓ Core knowledge graph complete for P1C2.2.5; extended layers (offerings/themes) by design absent.</t>
  </si>
  <si>
    <t>Sub-cap 'ESG Risk Appetite' (under Risk Appetite &amp; Framework, P1C2): 5 user stories · 12 L4 features · 1 maturity progression · 1 L3 platform · 1 use case listed. Not productized - 'ESG Risk Appetite' is an ESG/sustainability sub-cap, typically delivered via regulatory-advisory consulting rather than as a productized solution. No cross-pillar theme mapping for 'ESG Risk Appetite' - themes that could apply (governance, kpi, etc.) were not assigned to this sub-cap in the strict Batch-4 design. Could be added in future iterations if execution-tier evidence emerges. ✓ Core knowledge graph complete for P1C2.2.6; extended layers (offerings/themes) by design absent.</t>
  </si>
  <si>
    <t>Sub-cap 'Climate Risk Assessment' (under Risk Appetite &amp; Framework, P1C2): 5 user stories · 12 L4 features · 1 maturity progression · 1 L3 platform · 1 use case listed. Not productized - 'Climate Risk Assessment' is an ESG/sustainability sub-cap, typically delivered via regulatory-advisory consulting rather than as a productized solution. No cross-pillar theme mapping for 'Climate Risk Assessment' - themes that could apply (governance, kpi, etc.) were not assigned to this sub-cap in the strict Batch-4 design. Could be added in future iterations if execution-tier evidence emerges. ✓ Core knowledge graph complete for P1C2.2.7; extended layers (offerings/themes) by design absent.</t>
  </si>
  <si>
    <t>Sub-cap 'Climate Scenario Analysis' (under Risk Appetite &amp; Framework, P1C2): 5 user stories · 12 L4 features · 1 maturity progression · 1 L3 platform · 1 use case listed. Not productized - 'Climate Scenario Analysis' is an ESG/sustainability sub-cap, typically delivered via regulatory-advisory consulting rather than as a productized solution. No cross-pillar theme mapping for 'Climate Scenario Analysis' - themes that could apply (governance, kpi, etc.) were not assigned to this sub-cap in the strict Batch-4 design. Could be added in future iterations if execution-tier evidence emerges. ✓ Core knowledge graph complete for P1C2.2.8; extended layers (offerings/themes) by design absent.</t>
  </si>
  <si>
    <t>Sub-cap 'TPRM Framework' (under Third-Party Risk Management, P1C2): 5 user stories · 25 L4 features · 1 maturity progression · 1 L3 platform · 1 use case listed. 1 data product module (DP-3.5: Third-Party Data Enrichment). Cross-pillar evidence: 41 stories from P2/P3/P4 (P2=1, P3=37, P4=3) reinforce 'TPRM Framework' via theme 'risk'. Toggling 'TPRM Framework' inactive would shift 41 cross-pillar stories to Partial status. ✓ Knowledge graph fully connected for P1C2.3.1 (core complete + extended productized/theme-mapped).</t>
  </si>
  <si>
    <t>Sub-cap 'Vendor Due Diligence' (under Third-Party Risk Management, P1C2): 19 user stories · 25 L4 features · 1 maturity progression · 1 L3 platform · 1 use case listed. 'Vendor Due Diligence' is not currently mapped to a strict offering - candidate for future offering catalog expansion if client demand surfaces in this specific sub-cap. No cross-pillar theme mapping for 'Vendor Due Diligence' - themes that could apply (governance, kpi, etc.) were not assigned to this sub-cap in the strict Batch-4 design. Could be added in future iterations if execution-tier evidence emerges. ✓ Core knowledge graph complete for P1C2.3.2; extended layers (offerings/themes) by design absent.</t>
  </si>
  <si>
    <t>Sub-cap 'Ongoing Monitoring' (under Third-Party Risk Management, P1C2): 5 user stories · 20 L4 features · 1 maturity progression · 1 L3 platform · 1 use case listed. 'Ongoing Monitoring' is not currently mapped to a strict offering - candidate for future offering catalog expansion if client demand surfaces in this specific sub-cap. No cross-pillar theme mapping for 'Ongoing Monitoring' - themes that could apply (governance, kpi, etc.) were not assigned to this sub-cap in the strict Batch-4 design. Could be added in future iterations if execution-tier evidence emerges. ✓ Core knowledge graph complete for P1C2.3.3; extended layers (offerings/themes) by design absent.</t>
  </si>
  <si>
    <t>Sub-cap 'Concentration Risk Management' (under Third-Party Risk Management, P1C2): 5 user stories · 20 L4 features · 1 maturity progression · 1 L3 platform · 1 use case listed. 'Concentration Risk Management' is not currently mapped to a strict offering - candidate for future offering catalog expansion if client demand surfaces in this specific sub-cap. No cross-pillar theme mapping for 'Concentration Risk Management' - themes that could apply (governance, kpi, etc.) were not assigned to this sub-cap in the strict Batch-4 design. Could be added in future iterations if execution-tier evidence emerges. ✓ Core knowledge graph complete for P1C2.3.4; extended layers (offerings/themes) by design absent.</t>
  </si>
  <si>
    <t>Sub-cap 'Exit Planning' (under Third-Party Risk Management, P1C2): 5 user stories · 20 L4 features · 1 maturity progression · 1 L3 platform · 1 use case listed. 'Exit Planning' is not currently mapped to a strict offering - candidate for future offering catalog expansion if client demand surfaces in this specific sub-cap. No cross-pillar theme mapping for 'Exit Planning' - themes that could apply (governance, kpi, etc.) were not assigned to this sub-cap in the strict Batch-4 design. Could be added in future iterations if execution-tier evidence emerges. ✓ Core knowledge graph complete for P1C2.3.5; extended layers (offerings/themes) by design absent.</t>
  </si>
  <si>
    <t>Sub-cap 'Fourth-Party Risk' (under Third-Party Risk Management, P1C2): 5 user stories · 20 L4 features · 1 maturity progression · 1 L3 platform · 1 use case listed. 'Fourth-Party Risk' is not currently mapped to a strict offering - candidate for future offering catalog expansion if client demand surfaces in this specific sub-cap. No cross-pillar theme mapping for 'Fourth-Party Risk' - themes that could apply (governance, kpi, etc.) were not assigned to this sub-cap in the strict Batch-4 design. Could be added in future iterations if execution-tier evidence emerges. ✓ Core knowledge graph complete for P1C2.3.6; extended layers (offerings/themes) by design absent.</t>
  </si>
  <si>
    <t>Sub-cap 'Vendor ESG Assessment' (under Third-Party Risk Management, P1C2): 5 user stories · 12 L4 features · 1 maturity progression · 1 L3 platform · 1 use case listed. Not productized - 'Vendor ESG Assessment' is an ESG/sustainability sub-cap, typically delivered via regulatory-advisory consulting rather than as a productized solution. No cross-pillar theme mapping for 'Vendor ESG Assessment' - themes that could apply (governance, kpi, etc.) were not assigned to this sub-cap in the strict Batch-4 design. Could be added in future iterations if execution-tier evidence emerges. ✓ Core knowledge graph complete for P1C2.3.7; extended layers (offerings/themes) by design absent.</t>
  </si>
  <si>
    <t>Sub-cap 'Supply Chain ESG' (under Third-Party Risk Management, P1C2): 5 user stories · 12 L4 features · 1 maturity progression · 1 L3 platform · 1 use case listed. Not productized - 'Supply Chain ESG' is an ESG/sustainability sub-cap, typically delivered via regulatory-advisory consulting rather than as a productized solution. No cross-pillar theme mapping for 'Supply Chain ESG' - themes that could apply (governance, kpi, etc.) were not assigned to this sub-cap in the strict Batch-4 design. Could be added in future iterations if execution-tier evidence emerges. ✓ Core knowledge graph complete for P1C2.3.8; extended layers (offerings/themes) by design absent.</t>
  </si>
  <si>
    <t>Sub-cap 'Fintech Partner ESG' (under Third-Party Risk Management, P1C2): 5 user stories · 12 L4 features · 1 maturity progression · 1 L3 platform · 1 use case listed. Not productized - 'Fintech Partner ESG' is an ESG/sustainability sub-cap, typically delivered via regulatory-advisory consulting rather than as a productized solution. No cross-pillar theme mapping for 'Fintech Partner ESG' - themes that could apply (governance, kpi, etc.) were not assigned to this sub-cap in the strict Batch-4 design. Could be added in future iterations if execution-tier evidence emerges. ✓ Core knowledge graph complete for P1C2.3.9; extended layers (offerings/themes) by design absent.</t>
  </si>
  <si>
    <t>Sub-cap 'Model Governance Framework' (under Model Risk Management, P1C2): 4 user stories · 20 L4 features · 1 maturity progression · 1 L3 platform · 1 use case listed. Mapped to 1 offering (Data Modernization &amp; AI Platform). 1 data product module (DP-2.1: Fraud Detection Model). Cross-pillar evidence: 41 stories from P2/P3/P4 (P2=1, P3=37, P4=3) reinforce 'Model Governance Framework' via theme 'risk'. Toggling 'Model Governance Framework' inactive would shift 41 cross-pillar stories to Partial status. ✓ Knowledge graph fully connected for P1C2.4.1 (core complete + extended productized/theme-mapped).</t>
  </si>
  <si>
    <t>Sub-cap 'Model Inventory' (under Model Risk Management, P1C2): 4 user stories · 20 L4 features · 1 maturity progression · 1 L3 platform · 1 use case listed. Mapped to 1 offering (Data Modernization &amp; AI Platform). 1 data product module (DP-2.1: Fraud Detection Model). No cross-pillar theme mapping for 'Model Inventory' - themes that could apply (governance, kpi, etc.) were not assigned to this sub-cap in the strict Batch-4 design. Could be added in future iterations if execution-tier evidence emerges. ✓ Knowledge graph fully connected for P1C2.4.2 (core complete + extended productized/theme-mapped).</t>
  </si>
  <si>
    <t>Sub-cap 'Model Validation' (under Model Risk Management, P1C2): 4 user stories · 20 L4 features · 1 maturity progression · 1 L3 platform · 1 use case listed. Mapped to 1 offering (Data Modernization &amp; AI Platform). No cross-pillar theme mapping for 'Model Validation' - themes that could apply (governance, kpi, etc.) were not assigned to this sub-cap in the strict Batch-4 design. Could be added in future iterations if execution-tier evidence emerges. ✓ Core complete for P1C2.4.3 + at least one extended layer connected.</t>
  </si>
  <si>
    <t>Data Modernization &amp; AI Platform; Modern Managed Services</t>
  </si>
  <si>
    <t>Sub-cap 'Model Monitoring' (under Model Risk Management, P1C2): 4 user stories · 20 L4 features · 1 maturity progression · 1 L3 platform · 1 use case listed. Mapped to 2 offerings (Data Modernization &amp; AI Platform, Modern Managed Services). No cross-pillar theme mapping for 'Model Monitoring' - themes that could apply (governance, kpi, etc.) were not assigned to this sub-cap in the strict Batch-4 design. Could be added in future iterations if execution-tier evidence emerges. ✓ Core complete for P1C2.4.4 + at least one extended layer connected.</t>
  </si>
  <si>
    <t>Agentic Workforce; Fraud &amp; Compliance Solution; Customer Loyalty &amp; Retention</t>
  </si>
  <si>
    <t>Sub-cap 'AI Ethics &amp; Fairness' (under Model Risk Management, P1C2): 4 user stories · 20 L4 features · 1 maturity progression · 1 L3 platform · 1 use case listed. Mapped to 3 offerings (Agentic Workforce, Fraud &amp; Compliance Solution, Customer Loyalty &amp; Retention). 1 data product module (DP-2.3: Propensity Scoring Models). No cross-pillar theme mapping for 'AI Ethics &amp; Fairness' - themes that could apply (governance, kpi, etc.) were not assigned to this sub-cap in the strict Batch-4 design. Could be added in future iterations if execution-tier evidence emerges. ✓ Knowledge graph fully connected for P1C2.4.5 (core complete + extended productized/theme-mapped).</t>
  </si>
  <si>
    <t>Salesforce Data Lineage &amp; Impact Analysis; Data Governance Framework</t>
  </si>
  <si>
    <t>Sub-cap 'Data Governance Framework' (under Data Governance, P1C2): 25 user stories · 12 L4 features · 1 maturity progression · 1 L3 platform · 1 use case listed. Mapped to 1 offering (Data Modernization &amp; AI Platform). 2 data product modules (DP-7.2: Salesforce Data Lineage &amp; Impact Analysis, DP-7.3: Data Governance Framework). Cross-pillar evidence: 263 stories from P2/P3/P4 (P2=38, P3=55, P4=170) reinforce 'Data Governance Framework' via theme 'data_governance'. Toggling 'Data Governance Framework' inactive would shift 263 cross-pillar stories to Partial status. ✓ Knowledge graph fully connected for P1C2.5.1 (core complete + extended productized/theme-mapped).</t>
  </si>
  <si>
    <t>Sub-cap 'Data Ownership Model' (under Data Governance, P1C2): 5 user stories · 12 L4 features · 1 maturity progression · 1 L3 platform · 1 use case listed. Mapped to 1 offering (Data Modernization &amp; AI Platform). 1 data product module (DP-7.3: Data Governance Framework). Cross-pillar evidence: 263 stories from P2/P3/P4 (P2=38, P3=55, P4=170) reinforce 'Data Ownership Model' via theme 'data_governance'. Toggling 'Data Ownership Model' inactive would shift 263 cross-pillar stories to Partial status. ✓ Knowledge graph fully connected for P1C2.5.2 (core complete + extended productized/theme-mapped).</t>
  </si>
  <si>
    <t>Sub-cap 'Data Quality Governance' (under Data Governance, P1C2): 25 user stories · 12 L4 features · 1 maturity progression · 1 L3 platform · 1 use case listed. Mapped to 2 offerings (API &amp; Integration Platform (Integration Factory), Data Modernization &amp; AI Platform). 1 data product module (DP-7.1: Data Quality Monitoring &amp; Observability). Cross-pillar evidence: 263 stories from P2/P3/P4 (P2=38, P3=55, P4=170) reinforce 'Data Quality Governance' via theme 'data_governance'. Toggling 'Data Quality Governance' inactive would shift 263 cross-pillar stories to Partial status. ✓ Knowledge graph fully connected for P1C2.5.3 (core complete + extended productized/theme-mapped).</t>
  </si>
  <si>
    <t>Sub-cap 'Data Privacy Governance' (under Data Governance, P1C2): 2 user stories · 12 L4 features · 1 maturity progression · 1 L3 platform · 1 use case listed. Mapped to 1 offering (Fraud &amp; Compliance Solution). Cross-pillar evidence: 263 stories from P2/P3/P4 (P2=38, P3=55, P4=170) reinforce 'Data Privacy Governance' via theme 'data_governance'. Toggling 'Data Privacy Governance' inactive would shift 263 cross-pillar stories to Partial status. ✓ Knowledge graph fully connected for P1C2.5.4 (core complete + extended productized/theme-mapped).</t>
  </si>
  <si>
    <t>Sub-cap 'Data Classification' (under Data Governance, P1C2): 1 user story · 12 L4 features · 1 maturity progression · 1 L3 platform · 1 use case listed. Mapped to 1 offering (Data Modernization &amp; AI Platform). 1 data product module (DP-7.2: Salesforce Data Lineage &amp; Impact Analysis). Cross-pillar evidence: 263 stories from P2/P3/P4 (P2=38, P3=55, P4=170) reinforce 'Data Classification' via theme 'data_governance'. Toggling 'Data Classification' inactive would shift 263 cross-pillar stories to Partial status. ✓ Knowledge graph fully connected for P1C2.5.5 (core complete + extended productized/theme-mapped).</t>
  </si>
  <si>
    <t>Sub-cap 'ESG Data Management' (under Data Governance, P1C2): 5 user stories · 12 L4 features · 1 maturity progression · 1 L3 platform · 1 use case listed. 1 data product module (DP-7.3: Data Governance Framework). No cross-pillar theme mapping for 'ESG Data Management' - themes that could apply (governance, kpi, etc.) were not assigned to this sub-cap in the strict Batch-4 design. Could be added in future iterations if execution-tier evidence emerges. ✓ Core complete for P1C2.5.6 + at least one extended layer connected.</t>
  </si>
  <si>
    <t>Sub-cap 'Cyber Governance Framework' (under Cybersecurity Governance, P1C2): 25 user stories · 12 L4 features · 1 maturity progression · 1 L3 platform · 1 use case listed. 'Cyber Governance Framework' is not currently mapped to a strict offering - candidate for future offering catalog expansion if client demand surfaces in this specific sub-cap. No cross-pillar theme mapping for 'Cyber Governance Framework' - themes that could apply (governance, kpi, etc.) were not assigned to this sub-cap in the strict Batch-4 design. Could be added in future iterations if execution-tier evidence emerges. ✓ Core knowledge graph complete for P1C2.6.1; extended layers (offerings/themes) by design absent.</t>
  </si>
  <si>
    <t>Sub-cap 'CISO Function' (under Cybersecurity Governance, P1C2): 4 user stories · 12 L4 features · 1 maturity progression · 1 L3 platform · 1 use case listed. 'CISO Function' is not currently mapped to a strict offering - candidate for future offering catalog expansion if client demand surfaces in this specific sub-cap. No cross-pillar theme mapping for 'CISO Function' - themes that could apply (governance, kpi, etc.) were not assigned to this sub-cap in the strict Batch-4 design. Could be added in future iterations if execution-tier evidence emerges. ✓ Core knowledge graph complete for P1C2.6.2; extended layers (offerings/themes) by design absent.</t>
  </si>
  <si>
    <t>Sub-cap 'Cyber Risk Appetite' (under Cybersecurity Governance, P1C2): 4 user stories · 12 L4 features · 1 maturity progression · 1 L3 platform · 1 use case listed. 'Cyber Risk Appetite' is not currently mapped to a strict offering - candidate for future offering catalog expansion if client demand surfaces in this specific sub-cap. No cross-pillar theme mapping for 'Cyber Risk Appetite' - themes that could apply (governance, kpi, etc.) were not assigned to this sub-cap in the strict Batch-4 design. Could be added in future iterations if execution-tier evidence emerges. ✓ Core knowledge graph complete for P1C2.6.3; extended layers (offerings/themes) by design absent.</t>
  </si>
  <si>
    <t>Sub-cap 'Board Cyber Oversight' (under Cybersecurity Governance, P1C2): 1 user story · 12 L4 features · 1 maturity progression · 1 L3 platform · 1 use case listed. 'Board Cyber Oversight' is not currently mapped to a strict offering - candidate for future offering catalog expansion if client demand surfaces in this specific sub-cap. No cross-pillar theme mapping for 'Board Cyber Oversight' - themes that could apply (governance, kpi, etc.) were not assigned to this sub-cap in the strict Batch-4 design. Could be added in future iterations if execution-tier evidence emerges. ✓ Core knowledge graph complete for P1C2.6.4; extended layers (offerings/themes) by design absent.</t>
  </si>
  <si>
    <t>Sub-cap 'Regulatory Change Management' (under Regulatory Governance, P1C2): 10 user stories · 12 L4 features · 1 maturity progression · 1 L3 platform · 1 use case listed. Mapped to 1 offering (Fraud &amp; Compliance Solution). 1 data product module (DP-2.6: Identity Verification &amp; KYC/AML Screening). Cross-pillar evidence: 386 stories from P2/P3/P4 (P2=111, P3=122, P4=153) reinforce 'Regulatory Change Management' via theme 'compliance_regulatory'. Toggling 'Regulatory Change Management' inactive would shift 386 cross-pillar stories to Partial status. ✓ Knowledge graph fully connected for P1C2.7.1 (core complete + extended productized/theme-mapped).</t>
  </si>
  <si>
    <t>Sub-cap 'Compliance Governance' (under Regulatory Governance, P1C2): 13 user stories · 12 L4 features · 1 maturity progression · 1 L3 platform · 1 use case listed. Mapped to 1 offering (Fraud &amp; Compliance Solution). 1 data product module (DP-2.6: Identity Verification &amp; KYC/AML Screening). Cross-pillar evidence: 386 stories from P2/P3/P4 (P2=111, P3=122, P4=153) reinforce 'Compliance Governance' via theme 'compliance_regulatory'. Toggling 'Compliance Governance' inactive would shift 386 cross-pillar stories to Partial status. ✓ Knowledge graph fully connected for P1C2.7.2 (core complete + extended productized/theme-mapped).</t>
  </si>
  <si>
    <t>Sub-cap 'Exam Readiness' (under Regulatory Governance, P1C2): 13 user stories · 12 L4 features · 1 maturity progression · 1 L3 platform · 1 use case listed. 'Exam Readiness' is not currently mapped to a strict offering - candidate for future offering catalog expansion if client demand surfaces in this specific sub-cap. Cross-pillar evidence: 386 stories from P2/P3/P4 (P2=111, P3=122, P4=153) reinforce 'Exam Readiness' via theme 'compliance_regulatory'. Toggling 'Exam Readiness' inactive would shift 386 cross-pillar stories to Partial status. ✓ Core complete for P1C2.7.3 + at least one extended layer connected.</t>
  </si>
  <si>
    <t>Sub-cap 'TCFD Alignment' (under Regulatory Governance, P1C2): 5 user stories · 12 L4 features · 1 maturity progression · 1 L3 platform · 1 use case listed. 'TCFD Alignment' is not currently mapped to a strict offering - candidate for future offering catalog expansion if client demand surfaces in this specific sub-cap. No cross-pillar theme mapping for 'TCFD Alignment' - themes that could apply (governance, kpi, etc.) were not assigned to this sub-cap in the strict Batch-4 design. Could be added in future iterations if execution-tier evidence emerges. ✓ Core knowledge graph complete for P1C2.7.4; extended layers (offerings/themes) by design absent.</t>
  </si>
  <si>
    <t>Sub-cap 'ESG Reporting' (under Regulatory Governance, P1C2): 5 user stories · 12 L4 features · 1 maturity progression · 1 L3 platform · 1 use case listed. Not productized - 'ESG Reporting' is an ESG/sustainability sub-cap, typically delivered via regulatory-advisory consulting rather than as a productized solution. No cross-pillar theme mapping for 'ESG Reporting' - themes that could apply (governance, kpi, etc.) were not assigned to this sub-cap in the strict Batch-4 design. Could be added in future iterations if execution-tier evidence emerges. ✓ Core knowledge graph complete for P1C2.7.5; extended layers (offerings/themes) by design absent.</t>
  </si>
  <si>
    <t>Sub-cap 'ESG Ratings Management' (under Regulatory Governance, P1C2): 5 user stories · 12 L4 features · 1 maturity progression · 1 L3 platform · 1 use case listed. Not productized - 'ESG Ratings Management' is an ESG/sustainability sub-cap, typically delivered via regulatory-advisory consulting rather than as a productized solution. No cross-pillar theme mapping for 'ESG Ratings Management' - themes that could apply (governance, kpi, etc.) were not assigned to this sub-cap in the strict Batch-4 design. Could be added in future iterations if execution-tier evidence emerges. ✓ Core knowledge graph complete for P1C2.7.6; extended layers (offerings/themes) by design absent.</t>
  </si>
  <si>
    <t>Sub-cap 'NCUA/FFIEC Governance' (under Regulatory Governance, P1C2): 11 user stories · 33 L4 features · 1 maturity progression · 1 L3 platform · 1 use case listed. Not productized - 'NCUA/FFIEC Governance' is sub-vertical-specific regulatory governance, delivered via Modern Managed Services (OFF-MMS) compliance evidence automation rather than as a standalone offering. No cross-pillar theme mapping for 'NCUA/FFIEC Governance' - themes that could apply (governance, kpi, etc.) were not assigned to this sub-cap in the strict Batch-4 design. Could be added in future iterations if execution-tier evidence emerges. ✓ Core knowledge graph complete for P1C2.7.BK1; extended layers (offerings/themes) by design absent.</t>
  </si>
  <si>
    <t>Sub-cap 'NAIC/State DOI Governance' (under Regulatory Governance, P1C2): 36 user stories · 12 L4 features · 1 maturity progression · 1 L3 platform · 1 use case listed. Not productized - 'NAIC/State DOI Governance' is sub-vertical-specific regulatory governance, delivered via Modern Managed Services (OFF-MMS) compliance evidence automation rather than as a standalone offering. No cross-pillar theme mapping for 'NAIC/State DOI Governance' - themes that could apply (governance, kpi, etc.) were not assigned to this sub-cap in the strict Batch-4 design. Could be added in future iterations if execution-tier evidence emerges. ✓ Core knowledge graph complete for P1C2.7.IC1; extended layers (offerings/themes) by design absent.</t>
  </si>
  <si>
    <t>Sub-cap 'SEC/FINRA Governance' (under Regulatory Governance, P1C2): 12 user stories · 12 L4 features · 1 maturity progression · 1 L3 platform · 1 use case listed. Not productized - 'SEC/FINRA Governance' is sub-vertical-specific regulatory governance, delivered via Modern Managed Services (OFF-MMS) compliance evidence automation rather than as a standalone offering. No cross-pillar theme mapping for 'SEC/FINRA Governance' - themes that could apply (governance, kpi, etc.) were not assigned to this sub-cap in the strict Batch-4 design. Could be added in future iterations if execution-tier evidence emerges. ✓ Core knowledge graph complete for P1C2.7.WM1; extended layers (offerings/themes) by design absent.</t>
  </si>
  <si>
    <t>Sub-cap 'Project Governance Framework' (under Project/Program Governance, P1C2): 25 user stories · 12 L4 features · 1 maturity progression · 1 L3 platform · 1 use case listed. Mapped to 1 offering (Salesforce Platform Optimization &amp; Governance). Cross-pillar evidence: 474 stories from P2/P3/P4 (P2=82, P3=119, P4=273) reinforce 'Project Governance Framework' via theme 'governance'. Toggling 'Project Governance Framework' inactive would shift 474 cross-pillar stories to Partial status. ✓ Knowledge graph fully connected for P1C2.8.1 (core complete + extended productized/theme-mapped).</t>
  </si>
  <si>
    <t>Sub-cap 'Portfolio Management' (under Project/Program Governance, P1C2): 5 user stories · 12 L4 features · 1 maturity progression · 1 L3 platform · 1 use case listed. 'Portfolio Management' is not currently mapped to a strict offering - candidate for future offering catalog expansion if client demand surfaces in this specific sub-cap. No cross-pillar theme mapping for 'Portfolio Management' - themes that could apply (governance, kpi, etc.) were not assigned to this sub-cap in the strict Batch-4 design. Could be added in future iterations if execution-tier evidence emerges. ✓ Core knowledge graph complete for P1C2.8.2; extended layers (offerings/themes) by design absent.</t>
  </si>
  <si>
    <t>Sub-cap 'Benefits Realization' (under Project/Program Governance, P1C2): 25 user stories · 12 L4 features · 1 maturity progression · 1 L3 platform · 1 use case listed. 'Benefits Realization' is not currently mapped to a strict offering - candidate for future offering catalog expansion if client demand surfaces in this specific sub-cap. No cross-pillar theme mapping for 'Benefits Realization' - themes that could apply (governance, kpi, etc.) were not assigned to this sub-cap in the strict Batch-4 design. Could be added in future iterations if execution-tier evidence emerges. ✓ Core knowledge graph complete for P1C2.8.3; extended layers (offerings/themes) by design absent.</t>
  </si>
  <si>
    <t>Sub-cap 'Agile Governance' (under Project/Program Governance, P1C2): 1 user story · 12 L4 features · 1 maturity progression · 1 L3 platform · 1 use case listed. Mapped to 1 offering (Salesforce Platform Optimization &amp; Governance). No cross-pillar theme mapping for 'Agile Governance' - themes that could apply (governance, kpi, etc.) were not assigned to this sub-cap in the strict Batch-4 design. Could be added in future iterations if execution-tier evidence emerges. ✓ Core complete for P1C2.8.4 + at least one extended layer connected.</t>
  </si>
  <si>
    <t>Sub-cap 'Value Realization Dashboards &amp; Scorecards' (under Project/Program Governance, P1C2): 5 user stories · 12 L4 features · 1 maturity progression · 1 L3 platform · 1 use case listed. Mapped to 1 offering (Modern Managed Services). No cross-pillar theme mapping for 'Value Realization Dashboards &amp; Scorecards' - themes that could apply (governance, kpi, etc.) were not assigned to this sub-cap in the strict Batch-4 design. Could be added in future iterations if execution-tier evidence emerges. ✓ Core complete for P1C2.8.5 + at least one extended layer connected.</t>
  </si>
  <si>
    <t>Sub-cap 'Adoption-to-Value Measurement &amp; Instrumentation' (under Project/Program Governance, P1C2): 5 user stories · 12 L4 features · 1 maturity progression · 1 L3 platform · 1 use case listed. Mapped to 1 offering (Modern Managed Services). No cross-pillar theme mapping for 'Adoption-to-Value Measurement &amp; Instrumentation' - themes that could apply (governance, kpi, etc.) were not assigned to this sub-cap in the strict Batch-4 design. Could be added in future iterations if execution-tier evidence emerges. ✓ Core complete for P1C2.8.6 + at least one extended layer connected.</t>
  </si>
  <si>
    <t>Sub-cap 'Implementation Delivery Management' (under Project/Program Governance, P1C2): 5 user stories · 12 L4 features · 1 maturity progression · 1 L3 platform · 1 use case listed. Mapped to 1 offering (Salesforce Platform Optimization &amp; Governance). No cross-pillar theme mapping for 'Implementation Delivery Management' - themes that could apply (governance, kpi, etc.) were not assigned to this sub-cap in the strict Batch-4 design. Could be added in future iterations if execution-tier evidence emerges. ✓ Core complete for P1C2.8.7 + at least one extended layer connected.</t>
  </si>
  <si>
    <t>Borrower 360 Profile; Credit Risk Scoring Model; Loan Portfolio Analytics</t>
  </si>
  <si>
    <t>Sub-cap 'Fair Lending Governance' (under Conduct &amp; Fiduciary Governance, P1C2): 4 user stories · 33 L4 features · 1 maturity progression · 1 L3 platform · 1 use case listed. Mapped to 1 offering (Digital Lending Platform). 3 data product modules (DP-1.4: Borrower 360 Profile, DP-2.2: Credit Risk Scoring Model, DP-6.5: Loan Portfolio Analytics). No cross-pillar theme mapping for 'Fair Lending Governance' - themes that could apply (governance, kpi, etc.) were not assigned to this sub-cap in the strict Batch-4 design. Could be added in future iterations if execution-tier evidence emerges. ✓ Knowledge graph fully connected for P1C2.9.BK1 (core complete + extended productized/theme-mapped).</t>
  </si>
  <si>
    <t>Sub-cap 'Producer Licensing Governance' (under Conduct &amp; Fiduciary Governance, P1C2): 4 user stories · 12 L4 features · 1 maturity progression · 1 L3 platform · 1 use case listed. 'Producer Licensing Governance' is not currently mapped to a strict offering - candidate for future offering catalog expansion if client demand surfaces in this specific sub-cap. No cross-pillar theme mapping for 'Producer Licensing Governance' - themes that could apply (governance, kpi, etc.) were not assigned to this sub-cap in the strict Batch-4 design. Could be added in future iterations if execution-tier evidence emerges. ✓ Core knowledge graph complete for P1C2.9.IB1; extended layers (offerings/themes) by design absent.</t>
  </si>
  <si>
    <t>Sub-cap 'Conduct Risk Governance' (under Conduct &amp; Fiduciary Governance, P1C2): 4 user stories · 12 L4 features · 1 maturity progression · 1 L3 platform · 1 use case listed. 'Conduct Risk Governance' is not currently mapped to a strict offering - candidate for future offering catalog expansion if client demand surfaces in this specific sub-cap. No cross-pillar theme mapping for 'Conduct Risk Governance' - themes that could apply (governance, kpi, etc.) were not assigned to this sub-cap in the strict Batch-4 design. Could be added in future iterations if execution-tier evidence emerges. ✓ Core knowledge graph complete for P1C2.9.IC1; extended layers (offerings/themes) by design absent.</t>
  </si>
  <si>
    <t>Sub-cap 'Fiduciary Governance' (under Conduct &amp; Fiduciary Governance, P1C2): 4 user stories · 12 L4 features · 1 maturity progression · 1 L3 platform · 1 use case listed. 'Fiduciary Governance' is not currently mapped to a strict offering - candidate for future offering catalog expansion if client demand surfaces in this specific sub-cap. No cross-pillar theme mapping for 'Fiduciary Governance' - themes that could apply (governance, kpi, etc.) were not assigned to this sub-cap in the strict Batch-4 design. Could be added in future iterations if execution-tier evidence emerges. ✓ Core knowledge graph complete for P1C2.9.WM1; extended layers (offerings/themes) by design absent.</t>
  </si>
  <si>
    <t>Sub-cap 'Innovation Vision' (under Innovation Strategy, P1C3): 14 user stories · 12 L4 features · 1 maturity progression · 1 L3 platform · 1 use case listed. Not productized - 'Innovation Vision' is an innovation sub-cap, typically delivered via labs/consulting engagement rather than as a standalone productized solution. Cross-pillar evidence: 46 stories from P2/P3/P4 (P2=20, P3=11, P4=15) reinforce 'Innovation Vision' via theme 'innovation'. Toggling 'Innovation Vision' inactive would shift 46 cross-pillar stories to Partial status. ✓ Core complete for P1C3.1.1 + at least one extended layer connected.</t>
  </si>
  <si>
    <t>Sub-cap 'Innovation Themes' (under Innovation Strategy, P1C3): 4 user stories · 12 L4 features · 1 maturity progression · 1 L3 platform · 1 use case listed. Not productized - 'Innovation Themes' is an innovation sub-cap, typically delivered via labs/consulting engagement rather than as a standalone productized solution. No cross-pillar theme mapping for 'Innovation Themes' - themes that could apply (governance, kpi, etc.) were not assigned to this sub-cap in the strict Batch-4 design. Could be added in future iterations if execution-tier evidence emerges. ✓ Core knowledge graph complete for P1C3.1.2; extended layers (offerings/themes) by design absent.</t>
  </si>
  <si>
    <t>Sub-cap 'Innovation Horizons' (under Innovation Strategy, P1C3): 4 user stories · 12 L4 features · 1 maturity progression · 1 L3 platform · 1 use case listed. Not productized - 'Innovation Horizons' is an innovation sub-cap, typically delivered via labs/consulting engagement rather than as a standalone productized solution. No cross-pillar theme mapping for 'Innovation Horizons' - themes that could apply (governance, kpi, etc.) were not assigned to this sub-cap in the strict Batch-4 design. Could be added in future iterations if execution-tier evidence emerges. ✓ Core knowledge graph complete for P1C3.1.3; extended layers (offerings/themes) by design absent.</t>
  </si>
  <si>
    <t>Sub-cap 'Innovation KPIs' (under Innovation Strategy, P1C3): 4 user stories · 12 L4 features · 1 maturity progression · 1 L3 platform · 1 use case listed. Not productized - 'Innovation KPIs' is an innovation sub-cap, typically delivered via labs/consulting engagement rather than as a standalone productized solution. No cross-pillar theme mapping for 'Innovation KPIs' - themes that could apply (governance, kpi, etc.) were not assigned to this sub-cap in the strict Batch-4 design. Could be added in future iterations if execution-tier evidence emerges. ✓ Core knowledge graph complete for P1C3.1.4; extended layers (offerings/themes) by design absent.</t>
  </si>
  <si>
    <t>Sub-cap 'Idea Sourcing Channels' (under Idea Management, P1C3): 4 user stories · 12 L4 features · 1 maturity progression · 1 L3 platform · 1 use case listed. Not productized - 'Idea Sourcing Channels' is an innovation sub-cap, typically delivered via labs/consulting engagement rather than as a standalone productized solution. No cross-pillar theme mapping for 'Idea Sourcing Channels' - themes that could apply (governance, kpi, etc.) were not assigned to this sub-cap in the strict Batch-4 design. Could be added in future iterations if execution-tier evidence emerges. ✓ Core knowledge graph complete for P1C3.2.1; extended layers (offerings/themes) by design absent.</t>
  </si>
  <si>
    <t>Sub-cap 'Employee Ideation' (under Idea Management, P1C3): 4 user stories · 12 L4 features · 1 maturity progression · 1 L3 platform · 1 use case listed. Not productized - 'Employee Ideation' is an innovation sub-cap, typically delivered via labs/consulting engagement rather than as a standalone productized solution. No cross-pillar theme mapping for 'Employee Ideation' - themes that could apply (governance, kpi, etc.) were not assigned to this sub-cap in the strict Batch-4 design. Could be added in future iterations if execution-tier evidence emerges. ✓ Core knowledge graph complete for P1C3.2.2; extended layers (offerings/themes) by design absent.</t>
  </si>
  <si>
    <t>Sub-cap 'Customer-Driven Innovation' (under Idea Management, P1C3): 4 user stories · 12 L4 features · 1 maturity progression · 1 L3 platform · 1 use case listed. Not productized - 'Customer-Driven Innovation' is an innovation sub-cap, typically delivered via labs/consulting engagement rather than as a standalone productized solution. No cross-pillar theme mapping for 'Customer-Driven Innovation' - themes that could apply (governance, kpi, etc.) were not assigned to this sub-cap in the strict Batch-4 design. Could be added in future iterations if execution-tier evidence emerges. ✓ Core knowledge graph complete for P1C3.2.3; extended layers (offerings/themes) by design absent.</t>
  </si>
  <si>
    <t>Sub-cap 'Idea Evaluation Criteria' (under Idea Management, P1C3): 4 user stories · 12 L4 features · 1 maturity progression · 1 L3 platform · 1 use case listed. Not productized - 'Idea Evaluation Criteria' is an innovation sub-cap, typically delivered via labs/consulting engagement rather than as a standalone productized solution. Cross-pillar evidence: 46 stories from P2/P3/P4 (P2=20, P3=11, P4=15) reinforce 'Idea Evaluation Criteria' via theme 'innovation'. Toggling 'Idea Evaluation Criteria' inactive would shift 46 cross-pillar stories to Partial status. ✓ Core complete for P1C3.2.4 + at least one extended layer connected.</t>
  </si>
  <si>
    <t>Sub-cap 'Idea Prioritization' (under Idea Management, P1C3): 4 user stories · 12 L4 features · 1 maturity progression · 1 L3 platform · 1 use case listed. Not productized - 'Idea Prioritization' is an innovation sub-cap, typically delivered via labs/consulting engagement rather than as a standalone productized solution. No cross-pillar theme mapping for 'Idea Prioritization' - themes that could apply (governance, kpi, etc.) were not assigned to this sub-cap in the strict Batch-4 design. Could be added in future iterations if execution-tier evidence emerges. ✓ Core knowledge graph complete for P1C3.2.5; extended layers (offerings/themes) by design absent.</t>
  </si>
  <si>
    <t>Sub-cap 'Pilot Framework' (under Pilot &amp; Experimentation, P1C3): 4 user stories · 17 L4 features · 1 maturity progression · 1 L3 platform · 1 use case listed. Not productized - 'Pilot Framework' is an innovation sub-cap, typically delivered via labs/consulting engagement rather than as a standalone productized solution. Cross-pillar evidence: 46 stories from P2/P3/P4 (P2=20, P3=11, P4=15) reinforce 'Pilot Framework' via theme 'innovation'. Toggling 'Pilot Framework' inactive would shift 46 cross-pillar stories to Partial status. ✓ Core complete for P1C3.3.1 + at least one extended layer connected.</t>
  </si>
  <si>
    <t>Sub-cap 'Sandbox Environments' (under Pilot &amp; Experimentation, P1C3): 4 user stories · 17 L4 features · 1 maturity progression · 1 L3 platform · 1 use case listed. Not productized - 'Sandbox Environments' is an innovation sub-cap, typically delivered via labs/consulting engagement rather than as a standalone productized solution. No cross-pillar theme mapping for 'Sandbox Environments' - themes that could apply (governance, kpi, etc.) were not assigned to this sub-cap in the strict Batch-4 design. Could be added in future iterations if execution-tier evidence emerges. ✓ Core knowledge graph complete for P1C3.3.2; extended layers (offerings/themes) by design absent.</t>
  </si>
  <si>
    <t>Sub-cap 'Fail-Fast Culture' (under Pilot &amp; Experimentation, P1C3): 4 user stories · 12 L4 features · 1 maturity progression · 1 L3 platform · 1 use case listed. Not productized - 'Fail-Fast Culture' is an innovation sub-cap, typically delivered via labs/consulting engagement rather than as a standalone productized solution. No cross-pillar theme mapping for 'Fail-Fast Culture' - themes that could apply (governance, kpi, etc.) were not assigned to this sub-cap in the strict Batch-4 design. Could be added in future iterations if execution-tier evidence emerges. ✓ Core knowledge graph complete for P1C3.3.3; extended layers (offerings/themes) by design absent.</t>
  </si>
  <si>
    <t>Sub-cap 'A/B Testing Capabilities' (under Pilot &amp; Experimentation, P1C3): 4 user stories · 12 L4 features · 1 maturity progression · 1 L3 platform · 1 use case listed. Not productized - 'A/B Testing Capabilities' is an innovation sub-cap, typically delivered via labs/consulting engagement rather than as a standalone productized solution. No cross-pillar theme mapping for 'A/B Testing Capabilities' - themes that could apply (governance, kpi, etc.) were not assigned to this sub-cap in the strict Batch-4 design. Could be added in future iterations if execution-tier evidence emerges. ✓ Core knowledge graph complete for P1C3.3.4; extended layers (offerings/themes) by design absent.</t>
  </si>
  <si>
    <t>Sub-cap 'Pilot Governance' (under Pilot &amp; Experimentation, P1C3): 4 user stories · 12 L4 features · 1 maturity progression · 1 L3 platform · 1 use case listed. Not productized - 'Pilot Governance' is an innovation sub-cap, typically delivered via labs/consulting engagement rather than as a standalone productized solution. No cross-pillar theme mapping for 'Pilot Governance' - themes that could apply (governance, kpi, etc.) were not assigned to this sub-cap in the strict Batch-4 design. Could be added in future iterations if execution-tier evidence emerges. ✓ Core knowledge graph complete for P1C3.3.5; extended layers (offerings/themes) by design absent.</t>
  </si>
  <si>
    <t>Sub-cap 'Scale Decision Framework' (under Scaling &amp; Retirement, P1C3): 4 user stories · 12 L4 features · 1 maturity progression · 1 L3 platform · 1 use case listed. Not productized - 'Scale Decision Framework' is an innovation sub-cap, typically delivered via labs/consulting engagement rather than as a standalone productized solution. Cross-pillar evidence: 46 stories from P2/P3/P4 (P2=20, P3=11, P4=15) reinforce 'Scale Decision Framework' via theme 'innovation'. Toggling 'Scale Decision Framework' inactive would shift 46 cross-pillar stories to Partial status. ✓ Core complete for P1C3.4.1 + at least one extended layer connected.</t>
  </si>
  <si>
    <t>Sub-cap 'Production Transition' (under Scaling &amp; Retirement, P1C3): 4 user stories · 12 L4 features · 1 maturity progression · 1 L3 platform · 1 use case listed. Not productized - 'Production Transition' is an innovation sub-cap, typically delivered via labs/consulting engagement rather than as a standalone productized solution. No cross-pillar theme mapping for 'Production Transition' - themes that could apply (governance, kpi, etc.) were not assigned to this sub-cap in the strict Batch-4 design. Could be added in future iterations if execution-tier evidence emerges. ✓ Core knowledge graph complete for P1C3.4.2; extended layers (offerings/themes) by design absent.</t>
  </si>
  <si>
    <t>Sub-cap 'Retirement Criteria' (under Scaling &amp; Retirement, P1C3): 4 user stories · 12 L4 features · 1 maturity progression · 1 L3 platform · 1 use case listed. Not productized - 'Retirement Criteria' is an innovation sub-cap, typically delivered via labs/consulting engagement rather than as a standalone productized solution. No cross-pillar theme mapping for 'Retirement Criteria' - themes that could apply (governance, kpi, etc.) were not assigned to this sub-cap in the strict Batch-4 design. Could be added in future iterations if execution-tier evidence emerges. ✓ Core knowledge graph complete for P1C3.4.3; extended layers (offerings/themes) by design absent.</t>
  </si>
  <si>
    <t>Sub-cap 'Knowledge Capture' (under Scaling &amp; Retirement, P1C3): 4 user stories · 12 L4 features · 1 maturity progression · 1 L3 platform · 1 use case listed. Not productized - 'Knowledge Capture' is an innovation sub-cap, typically delivered via labs/consulting engagement rather than as a standalone productized solution. No cross-pillar theme mapping for 'Knowledge Capture' - themes that could apply (governance, kpi, etc.) were not assigned to this sub-cap in the strict Batch-4 design. Could be added in future iterations if execution-tier evidence emerges. ✓ Core knowledge graph complete for P1C3.4.4; extended layers (offerings/themes) by design absent.</t>
  </si>
  <si>
    <t>Sub-cap 'Post-Implementation Optimization' (under Scaling &amp; Retirement, P1C3): 4 user stories · 12 L4 features · 1 maturity progression · 1 L3 platform · 1 use case listed. Not productized - 'Post-Implementation Optimization' is an innovation sub-cap, typically delivered via labs/consulting engagement rather than as a standalone productized solution. No cross-pillar theme mapping for 'Post-Implementation Optimization' - themes that could apply (governance, kpi, etc.) were not assigned to this sub-cap in the strict Batch-4 design. Could be added in future iterations if execution-tier evidence emerges. ✓ Core knowledge graph complete for P1C3.4.5; extended layers (offerings/themes) by design absent.</t>
  </si>
  <si>
    <t>Sub-cap 'Dedicated Innovation Budget' (under Innovation Funding, P1C3): 4 user stories · 12 L4 features · 1 maturity progression · 1 L3 platform · 1 use case listed. Not productized - 'Dedicated Innovation Budget' is an innovation sub-cap, typically delivered via labs/consulting engagement rather than as a standalone productized solution. No cross-pillar theme mapping for 'Dedicated Innovation Budget' - themes that could apply (governance, kpi, etc.) were not assigned to this sub-cap in the strict Batch-4 design. Could be added in future iterations if execution-tier evidence emerges. ✓ Core knowledge graph complete for P1C3.5.1; extended layers (offerings/themes) by design absent.</t>
  </si>
  <si>
    <t>Sub-cap 'Stage-Gate Funding' (under Innovation Funding, P1C3): 4 user stories · 12 L4 features · 1 maturity progression · 1 L3 platform · 1 use case listed. Not productized - 'Stage-Gate Funding' is an innovation sub-cap, typically delivered via labs/consulting engagement rather than as a standalone productized solution. No cross-pillar theme mapping for 'Stage-Gate Funding' - themes that could apply (governance, kpi, etc.) were not assigned to this sub-cap in the strict Batch-4 design. Could be added in future iterations if execution-tier evidence emerges. ✓ Core knowledge graph complete for P1C3.5.2; extended layers (offerings/themes) by design absent.</t>
  </si>
  <si>
    <t>Sub-cap 'Innovation ROI Tracking' (under Innovation Funding, P1C3): 4 user stories · 12 L4 features · 1 maturity progression · 1 L3 platform · 1 use case listed. Not productized - 'Innovation ROI Tracking' is an innovation sub-cap, typically delivered via labs/consulting engagement rather than as a standalone productized solution. No cross-pillar theme mapping for 'Innovation ROI Tracking' - themes that could apply (governance, kpi, etc.) were not assigned to this sub-cap in the strict Batch-4 design. Could be added in future iterations if execution-tier evidence emerges. ✓ Core knowledge graph complete for P1C3.5.3; extended layers (offerings/themes) by design absent.</t>
  </si>
  <si>
    <t>Sub-cap 'Venture Allocation' (under Innovation Funding, P1C3): 4 user stories · 12 L4 features · 1 maturity progression · 1 L3 platform · 1 use case listed. Not productized - 'Venture Allocation' is an innovation sub-cap, typically delivered via labs/consulting engagement rather than as a standalone productized solution. No cross-pillar theme mapping for 'Venture Allocation' - themes that could apply (governance, kpi, etc.) were not assigned to this sub-cap in the strict Batch-4 design. Could be added in future iterations if execution-tier evidence emerges. ✓ Core knowledge graph complete for P1C3.5.4; extended layers (offerings/themes) by design absent.</t>
  </si>
  <si>
    <t>Sub-cap 'Fintech Partnership Strategy' (under Innovation Ecosystem, P1C3): 4 user stories · 12 L4 features · 1 maturity progression · 1 L3 platform · 1 use case listed. Not productized - 'Fintech Partnership Strategy' is an innovation sub-cap, typically delivered via labs/consulting engagement rather than as a standalone productized solution. No cross-pillar theme mapping for 'Fintech Partnership Strategy' - themes that could apply (governance, kpi, etc.) were not assigned to this sub-cap in the strict Batch-4 design. Could be added in future iterations if execution-tier evidence emerges. ✓ Core knowledge graph complete for P1C3.6.1; extended layers (offerings/themes) by design absent.</t>
  </si>
  <si>
    <t>Sub-cap 'Accelerator/Incubator Engagement' (under Innovation Ecosystem, P1C3): 4 user stories · 12 L4 features · 1 maturity progression · 1 L3 platform · 1 use case listed. Not productized - 'Accelerator/Incubator Engagement' is an innovation sub-cap, typically delivered via labs/consulting engagement rather than as a standalone productized solution. No cross-pillar theme mapping for 'Accelerator/Incubator Engagement' - themes that could apply (governance, kpi, etc.) were not assigned to this sub-cap in the strict Batch-4 design. Could be added in future iterations if execution-tier evidence emerges. ✓ Core knowledge graph complete for P1C3.6.2; extended layers (offerings/themes) by design absent.</t>
  </si>
  <si>
    <t>Sub-cap 'Industry Consortium Participation' (under Innovation Ecosystem, P1C3): 4 user stories · 12 L4 features · 1 maturity progression · 1 L3 platform · 1 use case listed. Not productized - 'Industry Consortium Participation' is an innovation sub-cap, typically delivered via labs/consulting engagement rather than as a standalone productized solution. No cross-pillar theme mapping for 'Industry Consortium Participation' - themes that could apply (governance, kpi, etc.) were not assigned to this sub-cap in the strict Batch-4 design. Could be added in future iterations if execution-tier evidence emerges. ✓ Core knowledge graph complete for P1C3.6.3; extended layers (offerings/themes) by design absent.</t>
  </si>
  <si>
    <t>Sub-cap 'Academic Partnerships' (under Innovation Ecosystem, P1C3): 4 user stories · 12 L4 features · 1 maturity progression · 1 L3 platform · 1 use case listed. Not productized - 'Academic Partnerships' is an innovation sub-cap, typically delivered via labs/consulting engagement rather than as a standalone productized solution. No cross-pillar theme mapping for 'Academic Partnerships' - themes that could apply (governance, kpi, etc.) were not assigned to this sub-cap in the strict Batch-4 design. Could be added in future iterations if execution-tier evidence emerges. ✓ Core knowledge graph complete for P1C3.6.4; extended layers (offerings/themes) by design absent.</t>
  </si>
  <si>
    <t>Sub-cap 'CUSO Collaboration' (under Innovation Ecosystem, P1C3): 10 user stories · 22 L4 features · 1 maturity progression · 1 L3 platform · 1 use case listed. Not productized - 'CUSO Collaboration' is an innovation sub-cap, typically delivered via labs/consulting engagement rather than as a standalone productized solution. No cross-pillar theme mapping for 'CUSO Collaboration' - themes that could apply (governance, kpi, etc.) were not assigned to this sub-cap in the strict Batch-4 design. Could be added in future iterations if execution-tier evidence emerges. ✓ Core knowledge graph complete for P1C3.6.CU1; extended layers (offerings/themes) by design absent.</t>
  </si>
  <si>
    <t>Sub-cap 'Core Vendor Roadmap Alignment' (under Core Vendor Innovation, P1C3): 3 user stories · 12 L4 features · 1 maturity progression · 1 L3 platform · 1 use case listed. Not productized - 'Core Vendor Roadmap Alignment' is an innovation sub-cap, typically delivered via labs/consulting engagement rather than as a standalone productized solution. No cross-pillar theme mapping for 'Core Vendor Roadmap Alignment' - themes that could apply (governance, kpi, etc.) were not assigned to this sub-cap in the strict Batch-4 design. Could be added in future iterations if execution-tier evidence emerges. ✓ Core knowledge graph complete for P1C3.7.1; extended layers (offerings/themes) by design absent.</t>
  </si>
  <si>
    <t>Sub-cap 'Early Adopter Programs' (under Core Vendor Innovation, P1C3): 3 user stories · 12 L4 features · 1 maturity progression · 1 L3 platform · 1 use case listed. Not productized - 'Early Adopter Programs' is an innovation sub-cap, typically delivered via labs/consulting engagement rather than as a standalone productized solution. No cross-pillar theme mapping for 'Early Adopter Programs' - themes that could apply (governance, kpi, etc.) were not assigned to this sub-cap in the strict Batch-4 design. Could be added in future iterations if execution-tier evidence emerges. ✓ Core knowledge graph complete for P1C3.7.2; extended layers (offerings/themes) by design absent.</t>
  </si>
  <si>
    <t>Sub-cap 'Vendor Innovation Feedback' (under Core Vendor Innovation, P1C3): 3 user stories · 12 L4 features · 1 maturity progression · 1 L3 platform · 1 use case listed. Not productized - 'Vendor Innovation Feedback' is an innovation sub-cap, typically delivered via labs/consulting engagement rather than as a standalone productized solution. No cross-pillar theme mapping for 'Vendor Innovation Feedback' - themes that could apply (governance, kpi, etc.) were not assigned to this sub-cap in the strict Batch-4 design. Could be added in future iterations if execution-tier evidence emerges. ✓ Core knowledge graph complete for P1C3.7.3; extended layers (offerings/themes) by design absent.</t>
  </si>
  <si>
    <t>Sub-cap 'GenAI Strategy' (under AI/GenAI Innovation, P1C3): 4 user stories · 12 L4 features · 1 maturity progression · 1 L3 platform · 1 use case listed. Mapped to 1 offering (Agentic Workforce). No cross-pillar theme mapping for 'GenAI Strategy' - themes that could apply (governance, kpi, etc.) were not assigned to this sub-cap in the strict Batch-4 design. Could be added in future iterations if execution-tier evidence emerges. ✓ Core complete for P1C3.8.1 + at least one extended layer connected.</t>
  </si>
  <si>
    <t>Sub-cap 'AI Use Case Pipeline' (under AI/GenAI Innovation, P1C3): 25 user stories · 12 L4 features · 1 maturity progression · 1 L3 platform · 1 use case listed. Mapped to 1 offering (Agentic Workforce). No cross-pillar theme mapping for 'AI Use Case Pipeline' - themes that could apply (governance, kpi, etc.) were not assigned to this sub-cap in the strict Batch-4 design. Could be added in future iterations if execution-tier evidence emerges. ✓ Core complete for P1C3.8.2 + at least one extended layer connected.</t>
  </si>
  <si>
    <t>Sub-cap 'AI Governance for Innovation' (under AI/GenAI Innovation, P1C3): 4 user stories · 12 L4 features · 1 maturity progression · 1 L3 platform · 1 use case listed. Mapped to 1 offering (Agentic Workforce). No cross-pillar theme mapping for 'AI Governance for Innovation' - themes that could apply (governance, kpi, etc.) were not assigned to this sub-cap in the strict Batch-4 design. Could be added in future iterations if execution-tier evidence emerges. ✓ Core complete for P1C3.8.3 + at least one extended layer connected.</t>
  </si>
  <si>
    <t>Sub-cap 'AI Talent &amp; Capabilities' (under AI/GenAI Innovation, P1C3): 1 user story · 12 L4 features · 1 maturity progression · 1 L3 platform · 1 use case listed. Mapped to 1 offering (Agentic Workforce). No cross-pillar theme mapping for 'AI Talent &amp; Capabilities' - themes that could apply (governance, kpi, etc.) were not assigned to this sub-cap in the strict Batch-4 design. Could be added in future iterations if execution-tier evidence emerges. ✓ Core complete for P1C3.8.4 + at least one extended layer connected.</t>
  </si>
  <si>
    <t>Sub-cap 'Innovation Lab/Center' (under Innovation Labs/Functions, P1C3): 4 user stories · 12 L4 features · 1 maturity progression · 1 L3 platform · 1 use case listed. Not productized - 'Innovation Lab/Center' is an innovation sub-cap, typically delivered via labs/consulting engagement rather than as a standalone productized solution. No cross-pillar theme mapping for 'Innovation Lab/Center' - themes that could apply (governance, kpi, etc.) were not assigned to this sub-cap in the strict Batch-4 design. Could be added in future iterations if execution-tier evidence emerges. ✓ Core knowledge graph complete for P1C3.9.1; extended layers (offerings/themes) by design absent.</t>
  </si>
  <si>
    <t>Sub-cap 'Innovation Team' (under Innovation Labs/Functions, P1C3): 4 user stories · 12 L4 features · 1 maturity progression · 1 L3 platform · 1 use case listed. Not productized - 'Innovation Team' is an innovation sub-cap, typically delivered via labs/consulting engagement rather than as a standalone productized solution. No cross-pillar theme mapping for 'Innovation Team' - themes that could apply (governance, kpi, etc.) were not assigned to this sub-cap in the strict Batch-4 design. Could be added in future iterations if execution-tier evidence emerges. ✓ Core knowledge graph complete for P1C3.9.2; extended layers (offerings/themes) by design absent.</t>
  </si>
  <si>
    <t>Sub-cap 'Design Thinking Capabilities' (under Innovation Labs/Functions, P1C3): 4 user stories · 12 L4 features · 1 maturity progression · 1 L3 platform · 1 use case listed. Not productized - 'Design Thinking Capabilities' is an innovation sub-cap, typically delivered via labs/consulting engagement rather than as a standalone productized solution. No cross-pillar theme mapping for 'Design Thinking Capabilities' - themes that could apply (governance, kpi, etc.) were not assigned to this sub-cap in the strict Batch-4 design. Could be added in future iterations if execution-tier evidence emerges. ✓ Core knowledge graph complete for P1C3.9.3; extended layers (offerings/themes) by design absent.</t>
  </si>
  <si>
    <t>Sub-cap 'Rapid Prototyping Capabilities' (under Innovation Labs/Functions, P1C3): 4 user stories · 12 L4 features · 1 maturity progression · 1 L3 platform · 1 use case listed. Not productized - 'Rapid Prototyping Capabilities' is an innovation sub-cap, typically delivered via labs/consulting engagement rather than as a standalone productized solution. No cross-pillar theme mapping for 'Rapid Prototyping Capabilities' - themes that could apply (governance, kpi, etc.) were not assigned to this sub-cap in the strict Batch-4 design. Could be added in future iterations if execution-tier evidence emerges. ✓ Core knowledge graph complete for P1C3.9.4; extended layers (offerings/themes) by design absent.</t>
  </si>
  <si>
    <t>Sub-cap 'Change Methodology' (under Change Management Framework, P1C4): 6 user stories · 12 L4 features · 1 maturity progression · 1 L3 platform · 1 use case listed. Not productized - 'Change Methodology' is a change-management sub-cap, typically embedded in offering delivery (training, adoption services) rather than productized separately. Cross-pillar evidence: 140 stories from P2/P3/P4 (P2=50, P3=22, P4=68) reinforce 'Change Methodology' via theme 'culture_change'. Toggling 'Change Methodology' inactive would shift 140 cross-pillar stories to Partial status. ✓ Core complete for P1C4.1.1 + at least one extended layer connected.</t>
  </si>
  <si>
    <t>Sub-cap 'Change Impact Assessment' (under Change Management Framework, P1C4): 6 user stories · 12 L4 features · 1 maturity progression · 1 L3 platform · 1 use case listed. Not productized - 'Change Impact Assessment' is a change-management sub-cap, typically embedded in offering delivery (training, adoption services) rather than productized separately. No cross-pillar theme mapping for 'Change Impact Assessment' - themes that could apply (governance, kpi, etc.) were not assigned to this sub-cap in the strict Batch-4 design. Could be added in future iterations if execution-tier evidence emerges. ✓ Core knowledge graph complete for P1C4.1.2; extended layers (offerings/themes) by design absent.</t>
  </si>
  <si>
    <t>Sub-cap 'Stakeholder Analysis' (under Change Management Framework, P1C4): 6 user stories · 12 L4 features · 1 maturity progression · 1 L3 platform · 1 use case listed. Not productized - 'Stakeholder Analysis' is a change-management sub-cap, typically embedded in offering delivery (training, adoption services) rather than productized separately. No cross-pillar theme mapping for 'Stakeholder Analysis' - themes that could apply (governance, kpi, etc.) were not assigned to this sub-cap in the strict Batch-4 design. Could be added in future iterations if execution-tier evidence emerges. ✓ Core knowledge graph complete for P1C4.1.3; extended layers (offerings/themes) by design absent.</t>
  </si>
  <si>
    <t>Sub-cap 'Change Readiness Assessment' (under Change Management Framework, P1C4): 6 user stories · 12 L4 features · 1 maturity progression · 1 L3 platform · 1 use case listed. Not productized - 'Change Readiness Assessment' is a change-management sub-cap, typically embedded in offering delivery (training, adoption services) rather than productized separately. No cross-pillar theme mapping for 'Change Readiness Assessment' - themes that could apply (governance, kpi, etc.) were not assigned to this sub-cap in the strict Batch-4 design. Could be added in future iterations if execution-tier evidence emerges. ✓ Core knowledge graph complete for P1C4.1.4; extended layers (offerings/themes) by design absent.</t>
  </si>
  <si>
    <t>Sub-cap 'Change Metrics' (under Change Management Framework, P1C4): 6 user stories · 12 L4 features · 1 maturity progression · 1 L3 platform · 1 use case listed. Not productized - 'Change Metrics' is a change-management sub-cap, typically embedded in offering delivery (training, adoption services) rather than productized separately. No cross-pillar theme mapping for 'Change Metrics' - themes that could apply (governance, kpi, etc.) were not assigned to this sub-cap in the strict Batch-4 design. Could be added in future iterations if execution-tier evidence emerges. ✓ Core knowledge graph complete for P1C4.1.5; extended layers (offerings/themes) by design absent.</t>
  </si>
  <si>
    <t>Sub-cap 'UAT Planning &amp; Execution' (under Change Management Framework, P1C4): 25 user stories · 12 L4 features · 1 maturity progression · 1 L3 platform · 1 use case listed. Not productized - 'UAT Planning &amp; Execution' is a change-management sub-cap, typically embedded in offering delivery (training, adoption services) rather than productized separately. No cross-pillar theme mapping for 'UAT Planning &amp; Execution' - themes that could apply (governance, kpi, etc.) were not assigned to this sub-cap in the strict Batch-4 design. Could be added in future iterations if execution-tier evidence emerges. ✓ Core knowledge graph complete for P1C4.1.6; extended layers (offerings/themes) by design absent.</t>
  </si>
  <si>
    <t>Sub-cap 'Cultural Due Diligence' (under M&amp;A Cultural Integration, P1C4): 2 user stories · 12 L4 features · 1 maturity progression · 1 L3 platform · 1 use case listed. Mapped to 1 offering (Post-Merger Integration Solution). No cross-pillar theme mapping for 'Cultural Due Diligence' - themes that could apply (governance, kpi, etc.) were not assigned to this sub-cap in the strict Batch-4 design. Could be added in future iterations if execution-tier evidence emerges. ✓ Core complete for P1C4.10.1 + at least one extended layer connected.</t>
  </si>
  <si>
    <t>API &amp; Integration Platform (Integration Factory); Post-Merger Integration Solution</t>
  </si>
  <si>
    <t>Sub-cap 'Cross-Functional Integration Planning' (under M&amp;A Cultural Integration, P1C4): 2 user stories · 12 L4 features · 1 maturity progression · 1 L3 platform · 1 use case listed. Mapped to 2 offerings (API &amp; Integration Platform (Integration Factory), Post-Merger Integration Solution). No cross-pillar theme mapping for 'Cross-Functional Integration Planning' - themes that could apply (governance, kpi, etc.) were not assigned to this sub-cap in the strict Batch-4 design. Could be added in future iterations if execution-tier evidence emerges. ✓ Core complete for P1C4.10.2 + at least one extended layer connected.</t>
  </si>
  <si>
    <t>Sub-cap 'Executive Sponsorship Model' (under Leadership &amp; Sponsorship, P1C4): 4 user stories · 12 L4 features · 1 maturity progression · 1 L3 platform · 1 use case listed. Not productized - 'Executive Sponsorship Model' is a change-management sub-cap, typically embedded in offering delivery (training, adoption services) rather than productized separately. No cross-pillar theme mapping for 'Executive Sponsorship Model' - themes that could apply (governance, kpi, etc.) were not assigned to this sub-cap in the strict Batch-4 design. Could be added in future iterations if execution-tier evidence emerges. ✓ Core knowledge graph complete for P1C4.2.1; extended layers (offerings/themes) by design absent.</t>
  </si>
  <si>
    <t>Sub-cap 'Leader Role Modeling' (under Leadership &amp; Sponsorship, P1C4): 4 user stories · 12 L4 features · 1 maturity progression · 1 L3 platform · 1 use case listed. Not productized - 'Leader Role Modeling' is a change-management sub-cap, typically embedded in offering delivery (training, adoption services) rather than productized separately. No cross-pillar theme mapping for 'Leader Role Modeling' - themes that could apply (governance, kpi, etc.) were not assigned to this sub-cap in the strict Batch-4 design. Could be added in future iterations if execution-tier evidence emerges. ✓ Core knowledge graph complete for P1C4.2.2; extended layers (offerings/themes) by design absent.</t>
  </si>
  <si>
    <t>Sub-cap 'Leadership Communication' (under Leadership &amp; Sponsorship, P1C4): 1 user story · 12 L4 features · 1 maturity progression · 1 L3 platform · 1 use case listed. Not productized - 'Leadership Communication' is a change-management sub-cap, typically embedded in offering delivery (training, adoption services) rather than productized separately. No cross-pillar theme mapping for 'Leadership Communication' - themes that could apply (governance, kpi, etc.) were not assigned to this sub-cap in the strict Batch-4 design. Could be added in future iterations if execution-tier evidence emerges. ✓ Core knowledge graph complete for P1C4.2.3; extended layers (offerings/themes) by design absent.</t>
  </si>
  <si>
    <t>Sub-cap 'Middle Manager Enablement' (under Leadership &amp; Sponsorship, P1C4): 25 user stories · 12 L4 features · 1 maturity progression · 1 L3 platform · 1 use case listed. Not productized - 'Middle Manager Enablement' is a change-management sub-cap, typically embedded in offering delivery (training, adoption services) rather than productized separately. No cross-pillar theme mapping for 'Middle Manager Enablement' - themes that could apply (governance, kpi, etc.) were not assigned to this sub-cap in the strict Batch-4 design. Could be added in future iterations if execution-tier evidence emerges. ✓ Core knowledge graph complete for P1C4.2.4; extended layers (offerings/themes) by design absent.</t>
  </si>
  <si>
    <t>Sub-cap 'Champions Program' (under Champions Network, P1C4): 4 user stories · 17 L4 features · 1 maturity progression · 1 L3 platform · 1 use case listed. Not productized - 'Champions Program' is a change-management sub-cap, typically embedded in offering delivery (training, adoption services) rather than productized separately. No cross-pillar theme mapping for 'Champions Program' - themes that could apply (governance, kpi, etc.) were not assigned to this sub-cap in the strict Batch-4 design. Could be added in future iterations if execution-tier evidence emerges. ✓ Core knowledge graph complete for P1C4.3.1; extended layers (offerings/themes) by design absent.</t>
  </si>
  <si>
    <t>Sub-cap 'Champion Training' (under Champions Network, P1C4): 25 user stories · 17 L4 features · 1 maturity progression · 1 L3 platform · 1 use case listed. Not productized - 'Champion Training' is a change-management sub-cap, typically embedded in offering delivery (training, adoption services) rather than productized separately. No cross-pillar theme mapping for 'Champion Training' - themes that could apply (governance, kpi, etc.) were not assigned to this sub-cap in the strict Batch-4 design. Could be added in future iterations if execution-tier evidence emerges. ✓ Core knowledge graph complete for P1C4.3.2; extended layers (offerings/themes) by design absent.</t>
  </si>
  <si>
    <t>Sub-cap 'Champion Coordination' (under Champions Network, P1C4): 4 user stories · 12 L4 features · 1 maturity progression · 1 L3 platform · 1 use case listed. Not productized - 'Champion Coordination' is a change-management sub-cap, typically embedded in offering delivery (training, adoption services) rather than productized separately. No cross-pillar theme mapping for 'Champion Coordination' - themes that could apply (governance, kpi, etc.) were not assigned to this sub-cap in the strict Batch-4 design. Could be added in future iterations if execution-tier evidence emerges. ✓ Core knowledge graph complete for P1C4.3.3; extended layers (offerings/themes) by design absent.</t>
  </si>
  <si>
    <t>Sub-cap 'Champion Recognition' (under Champions Network, P1C4): 4 user stories · 12 L4 features · 1 maturity progression · 1 L3 platform · 1 use case listed. Not productized - 'Champion Recognition' is a change-management sub-cap, typically embedded in offering delivery (training, adoption services) rather than productized separately. No cross-pillar theme mapping for 'Champion Recognition' - themes that could apply (governance, kpi, etc.) were not assigned to this sub-cap in the strict Batch-4 design. Could be added in future iterations if execution-tier evidence emerges. ✓ Core knowledge graph complete for P1C4.3.4; extended layers (offerings/themes) by design absent.</t>
  </si>
  <si>
    <t>Sub-cap 'Communication Strategy' (under Communication, P1C4): 4 user stories · 12 L4 features · 1 maturity progression · 1 L3 platform · 1 use case listed. Not productized - 'Communication Strategy' is a change-management sub-cap, typically embedded in offering delivery (training, adoption services) rather than productized separately. Cross-pillar evidence: 140 stories from P2/P3/P4 (P2=50, P3=22, P4=68) reinforce 'Communication Strategy' via theme 'culture_change'. Toggling 'Communication Strategy' inactive would shift 140 cross-pillar stories to Partial status. ✓ Core complete for P1C4.4.1 + at least one extended layer connected.</t>
  </si>
  <si>
    <t>Sub-cap 'Multi-Channel Communications' (under Communication, P1C4): 4 user stories · 12 L4 features · 1 maturity progression · 1 L3 platform · 1 use case listed. Not productized - 'Multi-Channel Communications' is a change-management sub-cap, typically embedded in offering delivery (training, adoption services) rather than productized separately. No cross-pillar theme mapping for 'Multi-Channel Communications' - themes that could apply (governance, kpi, etc.) were not assigned to this sub-cap in the strict Batch-4 design. Could be added in future iterations if execution-tier evidence emerges. ✓ Core knowledge graph complete for P1C4.4.2; extended layers (offerings/themes) by design absent.</t>
  </si>
  <si>
    <t>Sub-cap 'Two-Way Communication' (under Communication, P1C4): 4 user stories · 12 L4 features · 1 maturity progression · 1 L3 platform · 1 use case listed. Not productized - 'Two-Way Communication' is a change-management sub-cap, typically embedded in offering delivery (training, adoption services) rather than productized separately. No cross-pillar theme mapping for 'Two-Way Communication' - themes that could apply (governance, kpi, etc.) were not assigned to this sub-cap in the strict Batch-4 design. Could be added in future iterations if execution-tier evidence emerges. ✓ Core knowledge graph complete for P1C4.4.3; extended layers (offerings/themes) by design absent.</t>
  </si>
  <si>
    <t>Sub-cap 'Communication Effectiveness' (under Communication, P1C4): 4 user stories · 12 L4 features · 1 maturity progression · 1 L3 platform · 1 use case listed. Not productized - 'Communication Effectiveness' is a change-management sub-cap, typically embedded in offering delivery (training, adoption services) rather than productized separately. No cross-pillar theme mapping for 'Communication Effectiveness' - themes that could apply (governance, kpi, etc.) were not assigned to this sub-cap in the strict Batch-4 design. Could be added in future iterations if execution-tier evidence emerges. ✓ Core knowledge graph complete for P1C4.4.4; extended layers (offerings/themes) by design absent.</t>
  </si>
  <si>
    <t>Sub-cap 'Role-Based Training' (under Training &amp; Learning, P1C4): 6 user stories · 12 L4 features · 1 maturity progression · 1 L3 platform · 1 use case listed. Not productized - 'Role-Based Training' is a change-management sub-cap, typically embedded in offering delivery (training, adoption services) rather than productized separately. Cross-pillar evidence: 140 stories from P2/P3/P4 (P2=50, P3=22, P4=68) reinforce 'Role-Based Training' via theme 'culture_change'. Toggling 'Role-Based Training' inactive would shift 140 cross-pillar stories to Partial status. ✓ Core complete for P1C4.5.1 + at least one extended layer connected.</t>
  </si>
  <si>
    <t>Sub-cap 'Digital Literacy Training' (under Training &amp; Learning, P1C4): 6 user stories · 12 L4 features · 1 maturity progression · 1 L3 platform · 1 use case listed. Mapped to 1 offering (Agentic Workforce). No cross-pillar theme mapping for 'Digital Literacy Training' - themes that could apply (governance, kpi, etc.) were not assigned to this sub-cap in the strict Batch-4 design. Could be added in future iterations if execution-tier evidence emerges. ✓ Core complete for P1C4.5.2 + at least one extended layer connected.</t>
  </si>
  <si>
    <t>Sub-cap 'Just-In-Time Learning' (under Training &amp; Learning, P1C4): 6 user stories · 12 L4 features · 1 maturity progression · 1 L3 platform · 1 use case listed. Not productized - 'Just-In-Time Learning' is a change-management sub-cap, typically embedded in offering delivery (training, adoption services) rather than productized separately. No cross-pillar theme mapping for 'Just-In-Time Learning' - themes that could apply (governance, kpi, etc.) were not assigned to this sub-cap in the strict Batch-4 design. Could be added in future iterations if execution-tier evidence emerges. ✓ Core knowledge graph complete for P1C4.5.3; extended layers (offerings/themes) by design absent.</t>
  </si>
  <si>
    <t>Sub-cap 'Hands-On Practice' (under Training &amp; Learning, P1C4): 6 user stories · 12 L4 features · 1 maturity progression · 1 L3 platform · 1 use case listed. Not productized - 'Hands-On Practice' is a change-management sub-cap, typically embedded in offering delivery (training, adoption services) rather than productized separately. No cross-pillar theme mapping for 'Hands-On Practice' - themes that could apply (governance, kpi, etc.) were not assigned to this sub-cap in the strict Batch-4 design. Could be added in future iterations if execution-tier evidence emerges. ✓ Core knowledge graph complete for P1C4.5.4; extended layers (offerings/themes) by design absent.</t>
  </si>
  <si>
    <t>Sub-cap 'Training Effectiveness' (under Training &amp; Learning, P1C4): 6 user stories · 12 L4 features · 1 maturity progression · 1 L3 platform · 1 use case listed. Not productized - 'Training Effectiveness' is a change-management sub-cap, typically embedded in offering delivery (training, adoption services) rather than productized separately. No cross-pillar theme mapping for 'Training Effectiveness' - themes that could apply (governance, kpi, etc.) were not assigned to this sub-cap in the strict Batch-4 design. Could be added in future iterations if execution-tier evidence emerges. ✓ Core knowledge graph complete for P1C4.5.5; extended layers (offerings/themes) by design absent.</t>
  </si>
  <si>
    <t>Sub-cap 'Training Content Development &amp; Delivery' (under Training &amp; Learning, P1C4): 6 user stories · 12 L4 features · 1 maturity progression · 1 L3 platform · 1 use case listed. Not productized - 'Training Content Development &amp; Delivery' is a change-management sub-cap, typically embedded in offering delivery (training, adoption services) rather than productized separately. No cross-pillar theme mapping for 'Training Content Development &amp; Delivery' - themes that could apply (governance, kpi, etc.) were not assigned to this sub-cap in the strict Batch-4 design. Could be added in future iterations if execution-tier evidence emerges. ✓ Core knowledge graph complete for P1C4.5.6; extended layers (offerings/themes) by design absent.</t>
  </si>
  <si>
    <t>Sub-cap 'Adoption Metrics Framework' (under Adoption Management, P1C4): 4 user stories · 12 L4 features · 1 maturity progression · 1 L3 platform · 1 use case listed. Mapped to 1 offering (Modern Managed Services). Cross-pillar evidence: 140 stories from P2/P3/P4 (P2=50, P3=22, P4=68) reinforce 'Adoption Metrics Framework' via theme 'culture_change'. Toggling 'Adoption Metrics Framework' inactive would shift 140 cross-pillar stories to Partial status. ✓ Knowledge graph fully connected for P1C4.6.1 (core complete + extended productized/theme-mapped).</t>
  </si>
  <si>
    <t>Sub-cap 'User Feedback Collection' (under Adoption Management, P1C4): 4 user stories · 12 L4 features · 1 maturity progression · 1 L3 platform · 1 use case listed. Not productized - 'User Feedback Collection' is a change-management sub-cap, typically embedded in offering delivery (training, adoption services) rather than productized separately. No cross-pillar theme mapping for 'User Feedback Collection' - themes that could apply (governance, kpi, etc.) were not assigned to this sub-cap in the strict Batch-4 design. Could be added in future iterations if execution-tier evidence emerges. ✓ Core knowledge graph complete for P1C4.6.2; extended layers (offerings/themes) by design absent.</t>
  </si>
  <si>
    <t>Sub-cap 'Adoption Barriers Analysis' (under Adoption Management, P1C4): 4 user stories · 12 L4 features · 1 maturity progression · 1 L3 platform · 1 use case listed. Not productized - 'Adoption Barriers Analysis' is a change-management sub-cap, typically embedded in offering delivery (training, adoption services) rather than productized separately. No cross-pillar theme mapping for 'Adoption Barriers Analysis' - themes that could apply (governance, kpi, etc.) were not assigned to this sub-cap in the strict Batch-4 design. Could be added in future iterations if execution-tier evidence emerges. ✓ Core knowledge graph complete for P1C4.6.3; extended layers (offerings/themes) by design absent.</t>
  </si>
  <si>
    <t>Sub-cap 'Adoption Interventions' (under Adoption Management, P1C4): 4 user stories · 12 L4 features · 1 maturity progression · 1 L3 platform · 1 use case listed. Mapped to 1 offering (Modern Managed Services). No cross-pillar theme mapping for 'Adoption Interventions' - themes that could apply (governance, kpi, etc.) were not assigned to this sub-cap in the strict Batch-4 design. Could be added in future iterations if execution-tier evidence emerges. ✓ Core complete for P1C4.6.4 + at least one extended layer connected.</t>
  </si>
  <si>
    <t>Sub-cap 'Performance Goal Alignment' (under Incentive Alignment, P1C4): 3 user stories · 12 L4 features · 1 maturity progression · 1 L3 platform · 1 use case listed. Not productized - 'Performance Goal Alignment' is a change-management sub-cap, typically embedded in offering delivery (training, adoption services) rather than productized separately. No cross-pillar theme mapping for 'Performance Goal Alignment' - themes that could apply (governance, kpi, etc.) were not assigned to this sub-cap in the strict Batch-4 design. Could be added in future iterations if execution-tier evidence emerges. ✓ Core knowledge graph complete for P1C4.7.1; extended layers (offerings/themes) by design absent.</t>
  </si>
  <si>
    <t>Sub-cap 'Recognition Programs' (under Incentive Alignment, P1C4): 3 user stories · 12 L4 features · 1 maturity progression · 1 L3 platform · 1 use case listed. Not productized - 'Recognition Programs' is a change-management sub-cap, typically embedded in offering delivery (training, adoption services) rather than productized separately. No cross-pillar theme mapping for 'Recognition Programs' - themes that could apply (governance, kpi, etc.) were not assigned to this sub-cap in the strict Batch-4 design. Could be added in future iterations if execution-tier evidence emerges. ✓ Core knowledge graph complete for P1C4.7.2; extended layers (offerings/themes) by design absent.</t>
  </si>
  <si>
    <t>Sub-cap 'Compensation Alignment' (under Incentive Alignment, P1C4): 3 user stories · 12 L4 features · 1 maturity progression · 1 L3 platform · 1 use case listed. Not productized - 'Compensation Alignment' is a change-management sub-cap, typically embedded in offering delivery (training, adoption services) rather than productized separately. No cross-pillar theme mapping for 'Compensation Alignment' - themes that could apply (governance, kpi, etc.) were not assigned to this sub-cap in the strict Batch-4 design. Could be added in future iterations if execution-tier evidence emerges. ✓ Core knowledge graph complete for P1C4.7.3; extended layers (offerings/themes) by design absent.</t>
  </si>
  <si>
    <t>Sub-cap 'Innovation Culture' (under Cultural Foundation, P1C4): 6 user stories · 12 L4 features · 1 maturity progression · 1 L3 platform · 1 use case listed. Not productized - 'Innovation Culture' is a change-management sub-cap, typically embedded in offering delivery (training, adoption services) rather than productized separately. No cross-pillar theme mapping for 'Innovation Culture' - themes that could apply (governance, kpi, etc.) were not assigned to this sub-cap in the strict Batch-4 design. Could be added in future iterations if execution-tier evidence emerges. ✓ Core knowledge graph complete for P1C4.8.1; extended layers (offerings/themes) by design absent.</t>
  </si>
  <si>
    <t>Sub-cap 'Psychological Safety' (under Cultural Foundation, P1C4): 6 user stories · 12 L4 features · 1 maturity progression · 1 L3 platform · 1 use case listed. Not productized - 'Psychological Safety' is a change-management sub-cap, typically embedded in offering delivery (training, adoption services) rather than productized separately. No cross-pillar theme mapping for 'Psychological Safety' - themes that could apply (governance, kpi, etc.) were not assigned to this sub-cap in the strict Batch-4 design. Could be added in future iterations if execution-tier evidence emerges. ✓ Core knowledge graph complete for P1C4.8.2; extended layers (offerings/themes) by design absent.</t>
  </si>
  <si>
    <t>Sub-cap 'Collaboration Culture' (under Cultural Foundation, P1C4): 6 user stories · 12 L4 features · 1 maturity progression · 1 L3 platform · 1 use case listed. Not productized - 'Collaboration Culture' is a change-management sub-cap, typically embedded in offering delivery (training, adoption services) rather than productized separately. No cross-pillar theme mapping for 'Collaboration Culture' - themes that could apply (governance, kpi, etc.) were not assigned to this sub-cap in the strict Batch-4 design. Could be added in future iterations if execution-tier evidence emerges. ✓ Core knowledge graph complete for P1C4.8.3; extended layers (offerings/themes) by design absent.</t>
  </si>
  <si>
    <t>Sub-cap 'Customer-Centric Culture' (under Cultural Foundation, P1C4): 6 user stories · 12 L4 features · 1 maturity progression · 1 L3 platform · 1 use case listed. Not productized - 'Customer-Centric Culture' is a change-management sub-cap, typically embedded in offering delivery (training, adoption services) rather than productized separately. No cross-pillar theme mapping for 'Customer-Centric Culture' - themes that could apply (governance, kpi, etc.) were not assigned to this sub-cap in the strict Batch-4 design. Could be added in future iterations if execution-tier evidence emerges. ✓ Core knowledge graph complete for P1C4.8.4; extended layers (offerings/themes) by design absent.</t>
  </si>
  <si>
    <t>Sub-cap 'Continuous Improvement' (under Cultural Foundation, P1C4): 6 user stories · 12 L4 features · 1 maturity progression · 1 L3 platform · 1 use case listed. Not productized - 'Continuous Improvement' is a change-management sub-cap, typically embedded in offering delivery (training, adoption services) rather than productized separately. Cross-pillar evidence: 140 stories from P2/P3/P4 (P2=50, P3=22, P4=68) reinforce 'Continuous Improvement' via theme 'culture_change'. Toggling 'Continuous Improvement' inactive would shift 140 cross-pillar stories to Partial status. ✓ Core complete for P1C4.8.5 + at least one extended layer connected.</t>
  </si>
  <si>
    <t>Sub-cap 'DEI Integration' (under Cultural Foundation, P1C4): 6 user stories · 12 L4 features · 1 maturity progression · 1 L3 platform · 1 use case listed. Not productized - 'DEI Integration' is a change-management sub-cap, typically embedded in offering delivery (training, adoption services) rather than productized separately. No cross-pillar theme mapping for 'DEI Integration' - themes that could apply (governance, kpi, etc.) were not assigned to this sub-cap in the strict Batch-4 design. Could be added in future iterations if execution-tier evidence emerges. ✓ Core knowledge graph complete for P1C4.8.6; extended layers (offerings/themes) by design absent.</t>
  </si>
  <si>
    <t>Sub-cap 'Resistance Identification' (under Resistance Management, P1C4): 3 user stories · 12 L4 features · 1 maturity progression · 1 L3 platform · 1 use case listed. Not productized - 'Resistance Identification' is a change-management sub-cap, typically embedded in offering delivery (training, adoption services) rather than productized separately. No cross-pillar theme mapping for 'Resistance Identification' - themes that could apply (governance, kpi, etc.) were not assigned to this sub-cap in the strict Batch-4 design. Could be added in future iterations if execution-tier evidence emerges. ✓ Core knowledge graph complete for P1C4.9.1; extended layers (offerings/themes) by design absent.</t>
  </si>
  <si>
    <t>Sub-cap 'Resistance Response' (under Resistance Management, P1C4): 3 user stories · 12 L4 features · 1 maturity progression · 1 L3 platform · 1 use case listed. Not productized - 'Resistance Response' is a change-management sub-cap, typically embedded in offering delivery (training, adoption services) rather than productized separately. No cross-pillar theme mapping for 'Resistance Response' - themes that could apply (governance, kpi, etc.) were not assigned to this sub-cap in the strict Batch-4 design. Could be added in future iterations if execution-tier evidence emerges. ✓ Core knowledge graph complete for P1C4.9.2; extended layers (offerings/themes) by design absent.</t>
  </si>
  <si>
    <t>Sub-cap 'Stakeholder Engagement' (under Resistance Management, P1C4): 3 user stories · 12 L4 features · 1 maturity progression · 1 L3 platform · 1 use case listed. Not productized - 'Stakeholder Engagement' is a change-management sub-cap, typically embedded in offering delivery (training, adoption services) rather than productized separately. No cross-pillar theme mapping for 'Stakeholder Engagement' - themes that could apply (governance, kpi, etc.) were not assigned to this sub-cap in the strict Batch-4 design. Could be added in future iterations if execution-tier evidence emerges. ✓ Core knowledge graph complete for P1C4.9.3; extended layers (offerings/themes) by design absent.</t>
  </si>
  <si>
    <t>If_Toggled_Inactive_Direct_Cascade:</t>
  </si>
  <si>
    <t>→User_Stories_Inactive</t>
  </si>
  <si>
    <t>→L4_Features_Inactive</t>
  </si>
  <si>
    <t>→Maturity_Rows_Inactive</t>
  </si>
  <si>
    <t>→L3_References_Affected</t>
  </si>
  <si>
    <t>→Offering_Mappings_Inactive</t>
  </si>
  <si>
    <t>→DataProduct_Mappings_Inactive</t>
  </si>
  <si>
    <t>→Theme_Mappings_Inactive</t>
  </si>
  <si>
    <t>→Coverage_Rows_Inactive</t>
  </si>
  <si>
    <t>If_Toggled_Inactive_Indirect_Cascade:</t>
  </si>
  <si>
    <t>→Cross_Pillar_Stories_Going_Partial</t>
  </si>
  <si>
    <t>→Cross_Pillar_Stories_Going_Inactive</t>
  </si>
  <si>
    <t>→Offerings_Going_Partial</t>
  </si>
  <si>
    <t>→DataProducts_Going_Partial</t>
  </si>
  <si>
    <t>Total_Cascade_Footprint</t>
  </si>
  <si>
    <t>Cascade_Severity</t>
  </si>
  <si>
    <t>MEDIUM</t>
  </si>
  <si>
    <t>LOW</t>
  </si>
  <si>
    <t>v14.0 Final QA Report - Pillar 1 Comprehensive Capability Mapping</t>
  </si>
  <si>
    <t>Generated: 2026-05-09 16:49 · Source: 6 build batches consolidated</t>
  </si>
  <si>
    <t>SECTION 1 - Knowledge Graph Core Completeness (every sub-cap has all 5 dimensions)</t>
  </si>
  <si>
    <t>Check</t>
  </si>
  <si>
    <t>Expected</t>
  </si>
  <si>
    <t>Actual</t>
  </si>
  <si>
    <t>Verdict</t>
  </si>
  <si>
    <t>Evidence</t>
  </si>
  <si>
    <t>Every sub-cap has at least 1 user story</t>
  </si>
  <si>
    <t>199</t>
  </si>
  <si>
    <t>Avg stories/sub-cap: 6.5; Min: 1; Max: 36</t>
  </si>
  <si>
    <t>Every sub-cap has at least 1 L4 feature</t>
  </si>
  <si>
    <t>Avg L4/sub-cap: 15.7; Total L4 rows: 3129</t>
  </si>
  <si>
    <t>Every sub-cap has exactly 1 maturity progression (M1-M5)</t>
  </si>
  <si>
    <t>1:1 sub-cap to maturity descriptor row in tab 6</t>
  </si>
  <si>
    <t>Every sub-cap has at least 1 L3 platform listed</t>
  </si>
  <si>
    <t>L3 platforms catalogued in tab 4 (45 platforms total) and referenced from cap map col 9</t>
  </si>
  <si>
    <t>Every sub-cap has at least 1 use case listed</t>
  </si>
  <si>
    <t>Use cases listed in cap map col 11; full L4 detail per (sub-cap × use case) in tab 5 (3,129 rows)</t>
  </si>
  <si>
    <t>SECTION 2 - Reference Integrity (no orphan refs)</t>
  </si>
  <si>
    <t>User Stories with invalid Sub_Cap_ID</t>
  </si>
  <si>
    <t>0</t>
  </si>
  <si>
    <t>All 1,302 stories reference a Sub_Cap_ID that exists in tab 2</t>
  </si>
  <si>
    <t>L4 Features with invalid Sub_Cap_ID</t>
  </si>
  <si>
    <t>All 3,129 L4 rows reference valid Sub_Cap_IDs</t>
  </si>
  <si>
    <t>Offering→SubCap mappings with invalid Sub_Cap_ID</t>
  </si>
  <si>
    <t>All 68 strict mappings reference valid Sub_Cap_IDs</t>
  </si>
  <si>
    <t>DataProduct→SubCap mappings with invalid Sub_Cap_ID</t>
  </si>
  <si>
    <t>All 29 strict mappings reference valid Sub_Cap_IDs</t>
  </si>
  <si>
    <t>Theme→SubCap mappings with invalid Sub_Cap_ID</t>
  </si>
  <si>
    <t>All 33 mappings reference valid Sub_Cap_IDs</t>
  </si>
  <si>
    <t>Cross-pillar stories without any P1 sub-cap linkage</t>
  </si>
  <si>
    <t>Every cross-pillar story links to ≥1 P1 sub-cap via theme mapping</t>
  </si>
  <si>
    <t>Offerings reachable via sub_cap → story chain</t>
  </si>
  <si>
    <t>13</t>
  </si>
  <si>
    <t>Every offering maps to sub-caps that have ≥1 story each (transitive coverage verified)</t>
  </si>
  <si>
    <t>SECTION 3 - Customization Integrity (no template reuse anywhere)</t>
  </si>
  <si>
    <t>Offering→SubCap rationales unique</t>
  </si>
  <si>
    <t>68</t>
  </si>
  <si>
    <t>Each (offering × sub-cap) pair has unique customized rationale; no template</t>
  </si>
  <si>
    <t>DataProduct→SubCap rationales unique</t>
  </si>
  <si>
    <t>29</t>
  </si>
  <si>
    <t>Each (module × sub-cap) pair has unique customized rationale</t>
  </si>
  <si>
    <t>Theme→SubCap rationales unique</t>
  </si>
  <si>
    <t>33</t>
  </si>
  <si>
    <t>8 themes × 3-5 sub-caps each; each pair has unique rationale (&gt;100 chars)</t>
  </si>
  <si>
    <t>SubCap completeness narratives unique</t>
  </si>
  <si>
    <t>Each sub-cap has narrative referencing its specific story/L4/L3/UC counts and offerings/themes</t>
  </si>
  <si>
    <t>SECTION 4 - URL / Source-Evidence Coverage (public-facing material)</t>
  </si>
  <si>
    <t>Productized offerings with reference_url</t>
  </si>
  <si>
    <t>Every offering has a public URL pointing to vendor doc / product page / announcement</t>
  </si>
  <si>
    <t>Data product modules with reference_url</t>
  </si>
  <si>
    <t>36</t>
  </si>
  <si>
    <t>Every module has URL to vendor product/feature documentation</t>
  </si>
  <si>
    <t>Offering→SubCap mappings with reference_url</t>
  </si>
  <si>
    <t>Every mapping cites a validating vendor doc</t>
  </si>
  <si>
    <t>DataProduct→SubCap mappings with reference_url</t>
  </si>
  <si>
    <t>Theme→SubCap mappings reference internal evidence (P1 cap definitions + cross-pillar stories)</t>
  </si>
  <si>
    <t>Theme rationales reference internal P1 framework rather than external URLs (rationale framework justifies this)</t>
  </si>
  <si>
    <t>SECTION 5 - Toggle Cascade Integrity (Batch 5 work)</t>
  </si>
  <si>
    <t>Toggle source column on capability map</t>
  </si>
  <si>
    <t>1 column (M)</t>
  </si>
  <si>
    <t>Zennify_Status with data validation dropdown on rows 2-200</t>
  </si>
  <si>
    <t>Direct cascade tabs with Effective_Status</t>
  </si>
  <si>
    <t>7 tabs</t>
  </si>
  <si>
    <t>Tabs 3, 5, 6, 12, 13, 15, 16 each cascade via XLOOKUP into capability map</t>
  </si>
  <si>
    <t>3-state cascade tab (CrossPillar)</t>
  </si>
  <si>
    <t>1 tab with 3 states</t>
  </si>
  <si>
    <t>1 tab</t>
  </si>
  <si>
    <t>Tab 14 uses array literals + SUMPRODUCT to compute Active/Partial/Inactive per row</t>
  </si>
  <si>
    <t>Aggregate cascade tabs (offerings, data products)</t>
  </si>
  <si>
    <t>2 tabs</t>
  </si>
  <si>
    <t>Tabs 10 and 11 use COUNTIFS to compute Total_Mapped/Active_Mapped/Health_Pct</t>
  </si>
  <si>
    <t>Toggle Control Panel summary dashboard</t>
  </si>
  <si>
    <t>Tab 17 with live COUNTIF formulas across the entire chain</t>
  </si>
  <si>
    <t>FullCalcOnLoad set on workbook</t>
  </si>
  <si>
    <t>True</t>
  </si>
  <si>
    <t>Forces Excel to recalculate the entire XLOOKUP cascade when file opens (prevents stale cache)</t>
  </si>
  <si>
    <t>Cascade is one-way (subcap → dependents)</t>
  </si>
  <si>
    <t>one-way</t>
  </si>
  <si>
    <t>Architectural verification: dependents lookup status from source; no reverse coupling</t>
  </si>
  <si>
    <t>SECTION 6 - Per-Batch Build Journey Summary</t>
  </si>
  <si>
    <t>Rows / Tabs Added</t>
  </si>
  <si>
    <t>Forward Notes</t>
  </si>
  <si>
    <t>No new tabs (foundation cleanup)</t>
  </si>
  <si>
    <t>Story keys + Jira links validated; ESG sub-caps integrated</t>
  </si>
  <si>
    <t>+ 4 tabs: 4_L3_Detailed (45), 5_L4_Detailed (3,129), 8_Agentforce_Agents (130), 9_Platform_Constructs (37)</t>
  </si>
  <si>
    <t>199 sub-caps with full L3/L4 detail; 22 archetypes × 209 keywords; Solution_Type classifier</t>
  </si>
  <si>
    <t>+ 4 tabs: 10_Offerings (13), 11_Data_Products (36), 12_Offering_SubCap_Matrix (68), 13_DP_SubCap_Matrix (29)</t>
  </si>
  <si>
    <t>Every offering has URL; every mapping has customized rationale + maturity lift</t>
  </si>
  <si>
    <t>+ 3 tabs: 14_CrossPillar_Stories (742), 15_Theme_SubCap_Mapping (33), 16_SubCap_CrossPillar_Coverage (33)</t>
  </si>
  <si>
    <t>742 stories from P2/P3/P4 enriched with theme-derived P1 sub-caps and transitive offering linkage</t>
  </si>
  <si>
    <t>+ 1 tab: 17_Toggle_Control_Panel; cascade columns added to 9 existing tabs</t>
  </si>
  <si>
    <t>Toggle on each sub-cap; 3-state cascade for multi-mapped rows; aggregate health for offerings</t>
  </si>
  <si>
    <t>Knowledge Graph Validation + v14.0 Final</t>
  </si>
  <si>
    <t>+ 3 tabs: 18_SubCap_Completeness_Profile (199), 19_Toggle_Cascade_Simulation (199), 20_Final_QA_Report</t>
  </si>
  <si>
    <t>All validation checks pass; v14.0 ready for distribution</t>
  </si>
  <si>
    <t>FINAL VERDICT</t>
  </si>
  <si>
    <t>✓ Pillar 1 v14.0 is COMPLETE and validated.
• 199 sub-caps × 5 core dimensions = 100% coverage (zero gaps in stories, L4, maturity, L3, use cases)
• 0 orphan references across 1,302 stories + 3,129 L4 features + 68 + 29 strict mappings
• 13 productized offerings + 36 data product modules with URL-traced source evidence
• 68 offering→subcap + 29 dataproduct→subcap + 33 theme→subcap mappings, all customized (no template)
• 742 cross-pillar stories integrated with theme-derived sub-cap matches and transitive offering linkage
• Interactive Zennify-themed toggle cascade across 9 dependent tabs with auto-recalc on open
• Per-sub-cap completeness narrative (199 unique) and cascade simulation (199 rows)
• 6 batches, 20 tabs, ~6,200 data rows, fully traceable and explainable.</t>
  </si>
  <si>
    <t>Value Chain Mapping - Per-Subcap × Per-Subvertical</t>
  </si>
  <si>
    <t>Each cell shows the value chain stage(s) for that subcap × subvertical, using stage names from each subvertical's value chain. Multiple stages per cell separated by line breaks ("buttons"). Cluster colors: MARKET=dark teal · ATTRACT=teal · QUALIFY=light teal · ONBOARD=mid-teal · SERVE=dark green · GROW=orange · EVENTS=dark orange · OPERATE=gray. N/A = subcap not applicable to subvertical.</t>
  </si>
  <si>
    <t>Source: Value Chain Reference document - https://docs.google.com/spreadsheets/d/1Rxkr9fhIP3NF_jqEOWllqSFbwymZYmb5g_Vr7-SPaes/edit?gid=428430531#gid=428430531</t>
  </si>
  <si>
    <t>Retail Banking</t>
  </si>
  <si>
    <t>Credit Unions</t>
  </si>
  <si>
    <t>Commercial Lending</t>
  </si>
  <si>
    <t>Corp &amp; Investment Banking</t>
  </si>
  <si>
    <t>Farm Credit / Ag Lending</t>
  </si>
  <si>
    <t>Wealth Management</t>
  </si>
  <si>
    <t>Asset Management</t>
  </si>
  <si>
    <t>RIA / Broker-Dealer</t>
  </si>
  <si>
    <t>Insurance Carriers</t>
  </si>
  <si>
    <t>Insurance Brokerages</t>
  </si>
  <si>
    <t>▌ MARKET
▌ BACK OFFICE OPS, COMPLIANCE &amp; PLATFORM</t>
  </si>
  <si>
    <t>▌ MARKET &amp; FIELD-OF-MEMBERSHIP STRATEGY
▌ BACK OFFICE, CUSO &amp; SHARED SERVICES</t>
  </si>
  <si>
    <t>▌ MARKET INTELLIGENCE &amp; VERTICAL TARGETING
▌ PORTFOLIO ANALYTICS &amp; PROVISIONING</t>
  </si>
  <si>
    <t>▌ SECTOR/CLIENT INTELLIGENCE &amp; RESEARCH
▌ TECHNOLOGY PLATFORM (Front/Middle/Back)</t>
  </si>
  <si>
    <t>▌ AG MARKET INTELLIGENCE &amp; SEASONAL FORECASTING
▌ PORTFOLIO MGMT &amp; FCA REGULATORY OPS</t>
  </si>
  <si>
    <t>▌ BRAND, MARKETING &amp; THOUGHT LEADERSHIP
▌ ADVISOR PLATFORM &amp; DATA</t>
  </si>
  <si>
    <t>▌ PRODUCT STRATEGY &amp; DEVELOPMENT
▌ PERFORMANCE ANALYTICS &amp; ATTRIBUTION</t>
  </si>
  <si>
    <t>▌ BRAND, NICHE &amp; CONTENT MARKETING
▌ TECHNOLOGY (CRM, Performance, Planning)</t>
  </si>
  <si>
    <t>▌ PRODUCT DESIGN &amp; ACTUARIAL PRICING
▌ TECHNOLOGY (PAS, CMS, Billing, Data)</t>
  </si>
  <si>
    <t>▌ NICHE &amp; MARKET STRATEGY
▌ AGENCY MGMT SYSTEM &amp; DATA</t>
  </si>
  <si>
    <t>▌ BACK OFFICE OPS, COMPLIANCE &amp; PLATFORM
▌ MARKET</t>
  </si>
  <si>
    <t>▌ BACK OFFICE, CUSO &amp; SHARED SERVICES
▌ MARKET &amp; FIELD-OF-MEMBERSHIP STRATEGY</t>
  </si>
  <si>
    <t>▌ PORTFOLIO ANALYTICS &amp; PROVISIONING
▌ MARKET INTELLIGENCE &amp; VERTICAL TARGETING</t>
  </si>
  <si>
    <t>▌ TECHNOLOGY PLATFORM (Front/Middle/Back)
▌ SECTOR/CLIENT INTELLIGENCE &amp; RESEARCH</t>
  </si>
  <si>
    <t>▌ PORTFOLIO MGMT &amp; FCA REGULATORY OPS
▌ AG MARKET INTELLIGENCE &amp; SEASONAL FORECASTING</t>
  </si>
  <si>
    <t>▌ ADVISOR PLATFORM &amp; DATA
▌ BRAND, MARKETING &amp; THOUGHT LEADERSHIP</t>
  </si>
  <si>
    <t>▌ PERFORMANCE ANALYTICS &amp; ATTRIBUTION
▌ PRODUCT STRATEGY &amp; DEVELOPMENT</t>
  </si>
  <si>
    <t>▌ TECHNOLOGY (CRM, Performance, Planning)
▌ BRAND, NICHE &amp; CONTENT MARKETING</t>
  </si>
  <si>
    <t>▌ TECHNOLOGY (PAS, CMS, Billing, Data)
▌ PRODUCT DESIGN &amp; ACTUARIAL PRICING</t>
  </si>
  <si>
    <t>▌ AGENCY MGMT SYSTEM &amp; DATA
▌ NICHE &amp; MARKET STRATEGY</t>
  </si>
  <si>
    <t>▌ BACK OFFICE OPS, COMPLIANCE &amp; PLATFORM</t>
  </si>
  <si>
    <t>▌ BACK OFFICE, CUSO &amp; SHARED SERVICES</t>
  </si>
  <si>
    <t>▌ PORTFOLIO ANALYTICS &amp; PROVISIONING</t>
  </si>
  <si>
    <t>▌ TECHNOLOGY PLATFORM (Front/Middle/Back)</t>
  </si>
  <si>
    <t>▌ PORTFOLIO MGMT &amp; FCA REGULATORY OPS</t>
  </si>
  <si>
    <t>▌ ADVISOR PLATFORM &amp; DATA</t>
  </si>
  <si>
    <t>▌ PERFORMANCE ANALYTICS &amp; ATTRIBUTION</t>
  </si>
  <si>
    <t>▌ TECHNOLOGY (CRM, Performance, Planning)</t>
  </si>
  <si>
    <t>▌ TECHNOLOGY (PAS, CMS, Billing, Data)</t>
  </si>
  <si>
    <t>▌ AGENCY MGMT SYSTEM &amp; DATA</t>
  </si>
  <si>
    <t>▌ MARKET</t>
  </si>
  <si>
    <t>▌ MARKET &amp; FIELD-OF-MEMBERSHIP STRATEGY</t>
  </si>
  <si>
    <t>▌ MARKET INTELLIGENCE &amp; VERTICAL TARGETING</t>
  </si>
  <si>
    <t>▌ SECTOR/CLIENT INTELLIGENCE &amp; RESEARCH</t>
  </si>
  <si>
    <t>▌ AG MARKET INTELLIGENCE &amp; SEASONAL FORECASTING</t>
  </si>
  <si>
    <t>▌ BRAND, MARKETING &amp; THOUGHT LEADERSHIP</t>
  </si>
  <si>
    <t>▌ PRODUCT STRATEGY &amp; DEVELOPMENT</t>
  </si>
  <si>
    <t>▌ BRAND, NICHE &amp; CONTENT MARKETING</t>
  </si>
  <si>
    <t>▌ PRODUCT DESIGN &amp; ACTUARIAL PRICING</t>
  </si>
  <si>
    <t>▌ NICHE &amp; MARKET STRATEGY</t>
  </si>
  <si>
    <t>- (N/A)</t>
  </si>
  <si>
    <t>▌ PROSPECT &amp; LEAD CAPTURE
▌ MARKET
▌ BACK OFFICE OPS, COMPLIANCE &amp; PLATFORM</t>
  </si>
  <si>
    <t>▌ PROSPECT &amp; MEMBER ACQUISITION
▌ MARKET &amp; FIELD-OF-MEMBERSHIP STRATEGY
▌ BACK OFFICE, CUSO &amp; SHARED SERVICES</t>
  </si>
  <si>
    <t>▌ BUSINESS DEVELOPMENT &amp; RM PROSPECTING
▌ MARKET INTELLIGENCE &amp; VERTICAL TARGETING
▌ PORTFOLIO ANALYTICS &amp; PROVISIONING</t>
  </si>
  <si>
    <t>▌ COVERAGE &amp; RELATIONSHIP MGMT
▌ SECTOR/CLIENT INTELLIGENCE &amp; RESEARCH
▌ TECHNOLOGY PLATFORM (Front/Middle/Back)</t>
  </si>
  <si>
    <t>▌ PRODUCER &amp; AGRIBUSINESS PROSPECTING
▌ AG MARKET INTELLIGENCE &amp; SEASONAL FORECASTING
▌ PORTFOLIO MGMT &amp; FCA REGULATORY OPS</t>
  </si>
  <si>
    <t>▌ PROSPECT GENERATION &amp; REFERRAL CULTIVATION
▌ BRAND, MARKETING &amp; THOUGHT LEADERSHIP
▌ ADVISOR PLATFORM &amp; DATA</t>
  </si>
  <si>
    <t>▌ INSTITUTIONAL DISTRIBUTION &amp; RFP RESPONSE
▌ PRODUCT STRATEGY &amp; DEVELOPMENT
▌ PERFORMANCE ANALYTICS &amp; ATTRIBUTION</t>
  </si>
  <si>
    <t>▌ ATTRACT &amp; MANAGE LEADS
▌ BRAND, NICHE &amp; CONTENT MARKETING
▌ TECHNOLOGY (CRM, Performance, Planning)</t>
  </si>
  <si>
    <t>▌ BROKER/AGENT MGMT &amp; APPOINTMENT
▌ PRODUCT DESIGN &amp; ACTUARIAL PRICING
▌ TECHNOLOGY (PAS, CMS, Billing, Data)</t>
  </si>
  <si>
    <t>▌ CAMPAIGNS, LEADS &amp; OPPORTUNITY MGMT
▌ NICHE &amp; MARKET STRATEGY
▌ AGENCY MGMT SYSTEM &amp; DATA</t>
  </si>
  <si>
    <t>▌ PROSPECT &amp; LEAD CAPTURE</t>
  </si>
  <si>
    <t>▌ PROSPECT &amp; MEMBER ACQUISITION</t>
  </si>
  <si>
    <t>▌ BUSINESS DEVELOPMENT &amp; RM PROSPECTING</t>
  </si>
  <si>
    <t>▌ COVERAGE &amp; RELATIONSHIP MGMT</t>
  </si>
  <si>
    <t>▌ PRODUCER &amp; AGRIBUSINESS PROSPECTING</t>
  </si>
  <si>
    <t>▌ PROSPECT GENERATION &amp; REFERRAL CULTIVATION</t>
  </si>
  <si>
    <t>▌ INSTITUTIONAL DISTRIBUTION &amp; RFP RESPONSE</t>
  </si>
  <si>
    <t>▌ ATTRACT &amp; MANAGE LEADS</t>
  </si>
  <si>
    <t>▌ BROKER/AGENT MGMT &amp; APPOINTMENT</t>
  </si>
  <si>
    <t>▌ CAMPAIGNS, LEADS &amp; OPPORTUNITY MGMT</t>
  </si>
  <si>
    <t>▌ TECHNOLOGY PLATFORM &amp; DATA
▌ PRODUCT STRATEGY &amp; DEVELOPMENT</t>
  </si>
  <si>
    <t>▌ TECHNOLOGY PLATFORM &amp; DATA</t>
  </si>
  <si>
    <t>▌ MARKET INTELLIGENCE &amp; VERTICAL TARGETING
▌ BACK OFFICE &amp; REGULATORY OPS</t>
  </si>
  <si>
    <t>▌ SECTOR/CLIENT INTELLIGENCE &amp; RESEARCH
▌ REGULATORY &amp; OPERATIONAL COMPLIANCE</t>
  </si>
  <si>
    <t>▌ BRAND, MARKETING &amp; THOUGHT LEADERSHIP
▌ COMPLIANCE &amp; SUITABILITY OPS</t>
  </si>
  <si>
    <t>▌ PRODUCT STRATEGY &amp; DEVELOPMENT
▌ COMPLIANCE &amp; RISK MGMT</t>
  </si>
  <si>
    <t>▌ BRAND, NICHE &amp; CONTENT MARKETING
▌ COMPLIANCE (Reg BI, Form ADV, Custody Rule)</t>
  </si>
  <si>
    <t>▌ PRODUCT DESIGN &amp; ACTUARIAL PRICING
▌ REGULATORY, ACTUARIAL &amp; FINANCIAL OPS</t>
  </si>
  <si>
    <t>▌ COMPLIANCE (Reg BI, Form ADV, Custody Rule)</t>
  </si>
  <si>
    <t>▌ BACK OFFICE &amp; REGULATORY OPS</t>
  </si>
  <si>
    <t>▌ REGULATORY &amp; OPERATIONAL COMPLIANCE</t>
  </si>
  <si>
    <t>▌ COMPLIANCE &amp; SUITABILITY OPS</t>
  </si>
  <si>
    <t>▌ COMPLIANCE &amp; RISK MGMT</t>
  </si>
  <si>
    <t>▌ REGULATORY, ACTUARIAL &amp; FINANCIAL OPS</t>
  </si>
  <si>
    <t>▌ KYC, ONBOARD &amp; ACTIVATE</t>
  </si>
  <si>
    <t>▌ KYC, MEMBER ONBOARD &amp; SHARE ACCOUNT FUNDING</t>
  </si>
  <si>
    <t>▌ KYC/KYB, BENEFICIAL OWNERSHIP, CREDIT INVESTIGATION</t>
  </si>
  <si>
    <t>▌ CLIENT ONBOARDING (KYC, EDD)</t>
  </si>
  <si>
    <t>▌ KYC, FARM OPERATION DUE DILIGENCE</t>
  </si>
  <si>
    <t>▌ CLIENT ONBOARDING (KYC, Suitability, Account Opening, ACAT)</t>
  </si>
  <si>
    <t>▌ CLIENT ONBOARDING (Institutional KYC, IMA Negotiation)</t>
  </si>
  <si>
    <t>▌ ONBOARD &amp; ACAT TRANSFER</t>
  </si>
  <si>
    <t>▌ BIND, ISSUE &amp; POLICY ADMINISTRATION</t>
  </si>
  <si>
    <t>▌ BIND &amp; POLICY DELIVERY</t>
  </si>
  <si>
    <t>▌ KYC, ONBOARD &amp; ACTIVATE
▌ BACK OFFICE OPS, COMPLIANCE &amp; PLATFORM</t>
  </si>
  <si>
    <t>▌ KYC, MEMBER ONBOARD &amp; SHARE ACCOUNT FUNDING
▌ BACK OFFICE, CUSO &amp; SHARED SERVICES</t>
  </si>
  <si>
    <t>▌ KYC/KYB, BENEFICIAL OWNERSHIP, CREDIT INVESTIGATION
▌ PORTFOLIO ANALYTICS &amp; PROVISIONING</t>
  </si>
  <si>
    <t>▌ CLIENT ONBOARDING (KYC, EDD)
▌ TECHNOLOGY PLATFORM (Front/Middle/Back)</t>
  </si>
  <si>
    <t>▌ KYC, FARM OPERATION DUE DILIGENCE
▌ PORTFOLIO MGMT &amp; FCA REGULATORY OPS</t>
  </si>
  <si>
    <t>▌ CLIENT ONBOARDING (KYC, Suitability, Account Opening, ACAT)
▌ ADVISOR PLATFORM &amp; DATA</t>
  </si>
  <si>
    <t>▌ CLIENT ONBOARDING (Institutional KYC, IMA Negotiation)
▌ COMPLIANCE &amp; RISK MGMT</t>
  </si>
  <si>
    <t>▌ ONBOARD &amp; ACAT TRANSFER
▌ TECHNOLOGY (CRM, Performance, Planning)</t>
  </si>
  <si>
    <t>▌ BIND, ISSUE &amp; POLICY ADMINISTRATION
▌ TECHNOLOGY (PAS, CMS, Billing, Data)</t>
  </si>
  <si>
    <t>▌ BIND &amp; POLICY DELIVERY
▌ AGENCY MGMT SYSTEM &amp; DATA</t>
  </si>
  <si>
    <t>▌ KYC/KYB, BENEFICIAL OWNERSHIP, CREDIT INVESTIGATION
▌ BACK OFFICE &amp; REGULATORY OPS</t>
  </si>
  <si>
    <t>▌ ONBOARD &amp; ACAT TRANSFER
▌ COMPLIANCE (Reg BI, Form ADV, Custody Rule)</t>
  </si>
  <si>
    <t>▌ BROKER/AGENT MGMT &amp; APPOINTMENT
▌ REGULATORY, ACTUARIAL &amp; FINANCIAL OPS</t>
  </si>
  <si>
    <t>▌ CAMPAIGNS, LEADS &amp; OPPORTUNITY MGMT
▌ PRODUCER COMPENSATION &amp; COMMISSION TRACKING</t>
  </si>
  <si>
    <t>▌ HOME OFFICE / MIDDLE OFFICE OPS</t>
  </si>
  <si>
    <t>▌ PERPETUATION &amp; M&amp;A (Book Transfer)</t>
  </si>
  <si>
    <t>▌ PROSPECT &amp; LEAD CAPTURE
▌ BACK OFFICE OPS, COMPLIANCE &amp; PLATFORM</t>
  </si>
  <si>
    <t>▌ PROSPECT &amp; MEMBER ACQUISITION
▌ BACK OFFICE, CUSO &amp; SHARED SERVICES</t>
  </si>
  <si>
    <t>▌ BUSINESS DEVELOPMENT &amp; RM PROSPECTING
▌ PORTFOLIO ANALYTICS &amp; PROVISIONING</t>
  </si>
  <si>
    <t>▌ COVERAGE &amp; RELATIONSHIP MGMT
▌ TECHNOLOGY PLATFORM (Front/Middle/Back)</t>
  </si>
  <si>
    <t>▌ PRODUCER &amp; AGRIBUSINESS PROSPECTING
▌ PORTFOLIO MGMT &amp; FCA REGULATORY OPS</t>
  </si>
  <si>
    <t>▌ PROSPECT GENERATION &amp; REFERRAL CULTIVATION
▌ ADVISOR PLATFORM &amp; DATA</t>
  </si>
  <si>
    <t>▌ INSTITUTIONAL DISTRIBUTION &amp; RFP RESPONSE
▌ TECHNOLOGY PLATFORM &amp; DATA</t>
  </si>
  <si>
    <t>▌ ATTRACT &amp; MANAGE LEADS
▌ TECHNOLOGY (CRM, Performance, Planning)</t>
  </si>
  <si>
    <t>▌ BROKER/AGENT MGMT &amp; APPOINTMENT
▌ TECHNOLOGY (PAS, CMS, Billing, Data)</t>
  </si>
  <si>
    <t>▌ CAMPAIGNS, LEADS &amp; OPPORTUNITY MGMT
▌ AGENCY MGMT SYSTEM &amp; DATA</t>
  </si>
  <si>
    <t>▌ BUSINESS DEVELOPMENT &amp; RM PROSPECTING
▌ BACK OFFICE &amp; REGULATORY OPS</t>
  </si>
  <si>
    <t>▌ PROSPECT GENERATION &amp; REFERRAL CULTIVATION
▌ HOME OFFICE / MIDDLE OFFICE OPS</t>
  </si>
  <si>
    <t>▌ PRODUCER COMPENSATION &amp; COMMISSION TRACKING</t>
  </si>
  <si>
    <t>▌ CLIENT ONBOARDING (KYC, EDD)
▌ REGULATORY &amp; OPERATIONAL COMPLIANCE</t>
  </si>
  <si>
    <t>▌ CLIENT ONBOARDING (Institutional KYC, IMA Negotiation)
▌ PERFORMANCE ANALYTICS &amp; ATTRIBUTION</t>
  </si>
  <si>
    <t>▌ BIND, ISSUE &amp; POLICY ADMINISTRATION
▌ REGULATORY, ACTUARIAL &amp; FINANCIAL OPS</t>
  </si>
  <si>
    <t>▌ CREDIT ANALYSIS, SPREADING &amp; UNDERWRITING</t>
  </si>
  <si>
    <t>▌ CREDIT ANALYSIS (Cash Flow, Crop Yield, Livestock Cycle)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</si>
</sst>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1.0"/>
      <color theme="1"/>
      <name val="Calibri"/>
      <scheme val="minor"/>
    </font>
    <font>
      <b/>
      <sz val="16.0"/>
      <color rgb="FFFFFFFF"/>
      <name val="Calibri"/>
    </font>
    <font/>
    <font>
      <i/>
      <sz val="10.0"/>
      <color rgb="FF505050"/>
      <name val="Calibri"/>
    </font>
    <font>
      <b/>
      <sz val="12.0"/>
      <color rgb="FFFFFFFF"/>
      <name val="Calibri"/>
    </font>
    <font>
      <b/>
      <sz val="10.0"/>
      <color rgb="FFFFFFFF"/>
      <name val="Calibri"/>
    </font>
    <font>
      <b/>
      <sz val="10.0"/>
      <color theme="1"/>
      <name val="Calibri"/>
    </font>
    <font>
      <sz val="10.0"/>
      <color theme="1"/>
      <name val="Calibri"/>
    </font>
    <font>
      <b/>
      <sz val="10.0"/>
      <color rgb="FF1C4A4D"/>
      <name val="Calibri"/>
    </font>
    <font>
      <b/>
      <sz val="11.0"/>
      <color rgb="FFFFFFFF"/>
      <name val="Calibri"/>
    </font>
    <font>
      <u/>
      <sz val="9.0"/>
      <color rgb="FF185F60"/>
      <name val="Calibri"/>
    </font>
    <font>
      <b/>
      <sz val="11.0"/>
      <color rgb="FFFFFFFF"/>
      <name val="Calibri"/>
      <scheme val="minor"/>
    </font>
    <font>
      <sz val="11.0"/>
      <color theme="1"/>
      <name val="Calibri"/>
    </font>
    <font>
      <u/>
      <sz val="10.0"/>
      <color rgb="FF0563C1"/>
      <name val="Calibri"/>
      <scheme val="minor"/>
    </font>
    <font>
      <u/>
      <sz val="11.0"/>
      <color theme="1"/>
      <name val="Calibri"/>
    </font>
    <font>
      <u/>
      <sz val="10.0"/>
      <color rgb="FF0563C1"/>
    </font>
    <font>
      <b/>
      <sz val="18.0"/>
      <color rgb="FFFFFFFF"/>
      <name val="Calibri"/>
    </font>
    <font>
      <b/>
      <sz val="13.0"/>
      <color rgb="FFFFFFFF"/>
      <name val="Calibri"/>
    </font>
    <font>
      <b/>
      <sz val="11.0"/>
      <color rgb="FF1C4A4D"/>
      <name val="Calibri"/>
    </font>
    <font>
      <b/>
      <sz val="11.0"/>
      <color theme="1"/>
      <name val="Calibri"/>
    </font>
    <font>
      <i/>
      <sz val="9.0"/>
      <color rgb="FF808080"/>
      <name val="Calibri"/>
    </font>
    <font>
      <i/>
      <sz val="10.0"/>
      <color rgb="FF606060"/>
      <name val="Calibri"/>
    </font>
    <font>
      <b/>
      <sz val="14.0"/>
      <color rgb="FFFFFFFF"/>
      <name val="Calibri"/>
    </font>
    <font>
      <i/>
      <sz val="9.0"/>
      <color rgb="FF505050"/>
      <name val="Calibri"/>
    </font>
    <font>
      <u/>
      <sz val="9.0"/>
      <color rgb="FF185F60"/>
      <name val="Calibri"/>
    </font>
    <font>
      <sz val="9.0"/>
      <color rgb="FF666666"/>
      <name val="Calibri"/>
    </font>
    <font>
      <b/>
      <sz val="10.0"/>
      <color rgb="FF185F60"/>
      <name val="Calibri"/>
    </font>
    <font>
      <b/>
      <sz val="9.0"/>
      <color theme="1"/>
      <name val="Calibri"/>
    </font>
  </fonts>
  <fills count="18">
    <fill>
      <patternFill patternType="none"/>
    </fill>
    <fill>
      <patternFill patternType="lightGray"/>
    </fill>
    <fill>
      <patternFill patternType="solid">
        <fgColor rgb="FF1C4A4D"/>
        <bgColor rgb="FF1C4A4D"/>
      </patternFill>
    </fill>
    <fill>
      <patternFill patternType="solid">
        <fgColor rgb="FF185F60"/>
        <bgColor rgb="FF185F60"/>
      </patternFill>
    </fill>
    <fill>
      <patternFill patternType="solid">
        <fgColor rgb="FF27BBAF"/>
        <bgColor rgb="FF27BBAF"/>
      </patternFill>
    </fill>
    <fill>
      <patternFill patternType="solid">
        <fgColor rgb="FFE8F7F6"/>
        <bgColor rgb="FFE8F7F6"/>
      </patternFill>
    </fill>
    <fill>
      <patternFill patternType="solid">
        <fgColor rgb="FFB0EED3"/>
        <bgColor rgb="FFB0EED3"/>
      </patternFill>
    </fill>
    <fill>
      <patternFill patternType="solid">
        <fgColor rgb="FF62D7B8"/>
        <bgColor rgb="FF62D7B8"/>
      </patternFill>
    </fill>
    <fill>
      <patternFill patternType="solid">
        <fgColor rgb="FFE8F4F8"/>
        <bgColor rgb="FFE8F4F8"/>
      </patternFill>
    </fill>
    <fill>
      <patternFill patternType="solid">
        <fgColor rgb="FFFFF4E5"/>
        <bgColor rgb="FFFFF4E5"/>
      </patternFill>
    </fill>
    <fill>
      <patternFill patternType="solid">
        <fgColor rgb="FFFCE5E8"/>
        <bgColor rgb="FFFCE5E8"/>
      </patternFill>
    </fill>
    <fill>
      <patternFill patternType="solid">
        <fgColor rgb="FFE5F5E5"/>
        <bgColor rgb="FFE5F5E5"/>
      </patternFill>
    </fill>
    <fill>
      <patternFill patternType="solid">
        <fgColor rgb="FFF2E8FB"/>
        <bgColor rgb="FFF2E8FB"/>
      </patternFill>
    </fill>
    <fill>
      <patternFill patternType="solid">
        <fgColor rgb="FFF4F4DC"/>
        <bgColor rgb="FFF4F4DC"/>
      </patternFill>
    </fill>
    <fill>
      <patternFill patternType="solid">
        <fgColor rgb="FFC7D3EC"/>
        <bgColor rgb="FFC7D3EC"/>
      </patternFill>
    </fill>
    <fill>
      <patternFill patternType="solid">
        <fgColor rgb="FFFFE9A0"/>
        <bgColor rgb="FFFFE9A0"/>
      </patternFill>
    </fill>
    <fill>
      <patternFill patternType="solid">
        <fgColor rgb="FFB19CD8"/>
        <bgColor rgb="FFB19CD8"/>
      </patternFill>
    </fill>
    <fill>
      <patternFill patternType="solid">
        <fgColor rgb="FFFFCB99"/>
        <bgColor rgb="FFFFCB99"/>
      </patternFill>
    </fill>
  </fills>
  <borders count="10">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1" fillId="3" fontId="4" numFmtId="0" xfId="0" applyAlignment="1" applyBorder="1" applyFill="1" applyFont="1">
      <alignment horizontal="left" readingOrder="0" vertical="center"/>
    </xf>
    <xf borderId="4" fillId="4" fontId="5" numFmtId="0" xfId="0" applyAlignment="1" applyBorder="1" applyFill="1" applyFont="1">
      <alignment horizontal="center" shrinkToFit="0" vertical="center" wrapText="1"/>
    </xf>
    <xf borderId="4" fillId="5" fontId="6" numFmtId="0" xfId="0" applyAlignment="1" applyBorder="1" applyFill="1" applyFont="1">
      <alignment horizontal="left" shrinkToFit="0" vertical="top" wrapText="1"/>
    </xf>
    <xf borderId="5" fillId="5" fontId="7" numFmtId="0" xfId="0" applyAlignment="1" applyBorder="1" applyFont="1">
      <alignment horizontal="left" shrinkToFit="0" vertical="top" wrapText="1"/>
    </xf>
    <xf borderId="6" fillId="0" fontId="2" numFmtId="0" xfId="0" applyBorder="1" applyFont="1"/>
    <xf borderId="7" fillId="0" fontId="2" numFmtId="0" xfId="0" applyBorder="1" applyFont="1"/>
    <xf borderId="4" fillId="0" fontId="6" numFmtId="0" xfId="0" applyAlignment="1" applyBorder="1" applyFont="1">
      <alignment horizontal="left" shrinkToFit="0" vertical="top" wrapText="1"/>
    </xf>
    <xf borderId="5" fillId="0" fontId="7" numFmtId="0" xfId="0" applyAlignment="1" applyBorder="1" applyFont="1">
      <alignment horizontal="left" readingOrder="0" shrinkToFit="0" vertical="top" wrapText="1"/>
    </xf>
    <xf borderId="5" fillId="0" fontId="7" numFmtId="0" xfId="0" applyAlignment="1" applyBorder="1" applyFont="1">
      <alignment horizontal="left" shrinkToFit="0" vertical="top" wrapText="1"/>
    </xf>
    <xf borderId="4" fillId="5" fontId="7"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7" numFmtId="0" xfId="0" applyAlignment="1" applyBorder="1" applyFont="1">
      <alignment horizontal="left" readingOrder="0" shrinkToFit="0" vertical="top" wrapText="1"/>
    </xf>
    <xf borderId="4" fillId="5" fontId="7" numFmtId="0" xfId="0" applyAlignment="1" applyBorder="1" applyFont="1">
      <alignment horizontal="left" readingOrder="0" shrinkToFit="0" vertical="top" wrapText="1"/>
    </xf>
    <xf borderId="4" fillId="6" fontId="6" numFmtId="0" xfId="0" applyAlignment="1" applyBorder="1" applyFill="1" applyFont="1">
      <alignment horizontal="left" shrinkToFit="0" vertical="top" wrapText="1"/>
    </xf>
    <xf borderId="4" fillId="7" fontId="6" numFmtId="0" xfId="0" applyAlignment="1" applyBorder="1" applyFill="1" applyFont="1">
      <alignment horizontal="left" shrinkToFit="0" vertical="top" wrapText="1"/>
    </xf>
    <xf borderId="4" fillId="6" fontId="8" numFmtId="0" xfId="0" applyAlignment="1" applyBorder="1" applyFont="1">
      <alignment horizontal="left" shrinkToFit="0" vertical="top" wrapText="1"/>
    </xf>
    <xf borderId="1" fillId="3" fontId="9" numFmtId="0" xfId="0" applyAlignment="1" applyBorder="1" applyFont="1">
      <alignment horizontal="center" readingOrder="0" vertical="center"/>
    </xf>
    <xf borderId="0" fillId="0" fontId="6" numFmtId="0" xfId="0" applyAlignment="1" applyFont="1">
      <alignment horizontal="left" shrinkToFit="0" vertical="top" wrapText="1"/>
    </xf>
    <xf borderId="0" fillId="0" fontId="7" numFmtId="0" xfId="0" applyAlignment="1" applyFont="1">
      <alignment horizontal="left" shrinkToFit="0" vertical="top" wrapText="1"/>
    </xf>
    <xf borderId="0" fillId="0" fontId="6" numFmtId="0" xfId="0" applyAlignment="1" applyFont="1">
      <alignment horizontal="left" vertical="top"/>
    </xf>
    <xf borderId="0" fillId="0" fontId="10" numFmtId="0" xfId="0" applyAlignment="1" applyFont="1">
      <alignment horizontal="left" shrinkToFit="0" vertical="top" wrapText="1"/>
    </xf>
    <xf borderId="8" fillId="4" fontId="11" numFmtId="0" xfId="0" applyAlignment="1" applyBorder="1" applyFont="1">
      <alignment horizontal="center" shrinkToFit="0" vertical="center" wrapText="1"/>
    </xf>
    <xf borderId="4" fillId="3" fontId="9" numFmtId="0" xfId="0" applyAlignment="1" applyBorder="1" applyFont="1">
      <alignment horizontal="center" shrinkToFit="0" vertical="center" wrapText="1"/>
    </xf>
    <xf borderId="0" fillId="0" fontId="12" numFmtId="0" xfId="0" applyAlignment="1" applyFont="1">
      <alignment shrinkToFit="0" vertical="top" wrapText="1"/>
    </xf>
    <xf borderId="4" fillId="0" fontId="12" numFmtId="0" xfId="0" applyAlignment="1" applyBorder="1" applyFont="1">
      <alignment horizontal="center" shrinkToFit="0" vertical="center" wrapText="1"/>
    </xf>
    <xf borderId="8" fillId="6" fontId="12" numFmtId="0" xfId="0" applyAlignment="1" applyBorder="1" applyFont="1">
      <alignment shrinkToFit="0" vertical="top" wrapText="1"/>
    </xf>
    <xf borderId="0" fillId="0" fontId="12" numFmtId="0" xfId="0" applyAlignment="1" applyFont="1">
      <alignment readingOrder="0" shrinkToFit="0" vertical="top" wrapText="1"/>
    </xf>
    <xf borderId="0" fillId="0" fontId="13" numFmtId="0" xfId="0" applyAlignment="1" applyFont="1">
      <alignment shrinkToFit="0" vertical="top" wrapText="1"/>
    </xf>
    <xf borderId="0" fillId="0" fontId="14" numFmtId="0" xfId="0" applyAlignment="1" applyFont="1">
      <alignment shrinkToFit="0" vertical="top" wrapText="1"/>
    </xf>
    <xf borderId="8" fillId="8" fontId="12" numFmtId="0" xfId="0" applyAlignment="1" applyBorder="1" applyFill="1" applyFont="1">
      <alignment shrinkToFit="0" vertical="top" wrapText="1"/>
    </xf>
    <xf borderId="0" fillId="0" fontId="15" numFmtId="0" xfId="0" applyAlignment="1" applyFont="1">
      <alignment shrinkToFit="0" vertical="top" wrapText="1"/>
    </xf>
    <xf borderId="8" fillId="9" fontId="12" numFmtId="0" xfId="0" applyAlignment="1" applyBorder="1" applyFill="1" applyFont="1">
      <alignment shrinkToFit="0" vertical="top" wrapText="1"/>
    </xf>
    <xf borderId="8" fillId="10" fontId="12" numFmtId="0" xfId="0" applyAlignment="1" applyBorder="1" applyFill="1" applyFont="1">
      <alignment shrinkToFit="0" vertical="top" wrapText="1"/>
    </xf>
    <xf borderId="8" fillId="11" fontId="12" numFmtId="0" xfId="0" applyAlignment="1" applyBorder="1" applyFill="1" applyFont="1">
      <alignment shrinkToFit="0" vertical="top" wrapText="1"/>
    </xf>
    <xf borderId="8" fillId="12" fontId="12" numFmtId="0" xfId="0" applyAlignment="1" applyBorder="1" applyFill="1" applyFont="1">
      <alignment shrinkToFit="0" vertical="top" wrapText="1"/>
    </xf>
    <xf borderId="8" fillId="13" fontId="12" numFmtId="0" xfId="0" applyAlignment="1" applyBorder="1" applyFill="1" applyFont="1">
      <alignment shrinkToFit="0" vertical="top" wrapText="1"/>
    </xf>
    <xf borderId="8" fillId="14" fontId="12" numFmtId="0" xfId="0" applyAlignment="1" applyBorder="1" applyFill="1" applyFont="1">
      <alignment shrinkToFit="0" vertical="top" wrapText="1"/>
    </xf>
    <xf borderId="8" fillId="15" fontId="12" numFmtId="0" xfId="0" applyAlignment="1" applyBorder="1" applyFill="1" applyFont="1">
      <alignment shrinkToFit="0" vertical="top" wrapText="1"/>
    </xf>
    <xf borderId="8" fillId="7" fontId="12" numFmtId="0" xfId="0" applyAlignment="1" applyBorder="1" applyFont="1">
      <alignment shrinkToFit="0" vertical="top" wrapText="1"/>
    </xf>
    <xf borderId="8" fillId="16" fontId="12" numFmtId="0" xfId="0" applyAlignment="1" applyBorder="1" applyFill="1" applyFont="1">
      <alignment shrinkToFit="0" vertical="top" wrapText="1"/>
    </xf>
    <xf borderId="4" fillId="6" fontId="7" numFmtId="0" xfId="0" applyAlignment="1" applyBorder="1" applyFont="1">
      <alignment horizontal="left" shrinkToFit="0" vertical="top" wrapText="1"/>
    </xf>
    <xf borderId="4" fillId="3" fontId="9" numFmtId="0" xfId="0" applyAlignment="1" applyBorder="1" applyFont="1">
      <alignment horizontal="left" shrinkToFit="0" vertical="top" wrapText="1"/>
    </xf>
    <xf borderId="4" fillId="3" fontId="9" numFmtId="0" xfId="0" applyAlignment="1" applyBorder="1" applyFont="1">
      <alignment horizontal="left" readingOrder="0" shrinkToFit="0" vertical="top" wrapText="1"/>
    </xf>
    <xf borderId="4" fillId="0" fontId="12" numFmtId="164" xfId="0" applyAlignment="1" applyBorder="1" applyFont="1" applyNumberFormat="1">
      <alignment horizontal="center" shrinkToFit="0" vertical="center" wrapText="1"/>
    </xf>
    <xf borderId="1" fillId="2" fontId="16" numFmtId="0" xfId="0" applyAlignment="1" applyBorder="1" applyFont="1">
      <alignment horizontal="center" vertical="center"/>
    </xf>
    <xf borderId="1" fillId="3" fontId="4" numFmtId="0" xfId="0" applyAlignment="1" applyBorder="1" applyFont="1">
      <alignment horizontal="center" shrinkToFit="0" vertical="center" wrapText="1"/>
    </xf>
    <xf borderId="0" fillId="0" fontId="7" numFmtId="0" xfId="0" applyAlignment="1" applyFont="1">
      <alignment horizontal="left" readingOrder="0" shrinkToFit="0" vertical="top" wrapText="1"/>
    </xf>
    <xf borderId="1" fillId="4" fontId="17" numFmtId="0" xfId="0" applyAlignment="1" applyBorder="1" applyFont="1">
      <alignment horizontal="center"/>
    </xf>
    <xf borderId="5" fillId="7" fontId="18" numFmtId="0" xfId="0" applyAlignment="1" applyBorder="1" applyFont="1">
      <alignment horizontal="center" shrinkToFit="0" vertical="center" wrapText="1"/>
    </xf>
    <xf borderId="4" fillId="5" fontId="19" numFmtId="0" xfId="0" applyAlignment="1" applyBorder="1" applyFont="1">
      <alignment horizontal="center" shrinkToFit="0" vertical="center" wrapText="1"/>
    </xf>
    <xf borderId="4" fillId="5" fontId="20"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4" fillId="0" fontId="19" numFmtId="164" xfId="0" applyAlignment="1" applyBorder="1" applyFont="1" applyNumberFormat="1">
      <alignment horizontal="center" shrinkToFit="0" vertical="center" wrapText="1"/>
    </xf>
    <xf borderId="4" fillId="5"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1" fillId="2" fontId="16" numFmtId="0" xfId="0" applyAlignment="1" applyBorder="1" applyFont="1">
      <alignment horizontal="center" readingOrder="0" vertical="center"/>
    </xf>
    <xf borderId="0" fillId="0" fontId="21" numFmtId="0" xfId="0" applyAlignment="1" applyFont="1">
      <alignment horizontal="center"/>
    </xf>
    <xf borderId="1" fillId="3" fontId="17" numFmtId="0" xfId="0" applyAlignment="1" applyBorder="1" applyFont="1">
      <alignment horizontal="left" readingOrder="0" vertical="center"/>
    </xf>
    <xf borderId="4" fillId="4" fontId="9" numFmtId="0" xfId="0" applyAlignment="1" applyBorder="1" applyFont="1">
      <alignment horizontal="center" shrinkToFit="0" vertical="center" wrapText="1"/>
    </xf>
    <xf borderId="1" fillId="2" fontId="22" numFmtId="0" xfId="0" applyAlignment="1" applyBorder="1" applyFont="1">
      <alignment horizontal="center" vertical="center"/>
    </xf>
    <xf borderId="5" fillId="5" fontId="12" numFmtId="0" xfId="0" applyAlignment="1" applyBorder="1" applyFont="1">
      <alignment horizontal="left" shrinkToFit="0" vertical="top" wrapText="1"/>
    </xf>
    <xf borderId="1" fillId="2" fontId="22" numFmtId="0" xfId="0" applyAlignment="1" applyBorder="1" applyFont="1">
      <alignment horizontal="center" readingOrder="0" vertical="center"/>
    </xf>
    <xf borderId="0" fillId="0" fontId="23" numFmtId="0" xfId="0" applyAlignment="1" applyFont="1">
      <alignment horizontal="left" shrinkToFit="0" vertical="center" wrapText="1"/>
    </xf>
    <xf borderId="0" fillId="0" fontId="24" numFmtId="0" xfId="0" applyAlignment="1" applyFont="1">
      <alignment horizontal="left" readingOrder="0" shrinkToFit="0" vertical="center" wrapText="1"/>
    </xf>
    <xf borderId="4" fillId="3" fontId="5" numFmtId="0" xfId="0" applyAlignment="1" applyBorder="1" applyFont="1">
      <alignment horizontal="center" shrinkToFit="0" vertical="center" wrapText="1"/>
    </xf>
    <xf borderId="9" fillId="5" fontId="25" numFmtId="0" xfId="0" applyAlignment="1" applyBorder="1" applyFont="1">
      <alignment horizontal="left" shrinkToFit="0" vertical="top" wrapText="1"/>
    </xf>
    <xf borderId="9" fillId="5" fontId="26" numFmtId="0" xfId="0" applyAlignment="1" applyBorder="1" applyFont="1">
      <alignment horizontal="left" shrinkToFit="0" vertical="top" wrapText="1"/>
    </xf>
    <xf borderId="9" fillId="5" fontId="6" numFmtId="0" xfId="0" applyAlignment="1" applyBorder="1" applyFont="1">
      <alignment horizontal="left" shrinkToFit="0" vertical="top" wrapText="1"/>
    </xf>
    <xf borderId="9" fillId="6" fontId="27" numFmtId="0" xfId="0" applyAlignment="1" applyBorder="1" applyFont="1">
      <alignment horizontal="center" vertical="center"/>
    </xf>
    <xf borderId="9" fillId="5" fontId="12" numFmtId="0" xfId="0" applyAlignment="1" applyBorder="1" applyFont="1">
      <alignment horizontal="left" shrinkToFit="0" vertical="center" wrapText="1"/>
    </xf>
    <xf borderId="9" fillId="0" fontId="25" numFmtId="0" xfId="0" applyAlignment="1" applyBorder="1" applyFont="1">
      <alignment horizontal="left" shrinkToFit="0" vertical="top" wrapText="1"/>
    </xf>
    <xf borderId="9" fillId="0" fontId="26" numFmtId="0" xfId="0" applyAlignment="1" applyBorder="1" applyFont="1">
      <alignment horizontal="left" shrinkToFit="0" vertical="top" wrapText="1"/>
    </xf>
    <xf borderId="9" fillId="0" fontId="6" numFmtId="0" xfId="0" applyAlignment="1" applyBorder="1" applyFont="1">
      <alignment horizontal="left" shrinkToFit="0" vertical="top" wrapText="1"/>
    </xf>
    <xf borderId="9" fillId="0" fontId="12" numFmtId="0" xfId="0" applyAlignment="1" applyBorder="1" applyFont="1">
      <alignment horizontal="left" shrinkToFit="0" vertical="center" wrapText="1"/>
    </xf>
    <xf borderId="9" fillId="17" fontId="27" numFmtId="0" xfId="0" applyAlignment="1" applyBorder="1" applyFill="1" applyFont="1">
      <alignment horizontal="center" vertical="center"/>
    </xf>
    <xf borderId="9" fillId="5" fontId="12" numFmtId="0" xfId="0" applyAlignment="1" applyBorder="1" applyFont="1">
      <alignment horizontal="left" readingOrder="0" shrinkToFit="0" vertical="center" wrapText="1"/>
    </xf>
    <xf borderId="9" fillId="0" fontId="12" numFmtId="0" xfId="0" applyAlignment="1" applyBorder="1" applyFont="1">
      <alignment horizontal="left" readingOrder="0" shrinkToFit="0" vertical="center" wrapText="1"/>
    </xf>
  </cellXfs>
  <cellStyles count="1">
    <cellStyle xfId="0" name="Normal" builtinId="0"/>
  </cellStyles>
  <dxfs count="10">
    <dxf>
      <font>
        <b/>
        <sz val="10.0"/>
        <color rgb="FFFFFFFF"/>
        <name val="Calibri"/>
      </font>
      <fill>
        <patternFill patternType="solid">
          <fgColor rgb="FF27BBAF"/>
          <bgColor rgb="FF27BBAF"/>
        </patternFill>
      </fill>
      <border/>
    </dxf>
    <dxf>
      <font>
        <b/>
        <strike/>
        <sz val="10.0"/>
        <color rgb="FF303030"/>
        <name val="Calibri"/>
      </font>
      <fill>
        <patternFill patternType="solid">
          <fgColor rgb="FFB0B0B0"/>
          <bgColor rgb="FFB0B0B0"/>
        </patternFill>
      </fill>
      <border/>
    </dxf>
    <dxf>
      <font>
        <i/>
        <strike/>
        <sz val="10.0"/>
        <color rgb="FF909090"/>
        <name val="Calibri"/>
      </font>
      <fill>
        <patternFill patternType="solid">
          <fgColor rgb="FFF0F0F0"/>
          <bgColor rgb="FFF0F0F0"/>
        </patternFill>
      </fill>
      <border/>
    </dxf>
    <dxf>
      <font>
        <b/>
        <sz val="10.0"/>
        <color rgb="FFFFFFFF"/>
        <name val="Calibri"/>
      </font>
      <fill>
        <patternFill patternType="solid">
          <fgColor rgb="FFFE9732"/>
          <bgColor rgb="FFFE9732"/>
        </patternFill>
      </fill>
      <border/>
    </dxf>
    <dxf>
      <font>
        <i/>
        <sz val="10.0"/>
        <color rgb="FF8B5A00"/>
        <name val="Calibri"/>
      </font>
      <fill>
        <patternFill patternType="solid">
          <fgColor rgb="FFFFF3E0"/>
          <bgColor rgb="FFFFF3E0"/>
        </patternFill>
      </fill>
      <border/>
    </dxf>
    <dxf>
      <font>
        <i/>
        <sz val="10.0"/>
        <color rgb="FF606060"/>
        <name val="Calibri"/>
      </font>
      <fill>
        <patternFill patternType="solid">
          <fgColor rgb="FFE0E0E0"/>
          <bgColor rgb="FFE0E0E0"/>
        </patternFill>
      </fill>
      <border/>
    </dxf>
    <dxf>
      <font>
        <b/>
        <color rgb="FFFFFFFF"/>
      </font>
      <fill>
        <patternFill patternType="solid">
          <fgColor rgb="FFFF7070"/>
          <bgColor rgb="FFFF7070"/>
        </patternFill>
      </fill>
      <border/>
    </dxf>
    <dxf>
      <font>
        <b/>
        <color rgb="FFFFFFFF"/>
      </font>
      <fill>
        <patternFill patternType="solid">
          <fgColor rgb="FFFE9732"/>
          <bgColor rgb="FFFE9732"/>
        </patternFill>
      </fill>
      <border/>
    </dxf>
    <dxf>
      <font>
        <color rgb="FF000000"/>
      </font>
      <fill>
        <patternFill patternType="solid">
          <fgColor rgb="FFFFCB99"/>
          <bgColor rgb="FFFFCB99"/>
        </patternFill>
      </fill>
      <border/>
    </dxf>
    <dxf>
      <font>
        <i/>
        <color rgb="FF606060"/>
      </font>
      <fill>
        <patternFill patternType="solid">
          <fgColor rgb="FFE0E0E0"/>
          <bgColor rgb="FFE0E0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xkr9fhIP3NF_jqEOWllqSFbwymZYmb5g_Vr7-SPaes/edit?gid=42843053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stewart.com/content/stewart/stewartcom/en.html" TargetMode="External"/><Relationship Id="rId194" Type="http://schemas.openxmlformats.org/officeDocument/2006/relationships/hyperlink" Target="http://www.blocas.com/contact.php" TargetMode="External"/><Relationship Id="rId193" Type="http://schemas.openxmlformats.org/officeDocument/2006/relationships/hyperlink" Target="https://innovayte.com/" TargetMode="External"/><Relationship Id="rId192" Type="http://schemas.openxmlformats.org/officeDocument/2006/relationships/hyperlink" Target="https://www.stewart.com/content/stewart/stewartcom/en.html" TargetMode="External"/><Relationship Id="rId191" Type="http://schemas.openxmlformats.org/officeDocument/2006/relationships/hyperlink" Target="https://www.stewart.com/content/stewart/stewartcom/en.html" TargetMode="External"/><Relationship Id="rId187" Type="http://schemas.openxmlformats.org/officeDocument/2006/relationships/hyperlink" Target="https://www.stewart.com/content/stewart/stewartcom/en.html" TargetMode="External"/><Relationship Id="rId186" Type="http://schemas.openxmlformats.org/officeDocument/2006/relationships/hyperlink" Target="https://www.stewart.com/content/stewart/stewartcom/en.html" TargetMode="External"/><Relationship Id="rId185" Type="http://schemas.openxmlformats.org/officeDocument/2006/relationships/hyperlink" Target="https://www.stewart.com/content/stewart/stewartcom/en.html" TargetMode="External"/><Relationship Id="rId184" Type="http://schemas.openxmlformats.org/officeDocument/2006/relationships/hyperlink" Target="https://www.stewart.com/content/stewart/stewartcom/en.html" TargetMode="External"/><Relationship Id="rId189" Type="http://schemas.openxmlformats.org/officeDocument/2006/relationships/hyperlink" Target="https://www.stewart.com/content/stewart/stewartcom/en.html" TargetMode="External"/><Relationship Id="rId188" Type="http://schemas.openxmlformats.org/officeDocument/2006/relationships/hyperlink" Target="https://www.stewart.com/content/stewart/stewartcom/en.html" TargetMode="External"/><Relationship Id="rId183" Type="http://schemas.openxmlformats.org/officeDocument/2006/relationships/hyperlink" Target="https://www.stewart.com/content/stewart/stewartcom/en.html" TargetMode="External"/><Relationship Id="rId182" Type="http://schemas.openxmlformats.org/officeDocument/2006/relationships/hyperlink" Target="https://www.silvergatebank.com/" TargetMode="External"/><Relationship Id="rId181" Type="http://schemas.openxmlformats.org/officeDocument/2006/relationships/hyperlink" Target="https://www.silvergatebank.com/" TargetMode="External"/><Relationship Id="rId180" Type="http://schemas.openxmlformats.org/officeDocument/2006/relationships/hyperlink" Target="https://www.pentegra.com/" TargetMode="External"/><Relationship Id="rId176" Type="http://schemas.openxmlformats.org/officeDocument/2006/relationships/hyperlink" Target="https://ffin.com/" TargetMode="External"/><Relationship Id="rId175" Type="http://schemas.openxmlformats.org/officeDocument/2006/relationships/hyperlink" Target="https://ffin.com/" TargetMode="External"/><Relationship Id="rId174" Type="http://schemas.openxmlformats.org/officeDocument/2006/relationships/hyperlink" Target="https://ffin.com/" TargetMode="External"/><Relationship Id="rId173" Type="http://schemas.openxmlformats.org/officeDocument/2006/relationships/hyperlink" Target="https://ffin.com/" TargetMode="External"/><Relationship Id="rId179" Type="http://schemas.openxmlformats.org/officeDocument/2006/relationships/hyperlink" Target="https://www.nwcapman.com/" TargetMode="External"/><Relationship Id="rId178" Type="http://schemas.openxmlformats.org/officeDocument/2006/relationships/hyperlink" Target="https://innovayte.com/" TargetMode="External"/><Relationship Id="rId177" Type="http://schemas.openxmlformats.org/officeDocument/2006/relationships/hyperlink" Target="https://innovayte.com/" TargetMode="External"/><Relationship Id="rId198" Type="http://schemas.openxmlformats.org/officeDocument/2006/relationships/hyperlink" Target="http://www.blocas.com/contact.php" TargetMode="External"/><Relationship Id="rId197" Type="http://schemas.openxmlformats.org/officeDocument/2006/relationships/hyperlink" Target="http://www.blocas.com/contact.php" TargetMode="External"/><Relationship Id="rId196" Type="http://schemas.openxmlformats.org/officeDocument/2006/relationships/hyperlink" Target="https://bancofcal.com/" TargetMode="External"/><Relationship Id="rId195" Type="http://schemas.openxmlformats.org/officeDocument/2006/relationships/hyperlink" Target="http://www.blocas.com/contact.php" TargetMode="External"/><Relationship Id="rId199" Type="http://schemas.openxmlformats.org/officeDocument/2006/relationships/hyperlink" Target="https://www.pentegra.com/" TargetMode="External"/><Relationship Id="rId150" Type="http://schemas.openxmlformats.org/officeDocument/2006/relationships/hyperlink" Target="https://bell.bank/" TargetMode="External"/><Relationship Id="rId392" Type="http://schemas.openxmlformats.org/officeDocument/2006/relationships/hyperlink" Target="https://www.pentegra.com/" TargetMode="External"/><Relationship Id="rId391" Type="http://schemas.openxmlformats.org/officeDocument/2006/relationships/hyperlink" Target="https://www.pentegra.com/" TargetMode="External"/><Relationship Id="rId390" Type="http://schemas.openxmlformats.org/officeDocument/2006/relationships/hyperlink" Target="https://www.pentegra.com/" TargetMode="External"/><Relationship Id="rId1" Type="http://schemas.openxmlformats.org/officeDocument/2006/relationships/hyperlink" Target="https://bancofcal.com/" TargetMode="External"/><Relationship Id="rId2" Type="http://schemas.openxmlformats.org/officeDocument/2006/relationships/hyperlink" Target="https://bancofcal.com/" TargetMode="External"/><Relationship Id="rId3" Type="http://schemas.openxmlformats.org/officeDocument/2006/relationships/hyperlink" Target="https://www.enterprisebank.com/" TargetMode="External"/><Relationship Id="rId149" Type="http://schemas.openxmlformats.org/officeDocument/2006/relationships/hyperlink" Target="https://www.aviso.ca/en/our-services-offerings/investment-solutions" TargetMode="External"/><Relationship Id="rId4" Type="http://schemas.openxmlformats.org/officeDocument/2006/relationships/hyperlink" Target="https://www.enterprisebank.com/" TargetMode="External"/><Relationship Id="rId148" Type="http://schemas.openxmlformats.org/officeDocument/2006/relationships/hyperlink" Target="http://www.texastechfcu.org" TargetMode="External"/><Relationship Id="rId1090" Type="http://schemas.openxmlformats.org/officeDocument/2006/relationships/hyperlink" Target="https://trailhead.salesforce.com/content/learn/modules/agentforce-financial-services-basics" TargetMode="External"/><Relationship Id="rId1091" Type="http://schemas.openxmlformats.org/officeDocument/2006/relationships/hyperlink" Target="https://www.ncino.com/banking-advisor" TargetMode="External"/><Relationship Id="rId1092" Type="http://schemas.openxmlformats.org/officeDocument/2006/relationships/hyperlink" Target="https://trailhead.salesforce.com/content/learn/modules/agentforce-financial-services-basics" TargetMode="External"/><Relationship Id="rId1093" Type="http://schemas.openxmlformats.org/officeDocument/2006/relationships/hyperlink" Target="https://trailhead.salesforce.com/content/learn/modules/financial-services-cloud-basics" TargetMode="External"/><Relationship Id="rId1094" Type="http://schemas.openxmlformats.org/officeDocument/2006/relationships/hyperlink" Target="https://trailhead.salesforce.com/content/learn/modules/agentforce-financial-services-basics" TargetMode="External"/><Relationship Id="rId9" Type="http://schemas.openxmlformats.org/officeDocument/2006/relationships/hyperlink" Target="https://www.mesirow.com/" TargetMode="External"/><Relationship Id="rId143" Type="http://schemas.openxmlformats.org/officeDocument/2006/relationships/hyperlink" Target="http://www.blocas.com/contact.php" TargetMode="External"/><Relationship Id="rId385" Type="http://schemas.openxmlformats.org/officeDocument/2006/relationships/hyperlink" Target="https://www.securityfinance.com/" TargetMode="External"/><Relationship Id="rId1095" Type="http://schemas.openxmlformats.org/officeDocument/2006/relationships/hyperlink" Target="https://www.ncino.com/banking-advisor" TargetMode="External"/><Relationship Id="rId142" Type="http://schemas.openxmlformats.org/officeDocument/2006/relationships/hyperlink" Target="https://bancofcal.com/" TargetMode="External"/><Relationship Id="rId384" Type="http://schemas.openxmlformats.org/officeDocument/2006/relationships/hyperlink" Target="https://www.pentegra.com/" TargetMode="External"/><Relationship Id="rId1096" Type="http://schemas.openxmlformats.org/officeDocument/2006/relationships/hyperlink" Target="https://www.ncino.com/banking-advisor" TargetMode="External"/><Relationship Id="rId141" Type="http://schemas.openxmlformats.org/officeDocument/2006/relationships/hyperlink" Target="https://bell.bank/" TargetMode="External"/><Relationship Id="rId383" Type="http://schemas.openxmlformats.org/officeDocument/2006/relationships/hyperlink" Target="https://www.pentegra.com/" TargetMode="External"/><Relationship Id="rId1097" Type="http://schemas.openxmlformats.org/officeDocument/2006/relationships/hyperlink" Target="https://www.ncino.com/banking-advisor" TargetMode="External"/><Relationship Id="rId140" Type="http://schemas.openxmlformats.org/officeDocument/2006/relationships/hyperlink" Target="https://bell.bank/" TargetMode="External"/><Relationship Id="rId382" Type="http://schemas.openxmlformats.org/officeDocument/2006/relationships/hyperlink" Target="https://www.pentegra.com/" TargetMode="External"/><Relationship Id="rId1098" Type="http://schemas.openxmlformats.org/officeDocument/2006/relationships/hyperlink" Target="https://trailhead.salesforce.com/content/learn/modules/agentforce-financial-services-basics" TargetMode="External"/><Relationship Id="rId5" Type="http://schemas.openxmlformats.org/officeDocument/2006/relationships/hyperlink" Target="https://ffin.com/" TargetMode="External"/><Relationship Id="rId147" Type="http://schemas.openxmlformats.org/officeDocument/2006/relationships/hyperlink" Target="http://www.texastechfcu.org" TargetMode="External"/><Relationship Id="rId389" Type="http://schemas.openxmlformats.org/officeDocument/2006/relationships/hyperlink" Target="https://www.pentegra.com/" TargetMode="External"/><Relationship Id="rId1099" Type="http://schemas.openxmlformats.org/officeDocument/2006/relationships/hyperlink" Target="https://www.ncino.com/banking-advisor" TargetMode="External"/><Relationship Id="rId6" Type="http://schemas.openxmlformats.org/officeDocument/2006/relationships/hyperlink" Target="https://imacorp.com/" TargetMode="External"/><Relationship Id="rId146" Type="http://schemas.openxmlformats.org/officeDocument/2006/relationships/hyperlink" Target="https://www.securityfinance.com/" TargetMode="External"/><Relationship Id="rId388" Type="http://schemas.openxmlformats.org/officeDocument/2006/relationships/hyperlink" Target="https://www.pentegra.com/" TargetMode="External"/><Relationship Id="rId7" Type="http://schemas.openxmlformats.org/officeDocument/2006/relationships/hyperlink" Target="https://www.marinecu.com/" TargetMode="External"/><Relationship Id="rId145" Type="http://schemas.openxmlformats.org/officeDocument/2006/relationships/hyperlink" Target="https://www.pentegra.com/" TargetMode="External"/><Relationship Id="rId387" Type="http://schemas.openxmlformats.org/officeDocument/2006/relationships/hyperlink" Target="https://www.pentegra.com/" TargetMode="External"/><Relationship Id="rId8" Type="http://schemas.openxmlformats.org/officeDocument/2006/relationships/hyperlink" Target="https://www.mesirow.com/" TargetMode="External"/><Relationship Id="rId144" Type="http://schemas.openxmlformats.org/officeDocument/2006/relationships/hyperlink" Target="http://www.blocas.com/contact.php" TargetMode="External"/><Relationship Id="rId386" Type="http://schemas.openxmlformats.org/officeDocument/2006/relationships/hyperlink" Target="https://www.pentegra.com/" TargetMode="External"/><Relationship Id="rId381" Type="http://schemas.openxmlformats.org/officeDocument/2006/relationships/hyperlink" Target="https://www.pentegra.com/" TargetMode="External"/><Relationship Id="rId380" Type="http://schemas.openxmlformats.org/officeDocument/2006/relationships/hyperlink" Target="https://www.pentegra.com/" TargetMode="External"/><Relationship Id="rId139" Type="http://schemas.openxmlformats.org/officeDocument/2006/relationships/hyperlink" Target="https://www.pentegra.com/" TargetMode="External"/><Relationship Id="rId138" Type="http://schemas.openxmlformats.org/officeDocument/2006/relationships/hyperlink" Target="https://www.pentegra.com/" TargetMode="External"/><Relationship Id="rId137" Type="http://schemas.openxmlformats.org/officeDocument/2006/relationships/hyperlink" Target="https://www.pentegra.com/" TargetMode="External"/><Relationship Id="rId379" Type="http://schemas.openxmlformats.org/officeDocument/2006/relationships/hyperlink" Target="https://www.pentegra.com/" TargetMode="External"/><Relationship Id="rId1080" Type="http://schemas.openxmlformats.org/officeDocument/2006/relationships/hyperlink" Target="https://trailhead.salesforce.com/content/learn/modules/agentforce-financial-services-basics" TargetMode="External"/><Relationship Id="rId1081" Type="http://schemas.openxmlformats.org/officeDocument/2006/relationships/hyperlink" Target="https://slack.com/intl/en-us/features" TargetMode="External"/><Relationship Id="rId1082" Type="http://schemas.openxmlformats.org/officeDocument/2006/relationships/hyperlink" Target="https://trailhead.salesforce.com/content/learn/modules/agentforce-financial-services-basics" TargetMode="External"/><Relationship Id="rId1083" Type="http://schemas.openxmlformats.org/officeDocument/2006/relationships/hyperlink" Target="https://trailhead.salesforce.com/content/learn/modules/financial-services-cloud-basics" TargetMode="External"/><Relationship Id="rId132" Type="http://schemas.openxmlformats.org/officeDocument/2006/relationships/hyperlink" Target="https://imacorp.com/" TargetMode="External"/><Relationship Id="rId374" Type="http://schemas.openxmlformats.org/officeDocument/2006/relationships/hyperlink" Target="https://www.pentegra.com/" TargetMode="External"/><Relationship Id="rId1084" Type="http://schemas.openxmlformats.org/officeDocument/2006/relationships/hyperlink" Target="https://trailhead.salesforce.com/content/learn/modules/financial-services-cloud-basics" TargetMode="External"/><Relationship Id="rId131" Type="http://schemas.openxmlformats.org/officeDocument/2006/relationships/hyperlink" Target="https://imacorp.com/" TargetMode="External"/><Relationship Id="rId373" Type="http://schemas.openxmlformats.org/officeDocument/2006/relationships/hyperlink" Target="https://www.pentegra.com/" TargetMode="External"/><Relationship Id="rId1085" Type="http://schemas.openxmlformats.org/officeDocument/2006/relationships/hyperlink" Target="https://trailhead.salesforce.com/content/learn/modules/agentforce-financial-services-basics" TargetMode="External"/><Relationship Id="rId130" Type="http://schemas.openxmlformats.org/officeDocument/2006/relationships/hyperlink" Target="https://imacorp.com/" TargetMode="External"/><Relationship Id="rId372" Type="http://schemas.openxmlformats.org/officeDocument/2006/relationships/hyperlink" Target="https://www.pentegra.com/" TargetMode="External"/><Relationship Id="rId1086" Type="http://schemas.openxmlformats.org/officeDocument/2006/relationships/hyperlink" Target="https://trailhead.salesforce.com/content/learn/modules/financial-services-cloud-basics" TargetMode="External"/><Relationship Id="rId371" Type="http://schemas.openxmlformats.org/officeDocument/2006/relationships/hyperlink" Target="https://www.pentegra.com/" TargetMode="External"/><Relationship Id="rId1087" Type="http://schemas.openxmlformats.org/officeDocument/2006/relationships/hyperlink" Target="https://trailhead.salesforce.com/content/learn/modules/financial-services-cloud-basics" TargetMode="External"/><Relationship Id="rId136" Type="http://schemas.openxmlformats.org/officeDocument/2006/relationships/hyperlink" Target="https://www.pentegra.com/" TargetMode="External"/><Relationship Id="rId378" Type="http://schemas.openxmlformats.org/officeDocument/2006/relationships/hyperlink" Target="https://www.pentegra.com/" TargetMode="External"/><Relationship Id="rId1088" Type="http://schemas.openxmlformats.org/officeDocument/2006/relationships/hyperlink" Target="https://trailhead.salesforce.com/content/learn/modules/agentforce-financial-services-basics" TargetMode="External"/><Relationship Id="rId135" Type="http://schemas.openxmlformats.org/officeDocument/2006/relationships/hyperlink" Target="https://www.pentegra.com/" TargetMode="External"/><Relationship Id="rId377" Type="http://schemas.openxmlformats.org/officeDocument/2006/relationships/hyperlink" Target="https://www.pentegra.com/" TargetMode="External"/><Relationship Id="rId1089" Type="http://schemas.openxmlformats.org/officeDocument/2006/relationships/hyperlink" Target="https://www.ncino.com/banking-advisor" TargetMode="External"/><Relationship Id="rId134" Type="http://schemas.openxmlformats.org/officeDocument/2006/relationships/hyperlink" Target="http://www.blocas.com/contact.php" TargetMode="External"/><Relationship Id="rId376" Type="http://schemas.openxmlformats.org/officeDocument/2006/relationships/hyperlink" Target="https://www.pentegra.com/" TargetMode="External"/><Relationship Id="rId133" Type="http://schemas.openxmlformats.org/officeDocument/2006/relationships/hyperlink" Target="http://www.blocas.com/contact.php" TargetMode="External"/><Relationship Id="rId375" Type="http://schemas.openxmlformats.org/officeDocument/2006/relationships/hyperlink" Target="https://www.pentegra.com/" TargetMode="External"/><Relationship Id="rId172" Type="http://schemas.openxmlformats.org/officeDocument/2006/relationships/hyperlink" Target="https://ffin.com/" TargetMode="External"/><Relationship Id="rId171" Type="http://schemas.openxmlformats.org/officeDocument/2006/relationships/hyperlink" Target="https://ffin.com/" TargetMode="External"/><Relationship Id="rId170" Type="http://schemas.openxmlformats.org/officeDocument/2006/relationships/hyperlink" Target="https://www.zionsbank.com/" TargetMode="External"/><Relationship Id="rId165" Type="http://schemas.openxmlformats.org/officeDocument/2006/relationships/hyperlink" Target="https://innovayte.com/" TargetMode="External"/><Relationship Id="rId164" Type="http://schemas.openxmlformats.org/officeDocument/2006/relationships/hyperlink" Target="https://www.enterprisebank.com/" TargetMode="External"/><Relationship Id="rId163" Type="http://schemas.openxmlformats.org/officeDocument/2006/relationships/hyperlink" Target="https://www.corningcu.org/" TargetMode="External"/><Relationship Id="rId162" Type="http://schemas.openxmlformats.org/officeDocument/2006/relationships/hyperlink" Target="https://bell.bank/" TargetMode="External"/><Relationship Id="rId169" Type="http://schemas.openxmlformats.org/officeDocument/2006/relationships/hyperlink" Target="https://www.stewart.com/content/stewart/stewartcom/en.html" TargetMode="External"/><Relationship Id="rId168" Type="http://schemas.openxmlformats.org/officeDocument/2006/relationships/hyperlink" Target="https://www.pentegra.com/" TargetMode="External"/><Relationship Id="rId167" Type="http://schemas.openxmlformats.org/officeDocument/2006/relationships/hyperlink" Target="https://innovayte.com/" TargetMode="External"/><Relationship Id="rId166" Type="http://schemas.openxmlformats.org/officeDocument/2006/relationships/hyperlink" Target="https://innovayte.com/" TargetMode="External"/><Relationship Id="rId161" Type="http://schemas.openxmlformats.org/officeDocument/2006/relationships/hyperlink" Target="https://bell.bank/" TargetMode="External"/><Relationship Id="rId160" Type="http://schemas.openxmlformats.org/officeDocument/2006/relationships/hyperlink" Target="https://www.aviso.ca/en/our-services-offerings/investment-solutions" TargetMode="External"/><Relationship Id="rId159" Type="http://schemas.openxmlformats.org/officeDocument/2006/relationships/hyperlink" Target="https://www.zionsbank.com/" TargetMode="External"/><Relationship Id="rId154" Type="http://schemas.openxmlformats.org/officeDocument/2006/relationships/hyperlink" Target="https://innovayte.com/" TargetMode="External"/><Relationship Id="rId396" Type="http://schemas.openxmlformats.org/officeDocument/2006/relationships/hyperlink" Target="https://www.pentegra.com/" TargetMode="External"/><Relationship Id="rId153" Type="http://schemas.openxmlformats.org/officeDocument/2006/relationships/hyperlink" Target="https://www.enterprisebank.com/" TargetMode="External"/><Relationship Id="rId395" Type="http://schemas.openxmlformats.org/officeDocument/2006/relationships/hyperlink" Target="https://www.pentegra.com/" TargetMode="External"/><Relationship Id="rId152" Type="http://schemas.openxmlformats.org/officeDocument/2006/relationships/hyperlink" Target="https://www.corningcu.org/" TargetMode="External"/><Relationship Id="rId394" Type="http://schemas.openxmlformats.org/officeDocument/2006/relationships/hyperlink" Target="https://www.pentegra.com/" TargetMode="External"/><Relationship Id="rId151" Type="http://schemas.openxmlformats.org/officeDocument/2006/relationships/hyperlink" Target="https://bell.bank/" TargetMode="External"/><Relationship Id="rId393" Type="http://schemas.openxmlformats.org/officeDocument/2006/relationships/hyperlink" Target="https://www.pentegra.com/" TargetMode="External"/><Relationship Id="rId158" Type="http://schemas.openxmlformats.org/officeDocument/2006/relationships/hyperlink" Target="https://www.stewart.com/content/stewart/stewartcom/en.html" TargetMode="External"/><Relationship Id="rId157" Type="http://schemas.openxmlformats.org/officeDocument/2006/relationships/hyperlink" Target="https://www.pentegra.com/" TargetMode="External"/><Relationship Id="rId399" Type="http://schemas.openxmlformats.org/officeDocument/2006/relationships/hyperlink" Target="https://www.pentegra.com/" TargetMode="External"/><Relationship Id="rId156" Type="http://schemas.openxmlformats.org/officeDocument/2006/relationships/hyperlink" Target="https://innovayte.com/" TargetMode="External"/><Relationship Id="rId398" Type="http://schemas.openxmlformats.org/officeDocument/2006/relationships/hyperlink" Target="https://www.pentegra.com/" TargetMode="External"/><Relationship Id="rId155" Type="http://schemas.openxmlformats.org/officeDocument/2006/relationships/hyperlink" Target="https://innovayte.com/" TargetMode="External"/><Relationship Id="rId397" Type="http://schemas.openxmlformats.org/officeDocument/2006/relationships/hyperlink" Target="https://www.pentegra.com/" TargetMode="External"/><Relationship Id="rId808" Type="http://schemas.openxmlformats.org/officeDocument/2006/relationships/hyperlink" Target="https://trailhead.salesforce.com/content/learn/modules/financial-services-cloud-basics" TargetMode="External"/><Relationship Id="rId807" Type="http://schemas.openxmlformats.org/officeDocument/2006/relationships/hyperlink" Target="https://trailhead.salesforce.com/content/learn/modules/financial-services-cloud-basics" TargetMode="External"/><Relationship Id="rId806" Type="http://schemas.openxmlformats.org/officeDocument/2006/relationships/hyperlink" Target="https://trailhead.salesforce.com/content/learn/modules/financial-services-cloud-basics" TargetMode="External"/><Relationship Id="rId805" Type="http://schemas.openxmlformats.org/officeDocument/2006/relationships/hyperlink" Target="https://www.ncino.com/banking-advisor" TargetMode="External"/><Relationship Id="rId809" Type="http://schemas.openxmlformats.org/officeDocument/2006/relationships/hyperlink" Target="https://trailhead.salesforce.com/content/learn/modules/agentforce-financial-services-basics" TargetMode="External"/><Relationship Id="rId800" Type="http://schemas.openxmlformats.org/officeDocument/2006/relationships/hyperlink" Target="https://trailhead.salesforce.com/content/learn/modules/financial-services-cloud-basics" TargetMode="External"/><Relationship Id="rId804" Type="http://schemas.openxmlformats.org/officeDocument/2006/relationships/hyperlink" Target="https://trailhead.salesforce.com/content/learn/modules/agentforce-financial-services-basics" TargetMode="External"/><Relationship Id="rId803" Type="http://schemas.openxmlformats.org/officeDocument/2006/relationships/hyperlink" Target="https://trailhead.salesforce.com/content/learn/modules/agentforce-financial-services-basics" TargetMode="External"/><Relationship Id="rId802" Type="http://schemas.openxmlformats.org/officeDocument/2006/relationships/hyperlink" Target="https://trailhead.salesforce.com/content/learn/modules/financial-services-cloud-basics" TargetMode="External"/><Relationship Id="rId801" Type="http://schemas.openxmlformats.org/officeDocument/2006/relationships/hyperlink" Target="https://www.ncino.com/banking-advisor" TargetMode="External"/><Relationship Id="rId40" Type="http://schemas.openxmlformats.org/officeDocument/2006/relationships/hyperlink" Target="https://www.stewart.com/content/stewart/stewartcom/en.html" TargetMode="External"/><Relationship Id="rId42" Type="http://schemas.openxmlformats.org/officeDocument/2006/relationships/hyperlink" Target="https://www.stewart.com/content/stewart/stewartcom/en.html" TargetMode="External"/><Relationship Id="rId41" Type="http://schemas.openxmlformats.org/officeDocument/2006/relationships/hyperlink" Target="https://www.stewart.com/content/stewart/stewartcom/en.html" TargetMode="External"/><Relationship Id="rId44" Type="http://schemas.openxmlformats.org/officeDocument/2006/relationships/hyperlink" Target="https://www.stewart.com/content/stewart/stewartcom/en.html" TargetMode="External"/><Relationship Id="rId43" Type="http://schemas.openxmlformats.org/officeDocument/2006/relationships/hyperlink" Target="https://www.stewart.com/content/stewart/stewartcom/en.html" TargetMode="External"/><Relationship Id="rId46" Type="http://schemas.openxmlformats.org/officeDocument/2006/relationships/hyperlink" Target="https://www.stewart.com/content/stewart/stewartcom/en.html" TargetMode="External"/><Relationship Id="rId45" Type="http://schemas.openxmlformats.org/officeDocument/2006/relationships/hyperlink" Target="https://www.stewart.com/content/stewart/stewartcom/en.html" TargetMode="External"/><Relationship Id="rId509" Type="http://schemas.openxmlformats.org/officeDocument/2006/relationships/hyperlink" Target="https://www.pentegra.com/" TargetMode="External"/><Relationship Id="rId508" Type="http://schemas.openxmlformats.org/officeDocument/2006/relationships/hyperlink" Target="https://www.pentegra.com/" TargetMode="External"/><Relationship Id="rId503" Type="http://schemas.openxmlformats.org/officeDocument/2006/relationships/hyperlink" Target="https://www.nwcapman.com/" TargetMode="External"/><Relationship Id="rId745" Type="http://schemas.openxmlformats.org/officeDocument/2006/relationships/hyperlink" Target="https://trailhead.salesforce.com/content/learn/modules/agentforce-financial-services-basics" TargetMode="External"/><Relationship Id="rId987" Type="http://schemas.openxmlformats.org/officeDocument/2006/relationships/hyperlink" Target="https://trailhead.salesforce.com/content/learn/modules/agentforce-financial-services-basics" TargetMode="External"/><Relationship Id="rId502" Type="http://schemas.openxmlformats.org/officeDocument/2006/relationships/hyperlink" Target="http://www.blocas.com/contact.php" TargetMode="External"/><Relationship Id="rId744" Type="http://schemas.openxmlformats.org/officeDocument/2006/relationships/hyperlink" Target="https://trailhead.salesforce.com/content/learn/modules/agentforce-financial-services-basics" TargetMode="External"/><Relationship Id="rId986" Type="http://schemas.openxmlformats.org/officeDocument/2006/relationships/hyperlink" Target="https://www.ncino.com/banking-advisor" TargetMode="External"/><Relationship Id="rId501" Type="http://schemas.openxmlformats.org/officeDocument/2006/relationships/hyperlink" Target="http://www.blocas.com/contact.php" TargetMode="External"/><Relationship Id="rId743" Type="http://schemas.openxmlformats.org/officeDocument/2006/relationships/hyperlink" Target="https://trailhead.salesforce.com/content/learn/modules/agentforce-financial-services-basics" TargetMode="External"/><Relationship Id="rId985" Type="http://schemas.openxmlformats.org/officeDocument/2006/relationships/hyperlink" Target="https://slack.com/intl/en-us/features" TargetMode="External"/><Relationship Id="rId500" Type="http://schemas.openxmlformats.org/officeDocument/2006/relationships/hyperlink" Target="http://www.blocas.com/contact.php" TargetMode="External"/><Relationship Id="rId742" Type="http://schemas.openxmlformats.org/officeDocument/2006/relationships/hyperlink" Target="https://trailhead.salesforce.com/content/learn/modules/agentforce-financial-services-basics" TargetMode="External"/><Relationship Id="rId984" Type="http://schemas.openxmlformats.org/officeDocument/2006/relationships/hyperlink" Target="https://trailhead.salesforce.com/content/learn/modules/agentforce-financial-services-basics" TargetMode="External"/><Relationship Id="rId507" Type="http://schemas.openxmlformats.org/officeDocument/2006/relationships/hyperlink" Target="https://www.pentegra.com/" TargetMode="External"/><Relationship Id="rId749" Type="http://schemas.openxmlformats.org/officeDocument/2006/relationships/hyperlink" Target="https://trailhead.salesforce.com/content/learn/modules/agentforce-financial-services-basics" TargetMode="External"/><Relationship Id="rId506" Type="http://schemas.openxmlformats.org/officeDocument/2006/relationships/hyperlink" Target="https://www.pentegra.com/" TargetMode="External"/><Relationship Id="rId748" Type="http://schemas.openxmlformats.org/officeDocument/2006/relationships/hyperlink" Target="https://trailhead.salesforce.com/content/learn/modules/agentforce-financial-services-basics" TargetMode="External"/><Relationship Id="rId505" Type="http://schemas.openxmlformats.org/officeDocument/2006/relationships/hyperlink" Target="https://www.pentegra.com/" TargetMode="External"/><Relationship Id="rId747" Type="http://schemas.openxmlformats.org/officeDocument/2006/relationships/hyperlink" Target="https://trailhead.salesforce.com/content/learn/modules/agentforce-financial-services-basics" TargetMode="External"/><Relationship Id="rId989" Type="http://schemas.openxmlformats.org/officeDocument/2006/relationships/hyperlink" Target="https://trailhead.salesforce.com/content/learn/modules/agentforce-financial-services-basics" TargetMode="External"/><Relationship Id="rId504" Type="http://schemas.openxmlformats.org/officeDocument/2006/relationships/hyperlink" Target="https://www.pentegra.com/" TargetMode="External"/><Relationship Id="rId746" Type="http://schemas.openxmlformats.org/officeDocument/2006/relationships/hyperlink" Target="https://trailhead.salesforce.com/content/learn/modules/agentforce-financial-services-basics" TargetMode="External"/><Relationship Id="rId988" Type="http://schemas.openxmlformats.org/officeDocument/2006/relationships/hyperlink" Target="https://slack.com/intl/en-us/features" TargetMode="External"/><Relationship Id="rId48" Type="http://schemas.openxmlformats.org/officeDocument/2006/relationships/hyperlink" Target="https://bancofcal.com/" TargetMode="External"/><Relationship Id="rId47" Type="http://schemas.openxmlformats.org/officeDocument/2006/relationships/hyperlink" Target="https://www.stewart.com/content/stewart/stewartcom/en.html" TargetMode="External"/><Relationship Id="rId49" Type="http://schemas.openxmlformats.org/officeDocument/2006/relationships/hyperlink" Target="https://bancofcal.com/" TargetMode="External"/><Relationship Id="rId741" Type="http://schemas.openxmlformats.org/officeDocument/2006/relationships/hyperlink" Target="https://trailhead.salesforce.com/content/learn/modules/agentforce-financial-services-basics" TargetMode="External"/><Relationship Id="rId983" Type="http://schemas.openxmlformats.org/officeDocument/2006/relationships/hyperlink" Target="https://trailhead.salesforce.com/content/learn/modules/agentforce-financial-services-basics" TargetMode="External"/><Relationship Id="rId740" Type="http://schemas.openxmlformats.org/officeDocument/2006/relationships/hyperlink" Target="https://trailhead.salesforce.com/content/learn/modules/agentforce-financial-services-basics" TargetMode="External"/><Relationship Id="rId982" Type="http://schemas.openxmlformats.org/officeDocument/2006/relationships/hyperlink" Target="https://www.ncino.com/banking-advisor" TargetMode="External"/><Relationship Id="rId981" Type="http://schemas.openxmlformats.org/officeDocument/2006/relationships/hyperlink" Target="https://trailhead.salesforce.com/content/learn/modules/financial-services-cloud-basics" TargetMode="External"/><Relationship Id="rId980" Type="http://schemas.openxmlformats.org/officeDocument/2006/relationships/hyperlink" Target="https://trailhead.salesforce.com/content/learn/modules/financial-services-cloud-basics" TargetMode="External"/><Relationship Id="rId31" Type="http://schemas.openxmlformats.org/officeDocument/2006/relationships/hyperlink" Target="https://innovayte.com/" TargetMode="External"/><Relationship Id="rId30" Type="http://schemas.openxmlformats.org/officeDocument/2006/relationships/hyperlink" Target="https://ffin.com/" TargetMode="External"/><Relationship Id="rId33" Type="http://schemas.openxmlformats.org/officeDocument/2006/relationships/hyperlink" Target="https://www.nwcapman.com/" TargetMode="External"/><Relationship Id="rId32" Type="http://schemas.openxmlformats.org/officeDocument/2006/relationships/hyperlink" Target="https://innovayte.com/" TargetMode="External"/><Relationship Id="rId35" Type="http://schemas.openxmlformats.org/officeDocument/2006/relationships/hyperlink" Target="https://www.silvergatebank.com/" TargetMode="External"/><Relationship Id="rId34" Type="http://schemas.openxmlformats.org/officeDocument/2006/relationships/hyperlink" Target="https://www.pentegra.com/" TargetMode="External"/><Relationship Id="rId739" Type="http://schemas.openxmlformats.org/officeDocument/2006/relationships/hyperlink" Target="https://trailhead.salesforce.com/content/learn/modules/agentforce-financial-services-basics" TargetMode="External"/><Relationship Id="rId734" Type="http://schemas.openxmlformats.org/officeDocument/2006/relationships/hyperlink" Target="https://trailhead.salesforce.com/content/learn/modules/agentforce-financial-services-basics" TargetMode="External"/><Relationship Id="rId976" Type="http://schemas.openxmlformats.org/officeDocument/2006/relationships/hyperlink" Target="https://trailhead.salesforce.com/content/learn/modules/agentforce-financial-services-basics" TargetMode="External"/><Relationship Id="rId733" Type="http://schemas.openxmlformats.org/officeDocument/2006/relationships/hyperlink" Target="https://trailhead.salesforce.com/content/learn/modules/agentforce-financial-services-basics" TargetMode="External"/><Relationship Id="rId975" Type="http://schemas.openxmlformats.org/officeDocument/2006/relationships/hyperlink" Target="https://trailhead.salesforce.com/content/learn/modules/financial-services-cloud-basics" TargetMode="External"/><Relationship Id="rId732" Type="http://schemas.openxmlformats.org/officeDocument/2006/relationships/hyperlink" Target="https://trailhead.salesforce.com/content/learn/modules/agentforce-financial-services-basics" TargetMode="External"/><Relationship Id="rId974" Type="http://schemas.openxmlformats.org/officeDocument/2006/relationships/hyperlink" Target="https://www.ncino.com/banking-advisor" TargetMode="External"/><Relationship Id="rId731" Type="http://schemas.openxmlformats.org/officeDocument/2006/relationships/hyperlink" Target="https://www.ncino.com/banking-advisor" TargetMode="External"/><Relationship Id="rId973" Type="http://schemas.openxmlformats.org/officeDocument/2006/relationships/hyperlink" Target="https://slack.com/intl/en-us/features" TargetMode="External"/><Relationship Id="rId738" Type="http://schemas.openxmlformats.org/officeDocument/2006/relationships/hyperlink" Target="https://trailhead.salesforce.com/content/learn/modules/agentforce-financial-services-basics" TargetMode="External"/><Relationship Id="rId737" Type="http://schemas.openxmlformats.org/officeDocument/2006/relationships/hyperlink" Target="https://trailhead.salesforce.com/content/learn/modules/agentforce-financial-services-basics" TargetMode="External"/><Relationship Id="rId979" Type="http://schemas.openxmlformats.org/officeDocument/2006/relationships/hyperlink" Target="https://trailhead.salesforce.com/content/learn/modules/agentforce-financial-services-basics" TargetMode="External"/><Relationship Id="rId736" Type="http://schemas.openxmlformats.org/officeDocument/2006/relationships/hyperlink" Target="https://trailhead.salesforce.com/content/learn/modules/agentforce-financial-services-basics" TargetMode="External"/><Relationship Id="rId978" Type="http://schemas.openxmlformats.org/officeDocument/2006/relationships/hyperlink" Target="https://www.ncino.com/banking-advisor" TargetMode="External"/><Relationship Id="rId735" Type="http://schemas.openxmlformats.org/officeDocument/2006/relationships/hyperlink" Target="https://trailhead.salesforce.com/content/learn/modules/agentforce-financial-services-basics" TargetMode="External"/><Relationship Id="rId977" Type="http://schemas.openxmlformats.org/officeDocument/2006/relationships/hyperlink" Target="https://www.ncino.com/banking-advisor" TargetMode="External"/><Relationship Id="rId37" Type="http://schemas.openxmlformats.org/officeDocument/2006/relationships/hyperlink" Target="https://www.stewart.com/content/stewart/stewartcom/en.html" TargetMode="External"/><Relationship Id="rId36" Type="http://schemas.openxmlformats.org/officeDocument/2006/relationships/hyperlink" Target="https://www.silvergatebank.com/" TargetMode="External"/><Relationship Id="rId39" Type="http://schemas.openxmlformats.org/officeDocument/2006/relationships/hyperlink" Target="https://www.stewart.com/content/stewart/stewartcom/en.html" TargetMode="External"/><Relationship Id="rId38" Type="http://schemas.openxmlformats.org/officeDocument/2006/relationships/hyperlink" Target="https://www.stewart.com/content/stewart/stewartcom/en.html" TargetMode="External"/><Relationship Id="rId730" Type="http://schemas.openxmlformats.org/officeDocument/2006/relationships/hyperlink" Target="https://slack.com/intl/en-us/features" TargetMode="External"/><Relationship Id="rId972" Type="http://schemas.openxmlformats.org/officeDocument/2006/relationships/hyperlink" Target="https://trailhead.salesforce.com/content/learn/modules/agentforce-financial-services-basics" TargetMode="External"/><Relationship Id="rId971" Type="http://schemas.openxmlformats.org/officeDocument/2006/relationships/hyperlink" Target="https://trailhead.salesforce.com/content/learn/modules/agentforce-financial-services-basics" TargetMode="External"/><Relationship Id="rId970" Type="http://schemas.openxmlformats.org/officeDocument/2006/relationships/hyperlink" Target="https://trailhead.salesforce.com/content/learn/modules/agentforce-financial-services-basics" TargetMode="External"/><Relationship Id="rId1114" Type="http://schemas.openxmlformats.org/officeDocument/2006/relationships/hyperlink" Target="https://www.ncino.com/banking-advisor" TargetMode="External"/><Relationship Id="rId1115" Type="http://schemas.openxmlformats.org/officeDocument/2006/relationships/hyperlink" Target="https://trailhead.salesforce.com/content/learn/modules/financial-services-cloud-basics" TargetMode="External"/><Relationship Id="rId20" Type="http://schemas.openxmlformats.org/officeDocument/2006/relationships/hyperlink" Target="https://www.mesirow.com/" TargetMode="External"/><Relationship Id="rId1116" Type="http://schemas.openxmlformats.org/officeDocument/2006/relationships/hyperlink" Target="https://trailhead.salesforce.com/content/learn/modules/agentforce-financial-services-basics" TargetMode="External"/><Relationship Id="rId1117" Type="http://schemas.openxmlformats.org/officeDocument/2006/relationships/hyperlink" Target="https://slack.com/intl/en-us/features" TargetMode="External"/><Relationship Id="rId22" Type="http://schemas.openxmlformats.org/officeDocument/2006/relationships/hyperlink" Target="https://www.pentegra.com/" TargetMode="External"/><Relationship Id="rId1118" Type="http://schemas.openxmlformats.org/officeDocument/2006/relationships/hyperlink" Target="https://trailhead.salesforce.com/content/learn/modules/agentforce-financial-services-basics" TargetMode="External"/><Relationship Id="rId21" Type="http://schemas.openxmlformats.org/officeDocument/2006/relationships/hyperlink" Target="https://www.pentegra.com/" TargetMode="External"/><Relationship Id="rId1119" Type="http://schemas.openxmlformats.org/officeDocument/2006/relationships/hyperlink" Target="https://www.ncino.com/banking-advisor" TargetMode="External"/><Relationship Id="rId24" Type="http://schemas.openxmlformats.org/officeDocument/2006/relationships/hyperlink" Target="https://bell.bank/" TargetMode="External"/><Relationship Id="rId23" Type="http://schemas.openxmlformats.org/officeDocument/2006/relationships/hyperlink" Target="https://www.marinecu.com/" TargetMode="External"/><Relationship Id="rId525" Type="http://schemas.openxmlformats.org/officeDocument/2006/relationships/hyperlink" Target="https://www.ncino.com/banking-advisor" TargetMode="External"/><Relationship Id="rId767" Type="http://schemas.openxmlformats.org/officeDocument/2006/relationships/hyperlink" Target="https://trailhead.salesforce.com/content/learn/modules/agentforce-financial-services-basics" TargetMode="External"/><Relationship Id="rId524" Type="http://schemas.openxmlformats.org/officeDocument/2006/relationships/hyperlink" Target="https://trailhead.salesforce.com/content/learn/modules/agentforce-financial-services-basics" TargetMode="External"/><Relationship Id="rId766" Type="http://schemas.openxmlformats.org/officeDocument/2006/relationships/hyperlink" Target="https://trailhead.salesforce.com/content/learn/modules/agentforce-financial-services-basics" TargetMode="External"/><Relationship Id="rId523" Type="http://schemas.openxmlformats.org/officeDocument/2006/relationships/hyperlink" Target="https://trailhead.salesforce.com/content/learn/modules/agentforce-financial-services-basics" TargetMode="External"/><Relationship Id="rId765" Type="http://schemas.openxmlformats.org/officeDocument/2006/relationships/hyperlink" Target="https://www.ncino.com/banking-advisor" TargetMode="External"/><Relationship Id="rId522" Type="http://schemas.openxmlformats.org/officeDocument/2006/relationships/hyperlink" Target="https://slack.com/intl/en-us/features" TargetMode="External"/><Relationship Id="rId764" Type="http://schemas.openxmlformats.org/officeDocument/2006/relationships/hyperlink" Target="https://trailhead.salesforce.com/content/learn/modules/agentforce-financial-services-basics" TargetMode="External"/><Relationship Id="rId529" Type="http://schemas.openxmlformats.org/officeDocument/2006/relationships/hyperlink" Target="https://www.ncino.com/banking-advisor" TargetMode="External"/><Relationship Id="rId528" Type="http://schemas.openxmlformats.org/officeDocument/2006/relationships/hyperlink" Target="https://slack.com/intl/en-us/features" TargetMode="External"/><Relationship Id="rId527" Type="http://schemas.openxmlformats.org/officeDocument/2006/relationships/hyperlink" Target="https://trailhead.salesforce.com/content/learn/modules/agentforce-financial-services-basics" TargetMode="External"/><Relationship Id="rId769" Type="http://schemas.openxmlformats.org/officeDocument/2006/relationships/hyperlink" Target="https://trailhead.salesforce.com/content/learn/modules/agentforce-financial-services-basics" TargetMode="External"/><Relationship Id="rId526" Type="http://schemas.openxmlformats.org/officeDocument/2006/relationships/hyperlink" Target="https://trailhead.salesforce.com/content/learn/modules/financial-services-cloud-basics" TargetMode="External"/><Relationship Id="rId768" Type="http://schemas.openxmlformats.org/officeDocument/2006/relationships/hyperlink" Target="https://www.ncino.com/banking-advisor" TargetMode="External"/><Relationship Id="rId26" Type="http://schemas.openxmlformats.org/officeDocument/2006/relationships/hyperlink" Target="https://ffin.com/" TargetMode="External"/><Relationship Id="rId25" Type="http://schemas.openxmlformats.org/officeDocument/2006/relationships/hyperlink" Target="https://ffin.com/" TargetMode="External"/><Relationship Id="rId28" Type="http://schemas.openxmlformats.org/officeDocument/2006/relationships/hyperlink" Target="https://ffin.com/" TargetMode="External"/><Relationship Id="rId27" Type="http://schemas.openxmlformats.org/officeDocument/2006/relationships/hyperlink" Target="https://ffin.com/" TargetMode="External"/><Relationship Id="rId521" Type="http://schemas.openxmlformats.org/officeDocument/2006/relationships/hyperlink" Target="https://trailhead.salesforce.com/content/learn/modules/agentforce-financial-services-basics" TargetMode="External"/><Relationship Id="rId763" Type="http://schemas.openxmlformats.org/officeDocument/2006/relationships/hyperlink" Target="https://trailhead.salesforce.com/content/learn/modules/agentforce-financial-services-basics" TargetMode="External"/><Relationship Id="rId1110" Type="http://schemas.openxmlformats.org/officeDocument/2006/relationships/hyperlink" Target="https://trailhead.salesforce.com/content/learn/modules/agentforce-financial-services-basics" TargetMode="External"/><Relationship Id="rId29" Type="http://schemas.openxmlformats.org/officeDocument/2006/relationships/hyperlink" Target="https://ffin.com/" TargetMode="External"/><Relationship Id="rId520" Type="http://schemas.openxmlformats.org/officeDocument/2006/relationships/hyperlink" Target="https://www.ncino.com/banking-advisor" TargetMode="External"/><Relationship Id="rId762" Type="http://schemas.openxmlformats.org/officeDocument/2006/relationships/hyperlink" Target="https://www.ncino.com/banking-advisor" TargetMode="External"/><Relationship Id="rId1111" Type="http://schemas.openxmlformats.org/officeDocument/2006/relationships/hyperlink" Target="https://www.ncino.com/banking-advisor" TargetMode="External"/><Relationship Id="rId761" Type="http://schemas.openxmlformats.org/officeDocument/2006/relationships/hyperlink" Target="https://trailhead.salesforce.com/content/learn/modules/agentforce-financial-services-basics" TargetMode="External"/><Relationship Id="rId1112" Type="http://schemas.openxmlformats.org/officeDocument/2006/relationships/hyperlink" Target="https://www.ncino.com/banking-advisor" TargetMode="External"/><Relationship Id="rId760" Type="http://schemas.openxmlformats.org/officeDocument/2006/relationships/hyperlink" Target="https://trailhead.salesforce.com/content/learn/modules/agentforce-financial-services-basics" TargetMode="External"/><Relationship Id="rId1113" Type="http://schemas.openxmlformats.org/officeDocument/2006/relationships/hyperlink" Target="https://trailhead.salesforce.com/content/learn/modules/agentforce-financial-services-basics" TargetMode="External"/><Relationship Id="rId1103" Type="http://schemas.openxmlformats.org/officeDocument/2006/relationships/hyperlink" Target="https://www.ncino.com/banking-advisor" TargetMode="External"/><Relationship Id="rId1104" Type="http://schemas.openxmlformats.org/officeDocument/2006/relationships/hyperlink" Target="https://trailhead.salesforce.com/content/learn/modules/agentforce-financial-services-basics" TargetMode="External"/><Relationship Id="rId1105" Type="http://schemas.openxmlformats.org/officeDocument/2006/relationships/hyperlink" Target="https://www.ncino.com/banking-advisor" TargetMode="External"/><Relationship Id="rId1106" Type="http://schemas.openxmlformats.org/officeDocument/2006/relationships/hyperlink" Target="https://trailhead.salesforce.com/content/learn/modules/agentforce-financial-services-basics" TargetMode="External"/><Relationship Id="rId11" Type="http://schemas.openxmlformats.org/officeDocument/2006/relationships/hyperlink" Target="https://www.mesirow.com/" TargetMode="External"/><Relationship Id="rId1107" Type="http://schemas.openxmlformats.org/officeDocument/2006/relationships/hyperlink" Target="https://trailhead.salesforce.com/content/learn/modules/financial-services-cloud-basics" TargetMode="External"/><Relationship Id="rId10" Type="http://schemas.openxmlformats.org/officeDocument/2006/relationships/hyperlink" Target="https://www.mesirow.com/" TargetMode="External"/><Relationship Id="rId1108" Type="http://schemas.openxmlformats.org/officeDocument/2006/relationships/hyperlink" Target="https://trailhead.salesforce.com/content/learn/modules/agentforce-financial-services-basics" TargetMode="External"/><Relationship Id="rId13" Type="http://schemas.openxmlformats.org/officeDocument/2006/relationships/hyperlink" Target="https://www.mesirow.com/" TargetMode="External"/><Relationship Id="rId1109" Type="http://schemas.openxmlformats.org/officeDocument/2006/relationships/hyperlink" Target="https://www.ncino.com/banking-advisor" TargetMode="External"/><Relationship Id="rId12" Type="http://schemas.openxmlformats.org/officeDocument/2006/relationships/hyperlink" Target="https://www.mesirow.com/" TargetMode="External"/><Relationship Id="rId519" Type="http://schemas.openxmlformats.org/officeDocument/2006/relationships/hyperlink" Target="https://trailhead.salesforce.com/content/learn/modules/financial-services-cloud-basics" TargetMode="External"/><Relationship Id="rId514" Type="http://schemas.openxmlformats.org/officeDocument/2006/relationships/hyperlink" Target="https://www.ncino.com/banking-advisor" TargetMode="External"/><Relationship Id="rId756" Type="http://schemas.openxmlformats.org/officeDocument/2006/relationships/hyperlink" Target="https://www.ncino.com/banking-advisor" TargetMode="External"/><Relationship Id="rId998" Type="http://schemas.openxmlformats.org/officeDocument/2006/relationships/hyperlink" Target="https://www.ncino.com/banking-advisor" TargetMode="External"/><Relationship Id="rId513" Type="http://schemas.openxmlformats.org/officeDocument/2006/relationships/hyperlink" Target="https://www.zionsbank.com/" TargetMode="External"/><Relationship Id="rId755" Type="http://schemas.openxmlformats.org/officeDocument/2006/relationships/hyperlink" Target="https://www.ncino.com/banking-advisor" TargetMode="External"/><Relationship Id="rId997" Type="http://schemas.openxmlformats.org/officeDocument/2006/relationships/hyperlink" Target="https://trailhead.salesforce.com/content/learn/modules/agentforce-financial-services-basics" TargetMode="External"/><Relationship Id="rId512" Type="http://schemas.openxmlformats.org/officeDocument/2006/relationships/hyperlink" Target="https://www.silvergatebank.com/" TargetMode="External"/><Relationship Id="rId754" Type="http://schemas.openxmlformats.org/officeDocument/2006/relationships/hyperlink" Target="https://trailhead.salesforce.com/content/learn/modules/agentforce-financial-services-basics" TargetMode="External"/><Relationship Id="rId996" Type="http://schemas.openxmlformats.org/officeDocument/2006/relationships/hyperlink" Target="https://trailhead.salesforce.com/content/learn/modules/agentforce-financial-services-basics" TargetMode="External"/><Relationship Id="rId511" Type="http://schemas.openxmlformats.org/officeDocument/2006/relationships/hyperlink" Target="https://www.pentegra.com/" TargetMode="External"/><Relationship Id="rId753" Type="http://schemas.openxmlformats.org/officeDocument/2006/relationships/hyperlink" Target="https://trailhead.salesforce.com/content/learn/modules/agentforce-financial-services-basics" TargetMode="External"/><Relationship Id="rId995" Type="http://schemas.openxmlformats.org/officeDocument/2006/relationships/hyperlink" Target="https://trailhead.salesforce.com/content/learn/modules/agentforce-financial-services-basics" TargetMode="External"/><Relationship Id="rId518" Type="http://schemas.openxmlformats.org/officeDocument/2006/relationships/hyperlink" Target="https://trailhead.salesforce.com/content/learn/modules/agentforce-financial-services-basics" TargetMode="External"/><Relationship Id="rId517" Type="http://schemas.openxmlformats.org/officeDocument/2006/relationships/hyperlink" Target="https://slack.com/intl/en-us/features" TargetMode="External"/><Relationship Id="rId759" Type="http://schemas.openxmlformats.org/officeDocument/2006/relationships/hyperlink" Target="https://trailhead.salesforce.com/content/learn/modules/agentforce-financial-services-basics" TargetMode="External"/><Relationship Id="rId516" Type="http://schemas.openxmlformats.org/officeDocument/2006/relationships/hyperlink" Target="https://trailhead.salesforce.com/content/learn/modules/agentforce-financial-services-basics" TargetMode="External"/><Relationship Id="rId758" Type="http://schemas.openxmlformats.org/officeDocument/2006/relationships/hyperlink" Target="https://trailhead.salesforce.com/content/learn/modules/agentforce-financial-services-basics" TargetMode="External"/><Relationship Id="rId515" Type="http://schemas.openxmlformats.org/officeDocument/2006/relationships/hyperlink" Target="https://trailhead.salesforce.com/content/learn/modules/financial-services-cloud-basics" TargetMode="External"/><Relationship Id="rId757" Type="http://schemas.openxmlformats.org/officeDocument/2006/relationships/hyperlink" Target="https://trailhead.salesforce.com/content/learn/modules/agentforce-financial-services-basics" TargetMode="External"/><Relationship Id="rId999" Type="http://schemas.openxmlformats.org/officeDocument/2006/relationships/hyperlink" Target="https://slack.com/intl/en-us/features" TargetMode="External"/><Relationship Id="rId15" Type="http://schemas.openxmlformats.org/officeDocument/2006/relationships/hyperlink" Target="https://www.mesirow.com/" TargetMode="External"/><Relationship Id="rId990" Type="http://schemas.openxmlformats.org/officeDocument/2006/relationships/hyperlink" Target="https://trailhead.salesforce.com/content/learn/modules/agentforce-financial-services-basics" TargetMode="External"/><Relationship Id="rId14" Type="http://schemas.openxmlformats.org/officeDocument/2006/relationships/hyperlink" Target="https://www.mesirow.com/" TargetMode="External"/><Relationship Id="rId17" Type="http://schemas.openxmlformats.org/officeDocument/2006/relationships/hyperlink" Target="https://www.mesirow.com/" TargetMode="External"/><Relationship Id="rId16" Type="http://schemas.openxmlformats.org/officeDocument/2006/relationships/hyperlink" Target="https://www.mesirow.com/" TargetMode="External"/><Relationship Id="rId19" Type="http://schemas.openxmlformats.org/officeDocument/2006/relationships/hyperlink" Target="https://www.mesirow.com/" TargetMode="External"/><Relationship Id="rId510" Type="http://schemas.openxmlformats.org/officeDocument/2006/relationships/hyperlink" Target="https://www.pentegra.com/" TargetMode="External"/><Relationship Id="rId752" Type="http://schemas.openxmlformats.org/officeDocument/2006/relationships/hyperlink" Target="https://trailhead.salesforce.com/content/learn/modules/agentforce-financial-services-basics" TargetMode="External"/><Relationship Id="rId994" Type="http://schemas.openxmlformats.org/officeDocument/2006/relationships/hyperlink" Target="https://trailhead.salesforce.com/content/learn/modules/agentforce-financial-services-basics" TargetMode="External"/><Relationship Id="rId18" Type="http://schemas.openxmlformats.org/officeDocument/2006/relationships/hyperlink" Target="https://www.mesirow.com/" TargetMode="External"/><Relationship Id="rId751" Type="http://schemas.openxmlformats.org/officeDocument/2006/relationships/hyperlink" Target="https://trailhead.salesforce.com/content/learn/modules/agentforce-financial-services-basics" TargetMode="External"/><Relationship Id="rId993" Type="http://schemas.openxmlformats.org/officeDocument/2006/relationships/hyperlink" Target="https://slack.com/intl/en-us/features" TargetMode="External"/><Relationship Id="rId1100" Type="http://schemas.openxmlformats.org/officeDocument/2006/relationships/hyperlink" Target="https://trailhead.salesforce.com/content/learn/modules/agentforce-financial-services-basics" TargetMode="External"/><Relationship Id="rId750" Type="http://schemas.openxmlformats.org/officeDocument/2006/relationships/hyperlink" Target="https://trailhead.salesforce.com/content/learn/modules/agentforce-financial-services-basics" TargetMode="External"/><Relationship Id="rId992" Type="http://schemas.openxmlformats.org/officeDocument/2006/relationships/hyperlink" Target="https://slack.com/intl/en-us/features" TargetMode="External"/><Relationship Id="rId1101" Type="http://schemas.openxmlformats.org/officeDocument/2006/relationships/hyperlink" Target="https://trailhead.salesforce.com/content/learn/modules/financial-services-cloud-basics" TargetMode="External"/><Relationship Id="rId991" Type="http://schemas.openxmlformats.org/officeDocument/2006/relationships/hyperlink" Target="https://www.ncino.com/banking-advisor" TargetMode="External"/><Relationship Id="rId1102" Type="http://schemas.openxmlformats.org/officeDocument/2006/relationships/hyperlink" Target="https://trailhead.salesforce.com/content/learn/modules/financial-services-cloud-basics" TargetMode="External"/><Relationship Id="rId84" Type="http://schemas.openxmlformats.org/officeDocument/2006/relationships/hyperlink" Target="https://www.zionsbank.com/" TargetMode="External"/><Relationship Id="rId83" Type="http://schemas.openxmlformats.org/officeDocument/2006/relationships/hyperlink" Target="https://www.zionsbank.com/" TargetMode="External"/><Relationship Id="rId86" Type="http://schemas.openxmlformats.org/officeDocument/2006/relationships/hyperlink" Target="https://www.americu.org/" TargetMode="External"/><Relationship Id="rId85" Type="http://schemas.openxmlformats.org/officeDocument/2006/relationships/hyperlink" Target="https://www.corningcu.org/" TargetMode="External"/><Relationship Id="rId88" Type="http://schemas.openxmlformats.org/officeDocument/2006/relationships/hyperlink" Target="https://www.americu.org/" TargetMode="External"/><Relationship Id="rId87" Type="http://schemas.openxmlformats.org/officeDocument/2006/relationships/hyperlink" Target="https://www.americu.org/" TargetMode="External"/><Relationship Id="rId89" Type="http://schemas.openxmlformats.org/officeDocument/2006/relationships/hyperlink" Target="https://bell.bank/" TargetMode="External"/><Relationship Id="rId709" Type="http://schemas.openxmlformats.org/officeDocument/2006/relationships/hyperlink" Target="https://trailhead.salesforce.com/content/learn/modules/financial-services-cloud-basics" TargetMode="External"/><Relationship Id="rId708" Type="http://schemas.openxmlformats.org/officeDocument/2006/relationships/hyperlink" Target="https://trailhead.salesforce.com/content/learn/modules/financial-services-cloud-basics" TargetMode="External"/><Relationship Id="rId707" Type="http://schemas.openxmlformats.org/officeDocument/2006/relationships/hyperlink" Target="https://trailhead.salesforce.com/content/learn/modules/financial-services-cloud-basics" TargetMode="External"/><Relationship Id="rId949" Type="http://schemas.openxmlformats.org/officeDocument/2006/relationships/hyperlink" Target="https://trailhead.salesforce.com/content/learn/modules/agentforce-financial-services-basics" TargetMode="External"/><Relationship Id="rId706" Type="http://schemas.openxmlformats.org/officeDocument/2006/relationships/hyperlink" Target="https://trailhead.salesforce.com/content/learn/modules/financial-services-cloud-basics" TargetMode="External"/><Relationship Id="rId948" Type="http://schemas.openxmlformats.org/officeDocument/2006/relationships/hyperlink" Target="https://trailhead.salesforce.com/content/learn/modules/agentforce-financial-services-basics" TargetMode="External"/><Relationship Id="rId80" Type="http://schemas.openxmlformats.org/officeDocument/2006/relationships/hyperlink" Target="https://www.mesirow.com/" TargetMode="External"/><Relationship Id="rId82" Type="http://schemas.openxmlformats.org/officeDocument/2006/relationships/hyperlink" Target="https://www.pentegra.com/" TargetMode="External"/><Relationship Id="rId81" Type="http://schemas.openxmlformats.org/officeDocument/2006/relationships/hyperlink" Target="https://www.mutualofenumclaw.com/" TargetMode="External"/><Relationship Id="rId701" Type="http://schemas.openxmlformats.org/officeDocument/2006/relationships/hyperlink" Target="https://trailhead.salesforce.com/content/learn/modules/agentforce-financial-services-basics" TargetMode="External"/><Relationship Id="rId943" Type="http://schemas.openxmlformats.org/officeDocument/2006/relationships/hyperlink" Target="https://trailhead.salesforce.com/content/learn/modules/financial-services-cloud-basics" TargetMode="External"/><Relationship Id="rId700" Type="http://schemas.openxmlformats.org/officeDocument/2006/relationships/hyperlink" Target="https://www.ncino.com/banking-advisor" TargetMode="External"/><Relationship Id="rId942" Type="http://schemas.openxmlformats.org/officeDocument/2006/relationships/hyperlink" Target="https://trailhead.salesforce.com/content/learn/modules/agentforce-financial-services-basics" TargetMode="External"/><Relationship Id="rId941" Type="http://schemas.openxmlformats.org/officeDocument/2006/relationships/hyperlink" Target="https://trailhead.salesforce.com/content/learn/modules/agentforce-financial-services-basics" TargetMode="External"/><Relationship Id="rId940" Type="http://schemas.openxmlformats.org/officeDocument/2006/relationships/hyperlink" Target="https://trailhead.salesforce.com/content/learn/modules/agentforce-financial-services-basics" TargetMode="External"/><Relationship Id="rId705" Type="http://schemas.openxmlformats.org/officeDocument/2006/relationships/hyperlink" Target="https://trailhead.salesforce.com/content/learn/modules/agentforce-financial-services-basics" TargetMode="External"/><Relationship Id="rId947" Type="http://schemas.openxmlformats.org/officeDocument/2006/relationships/hyperlink" Target="https://trailhead.salesforce.com/content/learn/modules/agentforce-financial-services-basics" TargetMode="External"/><Relationship Id="rId704" Type="http://schemas.openxmlformats.org/officeDocument/2006/relationships/hyperlink" Target="https://www.ncino.com/banking-advisor" TargetMode="External"/><Relationship Id="rId946" Type="http://schemas.openxmlformats.org/officeDocument/2006/relationships/hyperlink" Target="https://trailhead.salesforce.com/content/learn/modules/agentforce-financial-services-basics" TargetMode="External"/><Relationship Id="rId703" Type="http://schemas.openxmlformats.org/officeDocument/2006/relationships/hyperlink" Target="https://slack.com/intl/en-us/features" TargetMode="External"/><Relationship Id="rId945" Type="http://schemas.openxmlformats.org/officeDocument/2006/relationships/hyperlink" Target="https://trailhead.salesforce.com/content/learn/modules/agentforce-financial-services-basics" TargetMode="External"/><Relationship Id="rId702" Type="http://schemas.openxmlformats.org/officeDocument/2006/relationships/hyperlink" Target="https://trailhead.salesforce.com/content/learn/modules/financial-services-cloud-basics" TargetMode="External"/><Relationship Id="rId944" Type="http://schemas.openxmlformats.org/officeDocument/2006/relationships/hyperlink" Target="https://slack.com/intl/en-us/features" TargetMode="External"/><Relationship Id="rId73" Type="http://schemas.openxmlformats.org/officeDocument/2006/relationships/hyperlink" Target="https://www.mesirow.com/" TargetMode="External"/><Relationship Id="rId72" Type="http://schemas.openxmlformats.org/officeDocument/2006/relationships/hyperlink" Target="https://www.aviso.ca/en/our-services-offerings/investment-solutions" TargetMode="External"/><Relationship Id="rId75" Type="http://schemas.openxmlformats.org/officeDocument/2006/relationships/hyperlink" Target="http://www.blocas.com/contact.php" TargetMode="External"/><Relationship Id="rId74" Type="http://schemas.openxmlformats.org/officeDocument/2006/relationships/hyperlink" Target="https://www.mutualofenumclaw.com/" TargetMode="External"/><Relationship Id="rId77" Type="http://schemas.openxmlformats.org/officeDocument/2006/relationships/hyperlink" Target="https://www.zionsbank.com/" TargetMode="External"/><Relationship Id="rId76" Type="http://schemas.openxmlformats.org/officeDocument/2006/relationships/hyperlink" Target="https://www.pentegra.com/" TargetMode="External"/><Relationship Id="rId79" Type="http://schemas.openxmlformats.org/officeDocument/2006/relationships/hyperlink" Target="https://www.aviso.ca/en/our-services-offerings/investment-solutions" TargetMode="External"/><Relationship Id="rId78" Type="http://schemas.openxmlformats.org/officeDocument/2006/relationships/hyperlink" Target="https://www.zionsbank.com/" TargetMode="External"/><Relationship Id="rId939" Type="http://schemas.openxmlformats.org/officeDocument/2006/relationships/hyperlink" Target="https://trailhead.salesforce.com/content/learn/modules/agentforce-financial-services-basics" TargetMode="External"/><Relationship Id="rId938" Type="http://schemas.openxmlformats.org/officeDocument/2006/relationships/hyperlink" Target="https://slack.com/intl/en-us/features" TargetMode="External"/><Relationship Id="rId937" Type="http://schemas.openxmlformats.org/officeDocument/2006/relationships/hyperlink" Target="https://trailhead.salesforce.com/content/learn/modules/financial-services-cloud-basics" TargetMode="External"/><Relationship Id="rId71" Type="http://schemas.openxmlformats.org/officeDocument/2006/relationships/hyperlink" Target="https://imacorp.com/" TargetMode="External"/><Relationship Id="rId70" Type="http://schemas.openxmlformats.org/officeDocument/2006/relationships/hyperlink" Target="https://www.pentegra.com/" TargetMode="External"/><Relationship Id="rId932" Type="http://schemas.openxmlformats.org/officeDocument/2006/relationships/hyperlink" Target="https://trailhead.salesforce.com/content/learn/modules/agentforce-financial-services-basics" TargetMode="External"/><Relationship Id="rId931" Type="http://schemas.openxmlformats.org/officeDocument/2006/relationships/hyperlink" Target="https://trailhead.salesforce.com/content/learn/modules/financial-services-cloud-basics" TargetMode="External"/><Relationship Id="rId930" Type="http://schemas.openxmlformats.org/officeDocument/2006/relationships/hyperlink" Target="https://trailhead.salesforce.com/content/learn/modules/agentforce-financial-services-basics" TargetMode="External"/><Relationship Id="rId936" Type="http://schemas.openxmlformats.org/officeDocument/2006/relationships/hyperlink" Target="https://trailhead.salesforce.com/content/learn/modules/agentforce-financial-services-basics" TargetMode="External"/><Relationship Id="rId935" Type="http://schemas.openxmlformats.org/officeDocument/2006/relationships/hyperlink" Target="https://trailhead.salesforce.com/content/learn/modules/agentforce-financial-services-basics" TargetMode="External"/><Relationship Id="rId934" Type="http://schemas.openxmlformats.org/officeDocument/2006/relationships/hyperlink" Target="https://slack.com/intl/en-us/features" TargetMode="External"/><Relationship Id="rId933" Type="http://schemas.openxmlformats.org/officeDocument/2006/relationships/hyperlink" Target="https://trailhead.salesforce.com/content/learn/modules/agentforce-financial-services-basics" TargetMode="External"/><Relationship Id="rId62" Type="http://schemas.openxmlformats.org/officeDocument/2006/relationships/hyperlink" Target="https://www.mesirow.com/" TargetMode="External"/><Relationship Id="rId61" Type="http://schemas.openxmlformats.org/officeDocument/2006/relationships/hyperlink" Target="https://www.mesirow.com/" TargetMode="External"/><Relationship Id="rId64" Type="http://schemas.openxmlformats.org/officeDocument/2006/relationships/hyperlink" Target="https://www.mesirow.com/" TargetMode="External"/><Relationship Id="rId63" Type="http://schemas.openxmlformats.org/officeDocument/2006/relationships/hyperlink" Target="https://www.mesirow.com/" TargetMode="External"/><Relationship Id="rId66" Type="http://schemas.openxmlformats.org/officeDocument/2006/relationships/hyperlink" Target="https://www.pentegra.com/" TargetMode="External"/><Relationship Id="rId65" Type="http://schemas.openxmlformats.org/officeDocument/2006/relationships/hyperlink" Target="https://www.mesirow.com/" TargetMode="External"/><Relationship Id="rId68" Type="http://schemas.openxmlformats.org/officeDocument/2006/relationships/hyperlink" Target="https://www.pentegra.com/" TargetMode="External"/><Relationship Id="rId67" Type="http://schemas.openxmlformats.org/officeDocument/2006/relationships/hyperlink" Target="https://www.pentegra.com/" TargetMode="External"/><Relationship Id="rId729" Type="http://schemas.openxmlformats.org/officeDocument/2006/relationships/hyperlink" Target="https://trailhead.salesforce.com/content/learn/modules/financial-services-cloud-basics" TargetMode="External"/><Relationship Id="rId728" Type="http://schemas.openxmlformats.org/officeDocument/2006/relationships/hyperlink" Target="https://trailhead.salesforce.com/content/learn/modules/agentforce-financial-services-basics" TargetMode="External"/><Relationship Id="rId60" Type="http://schemas.openxmlformats.org/officeDocument/2006/relationships/hyperlink" Target="https://www.mesirow.com/" TargetMode="External"/><Relationship Id="rId723" Type="http://schemas.openxmlformats.org/officeDocument/2006/relationships/hyperlink" Target="https://trailhead.salesforce.com/content/learn/modules/financial-services-cloud-basics" TargetMode="External"/><Relationship Id="rId965" Type="http://schemas.openxmlformats.org/officeDocument/2006/relationships/hyperlink" Target="https://www.ncino.com/banking-advisor" TargetMode="External"/><Relationship Id="rId722" Type="http://schemas.openxmlformats.org/officeDocument/2006/relationships/hyperlink" Target="https://trailhead.salesforce.com/content/learn/modules/financial-services-cloud-basics" TargetMode="External"/><Relationship Id="rId964" Type="http://schemas.openxmlformats.org/officeDocument/2006/relationships/hyperlink" Target="https://trailhead.salesforce.com/content/learn/modules/agentforce-financial-services-basics" TargetMode="External"/><Relationship Id="rId721" Type="http://schemas.openxmlformats.org/officeDocument/2006/relationships/hyperlink" Target="https://trailhead.salesforce.com/content/learn/modules/agentforce-financial-services-basics" TargetMode="External"/><Relationship Id="rId963" Type="http://schemas.openxmlformats.org/officeDocument/2006/relationships/hyperlink" Target="https://slack.com/intl/en-us/features" TargetMode="External"/><Relationship Id="rId720" Type="http://schemas.openxmlformats.org/officeDocument/2006/relationships/hyperlink" Target="https://trailhead.salesforce.com/content/learn/modules/agentforce-financial-services-basics" TargetMode="External"/><Relationship Id="rId962" Type="http://schemas.openxmlformats.org/officeDocument/2006/relationships/hyperlink" Target="https://trailhead.salesforce.com/content/learn/modules/agentforce-financial-services-basics" TargetMode="External"/><Relationship Id="rId727" Type="http://schemas.openxmlformats.org/officeDocument/2006/relationships/hyperlink" Target="https://slack.com/intl/en-us/features" TargetMode="External"/><Relationship Id="rId969" Type="http://schemas.openxmlformats.org/officeDocument/2006/relationships/hyperlink" Target="https://trailhead.salesforce.com/content/learn/modules/agentforce-financial-services-basics" TargetMode="External"/><Relationship Id="rId726" Type="http://schemas.openxmlformats.org/officeDocument/2006/relationships/hyperlink" Target="https://www.ncino.com/banking-advisor" TargetMode="External"/><Relationship Id="rId968" Type="http://schemas.openxmlformats.org/officeDocument/2006/relationships/hyperlink" Target="https://slack.com/intl/en-us/features" TargetMode="External"/><Relationship Id="rId725" Type="http://schemas.openxmlformats.org/officeDocument/2006/relationships/hyperlink" Target="https://trailhead.salesforce.com/content/learn/modules/financial-services-cloud-basics" TargetMode="External"/><Relationship Id="rId967" Type="http://schemas.openxmlformats.org/officeDocument/2006/relationships/hyperlink" Target="https://www.ncino.com/banking-advisor" TargetMode="External"/><Relationship Id="rId724" Type="http://schemas.openxmlformats.org/officeDocument/2006/relationships/hyperlink" Target="https://trailhead.salesforce.com/content/learn/modules/agentforce-financial-services-basics" TargetMode="External"/><Relationship Id="rId966" Type="http://schemas.openxmlformats.org/officeDocument/2006/relationships/hyperlink" Target="https://trailhead.salesforce.com/content/learn/modules/agentforce-financial-services-basics" TargetMode="External"/><Relationship Id="rId69" Type="http://schemas.openxmlformats.org/officeDocument/2006/relationships/hyperlink" Target="https://www.pentegra.com/" TargetMode="External"/><Relationship Id="rId961" Type="http://schemas.openxmlformats.org/officeDocument/2006/relationships/hyperlink" Target="https://trailhead.salesforce.com/content/learn/modules/agentforce-financial-services-basics" TargetMode="External"/><Relationship Id="rId960" Type="http://schemas.openxmlformats.org/officeDocument/2006/relationships/hyperlink" Target="https://slack.com/intl/en-us/features" TargetMode="External"/><Relationship Id="rId51" Type="http://schemas.openxmlformats.org/officeDocument/2006/relationships/hyperlink" Target="https://www.enterprisebank.com/" TargetMode="External"/><Relationship Id="rId50" Type="http://schemas.openxmlformats.org/officeDocument/2006/relationships/hyperlink" Target="https://www.enterprisebank.com/" TargetMode="External"/><Relationship Id="rId53" Type="http://schemas.openxmlformats.org/officeDocument/2006/relationships/hyperlink" Target="https://imacorp.com/" TargetMode="External"/><Relationship Id="rId52" Type="http://schemas.openxmlformats.org/officeDocument/2006/relationships/hyperlink" Target="https://ffin.com/" TargetMode="External"/><Relationship Id="rId55" Type="http://schemas.openxmlformats.org/officeDocument/2006/relationships/hyperlink" Target="https://www.mesirow.com/" TargetMode="External"/><Relationship Id="rId54" Type="http://schemas.openxmlformats.org/officeDocument/2006/relationships/hyperlink" Target="https://www.mesirow.com/" TargetMode="External"/><Relationship Id="rId57" Type="http://schemas.openxmlformats.org/officeDocument/2006/relationships/hyperlink" Target="https://www.mesirow.com/" TargetMode="External"/><Relationship Id="rId56" Type="http://schemas.openxmlformats.org/officeDocument/2006/relationships/hyperlink" Target="https://www.mesirow.com/" TargetMode="External"/><Relationship Id="rId719" Type="http://schemas.openxmlformats.org/officeDocument/2006/relationships/hyperlink" Target="https://trailhead.salesforce.com/content/learn/modules/agentforce-financial-services-basics" TargetMode="External"/><Relationship Id="rId718" Type="http://schemas.openxmlformats.org/officeDocument/2006/relationships/hyperlink" Target="https://trailhead.salesforce.com/content/learn/modules/agentforce-financial-services-basics" TargetMode="External"/><Relationship Id="rId717" Type="http://schemas.openxmlformats.org/officeDocument/2006/relationships/hyperlink" Target="https://trailhead.salesforce.com/content/learn/modules/financial-services-cloud-basics" TargetMode="External"/><Relationship Id="rId959" Type="http://schemas.openxmlformats.org/officeDocument/2006/relationships/hyperlink" Target="https://www.ncino.com/banking-advisor" TargetMode="External"/><Relationship Id="rId712" Type="http://schemas.openxmlformats.org/officeDocument/2006/relationships/hyperlink" Target="https://trailhead.salesforce.com/content/learn/modules/financial-services-cloud-basics" TargetMode="External"/><Relationship Id="rId954" Type="http://schemas.openxmlformats.org/officeDocument/2006/relationships/hyperlink" Target="https://trailhead.salesforce.com/content/learn/modules/agentforce-financial-services-basics" TargetMode="External"/><Relationship Id="rId711" Type="http://schemas.openxmlformats.org/officeDocument/2006/relationships/hyperlink" Target="https://trailhead.salesforce.com/content/learn/modules/agentforce-financial-services-basics" TargetMode="External"/><Relationship Id="rId953" Type="http://schemas.openxmlformats.org/officeDocument/2006/relationships/hyperlink" Target="https://slack.com/intl/en-us/features" TargetMode="External"/><Relationship Id="rId710" Type="http://schemas.openxmlformats.org/officeDocument/2006/relationships/hyperlink" Target="https://trailhead.salesforce.com/content/learn/modules/agentforce-financial-services-basics" TargetMode="External"/><Relationship Id="rId952" Type="http://schemas.openxmlformats.org/officeDocument/2006/relationships/hyperlink" Target="https://trailhead.salesforce.com/content/learn/modules/agentforce-financial-services-basics" TargetMode="External"/><Relationship Id="rId951" Type="http://schemas.openxmlformats.org/officeDocument/2006/relationships/hyperlink" Target="https://slack.com/intl/en-us/features" TargetMode="External"/><Relationship Id="rId716" Type="http://schemas.openxmlformats.org/officeDocument/2006/relationships/hyperlink" Target="https://trailhead.salesforce.com/content/learn/modules/financial-services-cloud-basics" TargetMode="External"/><Relationship Id="rId958" Type="http://schemas.openxmlformats.org/officeDocument/2006/relationships/hyperlink" Target="https://trailhead.salesforce.com/content/learn/modules/agentforce-financial-services-basics" TargetMode="External"/><Relationship Id="rId715" Type="http://schemas.openxmlformats.org/officeDocument/2006/relationships/hyperlink" Target="https://trailhead.salesforce.com/content/learn/modules/agentforce-financial-services-basics" TargetMode="External"/><Relationship Id="rId957" Type="http://schemas.openxmlformats.org/officeDocument/2006/relationships/hyperlink" Target="https://trailhead.salesforce.com/content/learn/modules/agentforce-financial-services-basics" TargetMode="External"/><Relationship Id="rId714" Type="http://schemas.openxmlformats.org/officeDocument/2006/relationships/hyperlink" Target="https://trailhead.salesforce.com/content/learn/modules/financial-services-cloud-basics" TargetMode="External"/><Relationship Id="rId956" Type="http://schemas.openxmlformats.org/officeDocument/2006/relationships/hyperlink" Target="https://trailhead.salesforce.com/content/learn/modules/financial-services-cloud-basics" TargetMode="External"/><Relationship Id="rId713" Type="http://schemas.openxmlformats.org/officeDocument/2006/relationships/hyperlink" Target="https://trailhead.salesforce.com/content/learn/modules/agentforce-financial-services-basics" TargetMode="External"/><Relationship Id="rId955" Type="http://schemas.openxmlformats.org/officeDocument/2006/relationships/hyperlink" Target="https://trailhead.salesforce.com/content/learn/modules/agentforce-financial-services-basics" TargetMode="External"/><Relationship Id="rId59" Type="http://schemas.openxmlformats.org/officeDocument/2006/relationships/hyperlink" Target="https://www.mesirow.com/" TargetMode="External"/><Relationship Id="rId58" Type="http://schemas.openxmlformats.org/officeDocument/2006/relationships/hyperlink" Target="https://www.mesirow.com/" TargetMode="External"/><Relationship Id="rId950" Type="http://schemas.openxmlformats.org/officeDocument/2006/relationships/hyperlink" Target="https://trailhead.salesforce.com/content/learn/modules/financial-services-cloud-basics" TargetMode="External"/><Relationship Id="rId590" Type="http://schemas.openxmlformats.org/officeDocument/2006/relationships/hyperlink" Target="https://slack.com/intl/en-us/features" TargetMode="External"/><Relationship Id="rId107" Type="http://schemas.openxmlformats.org/officeDocument/2006/relationships/hyperlink" Target="https://www.enterprisebank.com/" TargetMode="External"/><Relationship Id="rId349" Type="http://schemas.openxmlformats.org/officeDocument/2006/relationships/hyperlink" Target="https://imacorp.com/" TargetMode="External"/><Relationship Id="rId106" Type="http://schemas.openxmlformats.org/officeDocument/2006/relationships/hyperlink" Target="https://www.enterprisebank.com/" TargetMode="External"/><Relationship Id="rId348" Type="http://schemas.openxmlformats.org/officeDocument/2006/relationships/hyperlink" Target="https://imacorp.com/" TargetMode="External"/><Relationship Id="rId105" Type="http://schemas.openxmlformats.org/officeDocument/2006/relationships/hyperlink" Target="https://www.enterprisebank.com/" TargetMode="External"/><Relationship Id="rId347" Type="http://schemas.openxmlformats.org/officeDocument/2006/relationships/hyperlink" Target="https://imacorp.com/" TargetMode="External"/><Relationship Id="rId589" Type="http://schemas.openxmlformats.org/officeDocument/2006/relationships/hyperlink" Target="https://trailhead.salesforce.com/content/learn/modules/financial-services-cloud-basics" TargetMode="External"/><Relationship Id="rId104" Type="http://schemas.openxmlformats.org/officeDocument/2006/relationships/hyperlink" Target="https://www.enterprisebank.com/" TargetMode="External"/><Relationship Id="rId346" Type="http://schemas.openxmlformats.org/officeDocument/2006/relationships/hyperlink" Target="https://imacorp.com/" TargetMode="External"/><Relationship Id="rId588" Type="http://schemas.openxmlformats.org/officeDocument/2006/relationships/hyperlink" Target="https://trailhead.salesforce.com/content/learn/modules/financial-services-cloud-basics" TargetMode="External"/><Relationship Id="rId109" Type="http://schemas.openxmlformats.org/officeDocument/2006/relationships/hyperlink" Target="https://www.enterprisebank.com/" TargetMode="External"/><Relationship Id="rId1170" Type="http://schemas.openxmlformats.org/officeDocument/2006/relationships/hyperlink" Target="https://www.ncino.com/banking-advisor" TargetMode="External"/><Relationship Id="rId108" Type="http://schemas.openxmlformats.org/officeDocument/2006/relationships/hyperlink" Target="https://www.enterprisebank.com/" TargetMode="External"/><Relationship Id="rId1171" Type="http://schemas.openxmlformats.org/officeDocument/2006/relationships/hyperlink" Target="https://trailhead.salesforce.com/content/learn/modules/agentforce-financial-services-basics" TargetMode="External"/><Relationship Id="rId341" Type="http://schemas.openxmlformats.org/officeDocument/2006/relationships/hyperlink" Target="https://fmtrust.bank/" TargetMode="External"/><Relationship Id="rId583" Type="http://schemas.openxmlformats.org/officeDocument/2006/relationships/hyperlink" Target="https://trailhead.salesforce.com/content/learn/modules/financial-services-cloud-basics" TargetMode="External"/><Relationship Id="rId1172" Type="http://schemas.openxmlformats.org/officeDocument/2006/relationships/hyperlink" Target="https://trailhead.salesforce.com/content/learn/modules/financial-services-cloud-basics" TargetMode="External"/><Relationship Id="rId340" Type="http://schemas.openxmlformats.org/officeDocument/2006/relationships/hyperlink" Target="https://fmtrust.bank/" TargetMode="External"/><Relationship Id="rId582" Type="http://schemas.openxmlformats.org/officeDocument/2006/relationships/hyperlink" Target="https://trailhead.salesforce.com/content/learn/modules/agentforce-financial-services-basics" TargetMode="External"/><Relationship Id="rId1173" Type="http://schemas.openxmlformats.org/officeDocument/2006/relationships/hyperlink" Target="https://trailhead.salesforce.com/content/learn/modules/agentforce-financial-services-basics" TargetMode="External"/><Relationship Id="rId581" Type="http://schemas.openxmlformats.org/officeDocument/2006/relationships/hyperlink" Target="https://trailhead.salesforce.com/content/learn/modules/agentforce-financial-services-basics" TargetMode="External"/><Relationship Id="rId1174" Type="http://schemas.openxmlformats.org/officeDocument/2006/relationships/hyperlink" Target="https://trailhead.salesforce.com/content/learn/modules/financial-services-cloud-basics" TargetMode="External"/><Relationship Id="rId580" Type="http://schemas.openxmlformats.org/officeDocument/2006/relationships/hyperlink" Target="https://www.ncino.com/banking-advisor" TargetMode="External"/><Relationship Id="rId1175" Type="http://schemas.openxmlformats.org/officeDocument/2006/relationships/hyperlink" Target="https://www.ncino.com/banking-advisor" TargetMode="External"/><Relationship Id="rId103" Type="http://schemas.openxmlformats.org/officeDocument/2006/relationships/hyperlink" Target="https://www.enterprisebank.com/" TargetMode="External"/><Relationship Id="rId345" Type="http://schemas.openxmlformats.org/officeDocument/2006/relationships/hyperlink" Target="https://imacorp.com/" TargetMode="External"/><Relationship Id="rId587" Type="http://schemas.openxmlformats.org/officeDocument/2006/relationships/hyperlink" Target="https://trailhead.salesforce.com/content/learn/modules/agentforce-financial-services-basics" TargetMode="External"/><Relationship Id="rId1176" Type="http://schemas.openxmlformats.org/officeDocument/2006/relationships/hyperlink" Target="https://trailhead.salesforce.com/content/learn/modules/agentforce-financial-services-basics" TargetMode="External"/><Relationship Id="rId102" Type="http://schemas.openxmlformats.org/officeDocument/2006/relationships/hyperlink" Target="https://www.enterprisebank.com/" TargetMode="External"/><Relationship Id="rId344" Type="http://schemas.openxmlformats.org/officeDocument/2006/relationships/hyperlink" Target="https://imacorp.com/" TargetMode="External"/><Relationship Id="rId586" Type="http://schemas.openxmlformats.org/officeDocument/2006/relationships/hyperlink" Target="https://trailhead.salesforce.com/content/learn/modules/financial-services-cloud-basics" TargetMode="External"/><Relationship Id="rId1177" Type="http://schemas.openxmlformats.org/officeDocument/2006/relationships/drawing" Target="../drawings/drawing3.xml"/><Relationship Id="rId101" Type="http://schemas.openxmlformats.org/officeDocument/2006/relationships/hyperlink" Target="https://www.enterprisebank.com/" TargetMode="External"/><Relationship Id="rId343" Type="http://schemas.openxmlformats.org/officeDocument/2006/relationships/hyperlink" Target="https://imacorp.com/" TargetMode="External"/><Relationship Id="rId585" Type="http://schemas.openxmlformats.org/officeDocument/2006/relationships/hyperlink" Target="https://trailhead.salesforce.com/content/learn/modules/agentforce-financial-services-basics" TargetMode="External"/><Relationship Id="rId100" Type="http://schemas.openxmlformats.org/officeDocument/2006/relationships/hyperlink" Target="https://www.enterprisebank.com/" TargetMode="External"/><Relationship Id="rId342" Type="http://schemas.openxmlformats.org/officeDocument/2006/relationships/hyperlink" Target="https://imacorp.com/" TargetMode="External"/><Relationship Id="rId584" Type="http://schemas.openxmlformats.org/officeDocument/2006/relationships/hyperlink" Target="https://slack.com/intl/en-us/features" TargetMode="External"/><Relationship Id="rId1169" Type="http://schemas.openxmlformats.org/officeDocument/2006/relationships/hyperlink" Target="https://trailhead.salesforce.com/content/learn/modules/financial-services-cloud-basics" TargetMode="External"/><Relationship Id="rId338" Type="http://schemas.openxmlformats.org/officeDocument/2006/relationships/hyperlink" Target="https://ffin.com/" TargetMode="External"/><Relationship Id="rId337" Type="http://schemas.openxmlformats.org/officeDocument/2006/relationships/hyperlink" Target="https://ffin.com/" TargetMode="External"/><Relationship Id="rId579" Type="http://schemas.openxmlformats.org/officeDocument/2006/relationships/hyperlink" Target="https://www.ncino.com/banking-advisor" TargetMode="External"/><Relationship Id="rId336" Type="http://schemas.openxmlformats.org/officeDocument/2006/relationships/hyperlink" Target="https://ffin.com/" TargetMode="External"/><Relationship Id="rId578" Type="http://schemas.openxmlformats.org/officeDocument/2006/relationships/hyperlink" Target="https://trailhead.salesforce.com/content/learn/modules/agentforce-financial-services-basics" TargetMode="External"/><Relationship Id="rId335" Type="http://schemas.openxmlformats.org/officeDocument/2006/relationships/hyperlink" Target="https://ffin.com/" TargetMode="External"/><Relationship Id="rId577" Type="http://schemas.openxmlformats.org/officeDocument/2006/relationships/hyperlink" Target="https://trailhead.salesforce.com/content/learn/modules/agentforce-financial-services-basics" TargetMode="External"/><Relationship Id="rId339" Type="http://schemas.openxmlformats.org/officeDocument/2006/relationships/hyperlink" Target="https://ffin.com/" TargetMode="External"/><Relationship Id="rId1160" Type="http://schemas.openxmlformats.org/officeDocument/2006/relationships/hyperlink" Target="https://trailhead.salesforce.com/content/learn/modules/financial-services-cloud-basics" TargetMode="External"/><Relationship Id="rId330" Type="http://schemas.openxmlformats.org/officeDocument/2006/relationships/hyperlink" Target="https://www.securityfinance.com/" TargetMode="External"/><Relationship Id="rId572" Type="http://schemas.openxmlformats.org/officeDocument/2006/relationships/hyperlink" Target="https://www.ncino.com/banking-advisor" TargetMode="External"/><Relationship Id="rId1161" Type="http://schemas.openxmlformats.org/officeDocument/2006/relationships/hyperlink" Target="https://trailhead.salesforce.com/content/learn/modules/agentforce-financial-services-basics" TargetMode="External"/><Relationship Id="rId571" Type="http://schemas.openxmlformats.org/officeDocument/2006/relationships/hyperlink" Target="https://www.ncino.com/banking-advisor" TargetMode="External"/><Relationship Id="rId1162" Type="http://schemas.openxmlformats.org/officeDocument/2006/relationships/hyperlink" Target="https://www.ncino.com/banking-advisor" TargetMode="External"/><Relationship Id="rId570" Type="http://schemas.openxmlformats.org/officeDocument/2006/relationships/hyperlink" Target="https://www.ncino.com/banking-advisor" TargetMode="External"/><Relationship Id="rId1163" Type="http://schemas.openxmlformats.org/officeDocument/2006/relationships/hyperlink" Target="https://trailhead.salesforce.com/content/learn/modules/financial-services-cloud-basics" TargetMode="External"/><Relationship Id="rId1164" Type="http://schemas.openxmlformats.org/officeDocument/2006/relationships/hyperlink" Target="https://trailhead.salesforce.com/content/learn/modules/agentforce-financial-services-basics" TargetMode="External"/><Relationship Id="rId334" Type="http://schemas.openxmlformats.org/officeDocument/2006/relationships/hyperlink" Target="https://www.stewart.com/content/stewart/stewartcom/en.html" TargetMode="External"/><Relationship Id="rId576" Type="http://schemas.openxmlformats.org/officeDocument/2006/relationships/hyperlink" Target="https://www.ncino.com/banking-advisor" TargetMode="External"/><Relationship Id="rId1165" Type="http://schemas.openxmlformats.org/officeDocument/2006/relationships/hyperlink" Target="https://trailhead.salesforce.com/content/learn/modules/financial-services-cloud-basics" TargetMode="External"/><Relationship Id="rId333" Type="http://schemas.openxmlformats.org/officeDocument/2006/relationships/hyperlink" Target="https://www.silvergatebank.com/" TargetMode="External"/><Relationship Id="rId575" Type="http://schemas.openxmlformats.org/officeDocument/2006/relationships/hyperlink" Target="https://www.ncino.com/banking-advisor" TargetMode="External"/><Relationship Id="rId1166" Type="http://schemas.openxmlformats.org/officeDocument/2006/relationships/hyperlink" Target="https://trailhead.salesforce.com/content/learn/modules/agentforce-financial-services-basics" TargetMode="External"/><Relationship Id="rId332" Type="http://schemas.openxmlformats.org/officeDocument/2006/relationships/hyperlink" Target="https://www.silvergatebank.com/" TargetMode="External"/><Relationship Id="rId574" Type="http://schemas.openxmlformats.org/officeDocument/2006/relationships/hyperlink" Target="https://trailhead.salesforce.com/content/learn/modules/agentforce-financial-services-basics" TargetMode="External"/><Relationship Id="rId1167" Type="http://schemas.openxmlformats.org/officeDocument/2006/relationships/hyperlink" Target="https://trailhead.salesforce.com/content/learn/modules/financial-services-cloud-basics" TargetMode="External"/><Relationship Id="rId331" Type="http://schemas.openxmlformats.org/officeDocument/2006/relationships/hyperlink" Target="https://www.securityfinance.com/" TargetMode="External"/><Relationship Id="rId573" Type="http://schemas.openxmlformats.org/officeDocument/2006/relationships/hyperlink" Target="https://trailhead.salesforce.com/content/learn/modules/agentforce-financial-services-basics" TargetMode="External"/><Relationship Id="rId1168" Type="http://schemas.openxmlformats.org/officeDocument/2006/relationships/hyperlink" Target="https://trailhead.salesforce.com/content/learn/modules/agentforce-financial-services-basics" TargetMode="External"/><Relationship Id="rId370" Type="http://schemas.openxmlformats.org/officeDocument/2006/relationships/hyperlink" Target="https://www.pentegra.com/" TargetMode="External"/><Relationship Id="rId129" Type="http://schemas.openxmlformats.org/officeDocument/2006/relationships/hyperlink" Target="https://imacorp.com/" TargetMode="External"/><Relationship Id="rId128" Type="http://schemas.openxmlformats.org/officeDocument/2006/relationships/hyperlink" Target="https://imacorp.com/" TargetMode="External"/><Relationship Id="rId127" Type="http://schemas.openxmlformats.org/officeDocument/2006/relationships/hyperlink" Target="https://imacorp.com/" TargetMode="External"/><Relationship Id="rId369" Type="http://schemas.openxmlformats.org/officeDocument/2006/relationships/hyperlink" Target="https://www.pentegra.com/" TargetMode="External"/><Relationship Id="rId126" Type="http://schemas.openxmlformats.org/officeDocument/2006/relationships/hyperlink" Target="https://imacorp.com/" TargetMode="External"/><Relationship Id="rId368" Type="http://schemas.openxmlformats.org/officeDocument/2006/relationships/hyperlink" Target="https://www.pentegra.com/" TargetMode="External"/><Relationship Id="rId121" Type="http://schemas.openxmlformats.org/officeDocument/2006/relationships/hyperlink" Target="https://fmtrust.bank/" TargetMode="External"/><Relationship Id="rId363" Type="http://schemas.openxmlformats.org/officeDocument/2006/relationships/hyperlink" Target="https://www.pentegra.com/" TargetMode="External"/><Relationship Id="rId120" Type="http://schemas.openxmlformats.org/officeDocument/2006/relationships/hyperlink" Target="https://fmtrust.bank/" TargetMode="External"/><Relationship Id="rId362" Type="http://schemas.openxmlformats.org/officeDocument/2006/relationships/hyperlink" Target="https://www.pentegra.com/" TargetMode="External"/><Relationship Id="rId361" Type="http://schemas.openxmlformats.org/officeDocument/2006/relationships/hyperlink" Target="https://bell.bank/" TargetMode="External"/><Relationship Id="rId360" Type="http://schemas.openxmlformats.org/officeDocument/2006/relationships/hyperlink" Target="https://bell.bank/" TargetMode="External"/><Relationship Id="rId125" Type="http://schemas.openxmlformats.org/officeDocument/2006/relationships/hyperlink" Target="https://imacorp.com/" TargetMode="External"/><Relationship Id="rId367" Type="http://schemas.openxmlformats.org/officeDocument/2006/relationships/hyperlink" Target="https://www.pentegra.com/" TargetMode="External"/><Relationship Id="rId124" Type="http://schemas.openxmlformats.org/officeDocument/2006/relationships/hyperlink" Target="https://imacorp.com/" TargetMode="External"/><Relationship Id="rId366" Type="http://schemas.openxmlformats.org/officeDocument/2006/relationships/hyperlink" Target="https://www.pentegra.com/" TargetMode="External"/><Relationship Id="rId123" Type="http://schemas.openxmlformats.org/officeDocument/2006/relationships/hyperlink" Target="https://imacorp.com/" TargetMode="External"/><Relationship Id="rId365" Type="http://schemas.openxmlformats.org/officeDocument/2006/relationships/hyperlink" Target="https://www.pentegra.com/" TargetMode="External"/><Relationship Id="rId122" Type="http://schemas.openxmlformats.org/officeDocument/2006/relationships/hyperlink" Target="https://imacorp.com/" TargetMode="External"/><Relationship Id="rId364" Type="http://schemas.openxmlformats.org/officeDocument/2006/relationships/hyperlink" Target="https://www.pentegra.com/" TargetMode="External"/><Relationship Id="rId95" Type="http://schemas.openxmlformats.org/officeDocument/2006/relationships/hyperlink" Target="https://www.enterprisebank.com/" TargetMode="External"/><Relationship Id="rId94" Type="http://schemas.openxmlformats.org/officeDocument/2006/relationships/hyperlink" Target="https://www.enterprisebank.com/" TargetMode="External"/><Relationship Id="rId97" Type="http://schemas.openxmlformats.org/officeDocument/2006/relationships/hyperlink" Target="https://www.enterprisebank.com/" TargetMode="External"/><Relationship Id="rId96" Type="http://schemas.openxmlformats.org/officeDocument/2006/relationships/hyperlink" Target="https://www.enterprisebank.com/" TargetMode="External"/><Relationship Id="rId99" Type="http://schemas.openxmlformats.org/officeDocument/2006/relationships/hyperlink" Target="https://www.enterprisebank.com/" TargetMode="External"/><Relationship Id="rId98" Type="http://schemas.openxmlformats.org/officeDocument/2006/relationships/hyperlink" Target="https://www.enterprisebank.com/" TargetMode="External"/><Relationship Id="rId91" Type="http://schemas.openxmlformats.org/officeDocument/2006/relationships/hyperlink" Target="https://www.enterprisebank.com/" TargetMode="External"/><Relationship Id="rId90" Type="http://schemas.openxmlformats.org/officeDocument/2006/relationships/hyperlink" Target="https://www.enterprisebank.com/" TargetMode="External"/><Relationship Id="rId93" Type="http://schemas.openxmlformats.org/officeDocument/2006/relationships/hyperlink" Target="https://www.enterprisebank.com/" TargetMode="External"/><Relationship Id="rId92" Type="http://schemas.openxmlformats.org/officeDocument/2006/relationships/hyperlink" Target="https://www.enterprisebank.com/" TargetMode="External"/><Relationship Id="rId118" Type="http://schemas.openxmlformats.org/officeDocument/2006/relationships/hyperlink" Target="https://ffin.com/" TargetMode="External"/><Relationship Id="rId117" Type="http://schemas.openxmlformats.org/officeDocument/2006/relationships/hyperlink" Target="https://ffin.com/" TargetMode="External"/><Relationship Id="rId359" Type="http://schemas.openxmlformats.org/officeDocument/2006/relationships/hyperlink" Target="https://www.pentegra.com/" TargetMode="External"/><Relationship Id="rId116" Type="http://schemas.openxmlformats.org/officeDocument/2006/relationships/hyperlink" Target="https://ffin.com/" TargetMode="External"/><Relationship Id="rId358" Type="http://schemas.openxmlformats.org/officeDocument/2006/relationships/hyperlink" Target="https://www.pentegra.com/" TargetMode="External"/><Relationship Id="rId115" Type="http://schemas.openxmlformats.org/officeDocument/2006/relationships/hyperlink" Target="https://ffin.com/" TargetMode="External"/><Relationship Id="rId357" Type="http://schemas.openxmlformats.org/officeDocument/2006/relationships/hyperlink" Target="https://www.pentegra.com/" TargetMode="External"/><Relationship Id="rId599" Type="http://schemas.openxmlformats.org/officeDocument/2006/relationships/hyperlink" Target="https://trailhead.salesforce.com/content/learn/modules/agentforce-financial-services-basics" TargetMode="External"/><Relationship Id="rId119" Type="http://schemas.openxmlformats.org/officeDocument/2006/relationships/hyperlink" Target="https://ffin.com/" TargetMode="External"/><Relationship Id="rId110" Type="http://schemas.openxmlformats.org/officeDocument/2006/relationships/hyperlink" Target="https://www.enterprisebank.com/" TargetMode="External"/><Relationship Id="rId352" Type="http://schemas.openxmlformats.org/officeDocument/2006/relationships/hyperlink" Target="https://imacorp.com/" TargetMode="External"/><Relationship Id="rId594" Type="http://schemas.openxmlformats.org/officeDocument/2006/relationships/hyperlink" Target="https://trailhead.salesforce.com/content/learn/modules/financial-services-cloud-basics" TargetMode="External"/><Relationship Id="rId351" Type="http://schemas.openxmlformats.org/officeDocument/2006/relationships/hyperlink" Target="https://imacorp.com/" TargetMode="External"/><Relationship Id="rId593" Type="http://schemas.openxmlformats.org/officeDocument/2006/relationships/hyperlink" Target="https://trailhead.salesforce.com/content/learn/modules/financial-services-cloud-basics" TargetMode="External"/><Relationship Id="rId350" Type="http://schemas.openxmlformats.org/officeDocument/2006/relationships/hyperlink" Target="https://imacorp.com/" TargetMode="External"/><Relationship Id="rId592" Type="http://schemas.openxmlformats.org/officeDocument/2006/relationships/hyperlink" Target="https://slack.com/intl/en-us/features" TargetMode="External"/><Relationship Id="rId591" Type="http://schemas.openxmlformats.org/officeDocument/2006/relationships/hyperlink" Target="https://trailhead.salesforce.com/content/learn/modules/agentforce-financial-services-basics" TargetMode="External"/><Relationship Id="rId114" Type="http://schemas.openxmlformats.org/officeDocument/2006/relationships/hyperlink" Target="https://www.corningcu.org/" TargetMode="External"/><Relationship Id="rId356" Type="http://schemas.openxmlformats.org/officeDocument/2006/relationships/hyperlink" Target="https://www.pentegra.com/" TargetMode="External"/><Relationship Id="rId598" Type="http://schemas.openxmlformats.org/officeDocument/2006/relationships/hyperlink" Target="https://trailhead.salesforce.com/content/learn/modules/agentforce-financial-services-basics" TargetMode="External"/><Relationship Id="rId113" Type="http://schemas.openxmlformats.org/officeDocument/2006/relationships/hyperlink" Target="https://www.corningcu.org/" TargetMode="External"/><Relationship Id="rId355" Type="http://schemas.openxmlformats.org/officeDocument/2006/relationships/hyperlink" Target="http://www.blocas.com/contact.php" TargetMode="External"/><Relationship Id="rId597" Type="http://schemas.openxmlformats.org/officeDocument/2006/relationships/hyperlink" Target="https://trailhead.salesforce.com/content/learn/modules/agentforce-financial-services-basics" TargetMode="External"/><Relationship Id="rId112" Type="http://schemas.openxmlformats.org/officeDocument/2006/relationships/hyperlink" Target="https://www.corningcu.org/" TargetMode="External"/><Relationship Id="rId354" Type="http://schemas.openxmlformats.org/officeDocument/2006/relationships/hyperlink" Target="http://www.blocas.com/contact.php" TargetMode="External"/><Relationship Id="rId596" Type="http://schemas.openxmlformats.org/officeDocument/2006/relationships/hyperlink" Target="https://slack.com/intl/en-us/features" TargetMode="External"/><Relationship Id="rId111" Type="http://schemas.openxmlformats.org/officeDocument/2006/relationships/hyperlink" Target="https://www.corningcu.org/" TargetMode="External"/><Relationship Id="rId353" Type="http://schemas.openxmlformats.org/officeDocument/2006/relationships/hyperlink" Target="https://imacorp.com/" TargetMode="External"/><Relationship Id="rId595" Type="http://schemas.openxmlformats.org/officeDocument/2006/relationships/hyperlink" Target="https://trailhead.salesforce.com/content/learn/modules/financial-services-cloud-basics" TargetMode="External"/><Relationship Id="rId1136" Type="http://schemas.openxmlformats.org/officeDocument/2006/relationships/hyperlink" Target="https://www.ncino.com/banking-advisor" TargetMode="External"/><Relationship Id="rId1137" Type="http://schemas.openxmlformats.org/officeDocument/2006/relationships/hyperlink" Target="https://trailhead.salesforce.com/content/learn/modules/financial-services-cloud-basics" TargetMode="External"/><Relationship Id="rId1138" Type="http://schemas.openxmlformats.org/officeDocument/2006/relationships/hyperlink" Target="https://trailhead.salesforce.com/content/learn/modules/agentforce-financial-services-basics" TargetMode="External"/><Relationship Id="rId1139" Type="http://schemas.openxmlformats.org/officeDocument/2006/relationships/hyperlink" Target="https://www.ncino.com/banking-advisor" TargetMode="External"/><Relationship Id="rId305" Type="http://schemas.openxmlformats.org/officeDocument/2006/relationships/hyperlink" Target="https://www.pentegra.com/" TargetMode="External"/><Relationship Id="rId547" Type="http://schemas.openxmlformats.org/officeDocument/2006/relationships/hyperlink" Target="https://www.ncino.com/banking-advisor" TargetMode="External"/><Relationship Id="rId789" Type="http://schemas.openxmlformats.org/officeDocument/2006/relationships/hyperlink" Target="https://trailhead.salesforce.com/content/learn/modules/agentforce-financial-services-basics" TargetMode="External"/><Relationship Id="rId304" Type="http://schemas.openxmlformats.org/officeDocument/2006/relationships/hyperlink" Target="https://www.pentegra.com/" TargetMode="External"/><Relationship Id="rId546" Type="http://schemas.openxmlformats.org/officeDocument/2006/relationships/hyperlink" Target="https://trailhead.salesforce.com/content/learn/modules/agentforce-financial-services-basics" TargetMode="External"/><Relationship Id="rId788" Type="http://schemas.openxmlformats.org/officeDocument/2006/relationships/hyperlink" Target="https://slack.com/intl/en-us/features" TargetMode="External"/><Relationship Id="rId303" Type="http://schemas.openxmlformats.org/officeDocument/2006/relationships/hyperlink" Target="https://www.pentegra.com/" TargetMode="External"/><Relationship Id="rId545" Type="http://schemas.openxmlformats.org/officeDocument/2006/relationships/hyperlink" Target="https://trailhead.salesforce.com/content/learn/modules/agentforce-financial-services-basics" TargetMode="External"/><Relationship Id="rId787" Type="http://schemas.openxmlformats.org/officeDocument/2006/relationships/hyperlink" Target="https://slack.com/intl/en-us/features" TargetMode="External"/><Relationship Id="rId302" Type="http://schemas.openxmlformats.org/officeDocument/2006/relationships/hyperlink" Target="https://www.pentegra.com/" TargetMode="External"/><Relationship Id="rId544" Type="http://schemas.openxmlformats.org/officeDocument/2006/relationships/hyperlink" Target="https://trailhead.salesforce.com/content/learn/modules/agentforce-financial-services-basics" TargetMode="External"/><Relationship Id="rId786" Type="http://schemas.openxmlformats.org/officeDocument/2006/relationships/hyperlink" Target="https://trailhead.salesforce.com/content/learn/modules/agentforce-financial-services-basics" TargetMode="External"/><Relationship Id="rId309" Type="http://schemas.openxmlformats.org/officeDocument/2006/relationships/hyperlink" Target="https://imacorp.com/" TargetMode="External"/><Relationship Id="rId308" Type="http://schemas.openxmlformats.org/officeDocument/2006/relationships/hyperlink" Target="https://www.mesirow.com/" TargetMode="External"/><Relationship Id="rId307" Type="http://schemas.openxmlformats.org/officeDocument/2006/relationships/hyperlink" Target="https://imacorp.com/" TargetMode="External"/><Relationship Id="rId549" Type="http://schemas.openxmlformats.org/officeDocument/2006/relationships/hyperlink" Target="https://trailhead.salesforce.com/content/learn/modules/financial-services-cloud-basics" TargetMode="External"/><Relationship Id="rId306" Type="http://schemas.openxmlformats.org/officeDocument/2006/relationships/hyperlink" Target="https://www.stewart.com/content/stewart/stewartcom/en.html" TargetMode="External"/><Relationship Id="rId548" Type="http://schemas.openxmlformats.org/officeDocument/2006/relationships/hyperlink" Target="https://trailhead.salesforce.com/content/learn/modules/financial-services-cloud-basics" TargetMode="External"/><Relationship Id="rId781" Type="http://schemas.openxmlformats.org/officeDocument/2006/relationships/hyperlink" Target="https://slack.com/intl/en-us/features" TargetMode="External"/><Relationship Id="rId780" Type="http://schemas.openxmlformats.org/officeDocument/2006/relationships/hyperlink" Target="https://trailhead.salesforce.com/content/learn/modules/agentforce-financial-services-basics" TargetMode="External"/><Relationship Id="rId1130" Type="http://schemas.openxmlformats.org/officeDocument/2006/relationships/hyperlink" Target="https://trailhead.salesforce.com/content/learn/modules/financial-services-cloud-basics" TargetMode="External"/><Relationship Id="rId1131" Type="http://schemas.openxmlformats.org/officeDocument/2006/relationships/hyperlink" Target="https://www.ncino.com/banking-advisor" TargetMode="External"/><Relationship Id="rId301" Type="http://schemas.openxmlformats.org/officeDocument/2006/relationships/hyperlink" Target="https://www.pentegra.com/" TargetMode="External"/><Relationship Id="rId543" Type="http://schemas.openxmlformats.org/officeDocument/2006/relationships/hyperlink" Target="https://trailhead.salesforce.com/content/learn/modules/agentforce-financial-services-basics" TargetMode="External"/><Relationship Id="rId785" Type="http://schemas.openxmlformats.org/officeDocument/2006/relationships/hyperlink" Target="https://trailhead.salesforce.com/content/learn/modules/financial-services-cloud-basics" TargetMode="External"/><Relationship Id="rId1132" Type="http://schemas.openxmlformats.org/officeDocument/2006/relationships/hyperlink" Target="https://trailhead.salesforce.com/content/learn/modules/financial-services-cloud-basics" TargetMode="External"/><Relationship Id="rId300" Type="http://schemas.openxmlformats.org/officeDocument/2006/relationships/hyperlink" Target="https://www.pentegra.com/" TargetMode="External"/><Relationship Id="rId542" Type="http://schemas.openxmlformats.org/officeDocument/2006/relationships/hyperlink" Target="https://trailhead.salesforce.com/content/learn/modules/agentforce-financial-services-basics" TargetMode="External"/><Relationship Id="rId784" Type="http://schemas.openxmlformats.org/officeDocument/2006/relationships/hyperlink" Target="https://trailhead.salesforce.com/content/learn/modules/agentforce-financial-services-basics" TargetMode="External"/><Relationship Id="rId1133" Type="http://schemas.openxmlformats.org/officeDocument/2006/relationships/hyperlink" Target="https://trailhead.salesforce.com/content/learn/modules/agentforce-financial-services-basics" TargetMode="External"/><Relationship Id="rId541" Type="http://schemas.openxmlformats.org/officeDocument/2006/relationships/hyperlink" Target="https://www.ncino.com/banking-advisor" TargetMode="External"/><Relationship Id="rId783" Type="http://schemas.openxmlformats.org/officeDocument/2006/relationships/hyperlink" Target="https://trailhead.salesforce.com/content/learn/modules/agentforce-financial-services-basics" TargetMode="External"/><Relationship Id="rId1134" Type="http://schemas.openxmlformats.org/officeDocument/2006/relationships/hyperlink" Target="https://trailhead.salesforce.com/content/learn/modules/financial-services-cloud-basics" TargetMode="External"/><Relationship Id="rId540" Type="http://schemas.openxmlformats.org/officeDocument/2006/relationships/hyperlink" Target="https://trailhead.salesforce.com/content/learn/modules/agentforce-financial-services-basics" TargetMode="External"/><Relationship Id="rId782" Type="http://schemas.openxmlformats.org/officeDocument/2006/relationships/hyperlink" Target="https://trailhead.salesforce.com/content/learn/modules/financial-services-cloud-basics" TargetMode="External"/><Relationship Id="rId1135" Type="http://schemas.openxmlformats.org/officeDocument/2006/relationships/hyperlink" Target="https://trailhead.salesforce.com/content/learn/modules/financial-services-cloud-basics" TargetMode="External"/><Relationship Id="rId1125" Type="http://schemas.openxmlformats.org/officeDocument/2006/relationships/hyperlink" Target="https://www.ncino.com/banking-advisor" TargetMode="External"/><Relationship Id="rId1126" Type="http://schemas.openxmlformats.org/officeDocument/2006/relationships/hyperlink" Target="https://trailhead.salesforce.com/content/learn/modules/agentforce-financial-services-basics" TargetMode="External"/><Relationship Id="rId1127" Type="http://schemas.openxmlformats.org/officeDocument/2006/relationships/hyperlink" Target="https://trailhead.salesforce.com/content/learn/modules/financial-services-cloud-basics" TargetMode="External"/><Relationship Id="rId1128" Type="http://schemas.openxmlformats.org/officeDocument/2006/relationships/hyperlink" Target="https://trailhead.salesforce.com/content/learn/modules/agentforce-financial-services-basics" TargetMode="External"/><Relationship Id="rId1129" Type="http://schemas.openxmlformats.org/officeDocument/2006/relationships/hyperlink" Target="https://trailhead.salesforce.com/content/learn/modules/financial-services-cloud-basics" TargetMode="External"/><Relationship Id="rId536" Type="http://schemas.openxmlformats.org/officeDocument/2006/relationships/hyperlink" Target="https://trailhead.salesforce.com/content/learn/modules/agentforce-financial-services-basics" TargetMode="External"/><Relationship Id="rId778" Type="http://schemas.openxmlformats.org/officeDocument/2006/relationships/hyperlink" Target="https://trailhead.salesforce.com/content/learn/modules/agentforce-financial-services-basics" TargetMode="External"/><Relationship Id="rId535" Type="http://schemas.openxmlformats.org/officeDocument/2006/relationships/hyperlink" Target="https://trailhead.salesforce.com/content/learn/modules/agentforce-financial-services-basics" TargetMode="External"/><Relationship Id="rId777" Type="http://schemas.openxmlformats.org/officeDocument/2006/relationships/hyperlink" Target="https://trailhead.salesforce.com/content/learn/modules/agentforce-financial-services-basics" TargetMode="External"/><Relationship Id="rId534" Type="http://schemas.openxmlformats.org/officeDocument/2006/relationships/hyperlink" Target="https://trailhead.salesforce.com/content/learn/modules/agentforce-financial-services-basics" TargetMode="External"/><Relationship Id="rId776" Type="http://schemas.openxmlformats.org/officeDocument/2006/relationships/hyperlink" Target="https://slack.com/intl/en-us/features" TargetMode="External"/><Relationship Id="rId533" Type="http://schemas.openxmlformats.org/officeDocument/2006/relationships/hyperlink" Target="https://www.ncino.com/banking-advisor" TargetMode="External"/><Relationship Id="rId775" Type="http://schemas.openxmlformats.org/officeDocument/2006/relationships/hyperlink" Target="https://trailhead.salesforce.com/content/learn/modules/agentforce-financial-services-basics" TargetMode="External"/><Relationship Id="rId539" Type="http://schemas.openxmlformats.org/officeDocument/2006/relationships/hyperlink" Target="https://www.ncino.com/banking-advisor" TargetMode="External"/><Relationship Id="rId538" Type="http://schemas.openxmlformats.org/officeDocument/2006/relationships/hyperlink" Target="https://trailhead.salesforce.com/content/learn/modules/agentforce-financial-services-basics" TargetMode="External"/><Relationship Id="rId537" Type="http://schemas.openxmlformats.org/officeDocument/2006/relationships/hyperlink" Target="https://trailhead.salesforce.com/content/learn/modules/agentforce-financial-services-basics" TargetMode="External"/><Relationship Id="rId779" Type="http://schemas.openxmlformats.org/officeDocument/2006/relationships/hyperlink" Target="https://trailhead.salesforce.com/content/learn/modules/financial-services-cloud-basics" TargetMode="External"/><Relationship Id="rId770" Type="http://schemas.openxmlformats.org/officeDocument/2006/relationships/hyperlink" Target="https://trailhead.salesforce.com/content/learn/modules/agentforce-financial-services-basics" TargetMode="External"/><Relationship Id="rId1120" Type="http://schemas.openxmlformats.org/officeDocument/2006/relationships/hyperlink" Target="https://slack.com/intl/en-us/features" TargetMode="External"/><Relationship Id="rId532" Type="http://schemas.openxmlformats.org/officeDocument/2006/relationships/hyperlink" Target="https://trailhead.salesforce.com/content/learn/modules/agentforce-financial-services-basics" TargetMode="External"/><Relationship Id="rId774" Type="http://schemas.openxmlformats.org/officeDocument/2006/relationships/hyperlink" Target="https://trailhead.salesforce.com/content/learn/modules/financial-services-cloud-basics" TargetMode="External"/><Relationship Id="rId1121" Type="http://schemas.openxmlformats.org/officeDocument/2006/relationships/hyperlink" Target="https://trailhead.salesforce.com/content/learn/modules/agentforce-financial-services-basics" TargetMode="External"/><Relationship Id="rId531" Type="http://schemas.openxmlformats.org/officeDocument/2006/relationships/hyperlink" Target="https://trailhead.salesforce.com/content/learn/modules/agentforce-financial-services-basics" TargetMode="External"/><Relationship Id="rId773" Type="http://schemas.openxmlformats.org/officeDocument/2006/relationships/hyperlink" Target="https://slack.com/intl/en-us/features" TargetMode="External"/><Relationship Id="rId1122" Type="http://schemas.openxmlformats.org/officeDocument/2006/relationships/hyperlink" Target="https://trailhead.salesforce.com/content/learn/modules/agentforce-financial-services-basics" TargetMode="External"/><Relationship Id="rId530" Type="http://schemas.openxmlformats.org/officeDocument/2006/relationships/hyperlink" Target="https://trailhead.salesforce.com/content/learn/modules/agentforce-financial-services-basics" TargetMode="External"/><Relationship Id="rId772" Type="http://schemas.openxmlformats.org/officeDocument/2006/relationships/hyperlink" Target="https://trailhead.salesforce.com/content/learn/modules/agentforce-financial-services-basics" TargetMode="External"/><Relationship Id="rId1123" Type="http://schemas.openxmlformats.org/officeDocument/2006/relationships/hyperlink" Target="https://www.ncino.com/banking-advisor" TargetMode="External"/><Relationship Id="rId771" Type="http://schemas.openxmlformats.org/officeDocument/2006/relationships/hyperlink" Target="https://trailhead.salesforce.com/content/learn/modules/agentforce-financial-services-basics" TargetMode="External"/><Relationship Id="rId1124" Type="http://schemas.openxmlformats.org/officeDocument/2006/relationships/hyperlink" Target="https://trailhead.salesforce.com/content/learn/modules/agentforce-financial-services-basics" TargetMode="External"/><Relationship Id="rId1158" Type="http://schemas.openxmlformats.org/officeDocument/2006/relationships/hyperlink" Target="https://trailhead.salesforce.com/content/learn/modules/agentforce-financial-services-basics" TargetMode="External"/><Relationship Id="rId1159" Type="http://schemas.openxmlformats.org/officeDocument/2006/relationships/hyperlink" Target="https://trailhead.salesforce.com/content/learn/modules/financial-services-cloud-basics" TargetMode="External"/><Relationship Id="rId327" Type="http://schemas.openxmlformats.org/officeDocument/2006/relationships/hyperlink" Target="https://www.pentegra.com/" TargetMode="External"/><Relationship Id="rId569" Type="http://schemas.openxmlformats.org/officeDocument/2006/relationships/hyperlink" Target="https://trailhead.salesforce.com/content/learn/modules/agentforce-financial-services-basics" TargetMode="External"/><Relationship Id="rId326" Type="http://schemas.openxmlformats.org/officeDocument/2006/relationships/hyperlink" Target="https://www.pentegra.com/" TargetMode="External"/><Relationship Id="rId568" Type="http://schemas.openxmlformats.org/officeDocument/2006/relationships/hyperlink" Target="https://trailhead.salesforce.com/content/learn/modules/financial-services-cloud-basics" TargetMode="External"/><Relationship Id="rId325" Type="http://schemas.openxmlformats.org/officeDocument/2006/relationships/hyperlink" Target="https://www.pentegra.com/" TargetMode="External"/><Relationship Id="rId567" Type="http://schemas.openxmlformats.org/officeDocument/2006/relationships/hyperlink" Target="https://www.ncino.com/banking-advisor" TargetMode="External"/><Relationship Id="rId324" Type="http://schemas.openxmlformats.org/officeDocument/2006/relationships/hyperlink" Target="https://www.pentegra.com/" TargetMode="External"/><Relationship Id="rId566" Type="http://schemas.openxmlformats.org/officeDocument/2006/relationships/hyperlink" Target="https://www.ncino.com/banking-advisor" TargetMode="External"/><Relationship Id="rId329" Type="http://schemas.openxmlformats.org/officeDocument/2006/relationships/hyperlink" Target="https://www.securityfinance.com/" TargetMode="External"/><Relationship Id="rId328" Type="http://schemas.openxmlformats.org/officeDocument/2006/relationships/hyperlink" Target="https://www.securityfinance.com/" TargetMode="External"/><Relationship Id="rId561" Type="http://schemas.openxmlformats.org/officeDocument/2006/relationships/hyperlink" Target="https://www.ncino.com/banking-advisor" TargetMode="External"/><Relationship Id="rId1150" Type="http://schemas.openxmlformats.org/officeDocument/2006/relationships/hyperlink" Target="https://trailhead.salesforce.com/content/learn/modules/agentforce-financial-services-basics" TargetMode="External"/><Relationship Id="rId560" Type="http://schemas.openxmlformats.org/officeDocument/2006/relationships/hyperlink" Target="https://trailhead.salesforce.com/content/learn/modules/agentforce-financial-services-basics" TargetMode="External"/><Relationship Id="rId1151" Type="http://schemas.openxmlformats.org/officeDocument/2006/relationships/hyperlink" Target="https://www.ncino.com/banking-advisor" TargetMode="External"/><Relationship Id="rId1152" Type="http://schemas.openxmlformats.org/officeDocument/2006/relationships/hyperlink" Target="https://trailhead.salesforce.com/content/learn/modules/financial-services-cloud-basics" TargetMode="External"/><Relationship Id="rId1153" Type="http://schemas.openxmlformats.org/officeDocument/2006/relationships/hyperlink" Target="https://trailhead.salesforce.com/content/learn/modules/agentforce-financial-services-basics" TargetMode="External"/><Relationship Id="rId323" Type="http://schemas.openxmlformats.org/officeDocument/2006/relationships/hyperlink" Target="https://www.oneunited.com/" TargetMode="External"/><Relationship Id="rId565" Type="http://schemas.openxmlformats.org/officeDocument/2006/relationships/hyperlink" Target="https://www.ncino.com/banking-advisor" TargetMode="External"/><Relationship Id="rId1154" Type="http://schemas.openxmlformats.org/officeDocument/2006/relationships/hyperlink" Target="https://trailhead.salesforce.com/content/learn/modules/financial-services-cloud-basics" TargetMode="External"/><Relationship Id="rId322" Type="http://schemas.openxmlformats.org/officeDocument/2006/relationships/hyperlink" Target="https://www.nwcapman.com/" TargetMode="External"/><Relationship Id="rId564" Type="http://schemas.openxmlformats.org/officeDocument/2006/relationships/hyperlink" Target="https://trailhead.salesforce.com/content/learn/modules/agentforce-financial-services-basics" TargetMode="External"/><Relationship Id="rId1155" Type="http://schemas.openxmlformats.org/officeDocument/2006/relationships/hyperlink" Target="https://trailhead.salesforce.com/content/learn/modules/financial-services-cloud-basics" TargetMode="External"/><Relationship Id="rId321" Type="http://schemas.openxmlformats.org/officeDocument/2006/relationships/hyperlink" Target="http://www.blocas.com/contact.php" TargetMode="External"/><Relationship Id="rId563" Type="http://schemas.openxmlformats.org/officeDocument/2006/relationships/hyperlink" Target="https://trailhead.salesforce.com/content/learn/modules/financial-services-cloud-basics" TargetMode="External"/><Relationship Id="rId1156" Type="http://schemas.openxmlformats.org/officeDocument/2006/relationships/hyperlink" Target="https://trailhead.salesforce.com/content/learn/modules/agentforce-financial-services-basics" TargetMode="External"/><Relationship Id="rId320" Type="http://schemas.openxmlformats.org/officeDocument/2006/relationships/hyperlink" Target="http://www.blocas.com/contact.php" TargetMode="External"/><Relationship Id="rId562" Type="http://schemas.openxmlformats.org/officeDocument/2006/relationships/hyperlink" Target="https://trailhead.salesforce.com/content/learn/modules/financial-services-cloud-basics" TargetMode="External"/><Relationship Id="rId1157" Type="http://schemas.openxmlformats.org/officeDocument/2006/relationships/hyperlink" Target="https://trailhead.salesforce.com/content/learn/modules/financial-services-cloud-basics" TargetMode="External"/><Relationship Id="rId1147" Type="http://schemas.openxmlformats.org/officeDocument/2006/relationships/hyperlink" Target="https://trailhead.salesforce.com/content/learn/modules/agentforce-financial-services-basics" TargetMode="External"/><Relationship Id="rId1148" Type="http://schemas.openxmlformats.org/officeDocument/2006/relationships/hyperlink" Target="https://trailhead.salesforce.com/content/learn/modules/financial-services-cloud-basics" TargetMode="External"/><Relationship Id="rId1149" Type="http://schemas.openxmlformats.org/officeDocument/2006/relationships/hyperlink" Target="https://www.ncino.com/banking-advisor" TargetMode="External"/><Relationship Id="rId316" Type="http://schemas.openxmlformats.org/officeDocument/2006/relationships/hyperlink" Target="https://imacorp.com/" TargetMode="External"/><Relationship Id="rId558" Type="http://schemas.openxmlformats.org/officeDocument/2006/relationships/hyperlink" Target="https://www.ncino.com/banking-advisor" TargetMode="External"/><Relationship Id="rId315" Type="http://schemas.openxmlformats.org/officeDocument/2006/relationships/hyperlink" Target="https://partnersadvantage.com/" TargetMode="External"/><Relationship Id="rId557" Type="http://schemas.openxmlformats.org/officeDocument/2006/relationships/hyperlink" Target="https://trailhead.salesforce.com/content/learn/modules/financial-services-cloud-basics" TargetMode="External"/><Relationship Id="rId799" Type="http://schemas.openxmlformats.org/officeDocument/2006/relationships/hyperlink" Target="https://trailhead.salesforce.com/content/learn/modules/financial-services-cloud-basics" TargetMode="External"/><Relationship Id="rId314" Type="http://schemas.openxmlformats.org/officeDocument/2006/relationships/hyperlink" Target="https://ffin.com/" TargetMode="External"/><Relationship Id="rId556" Type="http://schemas.openxmlformats.org/officeDocument/2006/relationships/hyperlink" Target="https://trailhead.salesforce.com/content/learn/modules/agentforce-financial-services-basics" TargetMode="External"/><Relationship Id="rId798" Type="http://schemas.openxmlformats.org/officeDocument/2006/relationships/hyperlink" Target="https://trailhead.salesforce.com/content/learn/modules/agentforce-financial-services-basics" TargetMode="External"/><Relationship Id="rId313" Type="http://schemas.openxmlformats.org/officeDocument/2006/relationships/hyperlink" Target="https://www.enterprisebank.com/" TargetMode="External"/><Relationship Id="rId555" Type="http://schemas.openxmlformats.org/officeDocument/2006/relationships/hyperlink" Target="https://www.ncino.com/banking-advisor" TargetMode="External"/><Relationship Id="rId797" Type="http://schemas.openxmlformats.org/officeDocument/2006/relationships/hyperlink" Target="https://trailhead.salesforce.com/content/learn/modules/financial-services-cloud-basics" TargetMode="External"/><Relationship Id="rId319" Type="http://schemas.openxmlformats.org/officeDocument/2006/relationships/hyperlink" Target="https://www.kasasa.com/" TargetMode="External"/><Relationship Id="rId318" Type="http://schemas.openxmlformats.org/officeDocument/2006/relationships/hyperlink" Target="https://innovayte.com/" TargetMode="External"/><Relationship Id="rId317" Type="http://schemas.openxmlformats.org/officeDocument/2006/relationships/hyperlink" Target="https://imacorp.com/" TargetMode="External"/><Relationship Id="rId559" Type="http://schemas.openxmlformats.org/officeDocument/2006/relationships/hyperlink" Target="https://www.ncino.com/banking-advisor" TargetMode="External"/><Relationship Id="rId550" Type="http://schemas.openxmlformats.org/officeDocument/2006/relationships/hyperlink" Target="https://www.ncino.com/banking-advisor" TargetMode="External"/><Relationship Id="rId792" Type="http://schemas.openxmlformats.org/officeDocument/2006/relationships/hyperlink" Target="https://trailhead.salesforce.com/content/learn/modules/financial-services-cloud-basics" TargetMode="External"/><Relationship Id="rId791" Type="http://schemas.openxmlformats.org/officeDocument/2006/relationships/hyperlink" Target="https://trailhead.salesforce.com/content/learn/modules/financial-services-cloud-basics" TargetMode="External"/><Relationship Id="rId1140" Type="http://schemas.openxmlformats.org/officeDocument/2006/relationships/hyperlink" Target="https://trailhead.salesforce.com/content/learn/modules/financial-services-cloud-basics" TargetMode="External"/><Relationship Id="rId790" Type="http://schemas.openxmlformats.org/officeDocument/2006/relationships/hyperlink" Target="https://trailhead.salesforce.com/content/learn/modules/agentforce-financial-services-basics" TargetMode="External"/><Relationship Id="rId1141" Type="http://schemas.openxmlformats.org/officeDocument/2006/relationships/hyperlink" Target="https://trailhead.salesforce.com/content/learn/modules/financial-services-cloud-basics" TargetMode="External"/><Relationship Id="rId1142" Type="http://schemas.openxmlformats.org/officeDocument/2006/relationships/hyperlink" Target="https://trailhead.salesforce.com/content/learn/modules/financial-services-cloud-basics" TargetMode="External"/><Relationship Id="rId312" Type="http://schemas.openxmlformats.org/officeDocument/2006/relationships/hyperlink" Target="https://www.corningcu.org/" TargetMode="External"/><Relationship Id="rId554" Type="http://schemas.openxmlformats.org/officeDocument/2006/relationships/hyperlink" Target="https://trailhead.salesforce.com/content/learn/modules/financial-services-cloud-basics" TargetMode="External"/><Relationship Id="rId796" Type="http://schemas.openxmlformats.org/officeDocument/2006/relationships/hyperlink" Target="https://www.ncino.com/banking-advisor" TargetMode="External"/><Relationship Id="rId1143" Type="http://schemas.openxmlformats.org/officeDocument/2006/relationships/hyperlink" Target="https://trailhead.salesforce.com/content/learn/modules/financial-services-cloud-basics" TargetMode="External"/><Relationship Id="rId311" Type="http://schemas.openxmlformats.org/officeDocument/2006/relationships/hyperlink" Target="https://bancofcal.com/" TargetMode="External"/><Relationship Id="rId553" Type="http://schemas.openxmlformats.org/officeDocument/2006/relationships/hyperlink" Target="https://trailhead.salesforce.com/content/learn/modules/agentforce-financial-services-basics" TargetMode="External"/><Relationship Id="rId795" Type="http://schemas.openxmlformats.org/officeDocument/2006/relationships/hyperlink" Target="https://trailhead.salesforce.com/content/learn/modules/financial-services-cloud-basics" TargetMode="External"/><Relationship Id="rId1144" Type="http://schemas.openxmlformats.org/officeDocument/2006/relationships/hyperlink" Target="https://trailhead.salesforce.com/content/learn/modules/financial-services-cloud-basics" TargetMode="External"/><Relationship Id="rId310" Type="http://schemas.openxmlformats.org/officeDocument/2006/relationships/hyperlink" Target="https://www.americu.org/" TargetMode="External"/><Relationship Id="rId552" Type="http://schemas.openxmlformats.org/officeDocument/2006/relationships/hyperlink" Target="https://trailhead.salesforce.com/content/learn/modules/agentforce-financial-services-basics" TargetMode="External"/><Relationship Id="rId794" Type="http://schemas.openxmlformats.org/officeDocument/2006/relationships/hyperlink" Target="https://www.ncino.com/banking-advisor" TargetMode="External"/><Relationship Id="rId1145" Type="http://schemas.openxmlformats.org/officeDocument/2006/relationships/hyperlink" Target="https://www.mulesoft.com/platform/anypoint-platform" TargetMode="External"/><Relationship Id="rId551" Type="http://schemas.openxmlformats.org/officeDocument/2006/relationships/hyperlink" Target="https://trailhead.salesforce.com/content/learn/modules/financial-services-cloud-basics" TargetMode="External"/><Relationship Id="rId793" Type="http://schemas.openxmlformats.org/officeDocument/2006/relationships/hyperlink" Target="https://trailhead.salesforce.com/content/learn/modules/agentforce-financial-services-basics" TargetMode="External"/><Relationship Id="rId1146" Type="http://schemas.openxmlformats.org/officeDocument/2006/relationships/hyperlink" Target="https://trailhead.salesforce.com/content/learn/modules/financial-services-cloud-basics" TargetMode="External"/><Relationship Id="rId297" Type="http://schemas.openxmlformats.org/officeDocument/2006/relationships/hyperlink" Target="https://www.pentegra.com/" TargetMode="External"/><Relationship Id="rId296" Type="http://schemas.openxmlformats.org/officeDocument/2006/relationships/hyperlink" Target="https://www.pentegra.com/" TargetMode="External"/><Relationship Id="rId295" Type="http://schemas.openxmlformats.org/officeDocument/2006/relationships/hyperlink" Target="https://www.pentegra.com/" TargetMode="External"/><Relationship Id="rId294" Type="http://schemas.openxmlformats.org/officeDocument/2006/relationships/hyperlink" Target="https://www.mesirow.com/" TargetMode="External"/><Relationship Id="rId299" Type="http://schemas.openxmlformats.org/officeDocument/2006/relationships/hyperlink" Target="https://www.pentegra.com/" TargetMode="External"/><Relationship Id="rId298" Type="http://schemas.openxmlformats.org/officeDocument/2006/relationships/hyperlink" Target="https://www.pentegra.com/" TargetMode="External"/><Relationship Id="rId271" Type="http://schemas.openxmlformats.org/officeDocument/2006/relationships/hyperlink" Target="https://www.mesirow.com/" TargetMode="External"/><Relationship Id="rId270" Type="http://schemas.openxmlformats.org/officeDocument/2006/relationships/hyperlink" Target="https://www.mesirow.com/" TargetMode="External"/><Relationship Id="rId269" Type="http://schemas.openxmlformats.org/officeDocument/2006/relationships/hyperlink" Target="https://www.mesirow.com/" TargetMode="External"/><Relationship Id="rId264" Type="http://schemas.openxmlformats.org/officeDocument/2006/relationships/hyperlink" Target="https://www.corningcu.org/" TargetMode="External"/><Relationship Id="rId263" Type="http://schemas.openxmlformats.org/officeDocument/2006/relationships/hyperlink" Target="https://bancofcal.com/" TargetMode="External"/><Relationship Id="rId262" Type="http://schemas.openxmlformats.org/officeDocument/2006/relationships/hyperlink" Target="https://www.stewart.com/content/stewart/stewartcom/en.html" TargetMode="External"/><Relationship Id="rId261" Type="http://schemas.openxmlformats.org/officeDocument/2006/relationships/hyperlink" Target="https://www.stewart.com/content/stewart/stewartcom/en.html" TargetMode="External"/><Relationship Id="rId268" Type="http://schemas.openxmlformats.org/officeDocument/2006/relationships/hyperlink" Target="https://www.mesirow.com/" TargetMode="External"/><Relationship Id="rId267" Type="http://schemas.openxmlformats.org/officeDocument/2006/relationships/hyperlink" Target="https://www.mesirow.com/" TargetMode="External"/><Relationship Id="rId266" Type="http://schemas.openxmlformats.org/officeDocument/2006/relationships/hyperlink" Target="https://www.mesirow.com/" TargetMode="External"/><Relationship Id="rId265" Type="http://schemas.openxmlformats.org/officeDocument/2006/relationships/hyperlink" Target="https://www.mesirow.com/" TargetMode="External"/><Relationship Id="rId260" Type="http://schemas.openxmlformats.org/officeDocument/2006/relationships/hyperlink" Target="https://www.stewart.com/content/stewart/stewartcom/en.html" TargetMode="External"/><Relationship Id="rId259" Type="http://schemas.openxmlformats.org/officeDocument/2006/relationships/hyperlink" Target="https://www.stewart.com/content/stewart/stewartcom/en.html" TargetMode="External"/><Relationship Id="rId258" Type="http://schemas.openxmlformats.org/officeDocument/2006/relationships/hyperlink" Target="https://www.stewart.com/content/stewart/stewartcom/en.html" TargetMode="External"/><Relationship Id="rId253" Type="http://schemas.openxmlformats.org/officeDocument/2006/relationships/hyperlink" Target="https://www.stewart.com/content/stewart/stewartcom/en.html" TargetMode="External"/><Relationship Id="rId495" Type="http://schemas.openxmlformats.org/officeDocument/2006/relationships/hyperlink" Target="https://bell.bank/" TargetMode="External"/><Relationship Id="rId252" Type="http://schemas.openxmlformats.org/officeDocument/2006/relationships/hyperlink" Target="https://www.stewart.com/content/stewart/stewartcom/en.html" TargetMode="External"/><Relationship Id="rId494" Type="http://schemas.openxmlformats.org/officeDocument/2006/relationships/hyperlink" Target="https://bell.bank/" TargetMode="External"/><Relationship Id="rId251" Type="http://schemas.openxmlformats.org/officeDocument/2006/relationships/hyperlink" Target="http://www.blocas.com/contact.php" TargetMode="External"/><Relationship Id="rId493" Type="http://schemas.openxmlformats.org/officeDocument/2006/relationships/hyperlink" Target="https://bell.bank/" TargetMode="External"/><Relationship Id="rId250" Type="http://schemas.openxmlformats.org/officeDocument/2006/relationships/hyperlink" Target="https://navacord.com/" TargetMode="External"/><Relationship Id="rId492" Type="http://schemas.openxmlformats.org/officeDocument/2006/relationships/hyperlink" Target="https://bell.bank/" TargetMode="External"/><Relationship Id="rId257" Type="http://schemas.openxmlformats.org/officeDocument/2006/relationships/hyperlink" Target="https://www.stewart.com/content/stewart/stewartcom/en.html" TargetMode="External"/><Relationship Id="rId499" Type="http://schemas.openxmlformats.org/officeDocument/2006/relationships/hyperlink" Target="https://ffin.com/" TargetMode="External"/><Relationship Id="rId256" Type="http://schemas.openxmlformats.org/officeDocument/2006/relationships/hyperlink" Target="https://www.stewart.com/content/stewart/stewartcom/en.html" TargetMode="External"/><Relationship Id="rId498" Type="http://schemas.openxmlformats.org/officeDocument/2006/relationships/hyperlink" Target="https://www.crossfirstbank.com/" TargetMode="External"/><Relationship Id="rId255" Type="http://schemas.openxmlformats.org/officeDocument/2006/relationships/hyperlink" Target="https://www.stewart.com/content/stewart/stewartcom/en.html" TargetMode="External"/><Relationship Id="rId497" Type="http://schemas.openxmlformats.org/officeDocument/2006/relationships/hyperlink" Target="https://bell.bank/" TargetMode="External"/><Relationship Id="rId254" Type="http://schemas.openxmlformats.org/officeDocument/2006/relationships/hyperlink" Target="https://www.stewart.com/content/stewart/stewartcom/en.html" TargetMode="External"/><Relationship Id="rId496" Type="http://schemas.openxmlformats.org/officeDocument/2006/relationships/hyperlink" Target="https://bell.bank/" TargetMode="External"/><Relationship Id="rId293" Type="http://schemas.openxmlformats.org/officeDocument/2006/relationships/hyperlink" Target="https://www.mesirow.com/" TargetMode="External"/><Relationship Id="rId292" Type="http://schemas.openxmlformats.org/officeDocument/2006/relationships/hyperlink" Target="https://www.mesirow.com/" TargetMode="External"/><Relationship Id="rId291" Type="http://schemas.openxmlformats.org/officeDocument/2006/relationships/hyperlink" Target="https://www.mesirow.com/" TargetMode="External"/><Relationship Id="rId290" Type="http://schemas.openxmlformats.org/officeDocument/2006/relationships/hyperlink" Target="https://www.mesirow.com/" TargetMode="External"/><Relationship Id="rId286" Type="http://schemas.openxmlformats.org/officeDocument/2006/relationships/hyperlink" Target="https://www.corningcu.org/" TargetMode="External"/><Relationship Id="rId285" Type="http://schemas.openxmlformats.org/officeDocument/2006/relationships/hyperlink" Target="https://bancofcal.com/" TargetMode="External"/><Relationship Id="rId284" Type="http://schemas.openxmlformats.org/officeDocument/2006/relationships/hyperlink" Target="https://www.stewart.com/content/stewart/stewartcom/en.html" TargetMode="External"/><Relationship Id="rId283" Type="http://schemas.openxmlformats.org/officeDocument/2006/relationships/hyperlink" Target="https://www.pentegra.com/" TargetMode="External"/><Relationship Id="rId289" Type="http://schemas.openxmlformats.org/officeDocument/2006/relationships/hyperlink" Target="https://www.mesirow.com/" TargetMode="External"/><Relationship Id="rId288" Type="http://schemas.openxmlformats.org/officeDocument/2006/relationships/hyperlink" Target="https://www.mesirow.com/" TargetMode="External"/><Relationship Id="rId287" Type="http://schemas.openxmlformats.org/officeDocument/2006/relationships/hyperlink" Target="https://www.mesirow.com/" TargetMode="External"/><Relationship Id="rId282" Type="http://schemas.openxmlformats.org/officeDocument/2006/relationships/hyperlink" Target="https://www.pentegra.com/" TargetMode="External"/><Relationship Id="rId281" Type="http://schemas.openxmlformats.org/officeDocument/2006/relationships/hyperlink" Target="https://www.pentegra.com/" TargetMode="External"/><Relationship Id="rId280" Type="http://schemas.openxmlformats.org/officeDocument/2006/relationships/hyperlink" Target="https://www.pentegra.com/" TargetMode="External"/><Relationship Id="rId275" Type="http://schemas.openxmlformats.org/officeDocument/2006/relationships/hyperlink" Target="https://www.pentegra.com/" TargetMode="External"/><Relationship Id="rId274" Type="http://schemas.openxmlformats.org/officeDocument/2006/relationships/hyperlink" Target="https://www.pentegra.com/" TargetMode="External"/><Relationship Id="rId273" Type="http://schemas.openxmlformats.org/officeDocument/2006/relationships/hyperlink" Target="https://www.pentegra.com/" TargetMode="External"/><Relationship Id="rId272" Type="http://schemas.openxmlformats.org/officeDocument/2006/relationships/hyperlink" Target="https://www.mesirow.com/" TargetMode="External"/><Relationship Id="rId279" Type="http://schemas.openxmlformats.org/officeDocument/2006/relationships/hyperlink" Target="https://www.pentegra.com/" TargetMode="External"/><Relationship Id="rId278" Type="http://schemas.openxmlformats.org/officeDocument/2006/relationships/hyperlink" Target="https://www.pentegra.com/" TargetMode="External"/><Relationship Id="rId277" Type="http://schemas.openxmlformats.org/officeDocument/2006/relationships/hyperlink" Target="https://www.pentegra.com/" TargetMode="External"/><Relationship Id="rId276" Type="http://schemas.openxmlformats.org/officeDocument/2006/relationships/hyperlink" Target="https://www.pentegra.com/" TargetMode="External"/><Relationship Id="rId907" Type="http://schemas.openxmlformats.org/officeDocument/2006/relationships/hyperlink" Target="https://trailhead.salesforce.com/content/learn/modules/agentforce-financial-services-basics" TargetMode="External"/><Relationship Id="rId906" Type="http://schemas.openxmlformats.org/officeDocument/2006/relationships/hyperlink" Target="https://trailhead.salesforce.com/content/learn/modules/agentforce-financial-services-basics" TargetMode="External"/><Relationship Id="rId905" Type="http://schemas.openxmlformats.org/officeDocument/2006/relationships/hyperlink" Target="https://trailhead.salesforce.com/content/learn/modules/agentforce-financial-services-basics" TargetMode="External"/><Relationship Id="rId904" Type="http://schemas.openxmlformats.org/officeDocument/2006/relationships/hyperlink" Target="https://slack.com/intl/en-us/features" TargetMode="External"/><Relationship Id="rId909" Type="http://schemas.openxmlformats.org/officeDocument/2006/relationships/hyperlink" Target="https://slack.com/intl/en-us/features" TargetMode="External"/><Relationship Id="rId908" Type="http://schemas.openxmlformats.org/officeDocument/2006/relationships/hyperlink" Target="https://trailhead.salesforce.com/content/learn/modules/agentforce-financial-services-basics" TargetMode="External"/><Relationship Id="rId903" Type="http://schemas.openxmlformats.org/officeDocument/2006/relationships/hyperlink" Target="https://trailhead.salesforce.com/content/learn/modules/agentforce-financial-services-basics" TargetMode="External"/><Relationship Id="rId902" Type="http://schemas.openxmlformats.org/officeDocument/2006/relationships/hyperlink" Target="https://trailhead.salesforce.com/content/learn/modules/agentforce-financial-services-basics" TargetMode="External"/><Relationship Id="rId901" Type="http://schemas.openxmlformats.org/officeDocument/2006/relationships/hyperlink" Target="https://slack.com/intl/en-us/features" TargetMode="External"/><Relationship Id="rId900" Type="http://schemas.openxmlformats.org/officeDocument/2006/relationships/hyperlink" Target="https://trailhead.salesforce.com/content/learn/modules/agentforce-financial-services-basics" TargetMode="External"/><Relationship Id="rId929" Type="http://schemas.openxmlformats.org/officeDocument/2006/relationships/hyperlink" Target="https://trailhead.salesforce.com/content/learn/modules/agentforce-financial-services-basics" TargetMode="External"/><Relationship Id="rId928" Type="http://schemas.openxmlformats.org/officeDocument/2006/relationships/hyperlink" Target="https://trailhead.salesforce.com/content/learn/modules/agentforce-financial-services-basics" TargetMode="External"/><Relationship Id="rId927" Type="http://schemas.openxmlformats.org/officeDocument/2006/relationships/hyperlink" Target="https://trailhead.salesforce.com/content/learn/modules/agentforce-financial-services-basics" TargetMode="External"/><Relationship Id="rId926" Type="http://schemas.openxmlformats.org/officeDocument/2006/relationships/hyperlink" Target="https://trailhead.salesforce.com/content/learn/modules/financial-services-cloud-basics" TargetMode="External"/><Relationship Id="rId921" Type="http://schemas.openxmlformats.org/officeDocument/2006/relationships/hyperlink" Target="https://trailhead.salesforce.com/content/learn/modules/agentforce-financial-services-basics" TargetMode="External"/><Relationship Id="rId920" Type="http://schemas.openxmlformats.org/officeDocument/2006/relationships/hyperlink" Target="https://slack.com/intl/en-us/features" TargetMode="External"/><Relationship Id="rId925" Type="http://schemas.openxmlformats.org/officeDocument/2006/relationships/hyperlink" Target="https://trailhead.salesforce.com/content/learn/modules/agentforce-financial-services-basics" TargetMode="External"/><Relationship Id="rId924" Type="http://schemas.openxmlformats.org/officeDocument/2006/relationships/hyperlink" Target="https://trailhead.salesforce.com/content/learn/modules/agentforce-financial-services-basics" TargetMode="External"/><Relationship Id="rId923" Type="http://schemas.openxmlformats.org/officeDocument/2006/relationships/hyperlink" Target="https://slack.com/intl/en-us/features" TargetMode="External"/><Relationship Id="rId922" Type="http://schemas.openxmlformats.org/officeDocument/2006/relationships/hyperlink" Target="https://trailhead.salesforce.com/content/learn/modules/agentforce-financial-services-basics" TargetMode="External"/><Relationship Id="rId918" Type="http://schemas.openxmlformats.org/officeDocument/2006/relationships/hyperlink" Target="https://trailhead.salesforce.com/content/learn/modules/agentforce-financial-services-basics" TargetMode="External"/><Relationship Id="rId917" Type="http://schemas.openxmlformats.org/officeDocument/2006/relationships/hyperlink" Target="https://slack.com/intl/en-us/features" TargetMode="External"/><Relationship Id="rId916" Type="http://schemas.openxmlformats.org/officeDocument/2006/relationships/hyperlink" Target="https://trailhead.salesforce.com/content/learn/modules/agentforce-financial-services-basics" TargetMode="External"/><Relationship Id="rId915" Type="http://schemas.openxmlformats.org/officeDocument/2006/relationships/hyperlink" Target="https://trailhead.salesforce.com/content/learn/modules/agentforce-financial-services-basics" TargetMode="External"/><Relationship Id="rId919" Type="http://schemas.openxmlformats.org/officeDocument/2006/relationships/hyperlink" Target="https://trailhead.salesforce.com/content/learn/modules/agentforce-financial-services-basics" TargetMode="External"/><Relationship Id="rId910" Type="http://schemas.openxmlformats.org/officeDocument/2006/relationships/hyperlink" Target="https://trailhead.salesforce.com/content/learn/modules/agentforce-financial-services-basics" TargetMode="External"/><Relationship Id="rId914" Type="http://schemas.openxmlformats.org/officeDocument/2006/relationships/hyperlink" Target="https://trailhead.salesforce.com/content/learn/modules/agentforce-financial-services-basics" TargetMode="External"/><Relationship Id="rId913" Type="http://schemas.openxmlformats.org/officeDocument/2006/relationships/hyperlink" Target="https://trailhead.salesforce.com/content/learn/modules/agentforce-financial-services-basics" TargetMode="External"/><Relationship Id="rId912" Type="http://schemas.openxmlformats.org/officeDocument/2006/relationships/hyperlink" Target="https://slack.com/intl/en-us/features" TargetMode="External"/><Relationship Id="rId911" Type="http://schemas.openxmlformats.org/officeDocument/2006/relationships/hyperlink" Target="https://trailhead.salesforce.com/content/learn/modules/agentforce-financial-services-basics" TargetMode="External"/><Relationship Id="rId629" Type="http://schemas.openxmlformats.org/officeDocument/2006/relationships/hyperlink" Target="https://trailhead.salesforce.com/content/learn/modules/financial-services-cloud-basics" TargetMode="External"/><Relationship Id="rId624" Type="http://schemas.openxmlformats.org/officeDocument/2006/relationships/hyperlink" Target="https://trailhead.salesforce.com/content/learn/modules/agentforce-financial-services-basics" TargetMode="External"/><Relationship Id="rId866" Type="http://schemas.openxmlformats.org/officeDocument/2006/relationships/hyperlink" Target="https://trailhead.salesforce.com/content/learn/modules/agentforce-financial-services-basics" TargetMode="External"/><Relationship Id="rId623" Type="http://schemas.openxmlformats.org/officeDocument/2006/relationships/hyperlink" Target="https://www.ncino.com/banking-advisor" TargetMode="External"/><Relationship Id="rId865" Type="http://schemas.openxmlformats.org/officeDocument/2006/relationships/hyperlink" Target="https://trailhead.salesforce.com/content/learn/modules/agentforce-financial-services-basics" TargetMode="External"/><Relationship Id="rId622" Type="http://schemas.openxmlformats.org/officeDocument/2006/relationships/hyperlink" Target="https://trailhead.salesforce.com/content/learn/modules/financial-services-cloud-basics" TargetMode="External"/><Relationship Id="rId864" Type="http://schemas.openxmlformats.org/officeDocument/2006/relationships/hyperlink" Target="https://www.ncino.com/banking-advisor" TargetMode="External"/><Relationship Id="rId621" Type="http://schemas.openxmlformats.org/officeDocument/2006/relationships/hyperlink" Target="https://www.ncino.com/banking-advisor" TargetMode="External"/><Relationship Id="rId863" Type="http://schemas.openxmlformats.org/officeDocument/2006/relationships/hyperlink" Target="https://slack.com/intl/en-us/features" TargetMode="External"/><Relationship Id="rId628" Type="http://schemas.openxmlformats.org/officeDocument/2006/relationships/hyperlink" Target="https://trailhead.salesforce.com/content/learn/modules/agentforce-financial-services-basics" TargetMode="External"/><Relationship Id="rId627" Type="http://schemas.openxmlformats.org/officeDocument/2006/relationships/hyperlink" Target="https://www.ncino.com/banking-advisor" TargetMode="External"/><Relationship Id="rId869" Type="http://schemas.openxmlformats.org/officeDocument/2006/relationships/hyperlink" Target="https://trailhead.salesforce.com/content/learn/modules/financial-services-cloud-basics" TargetMode="External"/><Relationship Id="rId626" Type="http://schemas.openxmlformats.org/officeDocument/2006/relationships/hyperlink" Target="https://www.ncino.com/banking-advisor" TargetMode="External"/><Relationship Id="rId868" Type="http://schemas.openxmlformats.org/officeDocument/2006/relationships/hyperlink" Target="https://trailhead.salesforce.com/content/learn/modules/financial-services-cloud-basics" TargetMode="External"/><Relationship Id="rId625" Type="http://schemas.openxmlformats.org/officeDocument/2006/relationships/hyperlink" Target="https://trailhead.salesforce.com/content/learn/modules/financial-services-cloud-basics" TargetMode="External"/><Relationship Id="rId867" Type="http://schemas.openxmlformats.org/officeDocument/2006/relationships/hyperlink" Target="https://slack.com/intl/en-us/features" TargetMode="External"/><Relationship Id="rId620" Type="http://schemas.openxmlformats.org/officeDocument/2006/relationships/hyperlink" Target="https://trailhead.salesforce.com/content/learn/modules/financial-services-cloud-basics" TargetMode="External"/><Relationship Id="rId862" Type="http://schemas.openxmlformats.org/officeDocument/2006/relationships/hyperlink" Target="https://slack.com/intl/en-us/features" TargetMode="External"/><Relationship Id="rId861" Type="http://schemas.openxmlformats.org/officeDocument/2006/relationships/hyperlink" Target="https://trailhead.salesforce.com/content/learn/modules/agentforce-financial-services-basics" TargetMode="External"/><Relationship Id="rId860" Type="http://schemas.openxmlformats.org/officeDocument/2006/relationships/hyperlink" Target="https://www.ncino.com/banking-advisor" TargetMode="External"/><Relationship Id="rId619" Type="http://schemas.openxmlformats.org/officeDocument/2006/relationships/hyperlink" Target="https://trailhead.salesforce.com/content/learn/modules/agentforce-financial-services-basics" TargetMode="External"/><Relationship Id="rId618" Type="http://schemas.openxmlformats.org/officeDocument/2006/relationships/hyperlink" Target="https://trailhead.salesforce.com/content/learn/modules/financial-services-cloud-basics" TargetMode="External"/><Relationship Id="rId613" Type="http://schemas.openxmlformats.org/officeDocument/2006/relationships/hyperlink" Target="https://trailhead.salesforce.com/content/learn/modules/agentforce-financial-services-basics" TargetMode="External"/><Relationship Id="rId855" Type="http://schemas.openxmlformats.org/officeDocument/2006/relationships/hyperlink" Target="https://slack.com/intl/en-us/features" TargetMode="External"/><Relationship Id="rId612" Type="http://schemas.openxmlformats.org/officeDocument/2006/relationships/hyperlink" Target="https://trailhead.salesforce.com/content/learn/modules/agentforce-financial-services-basics" TargetMode="External"/><Relationship Id="rId854" Type="http://schemas.openxmlformats.org/officeDocument/2006/relationships/hyperlink" Target="https://trailhead.salesforce.com/content/learn/modules/agentforce-financial-services-basics" TargetMode="External"/><Relationship Id="rId611" Type="http://schemas.openxmlformats.org/officeDocument/2006/relationships/hyperlink" Target="https://trailhead.salesforce.com/content/learn/modules/agentforce-financial-services-basics" TargetMode="External"/><Relationship Id="rId853" Type="http://schemas.openxmlformats.org/officeDocument/2006/relationships/hyperlink" Target="https://www.ncino.com/banking-advisor" TargetMode="External"/><Relationship Id="rId610" Type="http://schemas.openxmlformats.org/officeDocument/2006/relationships/hyperlink" Target="https://slack.com/intl/en-us/features" TargetMode="External"/><Relationship Id="rId852" Type="http://schemas.openxmlformats.org/officeDocument/2006/relationships/hyperlink" Target="https://trailhead.salesforce.com/content/learn/modules/agentforce-financial-services-basics" TargetMode="External"/><Relationship Id="rId617" Type="http://schemas.openxmlformats.org/officeDocument/2006/relationships/hyperlink" Target="https://www.ncino.com/banking-advisor" TargetMode="External"/><Relationship Id="rId859" Type="http://schemas.openxmlformats.org/officeDocument/2006/relationships/hyperlink" Target="https://slack.com/intl/en-us/features" TargetMode="External"/><Relationship Id="rId616" Type="http://schemas.openxmlformats.org/officeDocument/2006/relationships/hyperlink" Target="https://trailhead.salesforce.com/content/learn/modules/financial-services-cloud-basics" TargetMode="External"/><Relationship Id="rId858" Type="http://schemas.openxmlformats.org/officeDocument/2006/relationships/hyperlink" Target="https://trailhead.salesforce.com/content/learn/modules/agentforce-financial-services-basics" TargetMode="External"/><Relationship Id="rId615" Type="http://schemas.openxmlformats.org/officeDocument/2006/relationships/hyperlink" Target="https://www.ncino.com/banking-advisor" TargetMode="External"/><Relationship Id="rId857" Type="http://schemas.openxmlformats.org/officeDocument/2006/relationships/hyperlink" Target="https://trailhead.salesforce.com/content/learn/modules/financial-services-cloud-basics" TargetMode="External"/><Relationship Id="rId614" Type="http://schemas.openxmlformats.org/officeDocument/2006/relationships/hyperlink" Target="https://trailhead.salesforce.com/content/learn/modules/financial-services-cloud-basics" TargetMode="External"/><Relationship Id="rId856" Type="http://schemas.openxmlformats.org/officeDocument/2006/relationships/hyperlink" Target="https://trailhead.salesforce.com/content/learn/modules/agentforce-financial-services-basics" TargetMode="External"/><Relationship Id="rId851" Type="http://schemas.openxmlformats.org/officeDocument/2006/relationships/hyperlink" Target="https://trailhead.salesforce.com/content/learn/modules/agentforce-financial-services-basics" TargetMode="External"/><Relationship Id="rId850" Type="http://schemas.openxmlformats.org/officeDocument/2006/relationships/hyperlink" Target="https://www.ncino.com/banking-advisor" TargetMode="External"/><Relationship Id="rId409" Type="http://schemas.openxmlformats.org/officeDocument/2006/relationships/hyperlink" Target="https://www.securityfinance.com/" TargetMode="External"/><Relationship Id="rId404" Type="http://schemas.openxmlformats.org/officeDocument/2006/relationships/hyperlink" Target="https://www.pentegra.com/" TargetMode="External"/><Relationship Id="rId646" Type="http://schemas.openxmlformats.org/officeDocument/2006/relationships/hyperlink" Target="https://trailhead.salesforce.com/content/learn/modules/financial-services-cloud-basics" TargetMode="External"/><Relationship Id="rId888" Type="http://schemas.openxmlformats.org/officeDocument/2006/relationships/hyperlink" Target="https://slack.com/intl/en-us/features" TargetMode="External"/><Relationship Id="rId403" Type="http://schemas.openxmlformats.org/officeDocument/2006/relationships/hyperlink" Target="https://www.pentegra.com/" TargetMode="External"/><Relationship Id="rId645" Type="http://schemas.openxmlformats.org/officeDocument/2006/relationships/hyperlink" Target="https://trailhead.salesforce.com/content/learn/modules/financial-services-cloud-basics" TargetMode="External"/><Relationship Id="rId887" Type="http://schemas.openxmlformats.org/officeDocument/2006/relationships/hyperlink" Target="https://www.ncino.com/banking-advisor" TargetMode="External"/><Relationship Id="rId402" Type="http://schemas.openxmlformats.org/officeDocument/2006/relationships/hyperlink" Target="https://www.pentegra.com/" TargetMode="External"/><Relationship Id="rId644" Type="http://schemas.openxmlformats.org/officeDocument/2006/relationships/hyperlink" Target="https://trailhead.salesforce.com/content/learn/modules/financial-services-cloud-basics" TargetMode="External"/><Relationship Id="rId886" Type="http://schemas.openxmlformats.org/officeDocument/2006/relationships/hyperlink" Target="https://slack.com/intl/en-us/features" TargetMode="External"/><Relationship Id="rId401" Type="http://schemas.openxmlformats.org/officeDocument/2006/relationships/hyperlink" Target="https://www.pentegra.com/" TargetMode="External"/><Relationship Id="rId643" Type="http://schemas.openxmlformats.org/officeDocument/2006/relationships/hyperlink" Target="https://trailhead.salesforce.com/content/learn/modules/financial-services-cloud-basics" TargetMode="External"/><Relationship Id="rId885" Type="http://schemas.openxmlformats.org/officeDocument/2006/relationships/hyperlink" Target="https://trailhead.salesforce.com/content/learn/modules/agentforce-financial-services-basics" TargetMode="External"/><Relationship Id="rId408" Type="http://schemas.openxmlformats.org/officeDocument/2006/relationships/hyperlink" Target="https://www.pentegra.com/" TargetMode="External"/><Relationship Id="rId407" Type="http://schemas.openxmlformats.org/officeDocument/2006/relationships/hyperlink" Target="https://www.pentegra.com/" TargetMode="External"/><Relationship Id="rId649" Type="http://schemas.openxmlformats.org/officeDocument/2006/relationships/hyperlink" Target="https://trailhead.salesforce.com/content/learn/modules/financial-services-cloud-basics" TargetMode="External"/><Relationship Id="rId406" Type="http://schemas.openxmlformats.org/officeDocument/2006/relationships/hyperlink" Target="https://www.pentegra.com/" TargetMode="External"/><Relationship Id="rId648" Type="http://schemas.openxmlformats.org/officeDocument/2006/relationships/hyperlink" Target="https://trailhead.salesforce.com/content/learn/modules/agentforce-financial-services-basics" TargetMode="External"/><Relationship Id="rId405" Type="http://schemas.openxmlformats.org/officeDocument/2006/relationships/hyperlink" Target="https://www.pentegra.com/" TargetMode="External"/><Relationship Id="rId647" Type="http://schemas.openxmlformats.org/officeDocument/2006/relationships/hyperlink" Target="https://www.ncino.com/banking-advisor" TargetMode="External"/><Relationship Id="rId889" Type="http://schemas.openxmlformats.org/officeDocument/2006/relationships/hyperlink" Target="https://trailhead.salesforce.com/content/learn/modules/agentforce-financial-services-basics" TargetMode="External"/><Relationship Id="rId880" Type="http://schemas.openxmlformats.org/officeDocument/2006/relationships/hyperlink" Target="https://www.ncino.com/banking-advisor" TargetMode="External"/><Relationship Id="rId400" Type="http://schemas.openxmlformats.org/officeDocument/2006/relationships/hyperlink" Target="https://www.pentegra.com/" TargetMode="External"/><Relationship Id="rId642" Type="http://schemas.openxmlformats.org/officeDocument/2006/relationships/hyperlink" Target="https://trailhead.salesforce.com/content/learn/modules/agentforce-financial-services-basics" TargetMode="External"/><Relationship Id="rId884" Type="http://schemas.openxmlformats.org/officeDocument/2006/relationships/hyperlink" Target="https://trailhead.salesforce.com/content/learn/modules/financial-services-cloud-basics" TargetMode="External"/><Relationship Id="rId641" Type="http://schemas.openxmlformats.org/officeDocument/2006/relationships/hyperlink" Target="https://www.ncino.com/banking-advisor" TargetMode="External"/><Relationship Id="rId883" Type="http://schemas.openxmlformats.org/officeDocument/2006/relationships/hyperlink" Target="https://www.ncino.com/banking-advisor" TargetMode="External"/><Relationship Id="rId640" Type="http://schemas.openxmlformats.org/officeDocument/2006/relationships/hyperlink" Target="https://trailhead.salesforce.com/content/learn/modules/financial-services-cloud-basics" TargetMode="External"/><Relationship Id="rId882" Type="http://schemas.openxmlformats.org/officeDocument/2006/relationships/hyperlink" Target="https://slack.com/intl/en-us/features" TargetMode="External"/><Relationship Id="rId881" Type="http://schemas.openxmlformats.org/officeDocument/2006/relationships/hyperlink" Target="https://trailhead.salesforce.com/content/learn/modules/agentforce-financial-services-basics" TargetMode="External"/><Relationship Id="rId635" Type="http://schemas.openxmlformats.org/officeDocument/2006/relationships/hyperlink" Target="https://trailhead.salesforce.com/content/learn/modules/financial-services-cloud-basics" TargetMode="External"/><Relationship Id="rId877" Type="http://schemas.openxmlformats.org/officeDocument/2006/relationships/hyperlink" Target="https://slack.com/intl/en-us/features" TargetMode="External"/><Relationship Id="rId634" Type="http://schemas.openxmlformats.org/officeDocument/2006/relationships/hyperlink" Target="https://trailhead.salesforce.com/content/learn/modules/financial-services-cloud-basics" TargetMode="External"/><Relationship Id="rId876" Type="http://schemas.openxmlformats.org/officeDocument/2006/relationships/hyperlink" Target="https://trailhead.salesforce.com/content/learn/modules/agentforce-financial-services-basics" TargetMode="External"/><Relationship Id="rId633" Type="http://schemas.openxmlformats.org/officeDocument/2006/relationships/hyperlink" Target="https://trailhead.salesforce.com/content/learn/modules/financial-services-cloud-basics" TargetMode="External"/><Relationship Id="rId875" Type="http://schemas.openxmlformats.org/officeDocument/2006/relationships/hyperlink" Target="https://trailhead.salesforce.com/content/learn/modules/financial-services-cloud-basics" TargetMode="External"/><Relationship Id="rId632" Type="http://schemas.openxmlformats.org/officeDocument/2006/relationships/hyperlink" Target="https://trailhead.salesforce.com/content/learn/modules/agentforce-financial-services-basics" TargetMode="External"/><Relationship Id="rId874" Type="http://schemas.openxmlformats.org/officeDocument/2006/relationships/hyperlink" Target="https://www.ncino.com/banking-advisor" TargetMode="External"/><Relationship Id="rId639" Type="http://schemas.openxmlformats.org/officeDocument/2006/relationships/hyperlink" Target="https://trailhead.salesforce.com/content/learn/modules/financial-services-cloud-basics" TargetMode="External"/><Relationship Id="rId638" Type="http://schemas.openxmlformats.org/officeDocument/2006/relationships/hyperlink" Target="https://trailhead.salesforce.com/content/learn/modules/financial-services-cloud-basics" TargetMode="External"/><Relationship Id="rId637" Type="http://schemas.openxmlformats.org/officeDocument/2006/relationships/hyperlink" Target="https://www.ncino.com/banking-advisor" TargetMode="External"/><Relationship Id="rId879" Type="http://schemas.openxmlformats.org/officeDocument/2006/relationships/hyperlink" Target="https://trailhead.salesforce.com/content/learn/modules/agentforce-financial-services-basics" TargetMode="External"/><Relationship Id="rId636" Type="http://schemas.openxmlformats.org/officeDocument/2006/relationships/hyperlink" Target="https://trailhead.salesforce.com/content/learn/modules/agentforce-financial-services-basics" TargetMode="External"/><Relationship Id="rId878" Type="http://schemas.openxmlformats.org/officeDocument/2006/relationships/hyperlink" Target="https://slack.com/intl/en-us/features" TargetMode="External"/><Relationship Id="rId631" Type="http://schemas.openxmlformats.org/officeDocument/2006/relationships/hyperlink" Target="https://www.ncino.com/banking-advisor" TargetMode="External"/><Relationship Id="rId873" Type="http://schemas.openxmlformats.org/officeDocument/2006/relationships/hyperlink" Target="https://slack.com/intl/en-us/features" TargetMode="External"/><Relationship Id="rId630" Type="http://schemas.openxmlformats.org/officeDocument/2006/relationships/hyperlink" Target="https://trailhead.salesforce.com/content/learn/modules/financial-services-cloud-basics" TargetMode="External"/><Relationship Id="rId872" Type="http://schemas.openxmlformats.org/officeDocument/2006/relationships/hyperlink" Target="https://trailhead.salesforce.com/content/learn/modules/agentforce-financial-services-basics" TargetMode="External"/><Relationship Id="rId871" Type="http://schemas.openxmlformats.org/officeDocument/2006/relationships/hyperlink" Target="https://slack.com/intl/en-us/features" TargetMode="External"/><Relationship Id="rId870" Type="http://schemas.openxmlformats.org/officeDocument/2006/relationships/hyperlink" Target="https://trailhead.salesforce.com/content/learn/modules/agentforce-financial-services-basics" TargetMode="External"/><Relationship Id="rId829" Type="http://schemas.openxmlformats.org/officeDocument/2006/relationships/hyperlink" Target="https://trailhead.salesforce.com/content/learn/modules/financial-services-cloud-basics" TargetMode="External"/><Relationship Id="rId828" Type="http://schemas.openxmlformats.org/officeDocument/2006/relationships/hyperlink" Target="https://trailhead.salesforce.com/content/learn/modules/agentforce-financial-services-basics" TargetMode="External"/><Relationship Id="rId827" Type="http://schemas.openxmlformats.org/officeDocument/2006/relationships/hyperlink" Target="https://www.ncino.com/banking-advisor" TargetMode="External"/><Relationship Id="rId822" Type="http://schemas.openxmlformats.org/officeDocument/2006/relationships/hyperlink" Target="https://trailhead.salesforce.com/content/learn/modules/financial-services-cloud-basics" TargetMode="External"/><Relationship Id="rId821" Type="http://schemas.openxmlformats.org/officeDocument/2006/relationships/hyperlink" Target="https://slack.com/intl/en-us/features" TargetMode="External"/><Relationship Id="rId820" Type="http://schemas.openxmlformats.org/officeDocument/2006/relationships/hyperlink" Target="https://www.ncino.com/banking-advisor" TargetMode="External"/><Relationship Id="rId826" Type="http://schemas.openxmlformats.org/officeDocument/2006/relationships/hyperlink" Target="https://trailhead.salesforce.com/content/learn/modules/agentforce-financial-services-basics" TargetMode="External"/><Relationship Id="rId825" Type="http://schemas.openxmlformats.org/officeDocument/2006/relationships/hyperlink" Target="https://trailhead.salesforce.com/content/learn/modules/financial-services-cloud-basics" TargetMode="External"/><Relationship Id="rId824" Type="http://schemas.openxmlformats.org/officeDocument/2006/relationships/hyperlink" Target="https://www.ncino.com/banking-advisor" TargetMode="External"/><Relationship Id="rId823" Type="http://schemas.openxmlformats.org/officeDocument/2006/relationships/hyperlink" Target="https://trailhead.salesforce.com/content/learn/modules/agentforce-financial-services-basics" TargetMode="External"/><Relationship Id="rId819" Type="http://schemas.openxmlformats.org/officeDocument/2006/relationships/hyperlink" Target="https://www.ncino.com/banking-advisor" TargetMode="External"/><Relationship Id="rId818" Type="http://schemas.openxmlformats.org/officeDocument/2006/relationships/hyperlink" Target="https://slack.com/intl/en-us/features" TargetMode="External"/><Relationship Id="rId817" Type="http://schemas.openxmlformats.org/officeDocument/2006/relationships/hyperlink" Target="https://trailhead.salesforce.com/content/learn/modules/financial-services-cloud-basics" TargetMode="External"/><Relationship Id="rId816" Type="http://schemas.openxmlformats.org/officeDocument/2006/relationships/hyperlink" Target="https://trailhead.salesforce.com/content/learn/modules/agentforce-financial-services-basics" TargetMode="External"/><Relationship Id="rId811" Type="http://schemas.openxmlformats.org/officeDocument/2006/relationships/hyperlink" Target="https://www.ncino.com/banking-advisor" TargetMode="External"/><Relationship Id="rId810" Type="http://schemas.openxmlformats.org/officeDocument/2006/relationships/hyperlink" Target="https://slack.com/intl/en-us/features" TargetMode="External"/><Relationship Id="rId815" Type="http://schemas.openxmlformats.org/officeDocument/2006/relationships/hyperlink" Target="https://trailhead.salesforce.com/content/learn/modules/agentforce-financial-services-basics" TargetMode="External"/><Relationship Id="rId814" Type="http://schemas.openxmlformats.org/officeDocument/2006/relationships/hyperlink" Target="https://trailhead.salesforce.com/content/learn/modules/financial-services-cloud-basics" TargetMode="External"/><Relationship Id="rId813" Type="http://schemas.openxmlformats.org/officeDocument/2006/relationships/hyperlink" Target="https://slack.com/intl/en-us/features" TargetMode="External"/><Relationship Id="rId812" Type="http://schemas.openxmlformats.org/officeDocument/2006/relationships/hyperlink" Target="https://www.ncino.com/banking-advisor" TargetMode="External"/><Relationship Id="rId609" Type="http://schemas.openxmlformats.org/officeDocument/2006/relationships/hyperlink" Target="https://slack.com/intl/en-us/features" TargetMode="External"/><Relationship Id="rId608" Type="http://schemas.openxmlformats.org/officeDocument/2006/relationships/hyperlink" Target="https://trailhead.salesforce.com/content/learn/modules/financial-services-cloud-basics" TargetMode="External"/><Relationship Id="rId607" Type="http://schemas.openxmlformats.org/officeDocument/2006/relationships/hyperlink" Target="https://trailhead.salesforce.com/content/learn/modules/agentforce-financial-services-basics" TargetMode="External"/><Relationship Id="rId849" Type="http://schemas.openxmlformats.org/officeDocument/2006/relationships/hyperlink" Target="https://slack.com/intl/en-us/features" TargetMode="External"/><Relationship Id="rId602" Type="http://schemas.openxmlformats.org/officeDocument/2006/relationships/hyperlink" Target="https://slack.com/intl/en-us/features" TargetMode="External"/><Relationship Id="rId844" Type="http://schemas.openxmlformats.org/officeDocument/2006/relationships/hyperlink" Target="https://www.ncino.com/banking-advisor" TargetMode="External"/><Relationship Id="rId601" Type="http://schemas.openxmlformats.org/officeDocument/2006/relationships/hyperlink" Target="https://trailhead.salesforce.com/content/learn/modules/agentforce-financial-services-basics" TargetMode="External"/><Relationship Id="rId843" Type="http://schemas.openxmlformats.org/officeDocument/2006/relationships/hyperlink" Target="https://trailhead.salesforce.com/content/learn/modules/agentforce-financial-services-basics" TargetMode="External"/><Relationship Id="rId600" Type="http://schemas.openxmlformats.org/officeDocument/2006/relationships/hyperlink" Target="https://trailhead.salesforce.com/content/learn/modules/financial-services-cloud-basics" TargetMode="External"/><Relationship Id="rId842" Type="http://schemas.openxmlformats.org/officeDocument/2006/relationships/hyperlink" Target="https://trailhead.salesforce.com/content/learn/modules/agentforce-financial-services-basics" TargetMode="External"/><Relationship Id="rId841" Type="http://schemas.openxmlformats.org/officeDocument/2006/relationships/hyperlink" Target="https://slack.com/intl/en-us/features" TargetMode="External"/><Relationship Id="rId606" Type="http://schemas.openxmlformats.org/officeDocument/2006/relationships/hyperlink" Target="https://trailhead.salesforce.com/content/learn/modules/agentforce-financial-services-basics" TargetMode="External"/><Relationship Id="rId848" Type="http://schemas.openxmlformats.org/officeDocument/2006/relationships/hyperlink" Target="https://trailhead.salesforce.com/content/learn/modules/agentforce-financial-services-basics" TargetMode="External"/><Relationship Id="rId605" Type="http://schemas.openxmlformats.org/officeDocument/2006/relationships/hyperlink" Target="https://trailhead.salesforce.com/content/learn/modules/agentforce-financial-services-basics" TargetMode="External"/><Relationship Id="rId847" Type="http://schemas.openxmlformats.org/officeDocument/2006/relationships/hyperlink" Target="https://www.ncino.com/banking-advisor" TargetMode="External"/><Relationship Id="rId604" Type="http://schemas.openxmlformats.org/officeDocument/2006/relationships/hyperlink" Target="https://trailhead.salesforce.com/content/learn/modules/agentforce-financial-services-basics" TargetMode="External"/><Relationship Id="rId846" Type="http://schemas.openxmlformats.org/officeDocument/2006/relationships/hyperlink" Target="https://trailhead.salesforce.com/content/learn/modules/agentforce-financial-services-basics" TargetMode="External"/><Relationship Id="rId603" Type="http://schemas.openxmlformats.org/officeDocument/2006/relationships/hyperlink" Target="https://trailhead.salesforce.com/content/learn/modules/agentforce-financial-services-basics" TargetMode="External"/><Relationship Id="rId845" Type="http://schemas.openxmlformats.org/officeDocument/2006/relationships/hyperlink" Target="https://slack.com/intl/en-us/features" TargetMode="External"/><Relationship Id="rId840" Type="http://schemas.openxmlformats.org/officeDocument/2006/relationships/hyperlink" Target="https://trailhead.salesforce.com/content/learn/modules/agentforce-financial-services-basics" TargetMode="External"/><Relationship Id="rId839" Type="http://schemas.openxmlformats.org/officeDocument/2006/relationships/hyperlink" Target="https://trailhead.salesforce.com/content/learn/modules/financial-services-cloud-basics" TargetMode="External"/><Relationship Id="rId838" Type="http://schemas.openxmlformats.org/officeDocument/2006/relationships/hyperlink" Target="https://www.ncino.com/banking-advisor" TargetMode="External"/><Relationship Id="rId833" Type="http://schemas.openxmlformats.org/officeDocument/2006/relationships/hyperlink" Target="https://trailhead.salesforce.com/content/learn/modules/agentforce-financial-services-basics" TargetMode="External"/><Relationship Id="rId832" Type="http://schemas.openxmlformats.org/officeDocument/2006/relationships/hyperlink" Target="https://trailhead.salesforce.com/content/learn/modules/financial-services-cloud-basics" TargetMode="External"/><Relationship Id="rId831" Type="http://schemas.openxmlformats.org/officeDocument/2006/relationships/hyperlink" Target="https://trailhead.salesforce.com/content/learn/modules/agentforce-financial-services-basics" TargetMode="External"/><Relationship Id="rId830" Type="http://schemas.openxmlformats.org/officeDocument/2006/relationships/hyperlink" Target="https://www.ncino.com/banking-advisor" TargetMode="External"/><Relationship Id="rId837" Type="http://schemas.openxmlformats.org/officeDocument/2006/relationships/hyperlink" Target="https://trailhead.salesforce.com/content/learn/modules/agentforce-financial-services-basics" TargetMode="External"/><Relationship Id="rId836" Type="http://schemas.openxmlformats.org/officeDocument/2006/relationships/hyperlink" Target="https://trailhead.salesforce.com/content/learn/modules/agentforce-financial-services-basics" TargetMode="External"/><Relationship Id="rId835" Type="http://schemas.openxmlformats.org/officeDocument/2006/relationships/hyperlink" Target="https://trailhead.salesforce.com/content/learn/modules/financial-services-cloud-basics" TargetMode="External"/><Relationship Id="rId834" Type="http://schemas.openxmlformats.org/officeDocument/2006/relationships/hyperlink" Target="https://www.ncino.com/banking-advisor" TargetMode="External"/><Relationship Id="rId1059" Type="http://schemas.openxmlformats.org/officeDocument/2006/relationships/hyperlink" Target="https://trailhead.salesforce.com/content/learn/modules/agentforce-financial-services-basics" TargetMode="External"/><Relationship Id="rId228" Type="http://schemas.openxmlformats.org/officeDocument/2006/relationships/hyperlink" Target="https://www.pentegra.com/" TargetMode="External"/><Relationship Id="rId227" Type="http://schemas.openxmlformats.org/officeDocument/2006/relationships/hyperlink" Target="https://www.nisc.com" TargetMode="External"/><Relationship Id="rId469" Type="http://schemas.openxmlformats.org/officeDocument/2006/relationships/hyperlink" Target="https://bell.bank/" TargetMode="External"/><Relationship Id="rId226" Type="http://schemas.openxmlformats.org/officeDocument/2006/relationships/hyperlink" Target="http://www.blocas.com/contact.php" TargetMode="External"/><Relationship Id="rId468" Type="http://schemas.openxmlformats.org/officeDocument/2006/relationships/hyperlink" Target="http://www.texastechfcu.org" TargetMode="External"/><Relationship Id="rId225" Type="http://schemas.openxmlformats.org/officeDocument/2006/relationships/hyperlink" Target="http://www.blocas.com/contact.php" TargetMode="External"/><Relationship Id="rId467" Type="http://schemas.openxmlformats.org/officeDocument/2006/relationships/hyperlink" Target="https://www.silvergatebank.com/" TargetMode="External"/><Relationship Id="rId229" Type="http://schemas.openxmlformats.org/officeDocument/2006/relationships/hyperlink" Target="https://bancofcal.com/" TargetMode="External"/><Relationship Id="rId1050" Type="http://schemas.openxmlformats.org/officeDocument/2006/relationships/hyperlink" Target="https://trailhead.salesforce.com/content/learn/modules/agentforce-financial-services-basics" TargetMode="External"/><Relationship Id="rId220" Type="http://schemas.openxmlformats.org/officeDocument/2006/relationships/hyperlink" Target="https://fmtrust.bank/" TargetMode="External"/><Relationship Id="rId462" Type="http://schemas.openxmlformats.org/officeDocument/2006/relationships/hyperlink" Target="https://www.kasasa.com/" TargetMode="External"/><Relationship Id="rId1051" Type="http://schemas.openxmlformats.org/officeDocument/2006/relationships/hyperlink" Target="https://trailhead.salesforce.com/content/learn/modules/agentforce-financial-services-basics" TargetMode="External"/><Relationship Id="rId461" Type="http://schemas.openxmlformats.org/officeDocument/2006/relationships/hyperlink" Target="https://innovayte.com/" TargetMode="External"/><Relationship Id="rId1052" Type="http://schemas.openxmlformats.org/officeDocument/2006/relationships/hyperlink" Target="https://trailhead.salesforce.com/content/learn/modules/financial-services-cloud-basics" TargetMode="External"/><Relationship Id="rId460" Type="http://schemas.openxmlformats.org/officeDocument/2006/relationships/hyperlink" Target="https://innovayte.com/" TargetMode="External"/><Relationship Id="rId1053" Type="http://schemas.openxmlformats.org/officeDocument/2006/relationships/hyperlink" Target="https://trailhead.salesforce.com/content/learn/modules/agentforce-financial-services-basics" TargetMode="External"/><Relationship Id="rId1054" Type="http://schemas.openxmlformats.org/officeDocument/2006/relationships/hyperlink" Target="https://trailhead.salesforce.com/content/learn/modules/agentforce-financial-services-basics" TargetMode="External"/><Relationship Id="rId224" Type="http://schemas.openxmlformats.org/officeDocument/2006/relationships/hyperlink" Target="http://www.blocas.com/contact.php" TargetMode="External"/><Relationship Id="rId466" Type="http://schemas.openxmlformats.org/officeDocument/2006/relationships/hyperlink" Target="https://www.pentegra.com/" TargetMode="External"/><Relationship Id="rId1055" Type="http://schemas.openxmlformats.org/officeDocument/2006/relationships/hyperlink" Target="https://trailhead.salesforce.com/content/learn/modules/agentforce-financial-services-basics" TargetMode="External"/><Relationship Id="rId223" Type="http://schemas.openxmlformats.org/officeDocument/2006/relationships/hyperlink" Target="https://innovayte.com/" TargetMode="External"/><Relationship Id="rId465" Type="http://schemas.openxmlformats.org/officeDocument/2006/relationships/hyperlink" Target="https://www.pentegra.com/" TargetMode="External"/><Relationship Id="rId1056" Type="http://schemas.openxmlformats.org/officeDocument/2006/relationships/hyperlink" Target="https://slack.com/intl/en-us/features" TargetMode="External"/><Relationship Id="rId222" Type="http://schemas.openxmlformats.org/officeDocument/2006/relationships/hyperlink" Target="https://imacorp.com/" TargetMode="External"/><Relationship Id="rId464" Type="http://schemas.openxmlformats.org/officeDocument/2006/relationships/hyperlink" Target="https://www.ornlfcu.com/" TargetMode="External"/><Relationship Id="rId1057" Type="http://schemas.openxmlformats.org/officeDocument/2006/relationships/hyperlink" Target="https://www.ncino.com/banking-advisor" TargetMode="External"/><Relationship Id="rId221" Type="http://schemas.openxmlformats.org/officeDocument/2006/relationships/hyperlink" Target="https://imacorp.com/" TargetMode="External"/><Relationship Id="rId463" Type="http://schemas.openxmlformats.org/officeDocument/2006/relationships/hyperlink" Target="https://www.ornlfcu.com/" TargetMode="External"/><Relationship Id="rId1058" Type="http://schemas.openxmlformats.org/officeDocument/2006/relationships/hyperlink" Target="https://trailhead.salesforce.com/content/learn/modules/financial-services-cloud-basics" TargetMode="External"/><Relationship Id="rId1048" Type="http://schemas.openxmlformats.org/officeDocument/2006/relationships/hyperlink" Target="https://trailhead.salesforce.com/content/learn/modules/financial-services-cloud-basics" TargetMode="External"/><Relationship Id="rId1049" Type="http://schemas.openxmlformats.org/officeDocument/2006/relationships/hyperlink" Target="https://trailhead.salesforce.com/content/learn/modules/agentforce-financial-services-basics" TargetMode="External"/><Relationship Id="rId217" Type="http://schemas.openxmlformats.org/officeDocument/2006/relationships/hyperlink" Target="https://www.bankofmissouri.com/" TargetMode="External"/><Relationship Id="rId459" Type="http://schemas.openxmlformats.org/officeDocument/2006/relationships/hyperlink" Target="https://innovayte.com/" TargetMode="External"/><Relationship Id="rId216" Type="http://schemas.openxmlformats.org/officeDocument/2006/relationships/hyperlink" Target="https://bancofcal.com/" TargetMode="External"/><Relationship Id="rId458" Type="http://schemas.openxmlformats.org/officeDocument/2006/relationships/hyperlink" Target="https://innovayte.com/" TargetMode="External"/><Relationship Id="rId215" Type="http://schemas.openxmlformats.org/officeDocument/2006/relationships/hyperlink" Target="https://www.americu.org/" TargetMode="External"/><Relationship Id="rId457" Type="http://schemas.openxmlformats.org/officeDocument/2006/relationships/hyperlink" Target="https://innovayte.com/" TargetMode="External"/><Relationship Id="rId699" Type="http://schemas.openxmlformats.org/officeDocument/2006/relationships/hyperlink" Target="https://trailhead.salesforce.com/content/learn/modules/financial-services-cloud-basics" TargetMode="External"/><Relationship Id="rId214" Type="http://schemas.openxmlformats.org/officeDocument/2006/relationships/hyperlink" Target="https://www.pentegra.com/" TargetMode="External"/><Relationship Id="rId456" Type="http://schemas.openxmlformats.org/officeDocument/2006/relationships/hyperlink" Target="https://www.corningcu.org/" TargetMode="External"/><Relationship Id="rId698" Type="http://schemas.openxmlformats.org/officeDocument/2006/relationships/hyperlink" Target="https://slack.com/intl/en-us/features" TargetMode="External"/><Relationship Id="rId219" Type="http://schemas.openxmlformats.org/officeDocument/2006/relationships/hyperlink" Target="https://www.firstib.com/" TargetMode="External"/><Relationship Id="rId218" Type="http://schemas.openxmlformats.org/officeDocument/2006/relationships/hyperlink" Target="https://www.corningcu.org/" TargetMode="External"/><Relationship Id="rId451" Type="http://schemas.openxmlformats.org/officeDocument/2006/relationships/hyperlink" Target="https://bancofcal.com/" TargetMode="External"/><Relationship Id="rId693" Type="http://schemas.openxmlformats.org/officeDocument/2006/relationships/hyperlink" Target="https://trailhead.salesforce.com/content/learn/modules/financial-services-cloud-basics" TargetMode="External"/><Relationship Id="rId1040" Type="http://schemas.openxmlformats.org/officeDocument/2006/relationships/hyperlink" Target="https://trailhead.salesforce.com/content/learn/modules/agentforce-financial-services-basics" TargetMode="External"/><Relationship Id="rId450" Type="http://schemas.openxmlformats.org/officeDocument/2006/relationships/hyperlink" Target="https://bancofcal.com/" TargetMode="External"/><Relationship Id="rId692" Type="http://schemas.openxmlformats.org/officeDocument/2006/relationships/hyperlink" Target="https://trailhead.salesforce.com/content/learn/modules/agentforce-financial-services-basics" TargetMode="External"/><Relationship Id="rId1041" Type="http://schemas.openxmlformats.org/officeDocument/2006/relationships/hyperlink" Target="https://trailhead.salesforce.com/content/learn/modules/agentforce-financial-services-basics" TargetMode="External"/><Relationship Id="rId691" Type="http://schemas.openxmlformats.org/officeDocument/2006/relationships/hyperlink" Target="https://trailhead.salesforce.com/content/learn/modules/financial-services-cloud-basics" TargetMode="External"/><Relationship Id="rId1042" Type="http://schemas.openxmlformats.org/officeDocument/2006/relationships/hyperlink" Target="https://trailhead.salesforce.com/content/learn/modules/agentforce-financial-services-basics" TargetMode="External"/><Relationship Id="rId690" Type="http://schemas.openxmlformats.org/officeDocument/2006/relationships/hyperlink" Target="https://www.ncino.com/banking-advisor" TargetMode="External"/><Relationship Id="rId1043" Type="http://schemas.openxmlformats.org/officeDocument/2006/relationships/hyperlink" Target="https://trailhead.salesforce.com/content/learn/modules/financial-services-cloud-basics" TargetMode="External"/><Relationship Id="rId213" Type="http://schemas.openxmlformats.org/officeDocument/2006/relationships/hyperlink" Target="https://www.nisc.com" TargetMode="External"/><Relationship Id="rId455" Type="http://schemas.openxmlformats.org/officeDocument/2006/relationships/hyperlink" Target="https://www.corningcu.org/" TargetMode="External"/><Relationship Id="rId697" Type="http://schemas.openxmlformats.org/officeDocument/2006/relationships/hyperlink" Target="https://trailhead.salesforce.com/content/learn/modules/agentforce-financial-services-basics" TargetMode="External"/><Relationship Id="rId1044" Type="http://schemas.openxmlformats.org/officeDocument/2006/relationships/hyperlink" Target="https://www.ncino.com/banking-advisor" TargetMode="External"/><Relationship Id="rId212" Type="http://schemas.openxmlformats.org/officeDocument/2006/relationships/hyperlink" Target="https://navacord.com/" TargetMode="External"/><Relationship Id="rId454" Type="http://schemas.openxmlformats.org/officeDocument/2006/relationships/hyperlink" Target="https://www.corningcu.org/" TargetMode="External"/><Relationship Id="rId696" Type="http://schemas.openxmlformats.org/officeDocument/2006/relationships/hyperlink" Target="https://trailhead.salesforce.com/content/learn/modules/financial-services-cloud-basics" TargetMode="External"/><Relationship Id="rId1045" Type="http://schemas.openxmlformats.org/officeDocument/2006/relationships/hyperlink" Target="https://slack.com/intl/en-us/features" TargetMode="External"/><Relationship Id="rId211" Type="http://schemas.openxmlformats.org/officeDocument/2006/relationships/hyperlink" Target="https://navacord.com/" TargetMode="External"/><Relationship Id="rId453" Type="http://schemas.openxmlformats.org/officeDocument/2006/relationships/hyperlink" Target="https://www.crossfirstbank.com/" TargetMode="External"/><Relationship Id="rId695" Type="http://schemas.openxmlformats.org/officeDocument/2006/relationships/hyperlink" Target="https://www.ncino.com/banking-advisor" TargetMode="External"/><Relationship Id="rId1046" Type="http://schemas.openxmlformats.org/officeDocument/2006/relationships/hyperlink" Target="https://trailhead.salesforce.com/content/learn/modules/agentforce-financial-services-basics" TargetMode="External"/><Relationship Id="rId210" Type="http://schemas.openxmlformats.org/officeDocument/2006/relationships/hyperlink" Target="https://navacord.com/" TargetMode="External"/><Relationship Id="rId452" Type="http://schemas.openxmlformats.org/officeDocument/2006/relationships/hyperlink" Target="https://www.crossfirstbank.com/" TargetMode="External"/><Relationship Id="rId694" Type="http://schemas.openxmlformats.org/officeDocument/2006/relationships/hyperlink" Target="https://slack.com/intl/en-us/features" TargetMode="External"/><Relationship Id="rId1047" Type="http://schemas.openxmlformats.org/officeDocument/2006/relationships/hyperlink" Target="https://slack.com/intl/en-us/features" TargetMode="External"/><Relationship Id="rId491" Type="http://schemas.openxmlformats.org/officeDocument/2006/relationships/hyperlink" Target="https://www.zionsbank.com/" TargetMode="External"/><Relationship Id="rId490" Type="http://schemas.openxmlformats.org/officeDocument/2006/relationships/hyperlink" Target="https://www.silvergatebank.com/" TargetMode="External"/><Relationship Id="rId249" Type="http://schemas.openxmlformats.org/officeDocument/2006/relationships/hyperlink" Target="https://navacord.com/" TargetMode="External"/><Relationship Id="rId248" Type="http://schemas.openxmlformats.org/officeDocument/2006/relationships/hyperlink" Target="https://navacord.com/" TargetMode="External"/><Relationship Id="rId247" Type="http://schemas.openxmlformats.org/officeDocument/2006/relationships/hyperlink" Target="https://navacord.com/" TargetMode="External"/><Relationship Id="rId489" Type="http://schemas.openxmlformats.org/officeDocument/2006/relationships/hyperlink" Target="https://www.pentegra.com/" TargetMode="External"/><Relationship Id="rId1070" Type="http://schemas.openxmlformats.org/officeDocument/2006/relationships/hyperlink" Target="https://trailhead.salesforce.com/content/learn/modules/agentforce-financial-services-basics" TargetMode="External"/><Relationship Id="rId1071" Type="http://schemas.openxmlformats.org/officeDocument/2006/relationships/hyperlink" Target="https://trailhead.salesforce.com/content/learn/modules/financial-services-cloud-basics" TargetMode="External"/><Relationship Id="rId1072" Type="http://schemas.openxmlformats.org/officeDocument/2006/relationships/hyperlink" Target="https://trailhead.salesforce.com/content/learn/modules/agentforce-financial-services-basics" TargetMode="External"/><Relationship Id="rId242" Type="http://schemas.openxmlformats.org/officeDocument/2006/relationships/hyperlink" Target="https://www.stewart.com/content/stewart/stewartcom/en.html" TargetMode="External"/><Relationship Id="rId484" Type="http://schemas.openxmlformats.org/officeDocument/2006/relationships/hyperlink" Target="https://www.pentegra.com/" TargetMode="External"/><Relationship Id="rId1073" Type="http://schemas.openxmlformats.org/officeDocument/2006/relationships/hyperlink" Target="https://trailhead.salesforce.com/content/learn/modules/financial-services-cloud-basics" TargetMode="External"/><Relationship Id="rId241" Type="http://schemas.openxmlformats.org/officeDocument/2006/relationships/hyperlink" Target="https://www.stewart.com/content/stewart/stewartcom/en.html" TargetMode="External"/><Relationship Id="rId483" Type="http://schemas.openxmlformats.org/officeDocument/2006/relationships/hyperlink" Target="https://www.pentegra.com/" TargetMode="External"/><Relationship Id="rId1074" Type="http://schemas.openxmlformats.org/officeDocument/2006/relationships/hyperlink" Target="https://www.ncino.com/banking-advisor" TargetMode="External"/><Relationship Id="rId240" Type="http://schemas.openxmlformats.org/officeDocument/2006/relationships/hyperlink" Target="https://www.stewart.com/content/stewart/stewartcom/en.html" TargetMode="External"/><Relationship Id="rId482" Type="http://schemas.openxmlformats.org/officeDocument/2006/relationships/hyperlink" Target="https://www.pentegra.com/" TargetMode="External"/><Relationship Id="rId1075" Type="http://schemas.openxmlformats.org/officeDocument/2006/relationships/hyperlink" Target="https://trailhead.salesforce.com/content/learn/modules/financial-services-cloud-basics" TargetMode="External"/><Relationship Id="rId481" Type="http://schemas.openxmlformats.org/officeDocument/2006/relationships/hyperlink" Target="https://www.nwcapman.com/" TargetMode="External"/><Relationship Id="rId1076" Type="http://schemas.openxmlformats.org/officeDocument/2006/relationships/hyperlink" Target="https://www.ncino.com/banking-advisor" TargetMode="External"/><Relationship Id="rId246" Type="http://schemas.openxmlformats.org/officeDocument/2006/relationships/hyperlink" Target="https://navacord.com/" TargetMode="External"/><Relationship Id="rId488" Type="http://schemas.openxmlformats.org/officeDocument/2006/relationships/hyperlink" Target="https://www.pentegra.com/" TargetMode="External"/><Relationship Id="rId1077" Type="http://schemas.openxmlformats.org/officeDocument/2006/relationships/hyperlink" Target="https://trailhead.salesforce.com/content/learn/modules/agentforce-financial-services-basics" TargetMode="External"/><Relationship Id="rId245" Type="http://schemas.openxmlformats.org/officeDocument/2006/relationships/hyperlink" Target="https://www.coverys.com/" TargetMode="External"/><Relationship Id="rId487" Type="http://schemas.openxmlformats.org/officeDocument/2006/relationships/hyperlink" Target="https://www.pentegra.com/" TargetMode="External"/><Relationship Id="rId1078" Type="http://schemas.openxmlformats.org/officeDocument/2006/relationships/hyperlink" Target="https://trailhead.salesforce.com/content/learn/modules/financial-services-cloud-basics" TargetMode="External"/><Relationship Id="rId244" Type="http://schemas.openxmlformats.org/officeDocument/2006/relationships/hyperlink" Target="https://www.coverys.com/" TargetMode="External"/><Relationship Id="rId486" Type="http://schemas.openxmlformats.org/officeDocument/2006/relationships/hyperlink" Target="https://www.pentegra.com/" TargetMode="External"/><Relationship Id="rId1079" Type="http://schemas.openxmlformats.org/officeDocument/2006/relationships/hyperlink" Target="https://www.ncino.com/banking-advisor" TargetMode="External"/><Relationship Id="rId243" Type="http://schemas.openxmlformats.org/officeDocument/2006/relationships/hyperlink" Target="https://www.stewart.com/content/stewart/stewartcom/en.html" TargetMode="External"/><Relationship Id="rId485" Type="http://schemas.openxmlformats.org/officeDocument/2006/relationships/hyperlink" Target="https://www.pentegra.com/" TargetMode="External"/><Relationship Id="rId480" Type="http://schemas.openxmlformats.org/officeDocument/2006/relationships/hyperlink" Target="http://www.blocas.com/contact.php" TargetMode="External"/><Relationship Id="rId239" Type="http://schemas.openxmlformats.org/officeDocument/2006/relationships/hyperlink" Target="https://www.stewart.com/content/stewart/stewartcom/en.html" TargetMode="External"/><Relationship Id="rId238" Type="http://schemas.openxmlformats.org/officeDocument/2006/relationships/hyperlink" Target="https://www.stewart.com/content/stewart/stewartcom/en.html" TargetMode="External"/><Relationship Id="rId237" Type="http://schemas.openxmlformats.org/officeDocument/2006/relationships/hyperlink" Target="https://www.stewart.com/content/stewart/stewartcom/en.html" TargetMode="External"/><Relationship Id="rId479" Type="http://schemas.openxmlformats.org/officeDocument/2006/relationships/hyperlink" Target="http://www.blocas.com/contact.php" TargetMode="External"/><Relationship Id="rId236" Type="http://schemas.openxmlformats.org/officeDocument/2006/relationships/hyperlink" Target="https://www.stewart.com/content/stewart/stewartcom/en.html" TargetMode="External"/><Relationship Id="rId478" Type="http://schemas.openxmlformats.org/officeDocument/2006/relationships/hyperlink" Target="http://www.blocas.com/contact.php" TargetMode="External"/><Relationship Id="rId1060" Type="http://schemas.openxmlformats.org/officeDocument/2006/relationships/hyperlink" Target="https://trailhead.salesforce.com/content/learn/modules/financial-services-cloud-basics" TargetMode="External"/><Relationship Id="rId1061" Type="http://schemas.openxmlformats.org/officeDocument/2006/relationships/hyperlink" Target="https://www.ncino.com/banking-advisor" TargetMode="External"/><Relationship Id="rId231" Type="http://schemas.openxmlformats.org/officeDocument/2006/relationships/hyperlink" Target="https://www.coverys.com/" TargetMode="External"/><Relationship Id="rId473" Type="http://schemas.openxmlformats.org/officeDocument/2006/relationships/hyperlink" Target="https://bell.bank/" TargetMode="External"/><Relationship Id="rId1062" Type="http://schemas.openxmlformats.org/officeDocument/2006/relationships/hyperlink" Target="https://trailhead.salesforce.com/content/learn/modules/agentforce-financial-services-basics" TargetMode="External"/><Relationship Id="rId230" Type="http://schemas.openxmlformats.org/officeDocument/2006/relationships/hyperlink" Target="https://www.coverys.com/" TargetMode="External"/><Relationship Id="rId472" Type="http://schemas.openxmlformats.org/officeDocument/2006/relationships/hyperlink" Target="https://bell.bank/" TargetMode="External"/><Relationship Id="rId1063" Type="http://schemas.openxmlformats.org/officeDocument/2006/relationships/hyperlink" Target="https://slack.com/intl/en-us/features" TargetMode="External"/><Relationship Id="rId471" Type="http://schemas.openxmlformats.org/officeDocument/2006/relationships/hyperlink" Target="https://bell.bank/" TargetMode="External"/><Relationship Id="rId1064" Type="http://schemas.openxmlformats.org/officeDocument/2006/relationships/hyperlink" Target="https://trailhead.salesforce.com/content/learn/modules/financial-services-cloud-basics" TargetMode="External"/><Relationship Id="rId470" Type="http://schemas.openxmlformats.org/officeDocument/2006/relationships/hyperlink" Target="https://bell.bank/" TargetMode="External"/><Relationship Id="rId1065" Type="http://schemas.openxmlformats.org/officeDocument/2006/relationships/hyperlink" Target="https://trailhead.salesforce.com/content/learn/modules/agentforce-financial-services-basics" TargetMode="External"/><Relationship Id="rId235" Type="http://schemas.openxmlformats.org/officeDocument/2006/relationships/hyperlink" Target="https://www.stewart.com/content/stewart/stewartcom/en.html" TargetMode="External"/><Relationship Id="rId477" Type="http://schemas.openxmlformats.org/officeDocument/2006/relationships/hyperlink" Target="https://ffin.com/" TargetMode="External"/><Relationship Id="rId1066" Type="http://schemas.openxmlformats.org/officeDocument/2006/relationships/hyperlink" Target="https://trailhead.salesforce.com/content/learn/modules/agentforce-financial-services-basics" TargetMode="External"/><Relationship Id="rId234" Type="http://schemas.openxmlformats.org/officeDocument/2006/relationships/hyperlink" Target="https://www.stewart.com/content/stewart/stewartcom/en.html" TargetMode="External"/><Relationship Id="rId476" Type="http://schemas.openxmlformats.org/officeDocument/2006/relationships/hyperlink" Target="https://www.crossfirstbank.com/" TargetMode="External"/><Relationship Id="rId1067" Type="http://schemas.openxmlformats.org/officeDocument/2006/relationships/hyperlink" Target="https://www.ncino.com/banking-advisor" TargetMode="External"/><Relationship Id="rId233" Type="http://schemas.openxmlformats.org/officeDocument/2006/relationships/hyperlink" Target="https://www.stewart.com/content/stewart/stewartcom/en.html" TargetMode="External"/><Relationship Id="rId475" Type="http://schemas.openxmlformats.org/officeDocument/2006/relationships/hyperlink" Target="https://bell.bank/" TargetMode="External"/><Relationship Id="rId1068" Type="http://schemas.openxmlformats.org/officeDocument/2006/relationships/hyperlink" Target="https://trailhead.salesforce.com/content/learn/modules/financial-services-cloud-basics" TargetMode="External"/><Relationship Id="rId232" Type="http://schemas.openxmlformats.org/officeDocument/2006/relationships/hyperlink" Target="http://www.blocas.com/contact.php" TargetMode="External"/><Relationship Id="rId474" Type="http://schemas.openxmlformats.org/officeDocument/2006/relationships/hyperlink" Target="https://bell.bank/" TargetMode="External"/><Relationship Id="rId1069" Type="http://schemas.openxmlformats.org/officeDocument/2006/relationships/hyperlink" Target="https://www.ncino.com/banking-advisor" TargetMode="External"/><Relationship Id="rId1015" Type="http://schemas.openxmlformats.org/officeDocument/2006/relationships/hyperlink" Target="https://trailhead.salesforce.com/content/learn/modules/agentforce-financial-services-basics" TargetMode="External"/><Relationship Id="rId1016" Type="http://schemas.openxmlformats.org/officeDocument/2006/relationships/hyperlink" Target="https://slack.com/intl/en-us/features" TargetMode="External"/><Relationship Id="rId1017" Type="http://schemas.openxmlformats.org/officeDocument/2006/relationships/hyperlink" Target="https://trailhead.salesforce.com/content/learn/modules/agentforce-financial-services-basics" TargetMode="External"/><Relationship Id="rId1018" Type="http://schemas.openxmlformats.org/officeDocument/2006/relationships/hyperlink" Target="https://trailhead.salesforce.com/content/learn/modules/agentforce-financial-services-basics" TargetMode="External"/><Relationship Id="rId1019" Type="http://schemas.openxmlformats.org/officeDocument/2006/relationships/hyperlink" Target="https://slack.com/intl/en-us/features" TargetMode="External"/><Relationship Id="rId426" Type="http://schemas.openxmlformats.org/officeDocument/2006/relationships/hyperlink" Target="https://bancofcal.com/" TargetMode="External"/><Relationship Id="rId668" Type="http://schemas.openxmlformats.org/officeDocument/2006/relationships/hyperlink" Target="https://trailhead.salesforce.com/content/learn/modules/financial-services-cloud-basics" TargetMode="External"/><Relationship Id="rId425" Type="http://schemas.openxmlformats.org/officeDocument/2006/relationships/hyperlink" Target="https://bancofcal.com/" TargetMode="External"/><Relationship Id="rId667" Type="http://schemas.openxmlformats.org/officeDocument/2006/relationships/hyperlink" Target="https://www.ncino.com/banking-advisor" TargetMode="External"/><Relationship Id="rId424" Type="http://schemas.openxmlformats.org/officeDocument/2006/relationships/hyperlink" Target="https://bancofcal.com/" TargetMode="External"/><Relationship Id="rId666" Type="http://schemas.openxmlformats.org/officeDocument/2006/relationships/hyperlink" Target="https://trailhead.salesforce.com/content/learn/modules/financial-services-cloud-basics" TargetMode="External"/><Relationship Id="rId423" Type="http://schemas.openxmlformats.org/officeDocument/2006/relationships/hyperlink" Target="https://www.corningcu.org/" TargetMode="External"/><Relationship Id="rId665" Type="http://schemas.openxmlformats.org/officeDocument/2006/relationships/hyperlink" Target="https://www.ncino.com/banking-advisor" TargetMode="External"/><Relationship Id="rId429" Type="http://schemas.openxmlformats.org/officeDocument/2006/relationships/hyperlink" Target="https://bancofcal.com/" TargetMode="External"/><Relationship Id="rId428" Type="http://schemas.openxmlformats.org/officeDocument/2006/relationships/hyperlink" Target="https://bancofcal.com/" TargetMode="External"/><Relationship Id="rId427" Type="http://schemas.openxmlformats.org/officeDocument/2006/relationships/hyperlink" Target="https://bancofcal.com/" TargetMode="External"/><Relationship Id="rId669" Type="http://schemas.openxmlformats.org/officeDocument/2006/relationships/hyperlink" Target="https://trailhead.salesforce.com/content/learn/modules/agentforce-financial-services-basics" TargetMode="External"/><Relationship Id="rId660" Type="http://schemas.openxmlformats.org/officeDocument/2006/relationships/hyperlink" Target="https://trailhead.salesforce.com/content/learn/modules/financial-services-cloud-basics" TargetMode="External"/><Relationship Id="rId1010" Type="http://schemas.openxmlformats.org/officeDocument/2006/relationships/hyperlink" Target="https://www.ncino.com/banking-advisor" TargetMode="External"/><Relationship Id="rId422" Type="http://schemas.openxmlformats.org/officeDocument/2006/relationships/hyperlink" Target="https://www.corningcu.org/" TargetMode="External"/><Relationship Id="rId664" Type="http://schemas.openxmlformats.org/officeDocument/2006/relationships/hyperlink" Target="https://trailhead.salesforce.com/content/learn/modules/agentforce-financial-services-basics" TargetMode="External"/><Relationship Id="rId1011" Type="http://schemas.openxmlformats.org/officeDocument/2006/relationships/hyperlink" Target="https://trailhead.salesforce.com/content/learn/modules/agentforce-financial-services-basics" TargetMode="External"/><Relationship Id="rId421" Type="http://schemas.openxmlformats.org/officeDocument/2006/relationships/hyperlink" Target="https://www.corningcu.org/" TargetMode="External"/><Relationship Id="rId663" Type="http://schemas.openxmlformats.org/officeDocument/2006/relationships/hyperlink" Target="https://trailhead.salesforce.com/content/learn/modules/financial-services-cloud-basics" TargetMode="External"/><Relationship Id="rId1012" Type="http://schemas.openxmlformats.org/officeDocument/2006/relationships/hyperlink" Target="https://trailhead.salesforce.com/content/learn/modules/agentforce-financial-services-basics" TargetMode="External"/><Relationship Id="rId420" Type="http://schemas.openxmlformats.org/officeDocument/2006/relationships/hyperlink" Target="https://www.corningcu.org/" TargetMode="External"/><Relationship Id="rId662" Type="http://schemas.openxmlformats.org/officeDocument/2006/relationships/hyperlink" Target="https://trailhead.salesforce.com/content/learn/modules/financial-services-cloud-basics" TargetMode="External"/><Relationship Id="rId1013" Type="http://schemas.openxmlformats.org/officeDocument/2006/relationships/hyperlink" Target="https://slack.com/intl/en-us/features" TargetMode="External"/><Relationship Id="rId661" Type="http://schemas.openxmlformats.org/officeDocument/2006/relationships/hyperlink" Target="https://www.ncino.com/banking-advisor" TargetMode="External"/><Relationship Id="rId1014" Type="http://schemas.openxmlformats.org/officeDocument/2006/relationships/hyperlink" Target="https://trailhead.salesforce.com/content/learn/modules/agentforce-financial-services-basics" TargetMode="External"/><Relationship Id="rId1004" Type="http://schemas.openxmlformats.org/officeDocument/2006/relationships/hyperlink" Target="https://www.ncino.com/banking-advisor" TargetMode="External"/><Relationship Id="rId1005" Type="http://schemas.openxmlformats.org/officeDocument/2006/relationships/hyperlink" Target="https://trailhead.salesforce.com/content/learn/modules/agentforce-financial-services-basics" TargetMode="External"/><Relationship Id="rId1006" Type="http://schemas.openxmlformats.org/officeDocument/2006/relationships/hyperlink" Target="https://slack.com/intl/en-us/features" TargetMode="External"/><Relationship Id="rId1007" Type="http://schemas.openxmlformats.org/officeDocument/2006/relationships/hyperlink" Target="https://slack.com/intl/en-us/features" TargetMode="External"/><Relationship Id="rId1008" Type="http://schemas.openxmlformats.org/officeDocument/2006/relationships/hyperlink" Target="https://trailhead.salesforce.com/content/learn/modules/agentforce-financial-services-basics" TargetMode="External"/><Relationship Id="rId1009" Type="http://schemas.openxmlformats.org/officeDocument/2006/relationships/hyperlink" Target="https://slack.com/intl/en-us/features" TargetMode="External"/><Relationship Id="rId415" Type="http://schemas.openxmlformats.org/officeDocument/2006/relationships/hyperlink" Target="https://www.mesirow.com/" TargetMode="External"/><Relationship Id="rId657" Type="http://schemas.openxmlformats.org/officeDocument/2006/relationships/hyperlink" Target="https://trailhead.salesforce.com/content/learn/modules/agentforce-financial-services-basics" TargetMode="External"/><Relationship Id="rId899" Type="http://schemas.openxmlformats.org/officeDocument/2006/relationships/hyperlink" Target="https://trailhead.salesforce.com/content/learn/modules/agentforce-financial-services-basics" TargetMode="External"/><Relationship Id="rId414" Type="http://schemas.openxmlformats.org/officeDocument/2006/relationships/hyperlink" Target="https://www.mesirow.com/" TargetMode="External"/><Relationship Id="rId656" Type="http://schemas.openxmlformats.org/officeDocument/2006/relationships/hyperlink" Target="https://trailhead.salesforce.com/content/learn/modules/financial-services-cloud-basics" TargetMode="External"/><Relationship Id="rId898" Type="http://schemas.openxmlformats.org/officeDocument/2006/relationships/hyperlink" Target="https://slack.com/intl/en-us/features" TargetMode="External"/><Relationship Id="rId413" Type="http://schemas.openxmlformats.org/officeDocument/2006/relationships/hyperlink" Target="https://www.mesirow.com/" TargetMode="External"/><Relationship Id="rId655" Type="http://schemas.openxmlformats.org/officeDocument/2006/relationships/hyperlink" Target="https://trailhead.salesforce.com/content/learn/modules/financial-services-cloud-basics" TargetMode="External"/><Relationship Id="rId897" Type="http://schemas.openxmlformats.org/officeDocument/2006/relationships/hyperlink" Target="https://trailhead.salesforce.com/content/learn/modules/agentforce-financial-services-basics" TargetMode="External"/><Relationship Id="rId412" Type="http://schemas.openxmlformats.org/officeDocument/2006/relationships/hyperlink" Target="https://www.mesirow.com/" TargetMode="External"/><Relationship Id="rId654" Type="http://schemas.openxmlformats.org/officeDocument/2006/relationships/hyperlink" Target="https://trailhead.salesforce.com/content/learn/modules/agentforce-financial-services-basics" TargetMode="External"/><Relationship Id="rId896" Type="http://schemas.openxmlformats.org/officeDocument/2006/relationships/hyperlink" Target="https://trailhead.salesforce.com/content/learn/modules/agentforce-financial-services-basics" TargetMode="External"/><Relationship Id="rId419" Type="http://schemas.openxmlformats.org/officeDocument/2006/relationships/hyperlink" Target="https://www.mesirow.com/" TargetMode="External"/><Relationship Id="rId418" Type="http://schemas.openxmlformats.org/officeDocument/2006/relationships/hyperlink" Target="https://www.mesirow.com/" TargetMode="External"/><Relationship Id="rId417" Type="http://schemas.openxmlformats.org/officeDocument/2006/relationships/hyperlink" Target="https://www.mesirow.com/" TargetMode="External"/><Relationship Id="rId659" Type="http://schemas.openxmlformats.org/officeDocument/2006/relationships/hyperlink" Target="https://trailhead.salesforce.com/content/learn/modules/agentforce-financial-services-basics" TargetMode="External"/><Relationship Id="rId416" Type="http://schemas.openxmlformats.org/officeDocument/2006/relationships/hyperlink" Target="https://www.mesirow.com/" TargetMode="External"/><Relationship Id="rId658" Type="http://schemas.openxmlformats.org/officeDocument/2006/relationships/hyperlink" Target="https://www.ncino.com/banking-advisor" TargetMode="External"/><Relationship Id="rId891" Type="http://schemas.openxmlformats.org/officeDocument/2006/relationships/hyperlink" Target="https://trailhead.salesforce.com/content/learn/modules/agentforce-financial-services-basics" TargetMode="External"/><Relationship Id="rId890" Type="http://schemas.openxmlformats.org/officeDocument/2006/relationships/hyperlink" Target="https://slack.com/intl/en-us/features" TargetMode="External"/><Relationship Id="rId411" Type="http://schemas.openxmlformats.org/officeDocument/2006/relationships/hyperlink" Target="https://www.mesirow.com/" TargetMode="External"/><Relationship Id="rId653" Type="http://schemas.openxmlformats.org/officeDocument/2006/relationships/hyperlink" Target="https://www.ncino.com/banking-advisor" TargetMode="External"/><Relationship Id="rId895" Type="http://schemas.openxmlformats.org/officeDocument/2006/relationships/hyperlink" Target="https://trailhead.salesforce.com/content/learn/modules/agentforce-financial-services-basics" TargetMode="External"/><Relationship Id="rId1000" Type="http://schemas.openxmlformats.org/officeDocument/2006/relationships/hyperlink" Target="https://trailhead.salesforce.com/content/learn/modules/agentforce-financial-services-basics" TargetMode="External"/><Relationship Id="rId410" Type="http://schemas.openxmlformats.org/officeDocument/2006/relationships/hyperlink" Target="https://www.pentegra.com/" TargetMode="External"/><Relationship Id="rId652" Type="http://schemas.openxmlformats.org/officeDocument/2006/relationships/hyperlink" Target="https://trailhead.salesforce.com/content/learn/modules/financial-services-cloud-basics" TargetMode="External"/><Relationship Id="rId894" Type="http://schemas.openxmlformats.org/officeDocument/2006/relationships/hyperlink" Target="https://www.ncino.com/banking-advisor" TargetMode="External"/><Relationship Id="rId1001" Type="http://schemas.openxmlformats.org/officeDocument/2006/relationships/hyperlink" Target="https://slack.com/intl/en-us/features" TargetMode="External"/><Relationship Id="rId651" Type="http://schemas.openxmlformats.org/officeDocument/2006/relationships/hyperlink" Target="https://trailhead.salesforce.com/content/learn/modules/financial-services-cloud-basics" TargetMode="External"/><Relationship Id="rId893" Type="http://schemas.openxmlformats.org/officeDocument/2006/relationships/hyperlink" Target="https://slack.com/intl/en-us/features" TargetMode="External"/><Relationship Id="rId1002" Type="http://schemas.openxmlformats.org/officeDocument/2006/relationships/hyperlink" Target="https://trailhead.salesforce.com/content/learn/modules/agentforce-financial-services-basics" TargetMode="External"/><Relationship Id="rId650" Type="http://schemas.openxmlformats.org/officeDocument/2006/relationships/hyperlink" Target="https://trailhead.salesforce.com/content/learn/modules/financial-services-cloud-basics" TargetMode="External"/><Relationship Id="rId892" Type="http://schemas.openxmlformats.org/officeDocument/2006/relationships/hyperlink" Target="https://slack.com/intl/en-us/features" TargetMode="External"/><Relationship Id="rId1003" Type="http://schemas.openxmlformats.org/officeDocument/2006/relationships/hyperlink" Target="https://trailhead.salesforce.com/content/learn/modules/agentforce-financial-services-basics" TargetMode="External"/><Relationship Id="rId1037" Type="http://schemas.openxmlformats.org/officeDocument/2006/relationships/hyperlink" Target="https://trailhead.salesforce.com/content/learn/modules/agentforce-financial-services-basics" TargetMode="External"/><Relationship Id="rId1038" Type="http://schemas.openxmlformats.org/officeDocument/2006/relationships/hyperlink" Target="https://www.ncino.com/banking-advisor" TargetMode="External"/><Relationship Id="rId1039" Type="http://schemas.openxmlformats.org/officeDocument/2006/relationships/hyperlink" Target="https://slack.com/intl/en-us/features" TargetMode="External"/><Relationship Id="rId206" Type="http://schemas.openxmlformats.org/officeDocument/2006/relationships/hyperlink" Target="https://imacorp.com/" TargetMode="External"/><Relationship Id="rId448" Type="http://schemas.openxmlformats.org/officeDocument/2006/relationships/hyperlink" Target="https://bancofcal.com/" TargetMode="External"/><Relationship Id="rId205" Type="http://schemas.openxmlformats.org/officeDocument/2006/relationships/hyperlink" Target="https://www.corningcu.org/" TargetMode="External"/><Relationship Id="rId447" Type="http://schemas.openxmlformats.org/officeDocument/2006/relationships/hyperlink" Target="https://bancofcal.com/" TargetMode="External"/><Relationship Id="rId689" Type="http://schemas.openxmlformats.org/officeDocument/2006/relationships/hyperlink" Target="https://slack.com/intl/en-us/features" TargetMode="External"/><Relationship Id="rId204" Type="http://schemas.openxmlformats.org/officeDocument/2006/relationships/hyperlink" Target="https://www.bankofmissouri.com/" TargetMode="External"/><Relationship Id="rId446" Type="http://schemas.openxmlformats.org/officeDocument/2006/relationships/hyperlink" Target="https://partnersadvantage.com/" TargetMode="External"/><Relationship Id="rId688" Type="http://schemas.openxmlformats.org/officeDocument/2006/relationships/hyperlink" Target="https://trailhead.salesforce.com/content/learn/modules/financial-services-cloud-basics" TargetMode="External"/><Relationship Id="rId203" Type="http://schemas.openxmlformats.org/officeDocument/2006/relationships/hyperlink" Target="https://bancofcal.com/" TargetMode="External"/><Relationship Id="rId445" Type="http://schemas.openxmlformats.org/officeDocument/2006/relationships/hyperlink" Target="http://www.texastechfcu.org" TargetMode="External"/><Relationship Id="rId687" Type="http://schemas.openxmlformats.org/officeDocument/2006/relationships/hyperlink" Target="https://trailhead.salesforce.com/content/learn/modules/financial-services-cloud-basics" TargetMode="External"/><Relationship Id="rId209" Type="http://schemas.openxmlformats.org/officeDocument/2006/relationships/hyperlink" Target="https://navacord.com/" TargetMode="External"/><Relationship Id="rId208" Type="http://schemas.openxmlformats.org/officeDocument/2006/relationships/hyperlink" Target="https://navacord.com/" TargetMode="External"/><Relationship Id="rId207" Type="http://schemas.openxmlformats.org/officeDocument/2006/relationships/hyperlink" Target="https://imacorp.com/" TargetMode="External"/><Relationship Id="rId449" Type="http://schemas.openxmlformats.org/officeDocument/2006/relationships/hyperlink" Target="https://bancofcal.com/" TargetMode="External"/><Relationship Id="rId440" Type="http://schemas.openxmlformats.org/officeDocument/2006/relationships/hyperlink" Target="https://www.ornlfcu.com/" TargetMode="External"/><Relationship Id="rId682" Type="http://schemas.openxmlformats.org/officeDocument/2006/relationships/hyperlink" Target="https://www.ncino.com/banking-advisor" TargetMode="External"/><Relationship Id="rId681" Type="http://schemas.openxmlformats.org/officeDocument/2006/relationships/hyperlink" Target="https://trailhead.salesforce.com/content/learn/modules/financial-services-cloud-basics" TargetMode="External"/><Relationship Id="rId1030" Type="http://schemas.openxmlformats.org/officeDocument/2006/relationships/hyperlink" Target="https://trailhead.salesforce.com/content/learn/modules/agentforce-financial-services-basics" TargetMode="External"/><Relationship Id="rId680" Type="http://schemas.openxmlformats.org/officeDocument/2006/relationships/hyperlink" Target="https://trailhead.salesforce.com/content/learn/modules/agentforce-financial-services-basics" TargetMode="External"/><Relationship Id="rId1031" Type="http://schemas.openxmlformats.org/officeDocument/2006/relationships/hyperlink" Target="https://www.ncino.com/banking-advisor" TargetMode="External"/><Relationship Id="rId1032" Type="http://schemas.openxmlformats.org/officeDocument/2006/relationships/hyperlink" Target="https://trailhead.salesforce.com/content/learn/modules/agentforce-financial-services-basics" TargetMode="External"/><Relationship Id="rId202" Type="http://schemas.openxmlformats.org/officeDocument/2006/relationships/hyperlink" Target="http://www.texastechfcu.org" TargetMode="External"/><Relationship Id="rId444" Type="http://schemas.openxmlformats.org/officeDocument/2006/relationships/hyperlink" Target="https://www.silvergatebank.com/" TargetMode="External"/><Relationship Id="rId686" Type="http://schemas.openxmlformats.org/officeDocument/2006/relationships/hyperlink" Target="https://trailhead.salesforce.com/content/learn/modules/agentforce-financial-services-basics" TargetMode="External"/><Relationship Id="rId1033" Type="http://schemas.openxmlformats.org/officeDocument/2006/relationships/hyperlink" Target="https://www.ncino.com/banking-advisor" TargetMode="External"/><Relationship Id="rId201" Type="http://schemas.openxmlformats.org/officeDocument/2006/relationships/hyperlink" Target="http://www.texastechfcu.org" TargetMode="External"/><Relationship Id="rId443" Type="http://schemas.openxmlformats.org/officeDocument/2006/relationships/hyperlink" Target="https://www.pentegra.com/" TargetMode="External"/><Relationship Id="rId685" Type="http://schemas.openxmlformats.org/officeDocument/2006/relationships/hyperlink" Target="https://trailhead.salesforce.com/content/learn/modules/financial-services-cloud-basics" TargetMode="External"/><Relationship Id="rId1034" Type="http://schemas.openxmlformats.org/officeDocument/2006/relationships/hyperlink" Target="https://slack.com/intl/en-us/features" TargetMode="External"/><Relationship Id="rId200" Type="http://schemas.openxmlformats.org/officeDocument/2006/relationships/hyperlink" Target="https://www.securityfinance.com/" TargetMode="External"/><Relationship Id="rId442" Type="http://schemas.openxmlformats.org/officeDocument/2006/relationships/hyperlink" Target="https://www.pentegra.com/" TargetMode="External"/><Relationship Id="rId684" Type="http://schemas.openxmlformats.org/officeDocument/2006/relationships/hyperlink" Target="https://www.ncino.com/banking-advisor" TargetMode="External"/><Relationship Id="rId1035" Type="http://schemas.openxmlformats.org/officeDocument/2006/relationships/hyperlink" Target="https://trailhead.salesforce.com/content/learn/modules/agentforce-financial-services-basics" TargetMode="External"/><Relationship Id="rId441" Type="http://schemas.openxmlformats.org/officeDocument/2006/relationships/hyperlink" Target="https://www.ornlfcu.com/" TargetMode="External"/><Relationship Id="rId683" Type="http://schemas.openxmlformats.org/officeDocument/2006/relationships/hyperlink" Target="https://trailhead.salesforce.com/content/learn/modules/financial-services-cloud-basics" TargetMode="External"/><Relationship Id="rId1036" Type="http://schemas.openxmlformats.org/officeDocument/2006/relationships/hyperlink" Target="https://trailhead.salesforce.com/content/learn/modules/agentforce-financial-services-basics" TargetMode="External"/><Relationship Id="rId1026" Type="http://schemas.openxmlformats.org/officeDocument/2006/relationships/hyperlink" Target="https://slack.com/intl/en-us/features" TargetMode="External"/><Relationship Id="rId1027" Type="http://schemas.openxmlformats.org/officeDocument/2006/relationships/hyperlink" Target="https://trailhead.salesforce.com/content/learn/modules/agentforce-financial-services-basics" TargetMode="External"/><Relationship Id="rId1028" Type="http://schemas.openxmlformats.org/officeDocument/2006/relationships/hyperlink" Target="https://slack.com/intl/en-us/features" TargetMode="External"/><Relationship Id="rId1029" Type="http://schemas.openxmlformats.org/officeDocument/2006/relationships/hyperlink" Target="https://trailhead.salesforce.com/content/learn/modules/agentforce-financial-services-basics" TargetMode="External"/><Relationship Id="rId437" Type="http://schemas.openxmlformats.org/officeDocument/2006/relationships/hyperlink" Target="https://innovayte.com/" TargetMode="External"/><Relationship Id="rId679" Type="http://schemas.openxmlformats.org/officeDocument/2006/relationships/hyperlink" Target="https://trailhead.salesforce.com/content/learn/modules/financial-services-cloud-basics" TargetMode="External"/><Relationship Id="rId436" Type="http://schemas.openxmlformats.org/officeDocument/2006/relationships/hyperlink" Target="https://innovayte.com/" TargetMode="External"/><Relationship Id="rId678" Type="http://schemas.openxmlformats.org/officeDocument/2006/relationships/hyperlink" Target="https://trailhead.salesforce.com/content/learn/modules/financial-services-cloud-basics" TargetMode="External"/><Relationship Id="rId435" Type="http://schemas.openxmlformats.org/officeDocument/2006/relationships/hyperlink" Target="https://innovayte.com/" TargetMode="External"/><Relationship Id="rId677" Type="http://schemas.openxmlformats.org/officeDocument/2006/relationships/hyperlink" Target="https://www.mulesoft.com/platform/anypoint-platform" TargetMode="External"/><Relationship Id="rId434" Type="http://schemas.openxmlformats.org/officeDocument/2006/relationships/hyperlink" Target="https://innovayte.com/" TargetMode="External"/><Relationship Id="rId676" Type="http://schemas.openxmlformats.org/officeDocument/2006/relationships/hyperlink" Target="https://trailhead.salesforce.com/content/learn/modules/financial-services-cloud-basics" TargetMode="External"/><Relationship Id="rId439" Type="http://schemas.openxmlformats.org/officeDocument/2006/relationships/hyperlink" Target="https://www.kasasa.com/" TargetMode="External"/><Relationship Id="rId438" Type="http://schemas.openxmlformats.org/officeDocument/2006/relationships/hyperlink" Target="https://innovayte.com/" TargetMode="External"/><Relationship Id="rId671" Type="http://schemas.openxmlformats.org/officeDocument/2006/relationships/hyperlink" Target="https://www.ncino.com/banking-advisor" TargetMode="External"/><Relationship Id="rId670" Type="http://schemas.openxmlformats.org/officeDocument/2006/relationships/hyperlink" Target="https://trailhead.salesforce.com/content/learn/modules/financial-services-cloud-basics" TargetMode="External"/><Relationship Id="rId1020" Type="http://schemas.openxmlformats.org/officeDocument/2006/relationships/hyperlink" Target="https://trailhead.salesforce.com/content/learn/modules/agentforce-financial-services-basics" TargetMode="External"/><Relationship Id="rId1021" Type="http://schemas.openxmlformats.org/officeDocument/2006/relationships/hyperlink" Target="https://trailhead.salesforce.com/content/learn/modules/agentforce-financial-services-basics" TargetMode="External"/><Relationship Id="rId433" Type="http://schemas.openxmlformats.org/officeDocument/2006/relationships/hyperlink" Target="https://www.corningcu.org/" TargetMode="External"/><Relationship Id="rId675" Type="http://schemas.openxmlformats.org/officeDocument/2006/relationships/hyperlink" Target="https://trailhead.salesforce.com/content/learn/modules/agentforce-financial-services-basics" TargetMode="External"/><Relationship Id="rId1022" Type="http://schemas.openxmlformats.org/officeDocument/2006/relationships/hyperlink" Target="https://slack.com/intl/en-us/features" TargetMode="External"/><Relationship Id="rId432" Type="http://schemas.openxmlformats.org/officeDocument/2006/relationships/hyperlink" Target="https://www.corningcu.org/" TargetMode="External"/><Relationship Id="rId674" Type="http://schemas.openxmlformats.org/officeDocument/2006/relationships/hyperlink" Target="https://trailhead.salesforce.com/content/learn/modules/financial-services-cloud-basics" TargetMode="External"/><Relationship Id="rId1023" Type="http://schemas.openxmlformats.org/officeDocument/2006/relationships/hyperlink" Target="https://trailhead.salesforce.com/content/learn/modules/financial-services-cloud-basics" TargetMode="External"/><Relationship Id="rId431" Type="http://schemas.openxmlformats.org/officeDocument/2006/relationships/hyperlink" Target="https://www.corningcu.org/" TargetMode="External"/><Relationship Id="rId673" Type="http://schemas.openxmlformats.org/officeDocument/2006/relationships/hyperlink" Target="https://trailhead.salesforce.com/content/learn/modules/financial-services-cloud-basics" TargetMode="External"/><Relationship Id="rId1024" Type="http://schemas.openxmlformats.org/officeDocument/2006/relationships/hyperlink" Target="https://slack.com/intl/en-us/features" TargetMode="External"/><Relationship Id="rId430" Type="http://schemas.openxmlformats.org/officeDocument/2006/relationships/hyperlink" Target="https://www.crossfirstbank.com/" TargetMode="External"/><Relationship Id="rId672" Type="http://schemas.openxmlformats.org/officeDocument/2006/relationships/hyperlink" Target="https://trailhead.salesforce.com/content/learn/modules/agentforce-financial-services-basics" TargetMode="External"/><Relationship Id="rId1025" Type="http://schemas.openxmlformats.org/officeDocument/2006/relationships/hyperlink" Target="https://trailhead.salesforce.com/content/learn/modules/financial-services-cloud-basic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lesforce.com/financial-services/cloud/" TargetMode="External"/><Relationship Id="rId2" Type="http://schemas.openxmlformats.org/officeDocument/2006/relationships/hyperlink" Target="https://www.salesforce.com/agentforce/" TargetMode="External"/><Relationship Id="rId3" Type="http://schemas.openxmlformats.org/officeDocument/2006/relationships/hyperlink" Target="https://www.salesforce.com/financial-services/artificial-intelligence/" TargetMode="External"/><Relationship Id="rId4" Type="http://schemas.openxmlformats.org/officeDocument/2006/relationships/hyperlink" Target="https://www.salesforce.com/data-cloud/overview/" TargetMode="External"/><Relationship Id="rId9" Type="http://schemas.openxmlformats.org/officeDocument/2006/relationships/hyperlink" Target="https://www.salesforce.com/products/platform/products/shield/" TargetMode="External"/><Relationship Id="rId5" Type="http://schemas.openxmlformats.org/officeDocument/2006/relationships/hyperlink" Target="https://www.salesforce.com/marketing/" TargetMode="External"/><Relationship Id="rId6" Type="http://schemas.openxmlformats.org/officeDocument/2006/relationships/hyperlink" Target="https://www.salesforce.com/service/" TargetMode="External"/><Relationship Id="rId7" Type="http://schemas.openxmlformats.org/officeDocument/2006/relationships/hyperlink" Target="https://www.salesforce.com/sales/" TargetMode="External"/><Relationship Id="rId8" Type="http://schemas.openxmlformats.org/officeDocument/2006/relationships/hyperlink" Target="https://www.salesforce.com/analytics/" TargetMode="External"/><Relationship Id="rId40" Type="http://schemas.openxmlformats.org/officeDocument/2006/relationships/hyperlink" Target="https://segment.com/" TargetMode="External"/><Relationship Id="rId42" Type="http://schemas.openxmlformats.org/officeDocument/2006/relationships/hyperlink" Target="https://www.tableau.com/products/cloud-bi" TargetMode="External"/><Relationship Id="rId41" Type="http://schemas.openxmlformats.org/officeDocument/2006/relationships/hyperlink" Target="https://segment.com/customers/engage/" TargetMode="External"/><Relationship Id="rId44" Type="http://schemas.openxmlformats.org/officeDocument/2006/relationships/hyperlink" Target="https://www.salesforce.com/agentforce/pre-built-use-cases/" TargetMode="External"/><Relationship Id="rId43" Type="http://schemas.openxmlformats.org/officeDocument/2006/relationships/hyperlink" Target="https://www.tableau.com/products/pulse" TargetMode="External"/><Relationship Id="rId46" Type="http://schemas.openxmlformats.org/officeDocument/2006/relationships/drawing" Target="../drawings/drawing4.xml"/><Relationship Id="rId45" Type="http://schemas.openxmlformats.org/officeDocument/2006/relationships/hyperlink" Target="https://www.tableau.com/products/embedded-analytics" TargetMode="External"/><Relationship Id="rId31" Type="http://schemas.openxmlformats.org/officeDocument/2006/relationships/hyperlink" Target="https://www.databricks.com/product/data-engineering" TargetMode="External"/><Relationship Id="rId30" Type="http://schemas.openxmlformats.org/officeDocument/2006/relationships/hyperlink" Target="https://www.databricks.com/product/business-intelligence/genie" TargetMode="External"/><Relationship Id="rId33" Type="http://schemas.openxmlformats.org/officeDocument/2006/relationships/hyperlink" Target="https://docs.databricks.com/en/mlflow/index.html" TargetMode="External"/><Relationship Id="rId32" Type="http://schemas.openxmlformats.org/officeDocument/2006/relationships/hyperlink" Target="https://docs.databricks.com/en/data-governance/unity-catalog/index.html" TargetMode="External"/><Relationship Id="rId35" Type="http://schemas.openxmlformats.org/officeDocument/2006/relationships/hyperlink" Target="https://www.mulesoft.com/platform/composer" TargetMode="External"/><Relationship Id="rId34" Type="http://schemas.openxmlformats.org/officeDocument/2006/relationships/hyperlink" Target="https://www.mulesoft.com/platform/anypoint-platform" TargetMode="External"/><Relationship Id="rId37" Type="http://schemas.openxmlformats.org/officeDocument/2006/relationships/hyperlink" Target="https://www.twilio.com/en-us/flex" TargetMode="External"/><Relationship Id="rId36" Type="http://schemas.openxmlformats.org/officeDocument/2006/relationships/hyperlink" Target="https://blogs.mulesoft.com/automation/how-agentforce-improves-insurance-claims-management/" TargetMode="External"/><Relationship Id="rId39" Type="http://schemas.openxmlformats.org/officeDocument/2006/relationships/hyperlink" Target="https://www.twilio.com/en-us" TargetMode="External"/><Relationship Id="rId38" Type="http://schemas.openxmlformats.org/officeDocument/2006/relationships/hyperlink" Target="https://www.twilio.com/en-us/blog/introducing-twilio-ai-assistants" TargetMode="External"/><Relationship Id="rId20" Type="http://schemas.openxmlformats.org/officeDocument/2006/relationships/hyperlink" Target="https://www.ncino.com/our-platform" TargetMode="External"/><Relationship Id="rId22" Type="http://schemas.openxmlformats.org/officeDocument/2006/relationships/hyperlink" Target="https://investor.ncino.com/news-releases/news-release-details/ncino-introduces-digital-partners-role-based-agents-purpose" TargetMode="External"/><Relationship Id="rId21" Type="http://schemas.openxmlformats.org/officeDocument/2006/relationships/hyperlink" Target="https://www.ncino.com/banking-advisor" TargetMode="External"/><Relationship Id="rId24" Type="http://schemas.openxmlformats.org/officeDocument/2006/relationships/hyperlink" Target="https://www.ncino.com/solutions/integrations" TargetMode="External"/><Relationship Id="rId23" Type="http://schemas.openxmlformats.org/officeDocument/2006/relationships/hyperlink" Target="https://www.ncino.com/en-US/solutions/ncino-iq" TargetMode="External"/><Relationship Id="rId26" Type="http://schemas.openxmlformats.org/officeDocument/2006/relationships/hyperlink" Target="https://www.ncino.com/our-platform" TargetMode="External"/><Relationship Id="rId25" Type="http://schemas.openxmlformats.org/officeDocument/2006/relationships/hyperlink" Target="https://www.ncino.com/banking-intelligence" TargetMode="External"/><Relationship Id="rId28" Type="http://schemas.openxmlformats.org/officeDocument/2006/relationships/hyperlink" Target="https://www.databricks.com/product/data-intelligence-platform" TargetMode="External"/><Relationship Id="rId27" Type="http://schemas.openxmlformats.org/officeDocument/2006/relationships/hyperlink" Target="https://www.ncino.com/our-platform" TargetMode="External"/><Relationship Id="rId29" Type="http://schemas.openxmlformats.org/officeDocument/2006/relationships/hyperlink" Target="https://www.databricks.com/product/machine-learning/retrieval-augmented-generation" TargetMode="External"/><Relationship Id="rId11" Type="http://schemas.openxmlformats.org/officeDocument/2006/relationships/hyperlink" Target="https://slack.com/intl/en-us/features" TargetMode="External"/><Relationship Id="rId10" Type="http://schemas.openxmlformats.org/officeDocument/2006/relationships/hyperlink" Target="https://www.salesforce.com/financial-services/cloud/" TargetMode="External"/><Relationship Id="rId13" Type="http://schemas.openxmlformats.org/officeDocument/2006/relationships/hyperlink" Target="https://www.salesforce.com/platform/" TargetMode="External"/><Relationship Id="rId12" Type="http://schemas.openxmlformats.org/officeDocument/2006/relationships/hyperlink" Target="https://www.salesforce.com/news/stories/spring-2026-product-release-announcement/" TargetMode="External"/><Relationship Id="rId15" Type="http://schemas.openxmlformats.org/officeDocument/2006/relationships/hyperlink" Target="https://www.salesforce.com/agentforce/pre-built-use-cases/" TargetMode="External"/><Relationship Id="rId14" Type="http://schemas.openxmlformats.org/officeDocument/2006/relationships/hyperlink" Target="https://trailhead.salesforce.com/" TargetMode="External"/><Relationship Id="rId17" Type="http://schemas.openxmlformats.org/officeDocument/2006/relationships/hyperlink" Target="https://www.ncino.com/solutions/consumer-lending" TargetMode="External"/><Relationship Id="rId16" Type="http://schemas.openxmlformats.org/officeDocument/2006/relationships/hyperlink" Target="https://www.ncino.com/solutions/commercial-lending" TargetMode="External"/><Relationship Id="rId19" Type="http://schemas.openxmlformats.org/officeDocument/2006/relationships/hyperlink" Target="https://www.ncino.com/solutions/consumer-deposit-account-opening" TargetMode="External"/><Relationship Id="rId18" Type="http://schemas.openxmlformats.org/officeDocument/2006/relationships/hyperlink" Target="https://www.ncino.com/mortgage/u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mulesoft.com/platform/anypoint-platform" TargetMode="External"/><Relationship Id="rId194" Type="http://schemas.openxmlformats.org/officeDocument/2006/relationships/hyperlink" Target="https://www.mulesoft.com/platform/anypoint-platform" TargetMode="External"/><Relationship Id="rId193" Type="http://schemas.openxmlformats.org/officeDocument/2006/relationships/hyperlink" Target="https://www.mulesoft.com/platform/composer" TargetMode="External"/><Relationship Id="rId192" Type="http://schemas.openxmlformats.org/officeDocument/2006/relationships/hyperlink" Target="https://www.mulesoft.com/platform/composer" TargetMode="External"/><Relationship Id="rId191" Type="http://schemas.openxmlformats.org/officeDocument/2006/relationships/hyperlink" Target="https://www.mulesoft.com/platform/anypoint-platform" TargetMode="External"/><Relationship Id="rId187" Type="http://schemas.openxmlformats.org/officeDocument/2006/relationships/hyperlink" Target="https://www.mulesoft.com/platform/anypoint-platform" TargetMode="External"/><Relationship Id="rId186" Type="http://schemas.openxmlformats.org/officeDocument/2006/relationships/hyperlink" Target="https://www.twilio.com/en-us/sendgrid/email-api" TargetMode="External"/><Relationship Id="rId185" Type="http://schemas.openxmlformats.org/officeDocument/2006/relationships/hyperlink" Target="https://www.twilio.com/docs/lookup" TargetMode="External"/><Relationship Id="rId184" Type="http://schemas.openxmlformats.org/officeDocument/2006/relationships/hyperlink" Target="https://www.twilio.com/docs/verify" TargetMode="External"/><Relationship Id="rId189" Type="http://schemas.openxmlformats.org/officeDocument/2006/relationships/hyperlink" Target="https://www.mulesoft.com/platform/anypoint-platform" TargetMode="External"/><Relationship Id="rId188" Type="http://schemas.openxmlformats.org/officeDocument/2006/relationships/hyperlink" Target="https://www.mulesoft.com/platform/anypoint-platform" TargetMode="External"/><Relationship Id="rId183" Type="http://schemas.openxmlformats.org/officeDocument/2006/relationships/hyperlink" Target="https://www.twilio.com/en-us/messaging/apis/conversations-api" TargetMode="External"/><Relationship Id="rId182" Type="http://schemas.openxmlformats.org/officeDocument/2006/relationships/hyperlink" Target="https://www.twilio.com/en-us/releases" TargetMode="External"/><Relationship Id="rId181" Type="http://schemas.openxmlformats.org/officeDocument/2006/relationships/hyperlink" Target="https://www.twilio.com/en-us/messaging/apis/programmable-messaging-api" TargetMode="External"/><Relationship Id="rId180" Type="http://schemas.openxmlformats.org/officeDocument/2006/relationships/hyperlink" Target="https://www.twilio.com/en-us/voice" TargetMode="External"/><Relationship Id="rId176" Type="http://schemas.openxmlformats.org/officeDocument/2006/relationships/hyperlink" Target="https://investors.twilio.com/news-releases/news-release-details/twilio-customerai-fuels-next-generation-customer-relationships" TargetMode="External"/><Relationship Id="rId175" Type="http://schemas.openxmlformats.org/officeDocument/2006/relationships/hyperlink" Target="https://investors.twilio.com/news-releases/news-release-details/twilio-customerai-fuels-next-generation-customer-relationships" TargetMode="External"/><Relationship Id="rId174" Type="http://schemas.openxmlformats.org/officeDocument/2006/relationships/hyperlink" Target="https://www.twilio.com/en-us/releases" TargetMode="External"/><Relationship Id="rId173" Type="http://schemas.openxmlformats.org/officeDocument/2006/relationships/hyperlink" Target="https://cdp.com/articles/what-is-twilio-segment/" TargetMode="External"/><Relationship Id="rId179" Type="http://schemas.openxmlformats.org/officeDocument/2006/relationships/hyperlink" Target="https://www.twilio.com/en-us/releases" TargetMode="External"/><Relationship Id="rId178" Type="http://schemas.openxmlformats.org/officeDocument/2006/relationships/hyperlink" Target="https://www.twilio.com/en-us/releases" TargetMode="External"/><Relationship Id="rId177" Type="http://schemas.openxmlformats.org/officeDocument/2006/relationships/hyperlink" Target="https://investors.twilio.com/news-releases/news-release-details/twilio-customerai-fuels-next-generation-customer-relationships" TargetMode="External"/><Relationship Id="rId198" Type="http://schemas.openxmlformats.org/officeDocument/2006/relationships/hyperlink" Target="https://www.mulesoft.com/platform/anypoint-platform" TargetMode="External"/><Relationship Id="rId197" Type="http://schemas.openxmlformats.org/officeDocument/2006/relationships/hyperlink" Target="https://blogs.mulesoft.com/automation/how-agentforce-improves-insurance-claims-management/" TargetMode="External"/><Relationship Id="rId196" Type="http://schemas.openxmlformats.org/officeDocument/2006/relationships/hyperlink" Target="https://www.mulesoft.com/platform/anypoint-platform" TargetMode="External"/><Relationship Id="rId195" Type="http://schemas.openxmlformats.org/officeDocument/2006/relationships/hyperlink" Target="https://www.mulesoft.com/platform/anypoint-platform" TargetMode="External"/><Relationship Id="rId199" Type="http://schemas.openxmlformats.org/officeDocument/2006/relationships/hyperlink" Target="https://www.tableau.com/products" TargetMode="External"/><Relationship Id="rId150" Type="http://schemas.openxmlformats.org/officeDocument/2006/relationships/hyperlink" Target="https://www.databricks.com/product/machine-learning/retrieval-augmented-generation" TargetMode="External"/><Relationship Id="rId1" Type="http://schemas.openxmlformats.org/officeDocument/2006/relationships/hyperlink" Target="https://www.salesforce.com/news/stories/spring-2026-product-release-announcement/" TargetMode="External"/><Relationship Id="rId2" Type="http://schemas.openxmlformats.org/officeDocument/2006/relationships/hyperlink" Target="https://www.salesforce.com/agentforce/" TargetMode="External"/><Relationship Id="rId3" Type="http://schemas.openxmlformats.org/officeDocument/2006/relationships/hyperlink" Target="https://www.salesforce.com/agentforce/" TargetMode="External"/><Relationship Id="rId149" Type="http://schemas.openxmlformats.org/officeDocument/2006/relationships/hyperlink" Target="https://docs.databricks.com/aws/en/generative-ai/guide/mosaic-ai-gen-ai-capabilities" TargetMode="External"/><Relationship Id="rId4" Type="http://schemas.openxmlformats.org/officeDocument/2006/relationships/hyperlink" Target="https://www.salesforce.com/agentforce/" TargetMode="External"/><Relationship Id="rId148" Type="http://schemas.openxmlformats.org/officeDocument/2006/relationships/hyperlink" Target="https://docs.databricks.com/aws/en/generative-ai/guide/mosaic-ai-gen-ai-capabilities" TargetMode="External"/><Relationship Id="rId9" Type="http://schemas.openxmlformats.org/officeDocument/2006/relationships/hyperlink" Target="https://www.salesforce.com/news/stories/agentforce-for-financial-services-announcement/" TargetMode="External"/><Relationship Id="rId143" Type="http://schemas.openxmlformats.org/officeDocument/2006/relationships/hyperlink" Target="https://docs.databricks.com/aws/en/generative-ai/guide/mosaic-ai-gen-ai-capabilities" TargetMode="External"/><Relationship Id="rId142" Type="http://schemas.openxmlformats.org/officeDocument/2006/relationships/hyperlink" Target="https://www.databricks.com/product/business-intelligence/genie" TargetMode="External"/><Relationship Id="rId141" Type="http://schemas.openxmlformats.org/officeDocument/2006/relationships/hyperlink" Target="https://www.databricks.com/product/business-intelligence/genie" TargetMode="External"/><Relationship Id="rId140" Type="http://schemas.openxmlformats.org/officeDocument/2006/relationships/hyperlink" Target="https://www.databricks.com/product/business-intelligence/genie" TargetMode="External"/><Relationship Id="rId5" Type="http://schemas.openxmlformats.org/officeDocument/2006/relationships/hyperlink" Target="https://www.salesforce.com/agentforce/" TargetMode="External"/><Relationship Id="rId147" Type="http://schemas.openxmlformats.org/officeDocument/2006/relationships/hyperlink" Target="https://docs.databricks.com/aws/en/generative-ai/guide/mosaic-ai-gen-ai-capabilities" TargetMode="External"/><Relationship Id="rId6" Type="http://schemas.openxmlformats.org/officeDocument/2006/relationships/hyperlink" Target="https://martech.org/salesforce-agentforce-what-you-need-to-know/" TargetMode="External"/><Relationship Id="rId146" Type="http://schemas.openxmlformats.org/officeDocument/2006/relationships/hyperlink" Target="https://docs.databricks.com/gcp/en/release-notes/product/" TargetMode="External"/><Relationship Id="rId7" Type="http://schemas.openxmlformats.org/officeDocument/2006/relationships/hyperlink" Target="https://www.salesforce.com/news/stories/agentforce-operations-announcement/" TargetMode="External"/><Relationship Id="rId145" Type="http://schemas.openxmlformats.org/officeDocument/2006/relationships/hyperlink" Target="https://www.constellationr.com/blog-news/insights/databricks-launches-data-intelligence-platform-melds-data-ai-workflows" TargetMode="External"/><Relationship Id="rId8" Type="http://schemas.openxmlformats.org/officeDocument/2006/relationships/hyperlink" Target="https://www.salesforce.com/agentforce/" TargetMode="External"/><Relationship Id="rId144" Type="http://schemas.openxmlformats.org/officeDocument/2006/relationships/hyperlink" Target="https://www.constellationr.com/blog-news/insights/databricks-launches-data-intelligence-platform-melds-data-ai-workflows" TargetMode="External"/><Relationship Id="rId139" Type="http://schemas.openxmlformats.org/officeDocument/2006/relationships/hyperlink" Target="https://www.databricks.com/product/business-intelligence/genie" TargetMode="External"/><Relationship Id="rId138" Type="http://schemas.openxmlformats.org/officeDocument/2006/relationships/hyperlink" Target="https://www.databricks.com/product/business-intelligence/genie" TargetMode="External"/><Relationship Id="rId137" Type="http://schemas.openxmlformats.org/officeDocument/2006/relationships/hyperlink" Target="https://www.databricks.com/product/machine-learning/retrieval-augmented-generation" TargetMode="External"/><Relationship Id="rId132" Type="http://schemas.openxmlformats.org/officeDocument/2006/relationships/hyperlink" Target="https://www.databricks.com/product/machine-learning/retrieval-augmented-generation" TargetMode="External"/><Relationship Id="rId131" Type="http://schemas.openxmlformats.org/officeDocument/2006/relationships/hyperlink" Target="https://www.databricks.com/product/machine-learning/retrieval-augmented-generation" TargetMode="External"/><Relationship Id="rId130" Type="http://schemas.openxmlformats.org/officeDocument/2006/relationships/hyperlink" Target="https://www.databricks.com/blog/mosaic-ai-build-and-deploy-production-quality-compound-ai-systems" TargetMode="External"/><Relationship Id="rId136" Type="http://schemas.openxmlformats.org/officeDocument/2006/relationships/hyperlink" Target="https://docs.databricks.com/aws/en/generative-ai/guide/mosaic-ai-gen-ai-capabilities" TargetMode="External"/><Relationship Id="rId135" Type="http://schemas.openxmlformats.org/officeDocument/2006/relationships/hyperlink" Target="https://docs.databricks.com/gcp/en/release-notes/product/" TargetMode="External"/><Relationship Id="rId134" Type="http://schemas.openxmlformats.org/officeDocument/2006/relationships/hyperlink" Target="https://docs.databricks.com/gcp/en/release-notes/product/" TargetMode="External"/><Relationship Id="rId133" Type="http://schemas.openxmlformats.org/officeDocument/2006/relationships/hyperlink" Target="https://docs.databricks.com/aws/en/generative-ai/guide/mosaic-ai-gen-ai-capabilities" TargetMode="External"/><Relationship Id="rId172" Type="http://schemas.openxmlformats.org/officeDocument/2006/relationships/hyperlink" Target="https://cdp.com/articles/what-is-twilio-segment/" TargetMode="External"/><Relationship Id="rId171" Type="http://schemas.openxmlformats.org/officeDocument/2006/relationships/hyperlink" Target="https://cdp.com/articles/what-is-twilio-segment/" TargetMode="External"/><Relationship Id="rId170" Type="http://schemas.openxmlformats.org/officeDocument/2006/relationships/hyperlink" Target="https://cdp.com/articles/what-is-twilio-segment/" TargetMode="External"/><Relationship Id="rId165" Type="http://schemas.openxmlformats.org/officeDocument/2006/relationships/hyperlink" Target="https://www.twilio.com/docs/flex/ai" TargetMode="External"/><Relationship Id="rId164" Type="http://schemas.openxmlformats.org/officeDocument/2006/relationships/hyperlink" Target="https://www.twilio.com/docs/flex/ai" TargetMode="External"/><Relationship Id="rId163" Type="http://schemas.openxmlformats.org/officeDocument/2006/relationships/hyperlink" Target="https://www.twilio.com/en-us/press/releases/twilio-flex-now-available-as-an-embeddable-contact-center" TargetMode="External"/><Relationship Id="rId162" Type="http://schemas.openxmlformats.org/officeDocument/2006/relationships/hyperlink" Target="https://www.twilio.com/en-us/blog/introducing-twilio-ai-assistants" TargetMode="External"/><Relationship Id="rId169" Type="http://schemas.openxmlformats.org/officeDocument/2006/relationships/hyperlink" Target="https://www.twilio.com/en-us/press/releases/twilio-flex-now-available-as-an-embeddable-contact-center" TargetMode="External"/><Relationship Id="rId168" Type="http://schemas.openxmlformats.org/officeDocument/2006/relationships/hyperlink" Target="https://investors.twilio.com/news-releases/news-release-details/twilio-customerai-fuels-next-generation-customer-relationships" TargetMode="External"/><Relationship Id="rId167" Type="http://schemas.openxmlformats.org/officeDocument/2006/relationships/hyperlink" Target="https://www.twilio.com/en-us/releases" TargetMode="External"/><Relationship Id="rId166" Type="http://schemas.openxmlformats.org/officeDocument/2006/relationships/hyperlink" Target="https://www.twilio.com/en-us/blog/products/launches/take-control-of-the-contact-center" TargetMode="External"/><Relationship Id="rId161" Type="http://schemas.openxmlformats.org/officeDocument/2006/relationships/hyperlink" Target="https://www.twilio.com/en-us/blog/introducing-twilio-ai-assistants" TargetMode="External"/><Relationship Id="rId160" Type="http://schemas.openxmlformats.org/officeDocument/2006/relationships/hyperlink" Target="https://www.twilio.com/en-us/blog/introducing-twilio-ai-assistants" TargetMode="External"/><Relationship Id="rId159" Type="http://schemas.openxmlformats.org/officeDocument/2006/relationships/hyperlink" Target="https://www.twilio.com/en-us/blog/introducing-twilio-ai-assistants" TargetMode="External"/><Relationship Id="rId154" Type="http://schemas.openxmlformats.org/officeDocument/2006/relationships/hyperlink" Target="https://addepto.com/blog/a-comprehensive-overview-of-the-databricks-ai-capabilities/" TargetMode="External"/><Relationship Id="rId153" Type="http://schemas.openxmlformats.org/officeDocument/2006/relationships/hyperlink" Target="https://www.databricks.com/blog/mosaic-ai-build-and-deploy-production-quality-compound-ai-systems" TargetMode="External"/><Relationship Id="rId152" Type="http://schemas.openxmlformats.org/officeDocument/2006/relationships/hyperlink" Target="https://addepto.com/blog/a-comprehensive-overview-of-the-databricks-ai-capabilities/" TargetMode="External"/><Relationship Id="rId151" Type="http://schemas.openxmlformats.org/officeDocument/2006/relationships/hyperlink" Target="https://addepto.com/blog/a-comprehensive-overview-of-the-databricks-ai-capabilities/" TargetMode="External"/><Relationship Id="rId158" Type="http://schemas.openxmlformats.org/officeDocument/2006/relationships/hyperlink" Target="https://www.twilio.com/en-us/blog/introducing-twilio-ai-assistants" TargetMode="External"/><Relationship Id="rId157" Type="http://schemas.openxmlformats.org/officeDocument/2006/relationships/hyperlink" Target="https://www.twilio.com/en-us/blog/introducing-twilio-ai-assistants" TargetMode="External"/><Relationship Id="rId156" Type="http://schemas.openxmlformats.org/officeDocument/2006/relationships/hyperlink" Target="https://addepto.com/blog/a-comprehensive-overview-of-the-databricks-ai-capabilities/" TargetMode="External"/><Relationship Id="rId155" Type="http://schemas.openxmlformats.org/officeDocument/2006/relationships/hyperlink" Target="https://addepto.com/blog/a-comprehensive-overview-of-the-databricks-ai-capabilities/" TargetMode="External"/><Relationship Id="rId40" Type="http://schemas.openxmlformats.org/officeDocument/2006/relationships/hyperlink" Target="https://www.salesforce.com/financial-services/cloud/" TargetMode="External"/><Relationship Id="rId42" Type="http://schemas.openxmlformats.org/officeDocument/2006/relationships/hyperlink" Target="https://www.salesforce.com/news/stories/spring-2026-product-release-announcement/" TargetMode="External"/><Relationship Id="rId41" Type="http://schemas.openxmlformats.org/officeDocument/2006/relationships/hyperlink" Target="https://www.salesforce.com/financial-services/cloud/" TargetMode="External"/><Relationship Id="rId44" Type="http://schemas.openxmlformats.org/officeDocument/2006/relationships/hyperlink" Target="https://www.salesforce.com/news/stories/spring-2026-product-release-announcement/" TargetMode="External"/><Relationship Id="rId43" Type="http://schemas.openxmlformats.org/officeDocument/2006/relationships/hyperlink" Target="https://www.salesforce.com/news/stories/spring-2026-product-release-announcement/" TargetMode="External"/><Relationship Id="rId46" Type="http://schemas.openxmlformats.org/officeDocument/2006/relationships/hyperlink" Target="https://www.salesforce.com/news/stories/spring-2026-product-release-announcement/" TargetMode="External"/><Relationship Id="rId45" Type="http://schemas.openxmlformats.org/officeDocument/2006/relationships/hyperlink" Target="https://www.salesforce.com/news/stories/spring-2026-product-release-announcement/" TargetMode="External"/><Relationship Id="rId48" Type="http://schemas.openxmlformats.org/officeDocument/2006/relationships/hyperlink" Target="https://www.salesforce.com/agentforce/" TargetMode="External"/><Relationship Id="rId47" Type="http://schemas.openxmlformats.org/officeDocument/2006/relationships/hyperlink" Target="https://www.salesforce.com/financial-services/cloud/" TargetMode="External"/><Relationship Id="rId49" Type="http://schemas.openxmlformats.org/officeDocument/2006/relationships/hyperlink" Target="https://vantagepoint.io/blog/sf/the-complete-guide-to-salesforces-agentforce-ecosystem-understanding-the-full-product-portfolio-in-2026" TargetMode="External"/><Relationship Id="rId31" Type="http://schemas.openxmlformats.org/officeDocument/2006/relationships/hyperlink" Target="https://www.salesforce.com/news/stories/spring-2026-product-release-announcement/" TargetMode="External"/><Relationship Id="rId30" Type="http://schemas.openxmlformats.org/officeDocument/2006/relationships/hyperlink" Target="https://vantagepoint.io/blog/sf/the-complete-guide-to-salesforces-agentforce-ecosystem-understanding-the-full-product-portfolio-in-2026" TargetMode="External"/><Relationship Id="rId33" Type="http://schemas.openxmlformats.org/officeDocument/2006/relationships/hyperlink" Target="https://vantagepoint.io/blog/sf/the-complete-guide-to-salesforces-agentforce-ecosystem-understanding-the-full-product-portfolio-in-2026" TargetMode="External"/><Relationship Id="rId32" Type="http://schemas.openxmlformats.org/officeDocument/2006/relationships/hyperlink" Target="https://vantagepoint.io/blog/sf/the-complete-guide-to-salesforces-agentforce-ecosystem-understanding-the-full-product-portfolio-in-2026" TargetMode="External"/><Relationship Id="rId35" Type="http://schemas.openxmlformats.org/officeDocument/2006/relationships/hyperlink" Target="https://www.salesforce.com/financial-services/cloud/" TargetMode="External"/><Relationship Id="rId34" Type="http://schemas.openxmlformats.org/officeDocument/2006/relationships/hyperlink" Target="https://vantagepoint.io/blog/sf/the-complete-guide-to-salesforces-agentforce-ecosystem-understanding-the-full-product-portfolio-in-2026" TargetMode="External"/><Relationship Id="rId37" Type="http://schemas.openxmlformats.org/officeDocument/2006/relationships/hyperlink" Target="https://www.salesforce.com/financial-services/cloud/" TargetMode="External"/><Relationship Id="rId36" Type="http://schemas.openxmlformats.org/officeDocument/2006/relationships/hyperlink" Target="https://www.salesforce.com/financial-services/cloud/" TargetMode="External"/><Relationship Id="rId39" Type="http://schemas.openxmlformats.org/officeDocument/2006/relationships/hyperlink" Target="https://trailhead.salesforce.com/content/learn/modules/action-plans-for-financial-advisors-in-financial-services-cloud" TargetMode="External"/><Relationship Id="rId38" Type="http://schemas.openxmlformats.org/officeDocument/2006/relationships/hyperlink" Target="https://www.salesforce.com/news/stories/spring-2026-product-release-announcement/" TargetMode="External"/><Relationship Id="rId20" Type="http://schemas.openxmlformats.org/officeDocument/2006/relationships/hyperlink" Target="https://trailhead.salesforce.com/content/learn/modules/agentforce-for-financial-services-cloud/explore-agentforce-for-financial-services-skills" TargetMode="External"/><Relationship Id="rId22" Type="http://schemas.openxmlformats.org/officeDocument/2006/relationships/hyperlink" Target="https://www.salesforce.com/news/stories/agentforce-for-financial-services-announcement/" TargetMode="External"/><Relationship Id="rId21" Type="http://schemas.openxmlformats.org/officeDocument/2006/relationships/hyperlink" Target="https://www.salesforce.com/agentforce/use-cases/financial-services/insurance-service-assistant/" TargetMode="External"/><Relationship Id="rId24" Type="http://schemas.openxmlformats.org/officeDocument/2006/relationships/hyperlink" Target="https://www.salesforce.com/llms.txt" TargetMode="External"/><Relationship Id="rId23" Type="http://schemas.openxmlformats.org/officeDocument/2006/relationships/hyperlink" Target="https://www.salesforce.com/customer-stories/rbc-wealth-management/" TargetMode="External"/><Relationship Id="rId26" Type="http://schemas.openxmlformats.org/officeDocument/2006/relationships/hyperlink" Target="https://www.salesforce.com/llms.txt" TargetMode="External"/><Relationship Id="rId25" Type="http://schemas.openxmlformats.org/officeDocument/2006/relationships/hyperlink" Target="https://www.salesforce.com/llms.txt" TargetMode="External"/><Relationship Id="rId28" Type="http://schemas.openxmlformats.org/officeDocument/2006/relationships/hyperlink" Target="https://www.salesforce.com/llms.txt" TargetMode="External"/><Relationship Id="rId27" Type="http://schemas.openxmlformats.org/officeDocument/2006/relationships/hyperlink" Target="https://www.salesforce.com/llms.txt" TargetMode="External"/><Relationship Id="rId29" Type="http://schemas.openxmlformats.org/officeDocument/2006/relationships/hyperlink" Target="https://www.salesforce.com/agentforce/" TargetMode="External"/><Relationship Id="rId11" Type="http://schemas.openxmlformats.org/officeDocument/2006/relationships/hyperlink" Target="https://www.salesforce.com/customer-stories/rbc-wealth-management/" TargetMode="External"/><Relationship Id="rId10" Type="http://schemas.openxmlformats.org/officeDocument/2006/relationships/hyperlink" Target="https://www.salesforce.com/news/stories/agentforce-for-financial-services-announcement/" TargetMode="External"/><Relationship Id="rId13" Type="http://schemas.openxmlformats.org/officeDocument/2006/relationships/hyperlink" Target="https://www.salesforce.com/news/stories/spring-2026-product-release-announcement/" TargetMode="External"/><Relationship Id="rId12" Type="http://schemas.openxmlformats.org/officeDocument/2006/relationships/hyperlink" Target="https://www.salesforce.com/news/stories/agentforce-for-financial-services-announcement/" TargetMode="External"/><Relationship Id="rId15" Type="http://schemas.openxmlformats.org/officeDocument/2006/relationships/hyperlink" Target="https://trailhead.salesforce.com/content/learn/modules/agentforce-for-financial-services-cloud/explore-agentforce-for-financial-services-skills" TargetMode="External"/><Relationship Id="rId14" Type="http://schemas.openxmlformats.org/officeDocument/2006/relationships/hyperlink" Target="https://martech.org/salesforce-agentforce-what-you-need-to-know/" TargetMode="External"/><Relationship Id="rId17" Type="http://schemas.openxmlformats.org/officeDocument/2006/relationships/hyperlink" Target="https://www.salesforce.com/agentforce/use-cases/financial-services/client-relationship-assistant/" TargetMode="External"/><Relationship Id="rId16" Type="http://schemas.openxmlformats.org/officeDocument/2006/relationships/hyperlink" Target="https://trailhead.salesforce.com/content/learn/modules/agentforce-for-financial-services-cloud/explore-agentforce-for-financial-services-skills" TargetMode="External"/><Relationship Id="rId19" Type="http://schemas.openxmlformats.org/officeDocument/2006/relationships/hyperlink" Target="https://www.salesforce.com/news/stories/agentforce-for-financial-services-announcement/" TargetMode="External"/><Relationship Id="rId18" Type="http://schemas.openxmlformats.org/officeDocument/2006/relationships/hyperlink" Target="https://www.salesforce.com/agentforce/use-cases/financial-services/financial-advisor-assistance/" TargetMode="External"/><Relationship Id="rId84" Type="http://schemas.openxmlformats.org/officeDocument/2006/relationships/hyperlink" Target="https://www.ncino.com/our-platform" TargetMode="External"/><Relationship Id="rId83" Type="http://schemas.openxmlformats.org/officeDocument/2006/relationships/hyperlink" Target="https://www.ncino.com/solutions/consumer-deposit-account-opening" TargetMode="External"/><Relationship Id="rId86" Type="http://schemas.openxmlformats.org/officeDocument/2006/relationships/hyperlink" Target="https://investor.ncino.com/news-releases/news-release-details/ncino-deploying-banking-advisor-generative-ai-solution-drive-new" TargetMode="External"/><Relationship Id="rId85" Type="http://schemas.openxmlformats.org/officeDocument/2006/relationships/hyperlink" Target="https://www.ncino.com/banking-advisor" TargetMode="External"/><Relationship Id="rId88" Type="http://schemas.openxmlformats.org/officeDocument/2006/relationships/hyperlink" Target="https://investor.ncino.com/news-releases/news-release-details/ncino-deploying-banking-advisor-generative-ai-solution-drive-new" TargetMode="External"/><Relationship Id="rId87" Type="http://schemas.openxmlformats.org/officeDocument/2006/relationships/hyperlink" Target="https://investor.ncino.com/news-releases/news-release-details/ncino-deploying-banking-advisor-generative-ai-solution-drive-new" TargetMode="External"/><Relationship Id="rId89" Type="http://schemas.openxmlformats.org/officeDocument/2006/relationships/hyperlink" Target="https://investor.ncino.com/news-releases/news-release-details/ncino-deploying-banking-advisor-generative-ai-solution-drive-new" TargetMode="External"/><Relationship Id="rId80" Type="http://schemas.openxmlformats.org/officeDocument/2006/relationships/hyperlink" Target="https://www.ncino.com/solutions/commercial-lending" TargetMode="External"/><Relationship Id="rId82" Type="http://schemas.openxmlformats.org/officeDocument/2006/relationships/hyperlink" Target="https://www.ncino.com/mortgage/us" TargetMode="External"/><Relationship Id="rId81" Type="http://schemas.openxmlformats.org/officeDocument/2006/relationships/hyperlink" Target="https://www.ncino.com/solutions/consumer-lending" TargetMode="External"/><Relationship Id="rId73" Type="http://schemas.openxmlformats.org/officeDocument/2006/relationships/hyperlink" Target="https://www.salesforce.com/agentforce/" TargetMode="External"/><Relationship Id="rId72" Type="http://schemas.openxmlformats.org/officeDocument/2006/relationships/hyperlink" Target="https://www.salesforce.com/agentforce/" TargetMode="External"/><Relationship Id="rId75" Type="http://schemas.openxmlformats.org/officeDocument/2006/relationships/hyperlink" Target="https://www.salesforce.com/agentforce/" TargetMode="External"/><Relationship Id="rId74" Type="http://schemas.openxmlformats.org/officeDocument/2006/relationships/hyperlink" Target="https://www.salesforce.com/agentforce/" TargetMode="External"/><Relationship Id="rId77" Type="http://schemas.openxmlformats.org/officeDocument/2006/relationships/hyperlink" Target="https://trailhead.salesforce.com/" TargetMode="External"/><Relationship Id="rId76" Type="http://schemas.openxmlformats.org/officeDocument/2006/relationships/hyperlink" Target="https://www.salesforce.com/agentforce/" TargetMode="External"/><Relationship Id="rId79" Type="http://schemas.openxmlformats.org/officeDocument/2006/relationships/hyperlink" Target="https://www.salesforce.com/agentforce/" TargetMode="External"/><Relationship Id="rId78" Type="http://schemas.openxmlformats.org/officeDocument/2006/relationships/hyperlink" Target="https://trailhead.salesforce.com/" TargetMode="External"/><Relationship Id="rId71" Type="http://schemas.openxmlformats.org/officeDocument/2006/relationships/hyperlink" Target="https://www.salesforce.com/agentforce/" TargetMode="External"/><Relationship Id="rId70" Type="http://schemas.openxmlformats.org/officeDocument/2006/relationships/hyperlink" Target="https://www.salesforce.com/news/stories/spring-2026-product-release-announcement/" TargetMode="External"/><Relationship Id="rId62" Type="http://schemas.openxmlformats.org/officeDocument/2006/relationships/hyperlink" Target="https://www.salesforce.com/financial-services/cloud/" TargetMode="External"/><Relationship Id="rId61" Type="http://schemas.openxmlformats.org/officeDocument/2006/relationships/hyperlink" Target="https://www.salesforce.com/financial-services/cloud/" TargetMode="External"/><Relationship Id="rId64" Type="http://schemas.openxmlformats.org/officeDocument/2006/relationships/hyperlink" Target="https://www.salesforce.com/financial-services/cloud/" TargetMode="External"/><Relationship Id="rId63" Type="http://schemas.openxmlformats.org/officeDocument/2006/relationships/hyperlink" Target="https://www.salesforce.com/financial-services/cloud/" TargetMode="External"/><Relationship Id="rId66" Type="http://schemas.openxmlformats.org/officeDocument/2006/relationships/hyperlink" Target="https://www.salesforce.com/customer-stories/rbc-wealth-management/" TargetMode="External"/><Relationship Id="rId65" Type="http://schemas.openxmlformats.org/officeDocument/2006/relationships/hyperlink" Target="https://trailhead.salesforce.com/content/learn/modules/action-plans-for-financial-advisors-in-financial-services-cloud" TargetMode="External"/><Relationship Id="rId68" Type="http://schemas.openxmlformats.org/officeDocument/2006/relationships/hyperlink" Target="https://www.salesforce.com/customer-stories/rbc-wealth-management/" TargetMode="External"/><Relationship Id="rId67" Type="http://schemas.openxmlformats.org/officeDocument/2006/relationships/hyperlink" Target="https://www.salesforce.com/customer-stories/rbc-wealth-management/" TargetMode="External"/><Relationship Id="rId60" Type="http://schemas.openxmlformats.org/officeDocument/2006/relationships/hyperlink" Target="https://atrium.ai/resources/slack-crm-agentforce-and-the-future-of-the-banker-desktop/" TargetMode="External"/><Relationship Id="rId69" Type="http://schemas.openxmlformats.org/officeDocument/2006/relationships/hyperlink" Target="https://www.salesforce.com/customer-stories/rbc-wealth-management/" TargetMode="External"/><Relationship Id="rId51" Type="http://schemas.openxmlformats.org/officeDocument/2006/relationships/hyperlink" Target="https://vantagepoint.io/blog/sf/the-complete-guide-to-salesforces-agentforce-ecosystem-understanding-the-full-product-portfolio-in-2026" TargetMode="External"/><Relationship Id="rId50" Type="http://schemas.openxmlformats.org/officeDocument/2006/relationships/hyperlink" Target="https://vantagepoint.io/blog/sf/the-complete-guide-to-salesforces-agentforce-ecosystem-understanding-the-full-product-portfolio-in-2026" TargetMode="External"/><Relationship Id="rId53" Type="http://schemas.openxmlformats.org/officeDocument/2006/relationships/hyperlink" Target="https://www.salesforce.com/agentforce/" TargetMode="External"/><Relationship Id="rId52" Type="http://schemas.openxmlformats.org/officeDocument/2006/relationships/hyperlink" Target="https://vantagepoint.io/blog/sf/the-complete-guide-to-salesforces-agentforce-ecosystem-understanding-the-full-product-portfolio-in-2026" TargetMode="External"/><Relationship Id="rId55" Type="http://schemas.openxmlformats.org/officeDocument/2006/relationships/hyperlink" Target="https://www.salesforce.com/agentforce/" TargetMode="External"/><Relationship Id="rId54" Type="http://schemas.openxmlformats.org/officeDocument/2006/relationships/hyperlink" Target="https://www.salesforce.com/agentforce/" TargetMode="External"/><Relationship Id="rId57" Type="http://schemas.openxmlformats.org/officeDocument/2006/relationships/hyperlink" Target="https://www.salesforce.com/news/stories/pricing-update-2025/" TargetMode="External"/><Relationship Id="rId56" Type="http://schemas.openxmlformats.org/officeDocument/2006/relationships/hyperlink" Target="https://www.salesforce.com/news/stories/pricing-update-2025/" TargetMode="External"/><Relationship Id="rId59" Type="http://schemas.openxmlformats.org/officeDocument/2006/relationships/hyperlink" Target="https://www.salesforce.com/news/stories/pricing-update-2025/" TargetMode="External"/><Relationship Id="rId58" Type="http://schemas.openxmlformats.org/officeDocument/2006/relationships/hyperlink" Target="https://www.salesforce.com/news/stories/pricing-update-2025/" TargetMode="External"/><Relationship Id="rId107" Type="http://schemas.openxmlformats.org/officeDocument/2006/relationships/hyperlink" Target="https://www.ncino.com/banking-intelligence" TargetMode="External"/><Relationship Id="rId106" Type="http://schemas.openxmlformats.org/officeDocument/2006/relationships/hyperlink" Target="https://www.ncino.com/banking-intelligence" TargetMode="External"/><Relationship Id="rId105" Type="http://schemas.openxmlformats.org/officeDocument/2006/relationships/hyperlink" Target="https://www.ncino.com/banking-intelligence" TargetMode="External"/><Relationship Id="rId104" Type="http://schemas.openxmlformats.org/officeDocument/2006/relationships/hyperlink" Target="https://www.ncino.com/en-US/solutions/ncino-iq" TargetMode="External"/><Relationship Id="rId109" Type="http://schemas.openxmlformats.org/officeDocument/2006/relationships/hyperlink" Target="https://www.ncino.com/our-platform" TargetMode="External"/><Relationship Id="rId108" Type="http://schemas.openxmlformats.org/officeDocument/2006/relationships/hyperlink" Target="https://www.ncino.com/our-platform" TargetMode="External"/><Relationship Id="rId103" Type="http://schemas.openxmlformats.org/officeDocument/2006/relationships/hyperlink" Target="https://www.ncino.com/en-US/solutions/ncino-iq" TargetMode="External"/><Relationship Id="rId102" Type="http://schemas.openxmlformats.org/officeDocument/2006/relationships/hyperlink" Target="https://www.ncino.com/en-US/solutions/ncino-iq" TargetMode="External"/><Relationship Id="rId101" Type="http://schemas.openxmlformats.org/officeDocument/2006/relationships/hyperlink" Target="https://www.ncino.com/en-US/solutions/ncino-iq" TargetMode="External"/><Relationship Id="rId100" Type="http://schemas.openxmlformats.org/officeDocument/2006/relationships/hyperlink" Target="https://www.ncino.com/en-US/solutions/ncino-iq" TargetMode="External"/><Relationship Id="rId129" Type="http://schemas.openxmlformats.org/officeDocument/2006/relationships/hyperlink" Target="https://www.databricks.com/blog/mosaic-ai-build-and-deploy-production-quality-compound-ai-systems" TargetMode="External"/><Relationship Id="rId128" Type="http://schemas.openxmlformats.org/officeDocument/2006/relationships/hyperlink" Target="https://docs.databricks.com/aws/en/generative-ai/guide/mosaic-ai-gen-ai-capabilities" TargetMode="External"/><Relationship Id="rId127" Type="http://schemas.openxmlformats.org/officeDocument/2006/relationships/hyperlink" Target="https://docs.databricks.com/aws/en/generative-ai/guide/mosaic-ai-gen-ai-capabilities" TargetMode="External"/><Relationship Id="rId126" Type="http://schemas.openxmlformats.org/officeDocument/2006/relationships/hyperlink" Target="https://www.databricks.com/product/machine-learning/retrieval-augmented-generation" TargetMode="External"/><Relationship Id="rId121" Type="http://schemas.openxmlformats.org/officeDocument/2006/relationships/hyperlink" Target="https://www.databricks.com/product/machine-learning/retrieval-augmented-generation" TargetMode="External"/><Relationship Id="rId120" Type="http://schemas.openxmlformats.org/officeDocument/2006/relationships/hyperlink" Target="https://www.databricks.com/product/machine-learning/retrieval-augmented-generation" TargetMode="External"/><Relationship Id="rId125" Type="http://schemas.openxmlformats.org/officeDocument/2006/relationships/hyperlink" Target="https://docs.databricks.com/aws/en/generative-ai/guide/mosaic-ai-gen-ai-capabilities" TargetMode="External"/><Relationship Id="rId124" Type="http://schemas.openxmlformats.org/officeDocument/2006/relationships/hyperlink" Target="https://www.databricks.com/product/artificial-intelligence" TargetMode="External"/><Relationship Id="rId123" Type="http://schemas.openxmlformats.org/officeDocument/2006/relationships/hyperlink" Target="https://www.databricks.com/product/machine-learning/retrieval-augmented-generation" TargetMode="External"/><Relationship Id="rId122" Type="http://schemas.openxmlformats.org/officeDocument/2006/relationships/hyperlink" Target="https://www.databricks.com/product/machine-learning/retrieval-augmented-generation" TargetMode="External"/><Relationship Id="rId95" Type="http://schemas.openxmlformats.org/officeDocument/2006/relationships/hyperlink" Target="https://www.ncino.com/en-US/solutions/ncino-iq" TargetMode="External"/><Relationship Id="rId94" Type="http://schemas.openxmlformats.org/officeDocument/2006/relationships/hyperlink" Target="https://www.ncino.com/en-US/solutions/ncino-iq" TargetMode="External"/><Relationship Id="rId97" Type="http://schemas.openxmlformats.org/officeDocument/2006/relationships/hyperlink" Target="https://www.ncino.com/en-US/solutions/ncino-iq" TargetMode="External"/><Relationship Id="rId96" Type="http://schemas.openxmlformats.org/officeDocument/2006/relationships/hyperlink" Target="https://www.ncino.com/en-US/solutions/ncino-iq" TargetMode="External"/><Relationship Id="rId99" Type="http://schemas.openxmlformats.org/officeDocument/2006/relationships/hyperlink" Target="https://www.ncino.com/en-US/solutions/ncino-iq" TargetMode="External"/><Relationship Id="rId98" Type="http://schemas.openxmlformats.org/officeDocument/2006/relationships/hyperlink" Target="https://www.ncino.com/en-US/solutions/ncino-iq" TargetMode="External"/><Relationship Id="rId91" Type="http://schemas.openxmlformats.org/officeDocument/2006/relationships/hyperlink" Target="https://www.ncino.com/en-US/solutions/ncino-iq" TargetMode="External"/><Relationship Id="rId90" Type="http://schemas.openxmlformats.org/officeDocument/2006/relationships/hyperlink" Target="https://www.ncino.com/en-US/solutions/ncino-iq" TargetMode="External"/><Relationship Id="rId93" Type="http://schemas.openxmlformats.org/officeDocument/2006/relationships/hyperlink" Target="https://www.ncino.com/en-US/solutions/ncino-iq" TargetMode="External"/><Relationship Id="rId92" Type="http://schemas.openxmlformats.org/officeDocument/2006/relationships/hyperlink" Target="https://www.ncino.com/en-US/solutions/ncino-iq" TargetMode="External"/><Relationship Id="rId118" Type="http://schemas.openxmlformats.org/officeDocument/2006/relationships/hyperlink" Target="https://www.databricks.com/product/artificial-intelligence" TargetMode="External"/><Relationship Id="rId117" Type="http://schemas.openxmlformats.org/officeDocument/2006/relationships/hyperlink" Target="https://www.databricks.com/product/machine-learning/retrieval-augmented-generation" TargetMode="External"/><Relationship Id="rId116" Type="http://schemas.openxmlformats.org/officeDocument/2006/relationships/hyperlink" Target="https://www.ncino.com/news/ncino-launches-integration-gateway" TargetMode="External"/><Relationship Id="rId115" Type="http://schemas.openxmlformats.org/officeDocument/2006/relationships/hyperlink" Target="https://www.ncino.com/solutions/integrations" TargetMode="External"/><Relationship Id="rId119" Type="http://schemas.openxmlformats.org/officeDocument/2006/relationships/hyperlink" Target="https://www.databricks.com/product/artificial-intelligence" TargetMode="External"/><Relationship Id="rId110" Type="http://schemas.openxmlformats.org/officeDocument/2006/relationships/hyperlink" Target="https://www.ncino.com/our-platform" TargetMode="External"/><Relationship Id="rId114" Type="http://schemas.openxmlformats.org/officeDocument/2006/relationships/hyperlink" Target="https://www.ncino.com/solutions/integrations" TargetMode="External"/><Relationship Id="rId113" Type="http://schemas.openxmlformats.org/officeDocument/2006/relationships/hyperlink" Target="https://www.ncino.com/our-platform" TargetMode="External"/><Relationship Id="rId112" Type="http://schemas.openxmlformats.org/officeDocument/2006/relationships/hyperlink" Target="https://www.ncino.com/our-platform" TargetMode="External"/><Relationship Id="rId111" Type="http://schemas.openxmlformats.org/officeDocument/2006/relationships/hyperlink" Target="https://www.ncino.com/our-platform" TargetMode="External"/><Relationship Id="rId210" Type="http://schemas.openxmlformats.org/officeDocument/2006/relationships/drawing" Target="../drawings/drawing7.xml"/><Relationship Id="rId206" Type="http://schemas.openxmlformats.org/officeDocument/2006/relationships/hyperlink" Target="https://www.tableau.com/products/prep" TargetMode="External"/><Relationship Id="rId205" Type="http://schemas.openxmlformats.org/officeDocument/2006/relationships/hyperlink" Target="https://www.salesforce.com/agentforce/pre-built-use-cases/" TargetMode="External"/><Relationship Id="rId204" Type="http://schemas.openxmlformats.org/officeDocument/2006/relationships/hyperlink" Target="https://www.salesforce.com/agentforce/pre-built-use-cases/" TargetMode="External"/><Relationship Id="rId203" Type="http://schemas.openxmlformats.org/officeDocument/2006/relationships/hyperlink" Target="https://www.tableau.com/products/pulse" TargetMode="External"/><Relationship Id="rId209" Type="http://schemas.openxmlformats.org/officeDocument/2006/relationships/hyperlink" Target="https://www.tableau.com/products/embedded-analytics" TargetMode="External"/><Relationship Id="rId208" Type="http://schemas.openxmlformats.org/officeDocument/2006/relationships/hyperlink" Target="https://www.tableau.com/products/embedded-analytics" TargetMode="External"/><Relationship Id="rId207" Type="http://schemas.openxmlformats.org/officeDocument/2006/relationships/hyperlink" Target="https://www.tableau.com/products/prep" TargetMode="External"/><Relationship Id="rId202" Type="http://schemas.openxmlformats.org/officeDocument/2006/relationships/hyperlink" Target="https://www.tableau.com/products/pulse" TargetMode="External"/><Relationship Id="rId201" Type="http://schemas.openxmlformats.org/officeDocument/2006/relationships/hyperlink" Target="https://www.tableau.com/products" TargetMode="External"/><Relationship Id="rId200" Type="http://schemas.openxmlformats.org/officeDocument/2006/relationships/hyperlink" Target="https://www.tableau.com/produc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lesforce.com/agentforce/" TargetMode="External"/><Relationship Id="rId2" Type="http://schemas.openxmlformats.org/officeDocument/2006/relationships/hyperlink" Target="https://www.salesforce.com/agentforce/" TargetMode="External"/><Relationship Id="rId3" Type="http://schemas.openxmlformats.org/officeDocument/2006/relationships/hyperlink" Target="https://www.salesforce.com/agentforce/" TargetMode="External"/><Relationship Id="rId4" Type="http://schemas.openxmlformats.org/officeDocument/2006/relationships/hyperlink" Target="https://www.salesforce.com/agentforce/" TargetMode="External"/><Relationship Id="rId9" Type="http://schemas.openxmlformats.org/officeDocument/2006/relationships/hyperlink" Target="https://www.salesforce.com/news/stories/agentforce-operations-announcement/" TargetMode="External"/><Relationship Id="rId5" Type="http://schemas.openxmlformats.org/officeDocument/2006/relationships/hyperlink" Target="https://www.salesforce.com/agentforce/" TargetMode="External"/><Relationship Id="rId6" Type="http://schemas.openxmlformats.org/officeDocument/2006/relationships/hyperlink" Target="https://www.salesforce.com/agentforce/" TargetMode="External"/><Relationship Id="rId7" Type="http://schemas.openxmlformats.org/officeDocument/2006/relationships/hyperlink" Target="https://www.salesforce.com/agentforce/" TargetMode="External"/><Relationship Id="rId8" Type="http://schemas.openxmlformats.org/officeDocument/2006/relationships/hyperlink" Target="https://www.salesforce.com/agentforce/" TargetMode="External"/><Relationship Id="rId131" Type="http://schemas.openxmlformats.org/officeDocument/2006/relationships/drawing" Target="../drawings/drawing8.xml"/><Relationship Id="rId130" Type="http://schemas.openxmlformats.org/officeDocument/2006/relationships/hyperlink" Target="https://www.salesforce.com/agentforce/pre-built-use-cases/" TargetMode="External"/><Relationship Id="rId40" Type="http://schemas.openxmlformats.org/officeDocument/2006/relationships/hyperlink" Target="https://www.salesforce.com/agentforce/pre-built-use-cases/" TargetMode="External"/><Relationship Id="rId42" Type="http://schemas.openxmlformats.org/officeDocument/2006/relationships/hyperlink" Target="https://www.salesforce.com/agentforce/pre-built-use-cases/" TargetMode="External"/><Relationship Id="rId41" Type="http://schemas.openxmlformats.org/officeDocument/2006/relationships/hyperlink" Target="https://www.salesforce.com/agentforce/pre-built-use-cases/" TargetMode="External"/><Relationship Id="rId44" Type="http://schemas.openxmlformats.org/officeDocument/2006/relationships/hyperlink" Target="https://www.salesforce.com/agentforce/pre-built-use-cases/" TargetMode="External"/><Relationship Id="rId43" Type="http://schemas.openxmlformats.org/officeDocument/2006/relationships/hyperlink" Target="https://www.salesforce.com/agentforce/pre-built-use-cases/" TargetMode="External"/><Relationship Id="rId46" Type="http://schemas.openxmlformats.org/officeDocument/2006/relationships/hyperlink" Target="https://www.salesforce.com/agentforce/pre-built-use-cases/" TargetMode="External"/><Relationship Id="rId45" Type="http://schemas.openxmlformats.org/officeDocument/2006/relationships/hyperlink" Target="https://www.salesforce.com/agentforce/pre-built-use-cases/" TargetMode="External"/><Relationship Id="rId48" Type="http://schemas.openxmlformats.org/officeDocument/2006/relationships/hyperlink" Target="https://www.salesforce.com/agentforce/pre-built-use-cases/" TargetMode="External"/><Relationship Id="rId47" Type="http://schemas.openxmlformats.org/officeDocument/2006/relationships/hyperlink" Target="https://www.salesforce.com/agentforce/pre-built-use-cases/" TargetMode="External"/><Relationship Id="rId49" Type="http://schemas.openxmlformats.org/officeDocument/2006/relationships/hyperlink" Target="https://www.salesforce.com/agentforce/pre-built-use-cases/" TargetMode="External"/><Relationship Id="rId31" Type="http://schemas.openxmlformats.org/officeDocument/2006/relationships/hyperlink" Target="https://www.salesforce.com/agentforce/pre-built-use-cases/" TargetMode="External"/><Relationship Id="rId30" Type="http://schemas.openxmlformats.org/officeDocument/2006/relationships/hyperlink" Target="https://www.salesforce.com/agentforce/pre-built-use-cases/" TargetMode="External"/><Relationship Id="rId33" Type="http://schemas.openxmlformats.org/officeDocument/2006/relationships/hyperlink" Target="https://www.salesforce.com/agentforce/pre-built-use-cases/" TargetMode="External"/><Relationship Id="rId32" Type="http://schemas.openxmlformats.org/officeDocument/2006/relationships/hyperlink" Target="https://www.salesforce.com/agentforce/pre-built-use-cases/" TargetMode="External"/><Relationship Id="rId35" Type="http://schemas.openxmlformats.org/officeDocument/2006/relationships/hyperlink" Target="https://www.salesforce.com/agentforce/pre-built-use-cases/" TargetMode="External"/><Relationship Id="rId34" Type="http://schemas.openxmlformats.org/officeDocument/2006/relationships/hyperlink" Target="https://www.salesforce.com/agentforce/pre-built-use-cases/" TargetMode="External"/><Relationship Id="rId37" Type="http://schemas.openxmlformats.org/officeDocument/2006/relationships/hyperlink" Target="https://www.salesforce.com/agentforce/pre-built-use-cases/" TargetMode="External"/><Relationship Id="rId36" Type="http://schemas.openxmlformats.org/officeDocument/2006/relationships/hyperlink" Target="https://www.salesforce.com/agentforce/pre-built-use-cases/" TargetMode="External"/><Relationship Id="rId39" Type="http://schemas.openxmlformats.org/officeDocument/2006/relationships/hyperlink" Target="https://www.salesforce.com/agentforce/pre-built-use-cases/" TargetMode="External"/><Relationship Id="rId38" Type="http://schemas.openxmlformats.org/officeDocument/2006/relationships/hyperlink" Target="https://www.salesforce.com/agentforce/pre-built-use-cases/" TargetMode="External"/><Relationship Id="rId20" Type="http://schemas.openxmlformats.org/officeDocument/2006/relationships/hyperlink" Target="https://www.salesforce.com/news/stories/agentforce-for-financial-services-announcement/" TargetMode="External"/><Relationship Id="rId22" Type="http://schemas.openxmlformats.org/officeDocument/2006/relationships/hyperlink" Target="https://www.salesforce.com/llms.txt" TargetMode="External"/><Relationship Id="rId21" Type="http://schemas.openxmlformats.org/officeDocument/2006/relationships/hyperlink" Target="https://www.salesforce.com/customer-stories/rbc-wealth-management/" TargetMode="External"/><Relationship Id="rId24" Type="http://schemas.openxmlformats.org/officeDocument/2006/relationships/hyperlink" Target="https://www.salesforce.com/llms.txt" TargetMode="External"/><Relationship Id="rId23" Type="http://schemas.openxmlformats.org/officeDocument/2006/relationships/hyperlink" Target="https://www.salesforce.com/llms.txt" TargetMode="External"/><Relationship Id="rId26" Type="http://schemas.openxmlformats.org/officeDocument/2006/relationships/hyperlink" Target="https://www.salesforce.com/llms.txt" TargetMode="External"/><Relationship Id="rId25" Type="http://schemas.openxmlformats.org/officeDocument/2006/relationships/hyperlink" Target="https://www.salesforce.com/llms.txt" TargetMode="External"/><Relationship Id="rId28" Type="http://schemas.openxmlformats.org/officeDocument/2006/relationships/hyperlink" Target="https://martech.org/salesforce-agentforce-what-you-need-to-know/" TargetMode="External"/><Relationship Id="rId27" Type="http://schemas.openxmlformats.org/officeDocument/2006/relationships/hyperlink" Target="https://www.salesforce.com/news/stories/spring-2026-product-release-announcement/" TargetMode="External"/><Relationship Id="rId29" Type="http://schemas.openxmlformats.org/officeDocument/2006/relationships/hyperlink" Target="https://www.salesforce.com/agentforce/pre-built-use-cases/" TargetMode="External"/><Relationship Id="rId11" Type="http://schemas.openxmlformats.org/officeDocument/2006/relationships/hyperlink" Target="https://www.salesforce.com/agentforce/" TargetMode="External"/><Relationship Id="rId10" Type="http://schemas.openxmlformats.org/officeDocument/2006/relationships/hyperlink" Target="https://www.salesforce.com/agentforce/" TargetMode="External"/><Relationship Id="rId13" Type="http://schemas.openxmlformats.org/officeDocument/2006/relationships/hyperlink" Target="https://trailhead.salesforce.com/content/learn/modules/agentforce-for-financial-services-cloud/explore-agentforce-for-financial-services-skills" TargetMode="External"/><Relationship Id="rId12" Type="http://schemas.openxmlformats.org/officeDocument/2006/relationships/hyperlink" Target="https://trailhead.salesforce.com/content/learn/modules/agentforce-for-financial-services-cloud/explore-agentforce-for-financial-services-skills" TargetMode="External"/><Relationship Id="rId15" Type="http://schemas.openxmlformats.org/officeDocument/2006/relationships/hyperlink" Target="https://www.salesforce.com/agentforce/use-cases/financial-services/financial-advisor-assistance/" TargetMode="External"/><Relationship Id="rId14" Type="http://schemas.openxmlformats.org/officeDocument/2006/relationships/hyperlink" Target="https://www.salesforce.com/agentforce/use-cases/financial-services/client-relationship-assistant/" TargetMode="External"/><Relationship Id="rId17" Type="http://schemas.openxmlformats.org/officeDocument/2006/relationships/hyperlink" Target="https://trailhead.salesforce.com/content/learn/modules/agentforce-for-financial-services-cloud/explore-agentforce-for-financial-services-skills" TargetMode="External"/><Relationship Id="rId16" Type="http://schemas.openxmlformats.org/officeDocument/2006/relationships/hyperlink" Target="https://www.salesforce.com/news/stories/agentforce-for-financial-services-announcement/" TargetMode="External"/><Relationship Id="rId19" Type="http://schemas.openxmlformats.org/officeDocument/2006/relationships/hyperlink" Target="https://www.salesforce.com/news/stories/agentforce-for-financial-services-announcement/" TargetMode="External"/><Relationship Id="rId18" Type="http://schemas.openxmlformats.org/officeDocument/2006/relationships/hyperlink" Target="https://www.salesforce.com/agentforce/use-cases/financial-services/insurance-service-assistant/" TargetMode="External"/><Relationship Id="rId84" Type="http://schemas.openxmlformats.org/officeDocument/2006/relationships/hyperlink" Target="https://www.salesforce.com/agentforce/pre-built-use-cases/" TargetMode="External"/><Relationship Id="rId83" Type="http://schemas.openxmlformats.org/officeDocument/2006/relationships/hyperlink" Target="https://www.salesforce.com/agentforce/pre-built-use-cases/" TargetMode="External"/><Relationship Id="rId86" Type="http://schemas.openxmlformats.org/officeDocument/2006/relationships/hyperlink" Target="https://www.salesforce.com/agentforce/pre-built-use-cases/" TargetMode="External"/><Relationship Id="rId85" Type="http://schemas.openxmlformats.org/officeDocument/2006/relationships/hyperlink" Target="https://www.salesforce.com/agentforce/pre-built-use-cases/" TargetMode="External"/><Relationship Id="rId88" Type="http://schemas.openxmlformats.org/officeDocument/2006/relationships/hyperlink" Target="https://www.salesforce.com/agentforce/pre-built-use-cases/" TargetMode="External"/><Relationship Id="rId87" Type="http://schemas.openxmlformats.org/officeDocument/2006/relationships/hyperlink" Target="https://www.salesforce.com/agentforce/pre-built-use-cases/" TargetMode="External"/><Relationship Id="rId89" Type="http://schemas.openxmlformats.org/officeDocument/2006/relationships/hyperlink" Target="https://www.salesforce.com/agentforce/pre-built-use-cases/" TargetMode="External"/><Relationship Id="rId80" Type="http://schemas.openxmlformats.org/officeDocument/2006/relationships/hyperlink" Target="https://www.salesforce.com/agentforce/pre-built-use-cases/" TargetMode="External"/><Relationship Id="rId82" Type="http://schemas.openxmlformats.org/officeDocument/2006/relationships/hyperlink" Target="https://www.salesforce.com/agentforce/pre-built-use-cases/" TargetMode="External"/><Relationship Id="rId81" Type="http://schemas.openxmlformats.org/officeDocument/2006/relationships/hyperlink" Target="https://www.salesforce.com/agentforce/pre-built-use-cases/" TargetMode="External"/><Relationship Id="rId73" Type="http://schemas.openxmlformats.org/officeDocument/2006/relationships/hyperlink" Target="https://www.salesforce.com/agentforce/pre-built-use-cases/" TargetMode="External"/><Relationship Id="rId72" Type="http://schemas.openxmlformats.org/officeDocument/2006/relationships/hyperlink" Target="https://www.salesforce.com/agentforce/pre-built-use-cases/" TargetMode="External"/><Relationship Id="rId75" Type="http://schemas.openxmlformats.org/officeDocument/2006/relationships/hyperlink" Target="https://www.salesforce.com/agentforce/pre-built-use-cases/" TargetMode="External"/><Relationship Id="rId74" Type="http://schemas.openxmlformats.org/officeDocument/2006/relationships/hyperlink" Target="https://www.salesforce.com/agentforce/pre-built-use-cases/" TargetMode="External"/><Relationship Id="rId77" Type="http://schemas.openxmlformats.org/officeDocument/2006/relationships/hyperlink" Target="https://www.salesforce.com/agentforce/pre-built-use-cases/" TargetMode="External"/><Relationship Id="rId76" Type="http://schemas.openxmlformats.org/officeDocument/2006/relationships/hyperlink" Target="https://www.salesforce.com/agentforce/pre-built-use-cases/" TargetMode="External"/><Relationship Id="rId79" Type="http://schemas.openxmlformats.org/officeDocument/2006/relationships/hyperlink" Target="https://www.salesforce.com/agentforce/pre-built-use-cases/" TargetMode="External"/><Relationship Id="rId78" Type="http://schemas.openxmlformats.org/officeDocument/2006/relationships/hyperlink" Target="https://www.salesforce.com/agentforce/pre-built-use-cases/" TargetMode="External"/><Relationship Id="rId71" Type="http://schemas.openxmlformats.org/officeDocument/2006/relationships/hyperlink" Target="https://www.salesforce.com/agentforce/pre-built-use-cases/" TargetMode="External"/><Relationship Id="rId70" Type="http://schemas.openxmlformats.org/officeDocument/2006/relationships/hyperlink" Target="https://www.salesforce.com/agentforce/pre-built-use-cases/" TargetMode="External"/><Relationship Id="rId62" Type="http://schemas.openxmlformats.org/officeDocument/2006/relationships/hyperlink" Target="https://www.salesforce.com/agentforce/pre-built-use-cases/" TargetMode="External"/><Relationship Id="rId61" Type="http://schemas.openxmlformats.org/officeDocument/2006/relationships/hyperlink" Target="https://www.salesforce.com/agentforce/pre-built-use-cases/" TargetMode="External"/><Relationship Id="rId64" Type="http://schemas.openxmlformats.org/officeDocument/2006/relationships/hyperlink" Target="https://www.salesforce.com/agentforce/pre-built-use-cases/" TargetMode="External"/><Relationship Id="rId63" Type="http://schemas.openxmlformats.org/officeDocument/2006/relationships/hyperlink" Target="https://www.salesforce.com/agentforce/pre-built-use-cases/" TargetMode="External"/><Relationship Id="rId66" Type="http://schemas.openxmlformats.org/officeDocument/2006/relationships/hyperlink" Target="https://www.salesforce.com/agentforce/pre-built-use-cases/" TargetMode="External"/><Relationship Id="rId65" Type="http://schemas.openxmlformats.org/officeDocument/2006/relationships/hyperlink" Target="https://www.salesforce.com/agentforce/pre-built-use-cases/" TargetMode="External"/><Relationship Id="rId68" Type="http://schemas.openxmlformats.org/officeDocument/2006/relationships/hyperlink" Target="https://www.salesforce.com/agentforce/pre-built-use-cases/" TargetMode="External"/><Relationship Id="rId67" Type="http://schemas.openxmlformats.org/officeDocument/2006/relationships/hyperlink" Target="https://www.salesforce.com/agentforce/pre-built-use-cases/" TargetMode="External"/><Relationship Id="rId60" Type="http://schemas.openxmlformats.org/officeDocument/2006/relationships/hyperlink" Target="https://www.salesforce.com/agentforce/pre-built-use-cases/" TargetMode="External"/><Relationship Id="rId69" Type="http://schemas.openxmlformats.org/officeDocument/2006/relationships/hyperlink" Target="https://www.salesforce.com/agentforce/pre-built-use-cases/" TargetMode="External"/><Relationship Id="rId51" Type="http://schemas.openxmlformats.org/officeDocument/2006/relationships/hyperlink" Target="https://www.salesforce.com/agentforce/pre-built-use-cases/" TargetMode="External"/><Relationship Id="rId50" Type="http://schemas.openxmlformats.org/officeDocument/2006/relationships/hyperlink" Target="https://www.salesforce.com/agentforce/pre-built-use-cases/" TargetMode="External"/><Relationship Id="rId53" Type="http://schemas.openxmlformats.org/officeDocument/2006/relationships/hyperlink" Target="https://www.salesforce.com/agentforce/pre-built-use-cases/" TargetMode="External"/><Relationship Id="rId52" Type="http://schemas.openxmlformats.org/officeDocument/2006/relationships/hyperlink" Target="https://www.salesforce.com/agentforce/pre-built-use-cases/" TargetMode="External"/><Relationship Id="rId55" Type="http://schemas.openxmlformats.org/officeDocument/2006/relationships/hyperlink" Target="https://www.salesforce.com/agentforce/pre-built-use-cases/" TargetMode="External"/><Relationship Id="rId54" Type="http://schemas.openxmlformats.org/officeDocument/2006/relationships/hyperlink" Target="https://www.salesforce.com/agentforce/pre-built-use-cases/" TargetMode="External"/><Relationship Id="rId57" Type="http://schemas.openxmlformats.org/officeDocument/2006/relationships/hyperlink" Target="https://www.salesforce.com/agentforce/pre-built-use-cases/" TargetMode="External"/><Relationship Id="rId56" Type="http://schemas.openxmlformats.org/officeDocument/2006/relationships/hyperlink" Target="https://www.salesforce.com/agentforce/pre-built-use-cases/" TargetMode="External"/><Relationship Id="rId59" Type="http://schemas.openxmlformats.org/officeDocument/2006/relationships/hyperlink" Target="https://www.salesforce.com/agentforce/pre-built-use-cases/" TargetMode="External"/><Relationship Id="rId58" Type="http://schemas.openxmlformats.org/officeDocument/2006/relationships/hyperlink" Target="https://www.salesforce.com/agentforce/pre-built-use-cases/" TargetMode="External"/><Relationship Id="rId107" Type="http://schemas.openxmlformats.org/officeDocument/2006/relationships/hyperlink" Target="https://www.salesforce.com/agentforce/pre-built-use-cases/" TargetMode="External"/><Relationship Id="rId106" Type="http://schemas.openxmlformats.org/officeDocument/2006/relationships/hyperlink" Target="https://www.salesforce.com/agentforce/pre-built-use-cases/" TargetMode="External"/><Relationship Id="rId105" Type="http://schemas.openxmlformats.org/officeDocument/2006/relationships/hyperlink" Target="https://www.salesforce.com/agentforce/pre-built-use-cases/" TargetMode="External"/><Relationship Id="rId104" Type="http://schemas.openxmlformats.org/officeDocument/2006/relationships/hyperlink" Target="https://www.salesforce.com/agentforce/pre-built-use-cases/" TargetMode="External"/><Relationship Id="rId109" Type="http://schemas.openxmlformats.org/officeDocument/2006/relationships/hyperlink" Target="https://www.salesforce.com/agentforce/pre-built-use-cases/" TargetMode="External"/><Relationship Id="rId108" Type="http://schemas.openxmlformats.org/officeDocument/2006/relationships/hyperlink" Target="https://www.salesforce.com/agentforce/pre-built-use-cases/" TargetMode="External"/><Relationship Id="rId103" Type="http://schemas.openxmlformats.org/officeDocument/2006/relationships/hyperlink" Target="https://www.salesforce.com/agentforce/pre-built-use-cases/" TargetMode="External"/><Relationship Id="rId102" Type="http://schemas.openxmlformats.org/officeDocument/2006/relationships/hyperlink" Target="https://www.salesforce.com/agentforce/pre-built-use-cases/" TargetMode="External"/><Relationship Id="rId101" Type="http://schemas.openxmlformats.org/officeDocument/2006/relationships/hyperlink" Target="https://www.salesforce.com/agentforce/pre-built-use-cases/" TargetMode="External"/><Relationship Id="rId100" Type="http://schemas.openxmlformats.org/officeDocument/2006/relationships/hyperlink" Target="https://www.salesforce.com/agentforce/pre-built-use-cases/" TargetMode="External"/><Relationship Id="rId129" Type="http://schemas.openxmlformats.org/officeDocument/2006/relationships/hyperlink" Target="https://www.salesforce.com/agentforce/pre-built-use-cases/" TargetMode="External"/><Relationship Id="rId128" Type="http://schemas.openxmlformats.org/officeDocument/2006/relationships/hyperlink" Target="https://www.salesforce.com/agentforce/pre-built-use-cases/" TargetMode="External"/><Relationship Id="rId127" Type="http://schemas.openxmlformats.org/officeDocument/2006/relationships/hyperlink" Target="https://www.salesforce.com/agentforce/pre-built-use-cases/" TargetMode="External"/><Relationship Id="rId126" Type="http://schemas.openxmlformats.org/officeDocument/2006/relationships/hyperlink" Target="https://www.salesforce.com/agentforce/pre-built-use-cases/" TargetMode="External"/><Relationship Id="rId121" Type="http://schemas.openxmlformats.org/officeDocument/2006/relationships/hyperlink" Target="https://www.salesforce.com/agentforce/pre-built-use-cases/" TargetMode="External"/><Relationship Id="rId120" Type="http://schemas.openxmlformats.org/officeDocument/2006/relationships/hyperlink" Target="https://www.salesforce.com/agentforce/pre-built-use-cases/" TargetMode="External"/><Relationship Id="rId125" Type="http://schemas.openxmlformats.org/officeDocument/2006/relationships/hyperlink" Target="https://www.salesforce.com/agentforce/pre-built-use-cases/" TargetMode="External"/><Relationship Id="rId124" Type="http://schemas.openxmlformats.org/officeDocument/2006/relationships/hyperlink" Target="https://www.salesforce.com/agentforce/pre-built-use-cases/" TargetMode="External"/><Relationship Id="rId123" Type="http://schemas.openxmlformats.org/officeDocument/2006/relationships/hyperlink" Target="https://www.salesforce.com/agentforce/pre-built-use-cases/" TargetMode="External"/><Relationship Id="rId122" Type="http://schemas.openxmlformats.org/officeDocument/2006/relationships/hyperlink" Target="https://www.salesforce.com/agentforce/pre-built-use-cases/" TargetMode="External"/><Relationship Id="rId95" Type="http://schemas.openxmlformats.org/officeDocument/2006/relationships/hyperlink" Target="https://www.salesforce.com/agentforce/pre-built-use-cases/" TargetMode="External"/><Relationship Id="rId94" Type="http://schemas.openxmlformats.org/officeDocument/2006/relationships/hyperlink" Target="https://www.salesforce.com/agentforce/pre-built-use-cases/" TargetMode="External"/><Relationship Id="rId97" Type="http://schemas.openxmlformats.org/officeDocument/2006/relationships/hyperlink" Target="https://www.salesforce.com/agentforce/pre-built-use-cases/" TargetMode="External"/><Relationship Id="rId96" Type="http://schemas.openxmlformats.org/officeDocument/2006/relationships/hyperlink" Target="https://www.salesforce.com/agentforce/pre-built-use-cases/" TargetMode="External"/><Relationship Id="rId99" Type="http://schemas.openxmlformats.org/officeDocument/2006/relationships/hyperlink" Target="https://www.salesforce.com/agentforce/pre-built-use-cases/" TargetMode="External"/><Relationship Id="rId98" Type="http://schemas.openxmlformats.org/officeDocument/2006/relationships/hyperlink" Target="https://www.salesforce.com/agentforce/pre-built-use-cases/" TargetMode="External"/><Relationship Id="rId91" Type="http://schemas.openxmlformats.org/officeDocument/2006/relationships/hyperlink" Target="https://www.salesforce.com/agentforce/pre-built-use-cases/" TargetMode="External"/><Relationship Id="rId90" Type="http://schemas.openxmlformats.org/officeDocument/2006/relationships/hyperlink" Target="https://www.salesforce.com/agentforce/pre-built-use-cases/" TargetMode="External"/><Relationship Id="rId93" Type="http://schemas.openxmlformats.org/officeDocument/2006/relationships/hyperlink" Target="https://www.salesforce.com/agentforce/pre-built-use-cases/" TargetMode="External"/><Relationship Id="rId92" Type="http://schemas.openxmlformats.org/officeDocument/2006/relationships/hyperlink" Target="https://www.salesforce.com/agentforce/pre-built-use-cases/" TargetMode="External"/><Relationship Id="rId118" Type="http://schemas.openxmlformats.org/officeDocument/2006/relationships/hyperlink" Target="https://www.salesforce.com/agentforce/pre-built-use-cases/" TargetMode="External"/><Relationship Id="rId117" Type="http://schemas.openxmlformats.org/officeDocument/2006/relationships/hyperlink" Target="https://www.salesforce.com/agentforce/pre-built-use-cases/" TargetMode="External"/><Relationship Id="rId116" Type="http://schemas.openxmlformats.org/officeDocument/2006/relationships/hyperlink" Target="https://www.salesforce.com/agentforce/pre-built-use-cases/" TargetMode="External"/><Relationship Id="rId115" Type="http://schemas.openxmlformats.org/officeDocument/2006/relationships/hyperlink" Target="https://www.salesforce.com/agentforce/pre-built-use-cases/" TargetMode="External"/><Relationship Id="rId119" Type="http://schemas.openxmlformats.org/officeDocument/2006/relationships/hyperlink" Target="https://www.salesforce.com/agentforce/pre-built-use-cases/" TargetMode="External"/><Relationship Id="rId110" Type="http://schemas.openxmlformats.org/officeDocument/2006/relationships/hyperlink" Target="https://www.salesforce.com/agentforce/pre-built-use-cases/" TargetMode="External"/><Relationship Id="rId114" Type="http://schemas.openxmlformats.org/officeDocument/2006/relationships/hyperlink" Target="https://www.salesforce.com/agentforce/pre-built-use-cases/" TargetMode="External"/><Relationship Id="rId113" Type="http://schemas.openxmlformats.org/officeDocument/2006/relationships/hyperlink" Target="https://www.salesforce.com/agentforce/pre-built-use-cases/" TargetMode="External"/><Relationship Id="rId112" Type="http://schemas.openxmlformats.org/officeDocument/2006/relationships/hyperlink" Target="https://www.salesforce.com/agentforce/pre-built-use-cases/" TargetMode="External"/><Relationship Id="rId111" Type="http://schemas.openxmlformats.org/officeDocument/2006/relationships/hyperlink" Target="https://www.salesforce.com/agentforce/pre-built-use-cas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help.salesforce.com/s/articleView?id=sf.dev_objectcreate_task_parent.htm&amp;type=5" TargetMode="External"/><Relationship Id="rId2" Type="http://schemas.openxmlformats.org/officeDocument/2006/relationships/hyperlink" Target="https://help.salesforce.com/s/articleView?id=sf.perm_sets_overview.htm&amp;type=5" TargetMode="External"/><Relationship Id="rId3" Type="http://schemas.openxmlformats.org/officeDocument/2006/relationships/hyperlink" Target="https://help.salesforce.com/s/articleView?id=sf.fields_about_field_validation_rules.htm&amp;type=5" TargetMode="External"/><Relationship Id="rId4" Type="http://schemas.openxmlformats.org/officeDocument/2006/relationships/hyperlink" Target="https://help.salesforce.com/s/articleView?id=sf.flow_concepts_designtime.htm&amp;type=5" TargetMode="External"/><Relationship Id="rId9" Type="http://schemas.openxmlformats.org/officeDocument/2006/relationships/hyperlink" Target="https://developer.salesforce.com/docs/platform/pub-sub-api/overview" TargetMode="External"/><Relationship Id="rId5" Type="http://schemas.openxmlformats.org/officeDocument/2006/relationships/hyperlink" Target="https://help.salesforce.com/s/articleView?id=sf.flow_concepts_designtime.htm&amp;type=5" TargetMode="External"/><Relationship Id="rId6" Type="http://schemas.openxmlformats.org/officeDocument/2006/relationships/hyperlink" Target="https://developer.salesforce.com/docs/atlas.en-us.apexcode.meta/apexcode/apex_classes.htm" TargetMode="External"/><Relationship Id="rId7" Type="http://schemas.openxmlformats.org/officeDocument/2006/relationships/hyperlink" Target="https://developer.salesforce.com/docs/atlas.en-us.apexcode.meta/apexcode/apex_triggers.htm" TargetMode="External"/><Relationship Id="rId8" Type="http://schemas.openxmlformats.org/officeDocument/2006/relationships/hyperlink" Target="https://developer.salesforce.com/docs/component-library/documentation/en/lwc" TargetMode="External"/><Relationship Id="rId31" Type="http://schemas.openxmlformats.org/officeDocument/2006/relationships/hyperlink" Target="https://www.mulesoft.com/platform/anypoint-platform" TargetMode="External"/><Relationship Id="rId30" Type="http://schemas.openxmlformats.org/officeDocument/2006/relationships/hyperlink" Target="https://www.twilio.com/docs/usage/webhooks" TargetMode="External"/><Relationship Id="rId33" Type="http://schemas.openxmlformats.org/officeDocument/2006/relationships/hyperlink" Target="https://docs.mulesoft.com/dataweave/latest" TargetMode="External"/><Relationship Id="rId32" Type="http://schemas.openxmlformats.org/officeDocument/2006/relationships/hyperlink" Target="https://www.mulesoft.com/platform/anypoint-platform" TargetMode="External"/><Relationship Id="rId35" Type="http://schemas.openxmlformats.org/officeDocument/2006/relationships/hyperlink" Target="https://help.tableau.com/current/pro/desktop/en-us/datasource_create.htm" TargetMode="External"/><Relationship Id="rId34" Type="http://schemas.openxmlformats.org/officeDocument/2006/relationships/hyperlink" Target="https://www.tableau.com/products/cloud-bi" TargetMode="External"/><Relationship Id="rId37" Type="http://schemas.openxmlformats.org/officeDocument/2006/relationships/hyperlink" Target="https://help.tableau.com/current/api/vizql-data-service/en-us/reference/index.html" TargetMode="External"/><Relationship Id="rId36" Type="http://schemas.openxmlformats.org/officeDocument/2006/relationships/hyperlink" Target="https://www.tableau.com/products/pulse" TargetMode="External"/><Relationship Id="rId38" Type="http://schemas.openxmlformats.org/officeDocument/2006/relationships/drawing" Target="../drawings/drawing9.xml"/><Relationship Id="rId20" Type="http://schemas.openxmlformats.org/officeDocument/2006/relationships/hyperlink" Target="https://www.ncino.com/banking-advisor" TargetMode="External"/><Relationship Id="rId22" Type="http://schemas.openxmlformats.org/officeDocument/2006/relationships/hyperlink" Target="https://docs.databricks.com/en/data-governance/unity-catalog/index.html" TargetMode="External"/><Relationship Id="rId21" Type="http://schemas.openxmlformats.org/officeDocument/2006/relationships/hyperlink" Target="https://docs.databricks.com/en/delta/index.html" TargetMode="External"/><Relationship Id="rId24" Type="http://schemas.openxmlformats.org/officeDocument/2006/relationships/hyperlink" Target="https://docs.databricks.com/api/workspace/vectorsearchendpoints" TargetMode="External"/><Relationship Id="rId23" Type="http://schemas.openxmlformats.org/officeDocument/2006/relationships/hyperlink" Target="https://www.databricks.com/product/data-engineering" TargetMode="External"/><Relationship Id="rId26" Type="http://schemas.openxmlformats.org/officeDocument/2006/relationships/hyperlink" Target="https://www.databricks.com/product/machine-learning/retrieval-augmented-generation" TargetMode="External"/><Relationship Id="rId25" Type="http://schemas.openxmlformats.org/officeDocument/2006/relationships/hyperlink" Target="https://mlflow.org/docs/latest/rest-api.html" TargetMode="External"/><Relationship Id="rId28" Type="http://schemas.openxmlformats.org/officeDocument/2006/relationships/hyperlink" Target="https://www.twilio.com/en-us/products/runtime/functions" TargetMode="External"/><Relationship Id="rId27" Type="http://schemas.openxmlformats.org/officeDocument/2006/relationships/hyperlink" Target="https://www.twilio.com/en-us/studio" TargetMode="External"/><Relationship Id="rId29" Type="http://schemas.openxmlformats.org/officeDocument/2006/relationships/hyperlink" Target="https://www.twilio.com/en-us/messaging/apis/conversations-api" TargetMode="External"/><Relationship Id="rId11" Type="http://schemas.openxmlformats.org/officeDocument/2006/relationships/hyperlink" Target="https://developer.salesforce.com/docs/atlas.en-us.apexcode.meta/apexcode/apex_rest_intro.htm" TargetMode="External"/><Relationship Id="rId10" Type="http://schemas.openxmlformats.org/officeDocument/2006/relationships/hyperlink" Target="https://developer.salesforce.com/docs/atlas.en-us.change_data_capture.meta/change_data_capture/cdc_subscribe_pubsub_api.htm" TargetMode="External"/><Relationship Id="rId13" Type="http://schemas.openxmlformats.org/officeDocument/2006/relationships/hyperlink" Target="https://developer.salesforce.com/docs/ai/agentforce/guide/topics-overview.html" TargetMode="External"/><Relationship Id="rId12" Type="http://schemas.openxmlformats.org/officeDocument/2006/relationships/hyperlink" Target="https://help.salesforce.com/s/articleView?id=sf.action_plans_overview.htm&amp;type=5" TargetMode="External"/><Relationship Id="rId15" Type="http://schemas.openxmlformats.org/officeDocument/2006/relationships/hyperlink" Target="https://help.salesforce.com/s/articleView?id=sf.field_audit_trail.htm&amp;type=5" TargetMode="External"/><Relationship Id="rId14" Type="http://schemas.openxmlformats.org/officeDocument/2006/relationships/hyperlink" Target="https://developer.salesforce.com/docs/ai/agentforce/guide/actions-overview.html" TargetMode="External"/><Relationship Id="rId17" Type="http://schemas.openxmlformats.org/officeDocument/2006/relationships/hyperlink" Target="https://www.ncino.com/our-platform" TargetMode="External"/><Relationship Id="rId16" Type="http://schemas.openxmlformats.org/officeDocument/2006/relationships/hyperlink" Target="https://developer.salesforce.com/docs/data/data-cloud-int/references/data-cloud-ingestionapi-ref/c360-a-api-streaming-ingestion.html" TargetMode="External"/><Relationship Id="rId19" Type="http://schemas.openxmlformats.org/officeDocument/2006/relationships/hyperlink" Target="https://www.ncino.com/our-platform" TargetMode="External"/><Relationship Id="rId18" Type="http://schemas.openxmlformats.org/officeDocument/2006/relationships/hyperlink" Target="https://www.ncino.com/our-platfor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Rxkr9fhIP3NF_jqEOWllqSFbwymZYmb5g_Vr7-SPaes/edit?gid=428430531" TargetMode="Externa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24.0"/>
    <col customWidth="1" min="3" max="3" width="60.0"/>
    <col customWidth="1" min="4" max="4" width="26.0"/>
    <col customWidth="1" min="5" max="26" width="8.71"/>
  </cols>
  <sheetData>
    <row r="1" ht="31.5" customHeight="1">
      <c r="A1" s="1" t="s">
        <v>0</v>
      </c>
      <c r="B1" s="2"/>
      <c r="C1" s="2"/>
      <c r="D1" s="3"/>
    </row>
    <row r="2" ht="21.75" customHeight="1">
      <c r="A2" s="4" t="s">
        <v>1</v>
      </c>
    </row>
    <row r="4" ht="24.0" customHeight="1">
      <c r="A4" s="5" t="s">
        <v>2</v>
      </c>
      <c r="B4" s="2"/>
      <c r="C4" s="2"/>
      <c r="D4" s="3"/>
    </row>
    <row r="5" ht="21.75" customHeight="1">
      <c r="A5" s="6" t="s">
        <v>3</v>
      </c>
      <c r="B5" s="6"/>
      <c r="C5" s="6" t="s">
        <v>4</v>
      </c>
      <c r="D5" s="6"/>
    </row>
    <row r="6" ht="37.5" customHeight="1">
      <c r="A6" s="7" t="s">
        <v>5</v>
      </c>
      <c r="B6" s="8" t="s">
        <v>6</v>
      </c>
      <c r="C6" s="9"/>
      <c r="D6" s="10"/>
    </row>
    <row r="7" ht="37.5" customHeight="1">
      <c r="A7" s="11" t="s">
        <v>7</v>
      </c>
      <c r="B7" s="12" t="s">
        <v>8</v>
      </c>
      <c r="C7" s="9"/>
      <c r="D7" s="10"/>
    </row>
    <row r="8" ht="37.5" customHeight="1">
      <c r="A8" s="7" t="s">
        <v>9</v>
      </c>
      <c r="B8" s="8" t="s">
        <v>10</v>
      </c>
      <c r="C8" s="9"/>
      <c r="D8" s="10"/>
    </row>
    <row r="9" ht="37.5" customHeight="1">
      <c r="A9" s="11" t="s">
        <v>11</v>
      </c>
      <c r="B9" s="13" t="s">
        <v>12</v>
      </c>
      <c r="C9" s="9"/>
      <c r="D9" s="10"/>
    </row>
    <row r="10" ht="37.5" customHeight="1">
      <c r="A10" s="7" t="s">
        <v>13</v>
      </c>
      <c r="B10" s="8" t="s">
        <v>14</v>
      </c>
      <c r="C10" s="9"/>
      <c r="D10" s="10"/>
    </row>
    <row r="11" ht="37.5" customHeight="1">
      <c r="A11" s="11" t="s">
        <v>15</v>
      </c>
      <c r="B11" s="13" t="s">
        <v>16</v>
      </c>
      <c r="C11" s="9"/>
      <c r="D11" s="10"/>
    </row>
    <row r="12" ht="37.5" customHeight="1">
      <c r="A12" s="7" t="s">
        <v>17</v>
      </c>
      <c r="B12" s="8" t="s">
        <v>18</v>
      </c>
      <c r="C12" s="9"/>
      <c r="D12" s="10"/>
    </row>
    <row r="14" ht="24.0" customHeight="1">
      <c r="A14" s="5" t="s">
        <v>19</v>
      </c>
      <c r="B14" s="2"/>
      <c r="C14" s="2"/>
      <c r="D14" s="3"/>
    </row>
    <row r="15" ht="21.75" customHeight="1">
      <c r="A15" s="6" t="s">
        <v>20</v>
      </c>
      <c r="B15" s="6" t="s">
        <v>21</v>
      </c>
      <c r="C15" s="6" t="s">
        <v>22</v>
      </c>
      <c r="D15" s="6" t="s">
        <v>23</v>
      </c>
    </row>
    <row r="16" ht="85.5" customHeight="1">
      <c r="A16" s="7" t="s">
        <v>24</v>
      </c>
      <c r="B16" s="14" t="s">
        <v>25</v>
      </c>
      <c r="C16" s="14" t="s">
        <v>26</v>
      </c>
      <c r="D16" s="14" t="s">
        <v>27</v>
      </c>
    </row>
    <row r="17" ht="85.5" customHeight="1">
      <c r="A17" s="11" t="s">
        <v>28</v>
      </c>
      <c r="B17" s="15" t="s">
        <v>29</v>
      </c>
      <c r="C17" s="15" t="s">
        <v>30</v>
      </c>
      <c r="D17" s="15" t="s">
        <v>31</v>
      </c>
    </row>
    <row r="18" ht="85.5" customHeight="1">
      <c r="A18" s="7" t="s">
        <v>32</v>
      </c>
      <c r="B18" s="14" t="s">
        <v>33</v>
      </c>
      <c r="C18" s="14" t="s">
        <v>34</v>
      </c>
      <c r="D18" s="14" t="s">
        <v>35</v>
      </c>
    </row>
    <row r="19" ht="85.5" customHeight="1">
      <c r="A19" s="11" t="s">
        <v>36</v>
      </c>
      <c r="B19" s="15" t="s">
        <v>37</v>
      </c>
      <c r="C19" s="15" t="s">
        <v>38</v>
      </c>
      <c r="D19" s="15" t="s">
        <v>39</v>
      </c>
    </row>
    <row r="20" ht="85.5" customHeight="1">
      <c r="A20" s="7" t="s">
        <v>40</v>
      </c>
      <c r="B20" s="14" t="s">
        <v>41</v>
      </c>
      <c r="C20" s="14" t="s">
        <v>42</v>
      </c>
      <c r="D20" s="14" t="s">
        <v>43</v>
      </c>
    </row>
    <row r="21" ht="85.5" customHeight="1">
      <c r="A21" s="11" t="s">
        <v>44</v>
      </c>
      <c r="B21" s="15" t="s">
        <v>45</v>
      </c>
      <c r="C21" s="15" t="s">
        <v>46</v>
      </c>
      <c r="D21" s="15" t="s">
        <v>47</v>
      </c>
    </row>
    <row r="22" ht="85.5" customHeight="1">
      <c r="A22" s="7" t="s">
        <v>48</v>
      </c>
      <c r="B22" s="14" t="s">
        <v>49</v>
      </c>
      <c r="C22" s="14" t="s">
        <v>50</v>
      </c>
      <c r="D22" s="14" t="s">
        <v>51</v>
      </c>
    </row>
    <row r="23" ht="85.5" customHeight="1">
      <c r="A23" s="11" t="s">
        <v>52</v>
      </c>
      <c r="B23" s="15" t="s">
        <v>53</v>
      </c>
      <c r="C23" s="16" t="s">
        <v>54</v>
      </c>
      <c r="D23" s="15" t="s">
        <v>55</v>
      </c>
    </row>
    <row r="24" ht="85.5" customHeight="1">
      <c r="A24" s="7" t="s">
        <v>56</v>
      </c>
      <c r="B24" s="14" t="s">
        <v>57</v>
      </c>
      <c r="C24" s="14" t="s">
        <v>58</v>
      </c>
      <c r="D24" s="14" t="s">
        <v>59</v>
      </c>
    </row>
    <row r="25" ht="15.75" customHeight="1"/>
    <row r="26" ht="24.0" customHeight="1">
      <c r="A26" s="5" t="s">
        <v>60</v>
      </c>
      <c r="B26" s="2"/>
      <c r="C26" s="2"/>
      <c r="D26" s="3"/>
    </row>
    <row r="27" ht="21.75" customHeight="1">
      <c r="A27" s="6" t="s">
        <v>61</v>
      </c>
      <c r="B27" s="6" t="s">
        <v>62</v>
      </c>
      <c r="C27" s="6" t="s">
        <v>63</v>
      </c>
      <c r="D27" s="6" t="s">
        <v>64</v>
      </c>
    </row>
    <row r="28" ht="90.0" customHeight="1">
      <c r="A28" s="7" t="s">
        <v>65</v>
      </c>
      <c r="B28" s="17" t="s">
        <v>66</v>
      </c>
      <c r="C28" s="14" t="s">
        <v>67</v>
      </c>
      <c r="D28" s="14" t="s">
        <v>68</v>
      </c>
    </row>
    <row r="29" ht="90.0" customHeight="1">
      <c r="A29" s="18" t="s">
        <v>69</v>
      </c>
      <c r="B29" s="15" t="s">
        <v>70</v>
      </c>
      <c r="C29" s="15" t="s">
        <v>71</v>
      </c>
      <c r="D29" s="15" t="s">
        <v>72</v>
      </c>
    </row>
    <row r="30" ht="90.0" customHeight="1">
      <c r="A30" s="7" t="s">
        <v>73</v>
      </c>
      <c r="B30" s="14" t="s">
        <v>74</v>
      </c>
      <c r="C30" s="14" t="s">
        <v>75</v>
      </c>
      <c r="D30" s="14" t="s">
        <v>76</v>
      </c>
    </row>
    <row r="31" ht="90.0" customHeight="1">
      <c r="A31" s="11" t="s">
        <v>77</v>
      </c>
      <c r="B31" s="15" t="s">
        <v>78</v>
      </c>
      <c r="C31" s="15" t="s">
        <v>79</v>
      </c>
      <c r="D31" s="15" t="s">
        <v>80</v>
      </c>
    </row>
    <row r="32" ht="90.0" customHeight="1">
      <c r="A32" s="7" t="s">
        <v>81</v>
      </c>
      <c r="B32" s="14" t="s">
        <v>82</v>
      </c>
      <c r="C32" s="14" t="s">
        <v>83</v>
      </c>
      <c r="D32" s="14" t="s">
        <v>84</v>
      </c>
    </row>
    <row r="33" ht="90.0" customHeight="1">
      <c r="A33" s="11" t="s">
        <v>85</v>
      </c>
      <c r="B33" s="15" t="s">
        <v>86</v>
      </c>
      <c r="C33" s="15" t="s">
        <v>87</v>
      </c>
      <c r="D33" s="15" t="s">
        <v>88</v>
      </c>
    </row>
    <row r="34" ht="90.0" customHeight="1">
      <c r="A34" s="7" t="s">
        <v>89</v>
      </c>
      <c r="B34" s="14" t="s">
        <v>90</v>
      </c>
      <c r="C34" s="14" t="s">
        <v>91</v>
      </c>
      <c r="D34" s="14" t="s">
        <v>92</v>
      </c>
    </row>
    <row r="35" ht="90.0" customHeight="1">
      <c r="A35" s="11" t="s">
        <v>93</v>
      </c>
      <c r="B35" s="15" t="s">
        <v>94</v>
      </c>
      <c r="C35" s="15" t="s">
        <v>95</v>
      </c>
      <c r="D35" s="15" t="s">
        <v>96</v>
      </c>
    </row>
    <row r="36" ht="90.0" customHeight="1">
      <c r="A36" s="7" t="s">
        <v>97</v>
      </c>
      <c r="B36" s="14" t="s">
        <v>98</v>
      </c>
      <c r="C36" s="17" t="s">
        <v>99</v>
      </c>
      <c r="D36" s="14" t="s">
        <v>100</v>
      </c>
    </row>
    <row r="37" ht="90.0" customHeight="1">
      <c r="A37" s="11" t="s">
        <v>101</v>
      </c>
      <c r="B37" s="15" t="s">
        <v>102</v>
      </c>
      <c r="C37" s="15" t="s">
        <v>103</v>
      </c>
      <c r="D37" s="15" t="s">
        <v>104</v>
      </c>
    </row>
    <row r="38" ht="90.0" customHeight="1">
      <c r="A38" s="7" t="s">
        <v>105</v>
      </c>
      <c r="B38" s="14" t="s">
        <v>106</v>
      </c>
      <c r="C38" s="14" t="s">
        <v>107</v>
      </c>
      <c r="D38" s="14" t="s">
        <v>108</v>
      </c>
    </row>
    <row r="39" ht="90.0" customHeight="1">
      <c r="A39" s="11" t="s">
        <v>109</v>
      </c>
      <c r="B39" s="15" t="s">
        <v>110</v>
      </c>
      <c r="C39" s="15" t="s">
        <v>111</v>
      </c>
      <c r="D39" s="15" t="s">
        <v>112</v>
      </c>
    </row>
    <row r="40" ht="90.0" customHeight="1">
      <c r="A40" s="7" t="s">
        <v>113</v>
      </c>
      <c r="B40" s="14" t="s">
        <v>114</v>
      </c>
      <c r="C40" s="14" t="s">
        <v>115</v>
      </c>
      <c r="D40" s="14" t="s">
        <v>116</v>
      </c>
    </row>
    <row r="41" ht="90.0" customHeight="1">
      <c r="A41" s="11" t="s">
        <v>117</v>
      </c>
      <c r="B41" s="15" t="s">
        <v>118</v>
      </c>
      <c r="C41" s="16" t="s">
        <v>119</v>
      </c>
      <c r="D41" s="15" t="s">
        <v>120</v>
      </c>
    </row>
    <row r="42" ht="90.0" customHeight="1">
      <c r="A42" s="7" t="s">
        <v>121</v>
      </c>
      <c r="B42" s="14" t="s">
        <v>122</v>
      </c>
      <c r="C42" s="14" t="s">
        <v>123</v>
      </c>
      <c r="D42" s="14" t="s">
        <v>124</v>
      </c>
    </row>
    <row r="43" ht="90.0" customHeight="1">
      <c r="A43" s="11" t="s">
        <v>125</v>
      </c>
      <c r="B43" s="15" t="s">
        <v>126</v>
      </c>
      <c r="C43" s="15" t="s">
        <v>127</v>
      </c>
      <c r="D43" s="15" t="s">
        <v>128</v>
      </c>
    </row>
    <row r="44" ht="90.0" customHeight="1">
      <c r="A44" s="18" t="s">
        <v>129</v>
      </c>
      <c r="B44" s="14" t="s">
        <v>130</v>
      </c>
      <c r="C44" s="17" t="s">
        <v>131</v>
      </c>
      <c r="D44" s="14" t="s">
        <v>132</v>
      </c>
    </row>
    <row r="45" ht="90.0" customHeight="1">
      <c r="A45" s="11" t="s">
        <v>133</v>
      </c>
      <c r="B45" s="15" t="s">
        <v>134</v>
      </c>
      <c r="C45" s="15" t="s">
        <v>135</v>
      </c>
      <c r="D45" s="15" t="s">
        <v>136</v>
      </c>
    </row>
    <row r="46" ht="90.0" customHeight="1">
      <c r="A46" s="7" t="s">
        <v>137</v>
      </c>
      <c r="B46" s="14" t="s">
        <v>138</v>
      </c>
      <c r="C46" s="14" t="s">
        <v>139</v>
      </c>
      <c r="D46" s="14" t="s">
        <v>140</v>
      </c>
    </row>
    <row r="47" ht="90.0" customHeight="1">
      <c r="A47" s="11" t="s">
        <v>141</v>
      </c>
      <c r="B47" s="15" t="s">
        <v>142</v>
      </c>
      <c r="C47" s="15" t="s">
        <v>143</v>
      </c>
      <c r="D47" s="15" t="s">
        <v>144</v>
      </c>
    </row>
    <row r="48" ht="90.0" customHeight="1">
      <c r="A48" s="7" t="s">
        <v>145</v>
      </c>
      <c r="B48" s="14" t="s">
        <v>146</v>
      </c>
      <c r="C48" s="14" t="s">
        <v>147</v>
      </c>
      <c r="D48" s="14" t="s">
        <v>148</v>
      </c>
    </row>
    <row r="49" ht="90.0" customHeight="1">
      <c r="A49" s="11" t="s">
        <v>149</v>
      </c>
      <c r="B49" s="15" t="s">
        <v>150</v>
      </c>
      <c r="C49" s="15" t="s">
        <v>151</v>
      </c>
      <c r="D49" s="15" t="s">
        <v>152</v>
      </c>
    </row>
    <row r="50" ht="15.75" customHeight="1"/>
    <row r="51" ht="24.0" customHeight="1">
      <c r="A51" s="5" t="s">
        <v>153</v>
      </c>
      <c r="B51" s="2"/>
      <c r="C51" s="2"/>
      <c r="D51" s="3"/>
    </row>
    <row r="52" ht="21.75" customHeight="1">
      <c r="A52" s="6" t="s">
        <v>154</v>
      </c>
      <c r="B52" s="6" t="s">
        <v>155</v>
      </c>
      <c r="C52" s="6" t="s">
        <v>156</v>
      </c>
      <c r="D52" s="6" t="s">
        <v>157</v>
      </c>
    </row>
    <row r="53" ht="37.5" customHeight="1">
      <c r="A53" s="15" t="s">
        <v>69</v>
      </c>
      <c r="B53" s="11" t="s">
        <v>158</v>
      </c>
      <c r="C53" s="15" t="s">
        <v>159</v>
      </c>
      <c r="D53" s="15" t="s">
        <v>160</v>
      </c>
    </row>
    <row r="54" ht="37.5" customHeight="1">
      <c r="A54" s="14" t="s">
        <v>69</v>
      </c>
      <c r="B54" s="7" t="s">
        <v>158</v>
      </c>
      <c r="C54" s="14" t="s">
        <v>161</v>
      </c>
      <c r="D54" s="14" t="s">
        <v>162</v>
      </c>
    </row>
    <row r="55" ht="37.5" customHeight="1">
      <c r="A55" s="15" t="s">
        <v>69</v>
      </c>
      <c r="B55" s="11" t="s">
        <v>158</v>
      </c>
      <c r="C55" s="15" t="s">
        <v>163</v>
      </c>
      <c r="D55" s="15" t="s">
        <v>164</v>
      </c>
    </row>
    <row r="56" ht="37.5" customHeight="1">
      <c r="A56" s="14" t="s">
        <v>69</v>
      </c>
      <c r="B56" s="7" t="s">
        <v>158</v>
      </c>
      <c r="C56" s="14" t="s">
        <v>165</v>
      </c>
      <c r="D56" s="14" t="s">
        <v>166</v>
      </c>
    </row>
    <row r="57" ht="37.5" customHeight="1">
      <c r="A57" s="15" t="s">
        <v>69</v>
      </c>
      <c r="B57" s="11" t="s">
        <v>158</v>
      </c>
      <c r="C57" s="15" t="s">
        <v>167</v>
      </c>
      <c r="D57" s="15" t="s">
        <v>168</v>
      </c>
    </row>
    <row r="58" ht="37.5" customHeight="1">
      <c r="A58" s="14" t="s">
        <v>69</v>
      </c>
      <c r="B58" s="7" t="s">
        <v>158</v>
      </c>
      <c r="C58" s="14" t="s">
        <v>169</v>
      </c>
      <c r="D58" s="14" t="s">
        <v>170</v>
      </c>
    </row>
    <row r="59" ht="37.5" customHeight="1">
      <c r="A59" s="15" t="s">
        <v>69</v>
      </c>
      <c r="B59" s="11" t="s">
        <v>158</v>
      </c>
      <c r="C59" s="15" t="s">
        <v>171</v>
      </c>
      <c r="D59" s="15" t="s">
        <v>172</v>
      </c>
    </row>
    <row r="60" ht="37.5" customHeight="1">
      <c r="A60" s="14" t="s">
        <v>69</v>
      </c>
      <c r="B60" s="7" t="s">
        <v>158</v>
      </c>
      <c r="C60" s="14" t="s">
        <v>173</v>
      </c>
      <c r="D60" s="14" t="s">
        <v>174</v>
      </c>
    </row>
    <row r="61" ht="37.5" customHeight="1">
      <c r="A61" s="15" t="s">
        <v>69</v>
      </c>
      <c r="B61" s="11" t="s">
        <v>158</v>
      </c>
      <c r="C61" s="15" t="s">
        <v>175</v>
      </c>
      <c r="D61" s="15" t="s">
        <v>176</v>
      </c>
    </row>
    <row r="62" ht="37.5" customHeight="1">
      <c r="A62" s="14" t="s">
        <v>177</v>
      </c>
      <c r="B62" s="7" t="s">
        <v>178</v>
      </c>
      <c r="C62" s="14" t="s">
        <v>179</v>
      </c>
      <c r="D62" s="14" t="s">
        <v>180</v>
      </c>
    </row>
    <row r="63" ht="37.5" customHeight="1">
      <c r="A63" s="15" t="s">
        <v>129</v>
      </c>
      <c r="B63" s="11" t="s">
        <v>181</v>
      </c>
      <c r="C63" s="15" t="s">
        <v>182</v>
      </c>
      <c r="D63" s="15" t="s">
        <v>183</v>
      </c>
    </row>
    <row r="64" ht="37.5" customHeight="1">
      <c r="A64" s="14" t="s">
        <v>101</v>
      </c>
      <c r="B64" s="7" t="s">
        <v>184</v>
      </c>
      <c r="C64" s="14" t="s">
        <v>185</v>
      </c>
      <c r="D64" s="14" t="s">
        <v>186</v>
      </c>
    </row>
    <row r="65" ht="37.5" customHeight="1">
      <c r="A65" s="15" t="s">
        <v>101</v>
      </c>
      <c r="B65" s="11" t="s">
        <v>184</v>
      </c>
      <c r="C65" s="15" t="s">
        <v>187</v>
      </c>
      <c r="D65" s="15" t="s">
        <v>188</v>
      </c>
    </row>
    <row r="66" ht="37.5" customHeight="1">
      <c r="A66" s="14" t="s">
        <v>101</v>
      </c>
      <c r="B66" s="7" t="s">
        <v>189</v>
      </c>
      <c r="C66" s="14" t="s">
        <v>190</v>
      </c>
      <c r="D66" s="14" t="s">
        <v>191</v>
      </c>
    </row>
    <row r="67" ht="37.5" customHeight="1">
      <c r="A67" s="15" t="s">
        <v>105</v>
      </c>
      <c r="B67" s="11" t="s">
        <v>192</v>
      </c>
      <c r="C67" s="15" t="s">
        <v>193</v>
      </c>
      <c r="D67" s="15" t="s">
        <v>194</v>
      </c>
    </row>
    <row r="68" ht="37.5" customHeight="1">
      <c r="A68" s="14" t="s">
        <v>105</v>
      </c>
      <c r="B68" s="7" t="s">
        <v>195</v>
      </c>
      <c r="C68" s="14" t="s">
        <v>196</v>
      </c>
      <c r="D68" s="14" t="s">
        <v>197</v>
      </c>
    </row>
    <row r="69" ht="37.5" customHeight="1">
      <c r="A69" s="15" t="s">
        <v>117</v>
      </c>
      <c r="B69" s="11" t="s">
        <v>198</v>
      </c>
      <c r="C69" s="15" t="s">
        <v>199</v>
      </c>
      <c r="D69" s="15" t="s">
        <v>200</v>
      </c>
    </row>
    <row r="70" ht="37.5" customHeight="1">
      <c r="A70" s="14" t="s">
        <v>117</v>
      </c>
      <c r="B70" s="7" t="s">
        <v>201</v>
      </c>
      <c r="C70" s="14" t="s">
        <v>202</v>
      </c>
      <c r="D70" s="14" t="s">
        <v>203</v>
      </c>
    </row>
    <row r="71" ht="37.5" customHeight="1">
      <c r="A71" s="15" t="s">
        <v>121</v>
      </c>
      <c r="B71" s="11" t="s">
        <v>204</v>
      </c>
      <c r="C71" s="15" t="s">
        <v>171</v>
      </c>
      <c r="D71" s="15" t="s">
        <v>205</v>
      </c>
    </row>
    <row r="72" ht="37.5" customHeight="1">
      <c r="A72" s="14" t="s">
        <v>81</v>
      </c>
      <c r="B72" s="7" t="s">
        <v>206</v>
      </c>
      <c r="C72" s="14" t="s">
        <v>190</v>
      </c>
      <c r="D72" s="14" t="s">
        <v>207</v>
      </c>
    </row>
    <row r="73" ht="37.5" customHeight="1">
      <c r="A73" s="15" t="s">
        <v>81</v>
      </c>
      <c r="B73" s="11" t="s">
        <v>208</v>
      </c>
      <c r="C73" s="15" t="s">
        <v>209</v>
      </c>
      <c r="D73" s="15" t="s">
        <v>210</v>
      </c>
    </row>
    <row r="74" ht="37.5" customHeight="1">
      <c r="A74" s="14" t="s">
        <v>73</v>
      </c>
      <c r="B74" s="7" t="s">
        <v>211</v>
      </c>
      <c r="C74" s="14" t="s">
        <v>81</v>
      </c>
      <c r="D74" s="14" t="s">
        <v>212</v>
      </c>
    </row>
    <row r="75" ht="37.5" customHeight="1">
      <c r="A75" s="15" t="s">
        <v>73</v>
      </c>
      <c r="B75" s="11" t="s">
        <v>213</v>
      </c>
      <c r="C75" s="15" t="s">
        <v>214</v>
      </c>
      <c r="D75" s="15" t="s">
        <v>215</v>
      </c>
    </row>
    <row r="76" ht="15.75" customHeight="1"/>
    <row r="77" ht="24.0" customHeight="1">
      <c r="A77" s="5" t="s">
        <v>216</v>
      </c>
      <c r="B77" s="2"/>
      <c r="C77" s="2"/>
      <c r="D77" s="3"/>
    </row>
    <row r="78" ht="21.75" customHeight="1">
      <c r="A78" s="6" t="s">
        <v>217</v>
      </c>
      <c r="B78" s="6" t="s">
        <v>218</v>
      </c>
      <c r="C78" s="6" t="s">
        <v>219</v>
      </c>
      <c r="D78" s="6"/>
    </row>
    <row r="79" ht="55.5" customHeight="1">
      <c r="A79" s="19" t="s">
        <v>220</v>
      </c>
      <c r="B79" s="15" t="s">
        <v>221</v>
      </c>
      <c r="C79" s="13" t="s">
        <v>222</v>
      </c>
      <c r="D79" s="10"/>
    </row>
    <row r="80" ht="55.5" customHeight="1">
      <c r="A80" s="19" t="s">
        <v>223</v>
      </c>
      <c r="B80" s="14" t="s">
        <v>224</v>
      </c>
      <c r="C80" s="8" t="s">
        <v>225</v>
      </c>
      <c r="D80" s="10"/>
    </row>
    <row r="81" ht="55.5" customHeight="1">
      <c r="A81" s="19" t="s">
        <v>226</v>
      </c>
      <c r="B81" s="15" t="s">
        <v>227</v>
      </c>
      <c r="C81" s="12" t="s">
        <v>228</v>
      </c>
      <c r="D81" s="10"/>
    </row>
    <row r="82" ht="55.5" customHeight="1">
      <c r="A82" s="19" t="s">
        <v>229</v>
      </c>
      <c r="B82" s="14" t="s">
        <v>230</v>
      </c>
      <c r="C82" s="8" t="s">
        <v>231</v>
      </c>
      <c r="D82" s="10"/>
    </row>
    <row r="83" ht="55.5" customHeight="1">
      <c r="A83" s="19" t="s">
        <v>232</v>
      </c>
      <c r="B83" s="15" t="s">
        <v>233</v>
      </c>
      <c r="C83" s="13" t="s">
        <v>234</v>
      </c>
      <c r="D83" s="10"/>
    </row>
    <row r="84" ht="15.75" customHeight="1"/>
    <row r="85" ht="24.0" customHeight="1">
      <c r="A85" s="5" t="s">
        <v>235</v>
      </c>
      <c r="B85" s="2"/>
      <c r="C85" s="2"/>
      <c r="D85" s="3"/>
    </row>
    <row r="86" ht="21.75" customHeight="1">
      <c r="A86" s="6" t="s">
        <v>236</v>
      </c>
      <c r="B86" s="6" t="s">
        <v>237</v>
      </c>
      <c r="C86" s="6" t="s">
        <v>238</v>
      </c>
      <c r="D86" s="6" t="s">
        <v>239</v>
      </c>
    </row>
    <row r="87" ht="60.0" customHeight="1">
      <c r="A87" s="11" t="s">
        <v>240</v>
      </c>
      <c r="B87" s="15" t="s">
        <v>241</v>
      </c>
      <c r="C87" s="15" t="s">
        <v>242</v>
      </c>
      <c r="D87" s="20" t="s">
        <v>243</v>
      </c>
    </row>
    <row r="88" ht="60.0" customHeight="1">
      <c r="A88" s="7" t="s">
        <v>244</v>
      </c>
      <c r="B88" s="14" t="s">
        <v>245</v>
      </c>
      <c r="C88" s="14" t="s">
        <v>246</v>
      </c>
      <c r="D88" s="20" t="s">
        <v>243</v>
      </c>
    </row>
    <row r="89" ht="60.0" customHeight="1">
      <c r="A89" s="11" t="s">
        <v>247</v>
      </c>
      <c r="B89" s="15" t="s">
        <v>248</v>
      </c>
      <c r="C89" s="15" t="s">
        <v>249</v>
      </c>
      <c r="D89" s="20" t="s">
        <v>243</v>
      </c>
    </row>
    <row r="90" ht="60.0" customHeight="1">
      <c r="A90" s="7" t="s">
        <v>250</v>
      </c>
      <c r="B90" s="14" t="s">
        <v>251</v>
      </c>
      <c r="C90" s="14" t="s">
        <v>252</v>
      </c>
      <c r="D90" s="20" t="s">
        <v>243</v>
      </c>
    </row>
    <row r="91" ht="60.0" customHeight="1">
      <c r="A91" s="11" t="s">
        <v>253</v>
      </c>
      <c r="B91" s="15" t="s">
        <v>254</v>
      </c>
      <c r="C91" s="15" t="s">
        <v>255</v>
      </c>
      <c r="D91" s="20" t="s">
        <v>243</v>
      </c>
    </row>
    <row r="92" ht="60.0" customHeight="1">
      <c r="A92" s="7" t="s">
        <v>256</v>
      </c>
      <c r="B92" s="14" t="s">
        <v>257</v>
      </c>
      <c r="C92" s="14" t="s">
        <v>258</v>
      </c>
      <c r="D92" s="20" t="s">
        <v>243</v>
      </c>
    </row>
    <row r="93" ht="15.75" customHeight="1"/>
    <row r="94" ht="24.0" customHeight="1">
      <c r="A94" s="5" t="s">
        <v>259</v>
      </c>
      <c r="B94" s="2"/>
      <c r="C94" s="2"/>
      <c r="D94" s="3"/>
    </row>
    <row r="95" ht="21.75" customHeight="1">
      <c r="A95" s="6" t="s">
        <v>260</v>
      </c>
      <c r="B95" s="6" t="s">
        <v>261</v>
      </c>
      <c r="C95" s="6" t="s">
        <v>262</v>
      </c>
      <c r="D95" s="6"/>
    </row>
    <row r="96" ht="31.5" customHeight="1">
      <c r="A96" s="7" t="s">
        <v>263</v>
      </c>
      <c r="B96" s="14" t="s">
        <v>264</v>
      </c>
      <c r="C96" s="8" t="s">
        <v>265</v>
      </c>
      <c r="D96" s="10"/>
    </row>
    <row r="97" ht="31.5" customHeight="1">
      <c r="A97" s="11" t="s">
        <v>266</v>
      </c>
      <c r="B97" s="15" t="s">
        <v>267</v>
      </c>
      <c r="C97" s="13" t="s">
        <v>268</v>
      </c>
      <c r="D97" s="10"/>
    </row>
    <row r="98" ht="31.5" customHeight="1">
      <c r="A98" s="7" t="s">
        <v>269</v>
      </c>
      <c r="B98" s="17" t="s">
        <v>270</v>
      </c>
      <c r="C98" s="8" t="s">
        <v>271</v>
      </c>
      <c r="D98" s="10"/>
    </row>
    <row r="99" ht="31.5" customHeight="1">
      <c r="A99" s="11" t="s">
        <v>272</v>
      </c>
      <c r="B99" s="15" t="s">
        <v>273</v>
      </c>
      <c r="C99" s="13" t="s">
        <v>274</v>
      </c>
      <c r="D99" s="10"/>
    </row>
    <row r="100" ht="31.5" customHeight="1">
      <c r="A100" s="7" t="s">
        <v>275</v>
      </c>
      <c r="B100" s="14" t="s">
        <v>276</v>
      </c>
      <c r="C100" s="8" t="s">
        <v>277</v>
      </c>
      <c r="D100" s="10"/>
    </row>
    <row r="101" ht="31.5" customHeight="1">
      <c r="A101" s="11" t="s">
        <v>278</v>
      </c>
      <c r="B101" s="15" t="s">
        <v>279</v>
      </c>
      <c r="C101" s="13" t="s">
        <v>280</v>
      </c>
      <c r="D101" s="10"/>
    </row>
    <row r="102" ht="31.5" customHeight="1">
      <c r="A102" s="7" t="s">
        <v>281</v>
      </c>
      <c r="B102" s="14" t="s">
        <v>282</v>
      </c>
      <c r="C102" s="8" t="s">
        <v>283</v>
      </c>
      <c r="D102" s="10"/>
    </row>
    <row r="103" ht="31.5" customHeight="1">
      <c r="A103" s="11" t="s">
        <v>284</v>
      </c>
      <c r="B103" s="16" t="s">
        <v>285</v>
      </c>
      <c r="C103" s="13" t="s">
        <v>286</v>
      </c>
      <c r="D103" s="10"/>
    </row>
    <row r="104" ht="15.75" customHeight="1"/>
    <row r="105" ht="27.75" customHeight="1">
      <c r="A105" s="21" t="s">
        <v>287</v>
      </c>
      <c r="B105" s="2"/>
      <c r="C105" s="2"/>
      <c r="D105" s="3"/>
    </row>
    <row r="106" ht="15.75" customHeight="1"/>
    <row r="107" ht="24.0" customHeight="1">
      <c r="A107" s="5" t="s">
        <v>288</v>
      </c>
      <c r="B107" s="2"/>
      <c r="C107" s="2"/>
      <c r="D107" s="3"/>
    </row>
    <row r="108" ht="49.5" customHeight="1">
      <c r="A108" s="22" t="s">
        <v>289</v>
      </c>
      <c r="B108" s="23" t="s">
        <v>290</v>
      </c>
    </row>
    <row r="109" ht="27.75" customHeight="1">
      <c r="A109" s="24" t="s">
        <v>291</v>
      </c>
      <c r="B109" s="25" t="s">
        <v>292</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D1"/>
    <mergeCell ref="A2:D2"/>
    <mergeCell ref="A4:D4"/>
    <mergeCell ref="B6:D6"/>
    <mergeCell ref="B7:D7"/>
    <mergeCell ref="B8:D8"/>
    <mergeCell ref="B9:D9"/>
    <mergeCell ref="B10:D10"/>
    <mergeCell ref="B11:D11"/>
    <mergeCell ref="B12:D12"/>
    <mergeCell ref="A14:D14"/>
    <mergeCell ref="A26:D26"/>
    <mergeCell ref="A51:D51"/>
    <mergeCell ref="A77:D77"/>
    <mergeCell ref="C79:D79"/>
    <mergeCell ref="C80:D80"/>
    <mergeCell ref="C81:D81"/>
    <mergeCell ref="C82:D82"/>
    <mergeCell ref="C83:D83"/>
    <mergeCell ref="A85:D85"/>
    <mergeCell ref="A94:D94"/>
    <mergeCell ref="C103:D103"/>
    <mergeCell ref="A105:D105"/>
    <mergeCell ref="A107:D107"/>
    <mergeCell ref="B108:D108"/>
    <mergeCell ref="B109:D109"/>
    <mergeCell ref="C96:D96"/>
    <mergeCell ref="C97:D97"/>
    <mergeCell ref="C98:D98"/>
    <mergeCell ref="C99:D99"/>
    <mergeCell ref="C100:D100"/>
    <mergeCell ref="C101:D101"/>
    <mergeCell ref="C102:D102"/>
  </mergeCells>
  <hyperlinks>
    <hyperlink r:id="rId1" location="gid=428430531" ref="B109"/>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8.0"/>
    <col customWidth="1" min="3" max="3" width="14.0"/>
    <col customWidth="1" min="4" max="4" width="32.0"/>
    <col customWidth="1" min="5" max="5" width="50.0"/>
    <col customWidth="1" min="6" max="6" width="14.0"/>
    <col customWidth="1" min="7" max="7" width="6.0"/>
    <col customWidth="1" min="8" max="8" width="40.0"/>
    <col customWidth="1" min="9" max="10" width="70.0"/>
    <col customWidth="1" min="11" max="11" width="60.0"/>
    <col customWidth="1" min="12" max="12" width="80.0"/>
    <col customWidth="1" min="13" max="13" width="16.0"/>
    <col customWidth="1" min="14" max="26" width="8.71"/>
  </cols>
  <sheetData>
    <row r="1" ht="31.5" customHeight="1">
      <c r="A1" s="26" t="s">
        <v>293</v>
      </c>
      <c r="B1" s="26" t="s">
        <v>294</v>
      </c>
      <c r="C1" s="26" t="s">
        <v>24</v>
      </c>
      <c r="D1" s="26" t="s">
        <v>295</v>
      </c>
      <c r="E1" s="26" t="s">
        <v>296</v>
      </c>
      <c r="F1" s="26" t="s">
        <v>297</v>
      </c>
      <c r="G1" s="26" t="s">
        <v>298</v>
      </c>
      <c r="H1" s="26" t="s">
        <v>299</v>
      </c>
      <c r="I1" s="26" t="s">
        <v>300</v>
      </c>
      <c r="J1" s="26" t="s">
        <v>301</v>
      </c>
      <c r="K1" s="26" t="s">
        <v>302</v>
      </c>
      <c r="L1" s="26" t="s">
        <v>303</v>
      </c>
      <c r="M1" s="27" t="s">
        <v>56</v>
      </c>
    </row>
    <row r="2" ht="279.75" customHeight="1">
      <c r="A2" s="28" t="s">
        <v>304</v>
      </c>
      <c r="B2" s="28" t="s">
        <v>305</v>
      </c>
      <c r="C2" s="28" t="s">
        <v>306</v>
      </c>
      <c r="D2" s="28" t="s">
        <v>307</v>
      </c>
      <c r="E2" s="28" t="s">
        <v>308</v>
      </c>
      <c r="F2" s="28" t="s">
        <v>309</v>
      </c>
      <c r="G2" s="28" t="s">
        <v>310</v>
      </c>
      <c r="H2" s="28" t="s">
        <v>311</v>
      </c>
      <c r="I2" s="28" t="s">
        <v>312</v>
      </c>
      <c r="J2" s="28" t="s">
        <v>313</v>
      </c>
      <c r="K2" s="28" t="s">
        <v>314</v>
      </c>
      <c r="L2" s="28" t="s">
        <v>315</v>
      </c>
      <c r="M2" s="29" t="s">
        <v>316</v>
      </c>
    </row>
    <row r="3" ht="279.75" customHeight="1">
      <c r="A3" s="28" t="s">
        <v>304</v>
      </c>
      <c r="B3" s="28" t="s">
        <v>305</v>
      </c>
      <c r="C3" s="28" t="s">
        <v>317</v>
      </c>
      <c r="D3" s="28" t="s">
        <v>318</v>
      </c>
      <c r="E3" s="28" t="s">
        <v>319</v>
      </c>
      <c r="F3" s="28" t="s">
        <v>309</v>
      </c>
      <c r="G3" s="28" t="s">
        <v>310</v>
      </c>
      <c r="H3" s="28" t="s">
        <v>311</v>
      </c>
      <c r="I3" s="28" t="s">
        <v>312</v>
      </c>
      <c r="J3" s="28" t="s">
        <v>313</v>
      </c>
      <c r="K3" s="28" t="s">
        <v>320</v>
      </c>
      <c r="L3" s="28" t="s">
        <v>321</v>
      </c>
      <c r="M3" s="29" t="s">
        <v>316</v>
      </c>
    </row>
    <row r="4" ht="279.75" customHeight="1">
      <c r="A4" s="28" t="s">
        <v>304</v>
      </c>
      <c r="B4" s="28" t="s">
        <v>305</v>
      </c>
      <c r="C4" s="28" t="s">
        <v>322</v>
      </c>
      <c r="D4" s="28" t="s">
        <v>323</v>
      </c>
      <c r="E4" s="28" t="s">
        <v>324</v>
      </c>
      <c r="F4" s="28" t="s">
        <v>309</v>
      </c>
      <c r="G4" s="28" t="s">
        <v>310</v>
      </c>
      <c r="H4" s="28" t="s">
        <v>311</v>
      </c>
      <c r="I4" s="28" t="s">
        <v>312</v>
      </c>
      <c r="J4" s="28" t="s">
        <v>313</v>
      </c>
      <c r="K4" s="28" t="s">
        <v>325</v>
      </c>
      <c r="L4" s="28" t="s">
        <v>326</v>
      </c>
      <c r="M4" s="29" t="s">
        <v>316</v>
      </c>
    </row>
    <row r="5" ht="279.75" customHeight="1">
      <c r="A5" s="28" t="s">
        <v>304</v>
      </c>
      <c r="B5" s="28" t="s">
        <v>305</v>
      </c>
      <c r="C5" s="28" t="s">
        <v>327</v>
      </c>
      <c r="D5" s="28" t="s">
        <v>328</v>
      </c>
      <c r="E5" s="28" t="s">
        <v>329</v>
      </c>
      <c r="F5" s="28" t="s">
        <v>330</v>
      </c>
      <c r="G5" s="28" t="s">
        <v>310</v>
      </c>
      <c r="H5" s="28" t="s">
        <v>311</v>
      </c>
      <c r="I5" s="28" t="s">
        <v>312</v>
      </c>
      <c r="J5" s="28" t="s">
        <v>313</v>
      </c>
      <c r="K5" s="28" t="s">
        <v>331</v>
      </c>
      <c r="L5" s="28" t="s">
        <v>332</v>
      </c>
      <c r="M5" s="29" t="s">
        <v>316</v>
      </c>
    </row>
    <row r="6" ht="279.75" customHeight="1">
      <c r="A6" s="28" t="s">
        <v>304</v>
      </c>
      <c r="B6" s="28" t="s">
        <v>305</v>
      </c>
      <c r="C6" s="28" t="s">
        <v>333</v>
      </c>
      <c r="D6" s="28" t="s">
        <v>334</v>
      </c>
      <c r="E6" s="28" t="s">
        <v>335</v>
      </c>
      <c r="F6" s="28" t="s">
        <v>330</v>
      </c>
      <c r="G6" s="28" t="s">
        <v>310</v>
      </c>
      <c r="H6" s="28" t="s">
        <v>311</v>
      </c>
      <c r="I6" s="28" t="s">
        <v>312</v>
      </c>
      <c r="J6" s="28" t="s">
        <v>313</v>
      </c>
      <c r="K6" s="28" t="s">
        <v>336</v>
      </c>
      <c r="L6" s="28" t="s">
        <v>337</v>
      </c>
      <c r="M6" s="29" t="s">
        <v>316</v>
      </c>
    </row>
    <row r="7" ht="279.75" customHeight="1">
      <c r="A7" s="28" t="s">
        <v>304</v>
      </c>
      <c r="B7" s="28" t="s">
        <v>338</v>
      </c>
      <c r="C7" s="28" t="s">
        <v>339</v>
      </c>
      <c r="D7" s="28" t="s">
        <v>340</v>
      </c>
      <c r="E7" s="28" t="s">
        <v>341</v>
      </c>
      <c r="F7" s="28" t="s">
        <v>309</v>
      </c>
      <c r="G7" s="28" t="s">
        <v>310</v>
      </c>
      <c r="H7" s="28" t="s">
        <v>342</v>
      </c>
      <c r="I7" s="28" t="s">
        <v>343</v>
      </c>
      <c r="J7" s="28" t="s">
        <v>344</v>
      </c>
      <c r="K7" s="28" t="s">
        <v>345</v>
      </c>
      <c r="L7" s="28" t="s">
        <v>346</v>
      </c>
      <c r="M7" s="29" t="s">
        <v>316</v>
      </c>
    </row>
    <row r="8" ht="279.75" customHeight="1">
      <c r="A8" s="28" t="s">
        <v>304</v>
      </c>
      <c r="B8" s="28" t="s">
        <v>338</v>
      </c>
      <c r="C8" s="28" t="s">
        <v>347</v>
      </c>
      <c r="D8" s="28" t="s">
        <v>348</v>
      </c>
      <c r="E8" s="28" t="s">
        <v>349</v>
      </c>
      <c r="F8" s="28" t="s">
        <v>309</v>
      </c>
      <c r="G8" s="28" t="s">
        <v>310</v>
      </c>
      <c r="H8" s="28" t="s">
        <v>342</v>
      </c>
      <c r="I8" s="28" t="s">
        <v>343</v>
      </c>
      <c r="J8" s="28" t="s">
        <v>344</v>
      </c>
      <c r="K8" s="28" t="s">
        <v>350</v>
      </c>
      <c r="L8" s="28" t="s">
        <v>351</v>
      </c>
      <c r="M8" s="29" t="s">
        <v>316</v>
      </c>
    </row>
    <row r="9" ht="279.75" customHeight="1">
      <c r="A9" s="28" t="s">
        <v>304</v>
      </c>
      <c r="B9" s="28" t="s">
        <v>338</v>
      </c>
      <c r="C9" s="28" t="s">
        <v>352</v>
      </c>
      <c r="D9" s="28" t="s">
        <v>353</v>
      </c>
      <c r="E9" s="28" t="s">
        <v>354</v>
      </c>
      <c r="F9" s="28" t="s">
        <v>309</v>
      </c>
      <c r="G9" s="28" t="s">
        <v>310</v>
      </c>
      <c r="H9" s="28" t="s">
        <v>342</v>
      </c>
      <c r="I9" s="28" t="s">
        <v>343</v>
      </c>
      <c r="J9" s="28" t="s">
        <v>344</v>
      </c>
      <c r="K9" s="28" t="s">
        <v>355</v>
      </c>
      <c r="L9" s="28" t="s">
        <v>356</v>
      </c>
      <c r="M9" s="29" t="s">
        <v>316</v>
      </c>
    </row>
    <row r="10" ht="279.75" customHeight="1">
      <c r="A10" s="28" t="s">
        <v>304</v>
      </c>
      <c r="B10" s="28" t="s">
        <v>338</v>
      </c>
      <c r="C10" s="28" t="s">
        <v>357</v>
      </c>
      <c r="D10" s="28" t="s">
        <v>358</v>
      </c>
      <c r="E10" s="28" t="s">
        <v>359</v>
      </c>
      <c r="F10" s="28" t="s">
        <v>309</v>
      </c>
      <c r="G10" s="28" t="s">
        <v>310</v>
      </c>
      <c r="H10" s="28" t="s">
        <v>342</v>
      </c>
      <c r="I10" s="28" t="s">
        <v>343</v>
      </c>
      <c r="J10" s="28" t="s">
        <v>344</v>
      </c>
      <c r="K10" s="28" t="s">
        <v>360</v>
      </c>
      <c r="L10" s="28" t="s">
        <v>361</v>
      </c>
      <c r="M10" s="29" t="s">
        <v>316</v>
      </c>
    </row>
    <row r="11" ht="279.75" customHeight="1">
      <c r="A11" s="28" t="s">
        <v>304</v>
      </c>
      <c r="B11" s="28" t="s">
        <v>338</v>
      </c>
      <c r="C11" s="28" t="s">
        <v>362</v>
      </c>
      <c r="D11" s="28" t="s">
        <v>363</v>
      </c>
      <c r="E11" s="28" t="s">
        <v>364</v>
      </c>
      <c r="F11" s="28" t="s">
        <v>309</v>
      </c>
      <c r="G11" s="28" t="s">
        <v>310</v>
      </c>
      <c r="H11" s="28" t="s">
        <v>342</v>
      </c>
      <c r="I11" s="28" t="s">
        <v>343</v>
      </c>
      <c r="J11" s="28" t="s">
        <v>344</v>
      </c>
      <c r="K11" s="28" t="s">
        <v>365</v>
      </c>
      <c r="L11" s="28" t="s">
        <v>366</v>
      </c>
      <c r="M11" s="29" t="s">
        <v>316</v>
      </c>
    </row>
    <row r="12" ht="279.75" customHeight="1">
      <c r="A12" s="28" t="s">
        <v>304</v>
      </c>
      <c r="B12" s="28" t="s">
        <v>367</v>
      </c>
      <c r="C12" s="28" t="s">
        <v>368</v>
      </c>
      <c r="D12" s="28" t="s">
        <v>369</v>
      </c>
      <c r="E12" s="28" t="s">
        <v>370</v>
      </c>
      <c r="F12" s="28" t="s">
        <v>309</v>
      </c>
      <c r="G12" s="28" t="s">
        <v>310</v>
      </c>
      <c r="H12" s="28" t="s">
        <v>371</v>
      </c>
      <c r="I12" s="28" t="s">
        <v>372</v>
      </c>
      <c r="J12" s="28" t="s">
        <v>373</v>
      </c>
      <c r="K12" s="28" t="s">
        <v>374</v>
      </c>
      <c r="L12" s="28" t="s">
        <v>375</v>
      </c>
      <c r="M12" s="29" t="s">
        <v>316</v>
      </c>
    </row>
    <row r="13" ht="279.75" customHeight="1">
      <c r="A13" s="28" t="s">
        <v>304</v>
      </c>
      <c r="B13" s="28" t="s">
        <v>367</v>
      </c>
      <c r="C13" s="28" t="s">
        <v>376</v>
      </c>
      <c r="D13" s="28" t="s">
        <v>377</v>
      </c>
      <c r="E13" s="28" t="s">
        <v>378</v>
      </c>
      <c r="F13" s="28" t="s">
        <v>309</v>
      </c>
      <c r="G13" s="28" t="s">
        <v>310</v>
      </c>
      <c r="H13" s="28" t="s">
        <v>371</v>
      </c>
      <c r="I13" s="28" t="s">
        <v>372</v>
      </c>
      <c r="J13" s="28" t="s">
        <v>373</v>
      </c>
      <c r="K13" s="28" t="s">
        <v>379</v>
      </c>
      <c r="L13" s="28" t="s">
        <v>380</v>
      </c>
      <c r="M13" s="29" t="s">
        <v>316</v>
      </c>
    </row>
    <row r="14" ht="279.75" customHeight="1">
      <c r="A14" s="28" t="s">
        <v>304</v>
      </c>
      <c r="B14" s="28" t="s">
        <v>367</v>
      </c>
      <c r="C14" s="28" t="s">
        <v>381</v>
      </c>
      <c r="D14" s="28" t="s">
        <v>382</v>
      </c>
      <c r="E14" s="28" t="s">
        <v>383</v>
      </c>
      <c r="F14" s="28" t="s">
        <v>309</v>
      </c>
      <c r="G14" s="28" t="s">
        <v>384</v>
      </c>
      <c r="H14" s="28" t="s">
        <v>371</v>
      </c>
      <c r="I14" s="28" t="s">
        <v>385</v>
      </c>
      <c r="J14" s="28" t="s">
        <v>386</v>
      </c>
      <c r="K14" s="28" t="s">
        <v>387</v>
      </c>
      <c r="L14" s="28" t="s">
        <v>388</v>
      </c>
      <c r="M14" s="29" t="s">
        <v>316</v>
      </c>
    </row>
    <row r="15" ht="279.75" customHeight="1">
      <c r="A15" s="28" t="s">
        <v>304</v>
      </c>
      <c r="B15" s="28" t="s">
        <v>367</v>
      </c>
      <c r="C15" s="28" t="s">
        <v>389</v>
      </c>
      <c r="D15" s="28" t="s">
        <v>390</v>
      </c>
      <c r="E15" s="28" t="s">
        <v>391</v>
      </c>
      <c r="F15" s="28" t="s">
        <v>309</v>
      </c>
      <c r="G15" s="28" t="s">
        <v>384</v>
      </c>
      <c r="H15" s="28" t="s">
        <v>371</v>
      </c>
      <c r="I15" s="28" t="s">
        <v>392</v>
      </c>
      <c r="J15" s="28" t="s">
        <v>393</v>
      </c>
      <c r="K15" s="28" t="s">
        <v>394</v>
      </c>
      <c r="L15" s="28" t="s">
        <v>395</v>
      </c>
      <c r="M15" s="29" t="s">
        <v>316</v>
      </c>
    </row>
    <row r="16" ht="279.75" customHeight="1">
      <c r="A16" s="28" t="s">
        <v>304</v>
      </c>
      <c r="B16" s="28" t="s">
        <v>367</v>
      </c>
      <c r="C16" s="28" t="s">
        <v>396</v>
      </c>
      <c r="D16" s="28" t="s">
        <v>397</v>
      </c>
      <c r="E16" s="28" t="s">
        <v>398</v>
      </c>
      <c r="F16" s="28" t="s">
        <v>309</v>
      </c>
      <c r="G16" s="28" t="s">
        <v>384</v>
      </c>
      <c r="H16" s="28" t="s">
        <v>371</v>
      </c>
      <c r="I16" s="28" t="s">
        <v>392</v>
      </c>
      <c r="J16" s="28" t="s">
        <v>393</v>
      </c>
      <c r="K16" s="28" t="s">
        <v>399</v>
      </c>
      <c r="L16" s="28" t="s">
        <v>400</v>
      </c>
      <c r="M16" s="29" t="s">
        <v>316</v>
      </c>
    </row>
    <row r="17" ht="279.75" customHeight="1">
      <c r="A17" s="28" t="s">
        <v>304</v>
      </c>
      <c r="B17" s="28" t="s">
        <v>367</v>
      </c>
      <c r="C17" s="28" t="s">
        <v>401</v>
      </c>
      <c r="D17" s="28" t="s">
        <v>402</v>
      </c>
      <c r="E17" s="28" t="s">
        <v>403</v>
      </c>
      <c r="F17" s="28" t="s">
        <v>309</v>
      </c>
      <c r="G17" s="28" t="s">
        <v>384</v>
      </c>
      <c r="H17" s="28" t="s">
        <v>371</v>
      </c>
      <c r="I17" s="28" t="s">
        <v>392</v>
      </c>
      <c r="J17" s="28" t="s">
        <v>393</v>
      </c>
      <c r="K17" s="28" t="s">
        <v>404</v>
      </c>
      <c r="L17" s="28" t="s">
        <v>405</v>
      </c>
      <c r="M17" s="29" t="s">
        <v>316</v>
      </c>
    </row>
    <row r="18" ht="279.75" customHeight="1">
      <c r="A18" s="28" t="s">
        <v>304</v>
      </c>
      <c r="B18" s="28" t="s">
        <v>406</v>
      </c>
      <c r="C18" s="28" t="s">
        <v>407</v>
      </c>
      <c r="D18" s="28" t="s">
        <v>408</v>
      </c>
      <c r="E18" s="28" t="s">
        <v>409</v>
      </c>
      <c r="F18" s="28" t="s">
        <v>309</v>
      </c>
      <c r="G18" s="28" t="s">
        <v>310</v>
      </c>
      <c r="H18" s="28" t="s">
        <v>410</v>
      </c>
      <c r="I18" s="28" t="s">
        <v>411</v>
      </c>
      <c r="J18" s="28" t="s">
        <v>412</v>
      </c>
      <c r="K18" s="28" t="s">
        <v>413</v>
      </c>
      <c r="L18" s="28" t="s">
        <v>414</v>
      </c>
      <c r="M18" s="29" t="s">
        <v>316</v>
      </c>
    </row>
    <row r="19" ht="279.75" customHeight="1">
      <c r="A19" s="28" t="s">
        <v>304</v>
      </c>
      <c r="B19" s="28" t="s">
        <v>406</v>
      </c>
      <c r="C19" s="28" t="s">
        <v>415</v>
      </c>
      <c r="D19" s="28" t="s">
        <v>416</v>
      </c>
      <c r="E19" s="28" t="s">
        <v>417</v>
      </c>
      <c r="F19" s="28" t="s">
        <v>309</v>
      </c>
      <c r="G19" s="28" t="s">
        <v>310</v>
      </c>
      <c r="H19" s="28" t="s">
        <v>410</v>
      </c>
      <c r="I19" s="28" t="s">
        <v>411</v>
      </c>
      <c r="J19" s="28" t="s">
        <v>412</v>
      </c>
      <c r="K19" s="28" t="s">
        <v>418</v>
      </c>
      <c r="L19" s="28" t="s">
        <v>419</v>
      </c>
      <c r="M19" s="29" t="s">
        <v>316</v>
      </c>
    </row>
    <row r="20" ht="279.75" customHeight="1">
      <c r="A20" s="28" t="s">
        <v>304</v>
      </c>
      <c r="B20" s="28" t="s">
        <v>406</v>
      </c>
      <c r="C20" s="28" t="s">
        <v>420</v>
      </c>
      <c r="D20" s="28" t="s">
        <v>421</v>
      </c>
      <c r="E20" s="28" t="s">
        <v>422</v>
      </c>
      <c r="F20" s="28" t="s">
        <v>309</v>
      </c>
      <c r="G20" s="28" t="s">
        <v>310</v>
      </c>
      <c r="H20" s="28" t="s">
        <v>410</v>
      </c>
      <c r="I20" s="28" t="s">
        <v>411</v>
      </c>
      <c r="J20" s="28" t="s">
        <v>412</v>
      </c>
      <c r="K20" s="28" t="s">
        <v>423</v>
      </c>
      <c r="L20" s="28" t="s">
        <v>424</v>
      </c>
      <c r="M20" s="29" t="s">
        <v>316</v>
      </c>
    </row>
    <row r="21" ht="279.75" customHeight="1">
      <c r="A21" s="28" t="s">
        <v>304</v>
      </c>
      <c r="B21" s="28" t="s">
        <v>406</v>
      </c>
      <c r="C21" s="28" t="s">
        <v>425</v>
      </c>
      <c r="D21" s="28" t="s">
        <v>426</v>
      </c>
      <c r="E21" s="28" t="s">
        <v>427</v>
      </c>
      <c r="F21" s="28" t="s">
        <v>309</v>
      </c>
      <c r="G21" s="28" t="s">
        <v>384</v>
      </c>
      <c r="H21" s="28" t="s">
        <v>410</v>
      </c>
      <c r="I21" s="28" t="s">
        <v>411</v>
      </c>
      <c r="J21" s="28" t="s">
        <v>412</v>
      </c>
      <c r="K21" s="28" t="s">
        <v>428</v>
      </c>
      <c r="L21" s="28" t="s">
        <v>429</v>
      </c>
      <c r="M21" s="29" t="s">
        <v>316</v>
      </c>
    </row>
    <row r="22" ht="279.75" customHeight="1">
      <c r="A22" s="28" t="s">
        <v>304</v>
      </c>
      <c r="B22" s="28" t="s">
        <v>430</v>
      </c>
      <c r="C22" s="28" t="s">
        <v>431</v>
      </c>
      <c r="D22" s="28" t="s">
        <v>432</v>
      </c>
      <c r="E22" s="28" t="s">
        <v>433</v>
      </c>
      <c r="F22" s="28" t="s">
        <v>309</v>
      </c>
      <c r="G22" s="28" t="s">
        <v>310</v>
      </c>
      <c r="H22" s="28" t="s">
        <v>434</v>
      </c>
      <c r="I22" s="28" t="s">
        <v>435</v>
      </c>
      <c r="J22" s="28" t="s">
        <v>436</v>
      </c>
      <c r="K22" s="28" t="s">
        <v>437</v>
      </c>
      <c r="L22" s="28" t="s">
        <v>438</v>
      </c>
      <c r="M22" s="29" t="s">
        <v>316</v>
      </c>
    </row>
    <row r="23" ht="279.75" customHeight="1">
      <c r="A23" s="28" t="s">
        <v>304</v>
      </c>
      <c r="B23" s="28" t="s">
        <v>430</v>
      </c>
      <c r="C23" s="28" t="s">
        <v>439</v>
      </c>
      <c r="D23" s="28" t="s">
        <v>440</v>
      </c>
      <c r="E23" s="28" t="s">
        <v>441</v>
      </c>
      <c r="F23" s="28" t="s">
        <v>309</v>
      </c>
      <c r="G23" s="28" t="s">
        <v>310</v>
      </c>
      <c r="H23" s="28" t="s">
        <v>434</v>
      </c>
      <c r="I23" s="28" t="s">
        <v>435</v>
      </c>
      <c r="J23" s="28" t="s">
        <v>436</v>
      </c>
      <c r="K23" s="28" t="s">
        <v>442</v>
      </c>
      <c r="L23" s="28" t="s">
        <v>443</v>
      </c>
      <c r="M23" s="29" t="s">
        <v>316</v>
      </c>
    </row>
    <row r="24" ht="279.75" customHeight="1">
      <c r="A24" s="28" t="s">
        <v>304</v>
      </c>
      <c r="B24" s="28" t="s">
        <v>430</v>
      </c>
      <c r="C24" s="28" t="s">
        <v>444</v>
      </c>
      <c r="D24" s="28" t="s">
        <v>445</v>
      </c>
      <c r="E24" s="28" t="s">
        <v>446</v>
      </c>
      <c r="F24" s="28" t="s">
        <v>447</v>
      </c>
      <c r="G24" s="28" t="s">
        <v>310</v>
      </c>
      <c r="H24" s="28" t="s">
        <v>434</v>
      </c>
      <c r="I24" s="28" t="s">
        <v>435</v>
      </c>
      <c r="J24" s="28" t="s">
        <v>436</v>
      </c>
      <c r="K24" s="28" t="s">
        <v>448</v>
      </c>
      <c r="L24" s="28" t="s">
        <v>449</v>
      </c>
      <c r="M24" s="29" t="s">
        <v>316</v>
      </c>
    </row>
    <row r="25" ht="279.75" customHeight="1">
      <c r="A25" s="28" t="s">
        <v>304</v>
      </c>
      <c r="B25" s="28" t="s">
        <v>430</v>
      </c>
      <c r="C25" s="28" t="s">
        <v>450</v>
      </c>
      <c r="D25" s="28" t="s">
        <v>451</v>
      </c>
      <c r="E25" s="28" t="s">
        <v>452</v>
      </c>
      <c r="F25" s="28" t="s">
        <v>309</v>
      </c>
      <c r="G25" s="28" t="s">
        <v>310</v>
      </c>
      <c r="H25" s="28" t="s">
        <v>434</v>
      </c>
      <c r="I25" s="28" t="s">
        <v>435</v>
      </c>
      <c r="J25" s="28" t="s">
        <v>436</v>
      </c>
      <c r="K25" s="28" t="s">
        <v>453</v>
      </c>
      <c r="L25" s="28" t="s">
        <v>454</v>
      </c>
      <c r="M25" s="29" t="s">
        <v>316</v>
      </c>
    </row>
    <row r="26" ht="279.75" customHeight="1">
      <c r="A26" s="28" t="s">
        <v>304</v>
      </c>
      <c r="B26" s="28" t="s">
        <v>430</v>
      </c>
      <c r="C26" s="28" t="s">
        <v>455</v>
      </c>
      <c r="D26" s="28" t="s">
        <v>456</v>
      </c>
      <c r="E26" s="28" t="s">
        <v>457</v>
      </c>
      <c r="F26" s="28" t="s">
        <v>309</v>
      </c>
      <c r="G26" s="28" t="s">
        <v>310</v>
      </c>
      <c r="H26" s="28" t="s">
        <v>434</v>
      </c>
      <c r="I26" s="28" t="s">
        <v>435</v>
      </c>
      <c r="J26" s="28" t="s">
        <v>436</v>
      </c>
      <c r="K26" s="28" t="s">
        <v>458</v>
      </c>
      <c r="L26" s="28" t="s">
        <v>459</v>
      </c>
      <c r="M26" s="29" t="s">
        <v>316</v>
      </c>
    </row>
    <row r="27" ht="279.75" customHeight="1">
      <c r="A27" s="28" t="s">
        <v>304</v>
      </c>
      <c r="B27" s="28" t="s">
        <v>460</v>
      </c>
      <c r="C27" s="28" t="s">
        <v>461</v>
      </c>
      <c r="D27" s="28" t="s">
        <v>462</v>
      </c>
      <c r="E27" s="28" t="s">
        <v>463</v>
      </c>
      <c r="F27" s="28" t="s">
        <v>447</v>
      </c>
      <c r="G27" s="28" t="s">
        <v>310</v>
      </c>
      <c r="H27" s="28" t="s">
        <v>464</v>
      </c>
      <c r="I27" s="28" t="s">
        <v>465</v>
      </c>
      <c r="J27" s="28" t="s">
        <v>466</v>
      </c>
      <c r="K27" s="28" t="s">
        <v>467</v>
      </c>
      <c r="L27" s="28" t="s">
        <v>468</v>
      </c>
      <c r="M27" s="29" t="s">
        <v>316</v>
      </c>
    </row>
    <row r="28" ht="279.75" customHeight="1">
      <c r="A28" s="28" t="s">
        <v>304</v>
      </c>
      <c r="B28" s="28" t="s">
        <v>460</v>
      </c>
      <c r="C28" s="28" t="s">
        <v>469</v>
      </c>
      <c r="D28" s="28" t="s">
        <v>470</v>
      </c>
      <c r="E28" s="28" t="s">
        <v>471</v>
      </c>
      <c r="F28" s="28" t="s">
        <v>447</v>
      </c>
      <c r="G28" s="28" t="s">
        <v>310</v>
      </c>
      <c r="H28" s="28" t="s">
        <v>464</v>
      </c>
      <c r="I28" s="28" t="s">
        <v>465</v>
      </c>
      <c r="J28" s="28" t="s">
        <v>466</v>
      </c>
      <c r="K28" s="28" t="s">
        <v>472</v>
      </c>
      <c r="L28" s="28" t="s">
        <v>473</v>
      </c>
      <c r="M28" s="29" t="s">
        <v>316</v>
      </c>
    </row>
    <row r="29" ht="279.75" customHeight="1">
      <c r="A29" s="28" t="s">
        <v>304</v>
      </c>
      <c r="B29" s="28" t="s">
        <v>460</v>
      </c>
      <c r="C29" s="28" t="s">
        <v>474</v>
      </c>
      <c r="D29" s="28" t="s">
        <v>475</v>
      </c>
      <c r="E29" s="28" t="s">
        <v>476</v>
      </c>
      <c r="F29" s="28" t="s">
        <v>447</v>
      </c>
      <c r="G29" s="28" t="s">
        <v>310</v>
      </c>
      <c r="H29" s="28" t="s">
        <v>464</v>
      </c>
      <c r="I29" s="28" t="s">
        <v>465</v>
      </c>
      <c r="J29" s="28" t="s">
        <v>466</v>
      </c>
      <c r="K29" s="28" t="s">
        <v>477</v>
      </c>
      <c r="L29" s="28" t="s">
        <v>478</v>
      </c>
      <c r="M29" s="29" t="s">
        <v>316</v>
      </c>
    </row>
    <row r="30" ht="279.75" customHeight="1">
      <c r="A30" s="28" t="s">
        <v>304</v>
      </c>
      <c r="B30" s="28" t="s">
        <v>460</v>
      </c>
      <c r="C30" s="28" t="s">
        <v>479</v>
      </c>
      <c r="D30" s="28" t="s">
        <v>480</v>
      </c>
      <c r="E30" s="28" t="s">
        <v>481</v>
      </c>
      <c r="F30" s="28" t="s">
        <v>447</v>
      </c>
      <c r="G30" s="28" t="s">
        <v>310</v>
      </c>
      <c r="H30" s="28" t="s">
        <v>464</v>
      </c>
      <c r="I30" s="28" t="s">
        <v>465</v>
      </c>
      <c r="J30" s="28" t="s">
        <v>466</v>
      </c>
      <c r="K30" s="28" t="s">
        <v>482</v>
      </c>
      <c r="L30" s="28" t="s">
        <v>483</v>
      </c>
      <c r="M30" s="29" t="s">
        <v>316</v>
      </c>
    </row>
    <row r="31" ht="279.75" customHeight="1">
      <c r="A31" s="28" t="s">
        <v>304</v>
      </c>
      <c r="B31" s="28" t="s">
        <v>460</v>
      </c>
      <c r="C31" s="28" t="s">
        <v>484</v>
      </c>
      <c r="D31" s="28" t="s">
        <v>485</v>
      </c>
      <c r="E31" s="28" t="s">
        <v>486</v>
      </c>
      <c r="F31" s="28" t="s">
        <v>447</v>
      </c>
      <c r="G31" s="28" t="s">
        <v>310</v>
      </c>
      <c r="H31" s="28" t="s">
        <v>464</v>
      </c>
      <c r="I31" s="28" t="s">
        <v>465</v>
      </c>
      <c r="J31" s="28" t="s">
        <v>466</v>
      </c>
      <c r="K31" s="28" t="s">
        <v>487</v>
      </c>
      <c r="L31" s="28" t="s">
        <v>488</v>
      </c>
      <c r="M31" s="29" t="s">
        <v>316</v>
      </c>
    </row>
    <row r="32" ht="279.75" customHeight="1">
      <c r="A32" s="28" t="s">
        <v>304</v>
      </c>
      <c r="B32" s="28" t="s">
        <v>489</v>
      </c>
      <c r="C32" s="28" t="s">
        <v>490</v>
      </c>
      <c r="D32" s="28" t="s">
        <v>491</v>
      </c>
      <c r="E32" s="28" t="s">
        <v>492</v>
      </c>
      <c r="F32" s="28" t="s">
        <v>309</v>
      </c>
      <c r="G32" s="28" t="s">
        <v>310</v>
      </c>
      <c r="H32" s="28" t="s">
        <v>493</v>
      </c>
      <c r="I32" s="28" t="s">
        <v>494</v>
      </c>
      <c r="J32" s="28" t="s">
        <v>495</v>
      </c>
      <c r="K32" s="28" t="s">
        <v>496</v>
      </c>
      <c r="L32" s="28" t="s">
        <v>497</v>
      </c>
      <c r="M32" s="29" t="s">
        <v>316</v>
      </c>
    </row>
    <row r="33" ht="279.75" customHeight="1">
      <c r="A33" s="28" t="s">
        <v>304</v>
      </c>
      <c r="B33" s="28" t="s">
        <v>489</v>
      </c>
      <c r="C33" s="28" t="s">
        <v>498</v>
      </c>
      <c r="D33" s="28" t="s">
        <v>499</v>
      </c>
      <c r="E33" s="28" t="s">
        <v>500</v>
      </c>
      <c r="F33" s="28" t="s">
        <v>309</v>
      </c>
      <c r="G33" s="28" t="s">
        <v>310</v>
      </c>
      <c r="H33" s="28" t="s">
        <v>493</v>
      </c>
      <c r="I33" s="28" t="s">
        <v>494</v>
      </c>
      <c r="J33" s="28" t="s">
        <v>495</v>
      </c>
      <c r="K33" s="28" t="s">
        <v>501</v>
      </c>
      <c r="L33" s="28" t="s">
        <v>502</v>
      </c>
      <c r="M33" s="29" t="s">
        <v>316</v>
      </c>
    </row>
    <row r="34" ht="279.75" customHeight="1">
      <c r="A34" s="28" t="s">
        <v>304</v>
      </c>
      <c r="B34" s="28" t="s">
        <v>489</v>
      </c>
      <c r="C34" s="28" t="s">
        <v>503</v>
      </c>
      <c r="D34" s="28" t="s">
        <v>504</v>
      </c>
      <c r="E34" s="28" t="s">
        <v>505</v>
      </c>
      <c r="F34" s="28" t="s">
        <v>309</v>
      </c>
      <c r="G34" s="28" t="s">
        <v>310</v>
      </c>
      <c r="H34" s="28" t="s">
        <v>493</v>
      </c>
      <c r="I34" s="28" t="s">
        <v>494</v>
      </c>
      <c r="J34" s="28" t="s">
        <v>495</v>
      </c>
      <c r="K34" s="28" t="s">
        <v>506</v>
      </c>
      <c r="L34" s="28" t="s">
        <v>507</v>
      </c>
      <c r="M34" s="29" t="s">
        <v>316</v>
      </c>
    </row>
    <row r="35" ht="279.75" customHeight="1">
      <c r="A35" s="28" t="s">
        <v>304</v>
      </c>
      <c r="B35" s="28" t="s">
        <v>489</v>
      </c>
      <c r="C35" s="28" t="s">
        <v>508</v>
      </c>
      <c r="D35" s="28" t="s">
        <v>509</v>
      </c>
      <c r="E35" s="28" t="s">
        <v>510</v>
      </c>
      <c r="F35" s="28" t="s">
        <v>309</v>
      </c>
      <c r="G35" s="28" t="s">
        <v>310</v>
      </c>
      <c r="H35" s="28" t="s">
        <v>493</v>
      </c>
      <c r="I35" s="28" t="s">
        <v>494</v>
      </c>
      <c r="J35" s="28" t="s">
        <v>495</v>
      </c>
      <c r="K35" s="28" t="s">
        <v>511</v>
      </c>
      <c r="L35" s="28" t="s">
        <v>512</v>
      </c>
      <c r="M35" s="29" t="s">
        <v>316</v>
      </c>
    </row>
    <row r="36" ht="279.75" customHeight="1">
      <c r="A36" s="28" t="s">
        <v>304</v>
      </c>
      <c r="B36" s="28" t="s">
        <v>513</v>
      </c>
      <c r="C36" s="28" t="s">
        <v>514</v>
      </c>
      <c r="D36" s="28" t="s">
        <v>515</v>
      </c>
      <c r="E36" s="28" t="s">
        <v>516</v>
      </c>
      <c r="F36" s="28" t="s">
        <v>309</v>
      </c>
      <c r="G36" s="28" t="s">
        <v>310</v>
      </c>
      <c r="H36" s="28" t="s">
        <v>517</v>
      </c>
      <c r="I36" s="28" t="s">
        <v>518</v>
      </c>
      <c r="J36" s="28" t="s">
        <v>519</v>
      </c>
      <c r="K36" s="28" t="s">
        <v>520</v>
      </c>
      <c r="L36" s="28" t="s">
        <v>521</v>
      </c>
      <c r="M36" s="29" t="s">
        <v>316</v>
      </c>
    </row>
    <row r="37" ht="279.75" customHeight="1">
      <c r="A37" s="30" t="s">
        <v>304</v>
      </c>
      <c r="B37" s="30" t="s">
        <v>513</v>
      </c>
      <c r="C37" s="30" t="s">
        <v>522</v>
      </c>
      <c r="D37" s="30" t="s">
        <v>523</v>
      </c>
      <c r="E37" s="30" t="s">
        <v>524</v>
      </c>
      <c r="F37" s="30" t="s">
        <v>309</v>
      </c>
      <c r="G37" s="30" t="s">
        <v>310</v>
      </c>
      <c r="H37" s="30" t="s">
        <v>517</v>
      </c>
      <c r="I37" s="30" t="s">
        <v>518</v>
      </c>
      <c r="J37" s="30" t="s">
        <v>519</v>
      </c>
      <c r="K37" s="30" t="s">
        <v>525</v>
      </c>
      <c r="L37" s="30" t="s">
        <v>526</v>
      </c>
      <c r="M37" s="29" t="s">
        <v>316</v>
      </c>
    </row>
    <row r="38" ht="279.75" customHeight="1">
      <c r="A38" s="28" t="s">
        <v>304</v>
      </c>
      <c r="B38" s="28" t="s">
        <v>513</v>
      </c>
      <c r="C38" s="28" t="s">
        <v>527</v>
      </c>
      <c r="D38" s="28" t="s">
        <v>528</v>
      </c>
      <c r="E38" s="28" t="s">
        <v>529</v>
      </c>
      <c r="F38" s="28" t="s">
        <v>309</v>
      </c>
      <c r="G38" s="28" t="s">
        <v>310</v>
      </c>
      <c r="H38" s="28" t="s">
        <v>517</v>
      </c>
      <c r="I38" s="28" t="s">
        <v>518</v>
      </c>
      <c r="J38" s="28" t="s">
        <v>519</v>
      </c>
      <c r="K38" s="28" t="s">
        <v>530</v>
      </c>
      <c r="L38" s="28" t="s">
        <v>531</v>
      </c>
      <c r="M38" s="29" t="s">
        <v>316</v>
      </c>
    </row>
    <row r="39" ht="279.75" customHeight="1">
      <c r="A39" s="28" t="s">
        <v>304</v>
      </c>
      <c r="B39" s="28" t="s">
        <v>513</v>
      </c>
      <c r="C39" s="28" t="s">
        <v>532</v>
      </c>
      <c r="D39" s="28" t="s">
        <v>533</v>
      </c>
      <c r="E39" s="28" t="s">
        <v>534</v>
      </c>
      <c r="F39" s="28" t="s">
        <v>309</v>
      </c>
      <c r="G39" s="28" t="s">
        <v>310</v>
      </c>
      <c r="H39" s="28" t="s">
        <v>517</v>
      </c>
      <c r="I39" s="28" t="s">
        <v>518</v>
      </c>
      <c r="J39" s="28" t="s">
        <v>519</v>
      </c>
      <c r="K39" s="28" t="s">
        <v>535</v>
      </c>
      <c r="L39" s="28" t="s">
        <v>536</v>
      </c>
      <c r="M39" s="29" t="s">
        <v>316</v>
      </c>
    </row>
    <row r="40" ht="279.75" customHeight="1">
      <c r="A40" s="28" t="s">
        <v>537</v>
      </c>
      <c r="B40" s="28" t="s">
        <v>538</v>
      </c>
      <c r="C40" s="28" t="s">
        <v>539</v>
      </c>
      <c r="D40" s="28" t="s">
        <v>540</v>
      </c>
      <c r="E40" s="28" t="s">
        <v>541</v>
      </c>
      <c r="F40" s="28" t="s">
        <v>330</v>
      </c>
      <c r="G40" s="28" t="s">
        <v>310</v>
      </c>
      <c r="H40" s="28" t="s">
        <v>542</v>
      </c>
      <c r="I40" s="28" t="s">
        <v>543</v>
      </c>
      <c r="J40" s="28" t="s">
        <v>544</v>
      </c>
      <c r="K40" s="28" t="s">
        <v>545</v>
      </c>
      <c r="L40" s="28" t="s">
        <v>546</v>
      </c>
      <c r="M40" s="29" t="s">
        <v>316</v>
      </c>
    </row>
    <row r="41" ht="279.75" customHeight="1">
      <c r="A41" s="28" t="s">
        <v>537</v>
      </c>
      <c r="B41" s="28" t="s">
        <v>538</v>
      </c>
      <c r="C41" s="28" t="s">
        <v>547</v>
      </c>
      <c r="D41" s="28" t="s">
        <v>548</v>
      </c>
      <c r="E41" s="28" t="s">
        <v>549</v>
      </c>
      <c r="F41" s="28" t="s">
        <v>330</v>
      </c>
      <c r="G41" s="28" t="s">
        <v>310</v>
      </c>
      <c r="H41" s="28" t="s">
        <v>542</v>
      </c>
      <c r="I41" s="28" t="s">
        <v>543</v>
      </c>
      <c r="J41" s="28" t="s">
        <v>544</v>
      </c>
      <c r="K41" s="28" t="s">
        <v>550</v>
      </c>
      <c r="L41" s="28" t="s">
        <v>551</v>
      </c>
      <c r="M41" s="29" t="s">
        <v>316</v>
      </c>
    </row>
    <row r="42" ht="279.75" customHeight="1">
      <c r="A42" s="28" t="s">
        <v>537</v>
      </c>
      <c r="B42" s="28" t="s">
        <v>538</v>
      </c>
      <c r="C42" s="28" t="s">
        <v>552</v>
      </c>
      <c r="D42" s="28" t="s">
        <v>553</v>
      </c>
      <c r="E42" s="28" t="s">
        <v>554</v>
      </c>
      <c r="F42" s="28" t="s">
        <v>330</v>
      </c>
      <c r="G42" s="28" t="s">
        <v>310</v>
      </c>
      <c r="H42" s="28" t="s">
        <v>542</v>
      </c>
      <c r="I42" s="28" t="s">
        <v>543</v>
      </c>
      <c r="J42" s="28" t="s">
        <v>544</v>
      </c>
      <c r="K42" s="28" t="s">
        <v>555</v>
      </c>
      <c r="L42" s="28" t="s">
        <v>556</v>
      </c>
      <c r="M42" s="29" t="s">
        <v>316</v>
      </c>
    </row>
    <row r="43" ht="279.75" customHeight="1">
      <c r="A43" s="28" t="s">
        <v>537</v>
      </c>
      <c r="B43" s="28" t="s">
        <v>538</v>
      </c>
      <c r="C43" s="28" t="s">
        <v>557</v>
      </c>
      <c r="D43" s="28" t="s">
        <v>558</v>
      </c>
      <c r="E43" s="28" t="s">
        <v>559</v>
      </c>
      <c r="F43" s="28" t="s">
        <v>330</v>
      </c>
      <c r="G43" s="28" t="s">
        <v>310</v>
      </c>
      <c r="H43" s="28" t="s">
        <v>542</v>
      </c>
      <c r="I43" s="28" t="s">
        <v>543</v>
      </c>
      <c r="J43" s="28" t="s">
        <v>544</v>
      </c>
      <c r="K43" s="28" t="s">
        <v>560</v>
      </c>
      <c r="L43" s="28" t="s">
        <v>561</v>
      </c>
      <c r="M43" s="29" t="s">
        <v>316</v>
      </c>
    </row>
    <row r="44" ht="279.75" customHeight="1">
      <c r="A44" s="28" t="s">
        <v>537</v>
      </c>
      <c r="B44" s="28" t="s">
        <v>538</v>
      </c>
      <c r="C44" s="28" t="s">
        <v>562</v>
      </c>
      <c r="D44" s="28" t="s">
        <v>563</v>
      </c>
      <c r="E44" s="28" t="s">
        <v>564</v>
      </c>
      <c r="F44" s="28" t="s">
        <v>330</v>
      </c>
      <c r="G44" s="28" t="s">
        <v>310</v>
      </c>
      <c r="H44" s="28" t="s">
        <v>542</v>
      </c>
      <c r="I44" s="28" t="s">
        <v>543</v>
      </c>
      <c r="J44" s="28" t="s">
        <v>544</v>
      </c>
      <c r="K44" s="28" t="s">
        <v>565</v>
      </c>
      <c r="L44" s="28" t="s">
        <v>566</v>
      </c>
      <c r="M44" s="29" t="s">
        <v>316</v>
      </c>
    </row>
    <row r="45" ht="279.75" customHeight="1">
      <c r="A45" s="28" t="s">
        <v>537</v>
      </c>
      <c r="B45" s="28" t="s">
        <v>538</v>
      </c>
      <c r="C45" s="28" t="s">
        <v>567</v>
      </c>
      <c r="D45" s="28" t="s">
        <v>568</v>
      </c>
      <c r="E45" s="28" t="s">
        <v>569</v>
      </c>
      <c r="F45" s="28" t="s">
        <v>330</v>
      </c>
      <c r="G45" s="28" t="s">
        <v>310</v>
      </c>
      <c r="H45" s="28" t="s">
        <v>542</v>
      </c>
      <c r="I45" s="28" t="s">
        <v>543</v>
      </c>
      <c r="J45" s="28" t="s">
        <v>544</v>
      </c>
      <c r="K45" s="28" t="s">
        <v>570</v>
      </c>
      <c r="L45" s="28" t="s">
        <v>571</v>
      </c>
      <c r="M45" s="29" t="s">
        <v>316</v>
      </c>
    </row>
    <row r="46" ht="279.75" customHeight="1">
      <c r="A46" s="28" t="s">
        <v>537</v>
      </c>
      <c r="B46" s="28" t="s">
        <v>538</v>
      </c>
      <c r="C46" s="28" t="s">
        <v>572</v>
      </c>
      <c r="D46" s="28" t="s">
        <v>573</v>
      </c>
      <c r="E46" s="28" t="s">
        <v>574</v>
      </c>
      <c r="F46" s="28" t="s">
        <v>309</v>
      </c>
      <c r="G46" s="28" t="s">
        <v>310</v>
      </c>
      <c r="H46" s="28" t="s">
        <v>542</v>
      </c>
      <c r="I46" s="28" t="s">
        <v>543</v>
      </c>
      <c r="J46" s="28" t="s">
        <v>544</v>
      </c>
      <c r="K46" s="28" t="s">
        <v>575</v>
      </c>
      <c r="L46" s="28" t="s">
        <v>576</v>
      </c>
      <c r="M46" s="29" t="s">
        <v>316</v>
      </c>
    </row>
    <row r="47" ht="279.75" customHeight="1">
      <c r="A47" s="28" t="s">
        <v>537</v>
      </c>
      <c r="B47" s="28" t="s">
        <v>538</v>
      </c>
      <c r="C47" s="28" t="s">
        <v>577</v>
      </c>
      <c r="D47" s="28" t="s">
        <v>578</v>
      </c>
      <c r="E47" s="28" t="s">
        <v>579</v>
      </c>
      <c r="F47" s="28" t="s">
        <v>330</v>
      </c>
      <c r="G47" s="28" t="s">
        <v>310</v>
      </c>
      <c r="H47" s="28" t="s">
        <v>542</v>
      </c>
      <c r="I47" s="28" t="s">
        <v>543</v>
      </c>
      <c r="J47" s="28" t="s">
        <v>544</v>
      </c>
      <c r="K47" s="28" t="s">
        <v>580</v>
      </c>
      <c r="L47" s="28" t="s">
        <v>581</v>
      </c>
      <c r="M47" s="29" t="s">
        <v>316</v>
      </c>
    </row>
    <row r="48" ht="279.75" customHeight="1">
      <c r="A48" s="28" t="s">
        <v>537</v>
      </c>
      <c r="B48" s="28" t="s">
        <v>582</v>
      </c>
      <c r="C48" s="28" t="s">
        <v>583</v>
      </c>
      <c r="D48" s="28" t="s">
        <v>584</v>
      </c>
      <c r="E48" s="28" t="s">
        <v>585</v>
      </c>
      <c r="F48" s="28" t="s">
        <v>309</v>
      </c>
      <c r="G48" s="28" t="s">
        <v>310</v>
      </c>
      <c r="H48" s="28" t="s">
        <v>586</v>
      </c>
      <c r="I48" s="28" t="s">
        <v>587</v>
      </c>
      <c r="J48" s="28" t="s">
        <v>588</v>
      </c>
      <c r="K48" s="28" t="s">
        <v>589</v>
      </c>
      <c r="L48" s="28" t="s">
        <v>590</v>
      </c>
      <c r="M48" s="29" t="s">
        <v>316</v>
      </c>
    </row>
    <row r="49" ht="279.75" customHeight="1">
      <c r="A49" s="28" t="s">
        <v>537</v>
      </c>
      <c r="B49" s="28" t="s">
        <v>582</v>
      </c>
      <c r="C49" s="28" t="s">
        <v>591</v>
      </c>
      <c r="D49" s="28" t="s">
        <v>592</v>
      </c>
      <c r="E49" s="28" t="s">
        <v>593</v>
      </c>
      <c r="F49" s="28" t="s">
        <v>447</v>
      </c>
      <c r="G49" s="28" t="s">
        <v>310</v>
      </c>
      <c r="H49" s="28" t="s">
        <v>586</v>
      </c>
      <c r="I49" s="28" t="s">
        <v>587</v>
      </c>
      <c r="J49" s="28" t="s">
        <v>588</v>
      </c>
      <c r="K49" s="28" t="s">
        <v>594</v>
      </c>
      <c r="L49" s="28" t="s">
        <v>595</v>
      </c>
      <c r="M49" s="29" t="s">
        <v>316</v>
      </c>
    </row>
    <row r="50" ht="279.75" customHeight="1">
      <c r="A50" s="28" t="s">
        <v>537</v>
      </c>
      <c r="B50" s="28" t="s">
        <v>582</v>
      </c>
      <c r="C50" s="28" t="s">
        <v>596</v>
      </c>
      <c r="D50" s="28" t="s">
        <v>597</v>
      </c>
      <c r="E50" s="28" t="s">
        <v>598</v>
      </c>
      <c r="F50" s="28" t="s">
        <v>309</v>
      </c>
      <c r="G50" s="28" t="s">
        <v>310</v>
      </c>
      <c r="H50" s="28" t="s">
        <v>586</v>
      </c>
      <c r="I50" s="28" t="s">
        <v>587</v>
      </c>
      <c r="J50" s="28" t="s">
        <v>588</v>
      </c>
      <c r="K50" s="28" t="s">
        <v>599</v>
      </c>
      <c r="L50" s="28" t="s">
        <v>600</v>
      </c>
      <c r="M50" s="29" t="s">
        <v>316</v>
      </c>
    </row>
    <row r="51" ht="279.75" customHeight="1">
      <c r="A51" s="28" t="s">
        <v>537</v>
      </c>
      <c r="B51" s="28" t="s">
        <v>582</v>
      </c>
      <c r="C51" s="28" t="s">
        <v>601</v>
      </c>
      <c r="D51" s="28" t="s">
        <v>602</v>
      </c>
      <c r="E51" s="28" t="s">
        <v>603</v>
      </c>
      <c r="F51" s="28" t="s">
        <v>309</v>
      </c>
      <c r="G51" s="28" t="s">
        <v>310</v>
      </c>
      <c r="H51" s="28" t="s">
        <v>586</v>
      </c>
      <c r="I51" s="28" t="s">
        <v>587</v>
      </c>
      <c r="J51" s="28" t="s">
        <v>588</v>
      </c>
      <c r="K51" s="28" t="s">
        <v>604</v>
      </c>
      <c r="L51" s="28" t="s">
        <v>605</v>
      </c>
      <c r="M51" s="29" t="s">
        <v>316</v>
      </c>
    </row>
    <row r="52" ht="279.75" customHeight="1">
      <c r="A52" s="28" t="s">
        <v>537</v>
      </c>
      <c r="B52" s="28" t="s">
        <v>582</v>
      </c>
      <c r="C52" s="28" t="s">
        <v>606</v>
      </c>
      <c r="D52" s="28" t="s">
        <v>607</v>
      </c>
      <c r="E52" s="28" t="s">
        <v>608</v>
      </c>
      <c r="F52" s="28" t="s">
        <v>309</v>
      </c>
      <c r="G52" s="28" t="s">
        <v>310</v>
      </c>
      <c r="H52" s="28" t="s">
        <v>586</v>
      </c>
      <c r="I52" s="28" t="s">
        <v>587</v>
      </c>
      <c r="J52" s="28" t="s">
        <v>588</v>
      </c>
      <c r="K52" s="28" t="s">
        <v>609</v>
      </c>
      <c r="L52" s="28" t="s">
        <v>610</v>
      </c>
      <c r="M52" s="29" t="s">
        <v>316</v>
      </c>
    </row>
    <row r="53" ht="279.75" customHeight="1">
      <c r="A53" s="28" t="s">
        <v>537</v>
      </c>
      <c r="B53" s="28" t="s">
        <v>611</v>
      </c>
      <c r="C53" s="28" t="s">
        <v>612</v>
      </c>
      <c r="D53" s="28" t="s">
        <v>613</v>
      </c>
      <c r="E53" s="28" t="s">
        <v>614</v>
      </c>
      <c r="F53" s="28" t="s">
        <v>309</v>
      </c>
      <c r="G53" s="28" t="s">
        <v>310</v>
      </c>
      <c r="H53" s="28" t="s">
        <v>615</v>
      </c>
      <c r="I53" s="28" t="s">
        <v>616</v>
      </c>
      <c r="J53" s="28" t="s">
        <v>617</v>
      </c>
      <c r="K53" s="28" t="s">
        <v>618</v>
      </c>
      <c r="L53" s="28" t="s">
        <v>619</v>
      </c>
      <c r="M53" s="29" t="s">
        <v>316</v>
      </c>
    </row>
    <row r="54" ht="279.75" customHeight="1">
      <c r="A54" s="28" t="s">
        <v>537</v>
      </c>
      <c r="B54" s="28" t="s">
        <v>611</v>
      </c>
      <c r="C54" s="28" t="s">
        <v>620</v>
      </c>
      <c r="D54" s="28" t="s">
        <v>621</v>
      </c>
      <c r="E54" s="28" t="s">
        <v>622</v>
      </c>
      <c r="F54" s="28" t="s">
        <v>309</v>
      </c>
      <c r="G54" s="28" t="s">
        <v>310</v>
      </c>
      <c r="H54" s="28" t="s">
        <v>615</v>
      </c>
      <c r="I54" s="28" t="s">
        <v>616</v>
      </c>
      <c r="J54" s="28" t="s">
        <v>617</v>
      </c>
      <c r="K54" s="28" t="s">
        <v>623</v>
      </c>
      <c r="L54" s="28" t="s">
        <v>624</v>
      </c>
      <c r="M54" s="29" t="s">
        <v>316</v>
      </c>
    </row>
    <row r="55" ht="279.75" customHeight="1">
      <c r="A55" s="28" t="s">
        <v>537</v>
      </c>
      <c r="B55" s="28" t="s">
        <v>611</v>
      </c>
      <c r="C55" s="28" t="s">
        <v>625</v>
      </c>
      <c r="D55" s="28" t="s">
        <v>626</v>
      </c>
      <c r="E55" s="28" t="s">
        <v>627</v>
      </c>
      <c r="F55" s="28" t="s">
        <v>447</v>
      </c>
      <c r="G55" s="28" t="s">
        <v>310</v>
      </c>
      <c r="H55" s="28" t="s">
        <v>615</v>
      </c>
      <c r="I55" s="28" t="s">
        <v>616</v>
      </c>
      <c r="J55" s="28" t="s">
        <v>617</v>
      </c>
      <c r="K55" s="28" t="s">
        <v>628</v>
      </c>
      <c r="L55" s="28" t="s">
        <v>629</v>
      </c>
      <c r="M55" s="29" t="s">
        <v>316</v>
      </c>
    </row>
    <row r="56" ht="279.75" customHeight="1">
      <c r="A56" s="28" t="s">
        <v>537</v>
      </c>
      <c r="B56" s="28" t="s">
        <v>611</v>
      </c>
      <c r="C56" s="28" t="s">
        <v>630</v>
      </c>
      <c r="D56" s="28" t="s">
        <v>631</v>
      </c>
      <c r="E56" s="28" t="s">
        <v>632</v>
      </c>
      <c r="F56" s="28" t="s">
        <v>447</v>
      </c>
      <c r="G56" s="28" t="s">
        <v>310</v>
      </c>
      <c r="H56" s="28" t="s">
        <v>615</v>
      </c>
      <c r="I56" s="28" t="s">
        <v>616</v>
      </c>
      <c r="J56" s="28" t="s">
        <v>617</v>
      </c>
      <c r="K56" s="28" t="s">
        <v>633</v>
      </c>
      <c r="L56" s="28" t="s">
        <v>634</v>
      </c>
      <c r="M56" s="29" t="s">
        <v>316</v>
      </c>
    </row>
    <row r="57" ht="279.75" customHeight="1">
      <c r="A57" s="28" t="s">
        <v>537</v>
      </c>
      <c r="B57" s="28" t="s">
        <v>611</v>
      </c>
      <c r="C57" s="28" t="s">
        <v>635</v>
      </c>
      <c r="D57" s="28" t="s">
        <v>636</v>
      </c>
      <c r="E57" s="28" t="s">
        <v>637</v>
      </c>
      <c r="F57" s="28" t="s">
        <v>309</v>
      </c>
      <c r="G57" s="28" t="s">
        <v>310</v>
      </c>
      <c r="H57" s="28" t="s">
        <v>615</v>
      </c>
      <c r="I57" s="28" t="s">
        <v>616</v>
      </c>
      <c r="J57" s="28" t="s">
        <v>617</v>
      </c>
      <c r="K57" s="28" t="s">
        <v>638</v>
      </c>
      <c r="L57" s="28" t="s">
        <v>639</v>
      </c>
      <c r="M57" s="29" t="s">
        <v>316</v>
      </c>
    </row>
    <row r="58" ht="279.75" customHeight="1">
      <c r="A58" s="28" t="s">
        <v>537</v>
      </c>
      <c r="B58" s="28" t="s">
        <v>611</v>
      </c>
      <c r="C58" s="28" t="s">
        <v>640</v>
      </c>
      <c r="D58" s="28" t="s">
        <v>641</v>
      </c>
      <c r="E58" s="28" t="s">
        <v>642</v>
      </c>
      <c r="F58" s="28" t="s">
        <v>447</v>
      </c>
      <c r="G58" s="28" t="s">
        <v>310</v>
      </c>
      <c r="H58" s="28" t="s">
        <v>615</v>
      </c>
      <c r="I58" s="28" t="s">
        <v>616</v>
      </c>
      <c r="J58" s="28" t="s">
        <v>617</v>
      </c>
      <c r="K58" s="28" t="s">
        <v>643</v>
      </c>
      <c r="L58" s="28" t="s">
        <v>644</v>
      </c>
      <c r="M58" s="29" t="s">
        <v>316</v>
      </c>
    </row>
    <row r="59" ht="279.75" customHeight="1">
      <c r="A59" s="28" t="s">
        <v>537</v>
      </c>
      <c r="B59" s="28" t="s">
        <v>645</v>
      </c>
      <c r="C59" s="28" t="s">
        <v>646</v>
      </c>
      <c r="D59" s="28" t="s">
        <v>647</v>
      </c>
      <c r="E59" s="28" t="s">
        <v>648</v>
      </c>
      <c r="F59" s="28" t="s">
        <v>447</v>
      </c>
      <c r="G59" s="28" t="s">
        <v>310</v>
      </c>
      <c r="H59" s="28" t="s">
        <v>649</v>
      </c>
      <c r="I59" s="28" t="s">
        <v>616</v>
      </c>
      <c r="J59" s="28" t="s">
        <v>617</v>
      </c>
      <c r="K59" s="28" t="s">
        <v>650</v>
      </c>
      <c r="L59" s="28" t="s">
        <v>651</v>
      </c>
      <c r="M59" s="29" t="s">
        <v>316</v>
      </c>
    </row>
    <row r="60" ht="279.75" customHeight="1">
      <c r="A60" s="28" t="s">
        <v>537</v>
      </c>
      <c r="B60" s="28" t="s">
        <v>645</v>
      </c>
      <c r="C60" s="28" t="s">
        <v>652</v>
      </c>
      <c r="D60" s="28" t="s">
        <v>653</v>
      </c>
      <c r="E60" s="28" t="s">
        <v>654</v>
      </c>
      <c r="F60" s="28" t="s">
        <v>309</v>
      </c>
      <c r="G60" s="28" t="s">
        <v>310</v>
      </c>
      <c r="H60" s="28" t="s">
        <v>649</v>
      </c>
      <c r="I60" s="28" t="s">
        <v>616</v>
      </c>
      <c r="J60" s="28" t="s">
        <v>617</v>
      </c>
      <c r="K60" s="28" t="s">
        <v>655</v>
      </c>
      <c r="L60" s="28" t="s">
        <v>656</v>
      </c>
      <c r="M60" s="29" t="s">
        <v>316</v>
      </c>
    </row>
    <row r="61" ht="279.75" customHeight="1">
      <c r="A61" s="28" t="s">
        <v>537</v>
      </c>
      <c r="B61" s="28" t="s">
        <v>645</v>
      </c>
      <c r="C61" s="28" t="s">
        <v>657</v>
      </c>
      <c r="D61" s="28" t="s">
        <v>658</v>
      </c>
      <c r="E61" s="28" t="s">
        <v>659</v>
      </c>
      <c r="F61" s="28" t="s">
        <v>447</v>
      </c>
      <c r="G61" s="28" t="s">
        <v>310</v>
      </c>
      <c r="H61" s="28" t="s">
        <v>649</v>
      </c>
      <c r="I61" s="28" t="s">
        <v>616</v>
      </c>
      <c r="J61" s="28" t="s">
        <v>617</v>
      </c>
      <c r="K61" s="28" t="s">
        <v>660</v>
      </c>
      <c r="L61" s="28" t="s">
        <v>661</v>
      </c>
      <c r="M61" s="29" t="s">
        <v>316</v>
      </c>
    </row>
    <row r="62" ht="279.75" customHeight="1">
      <c r="A62" s="28" t="s">
        <v>537</v>
      </c>
      <c r="B62" s="28" t="s">
        <v>645</v>
      </c>
      <c r="C62" s="28" t="s">
        <v>662</v>
      </c>
      <c r="D62" s="28" t="s">
        <v>663</v>
      </c>
      <c r="E62" s="28" t="s">
        <v>664</v>
      </c>
      <c r="F62" s="28" t="s">
        <v>309</v>
      </c>
      <c r="G62" s="28" t="s">
        <v>310</v>
      </c>
      <c r="H62" s="28" t="s">
        <v>649</v>
      </c>
      <c r="I62" s="28" t="s">
        <v>616</v>
      </c>
      <c r="J62" s="28" t="s">
        <v>617</v>
      </c>
      <c r="K62" s="28" t="s">
        <v>665</v>
      </c>
      <c r="L62" s="28" t="s">
        <v>666</v>
      </c>
      <c r="M62" s="29" t="s">
        <v>316</v>
      </c>
    </row>
    <row r="63" ht="279.75" customHeight="1">
      <c r="A63" s="28" t="s">
        <v>537</v>
      </c>
      <c r="B63" s="28" t="s">
        <v>645</v>
      </c>
      <c r="C63" s="28" t="s">
        <v>667</v>
      </c>
      <c r="D63" s="28" t="s">
        <v>668</v>
      </c>
      <c r="E63" s="28" t="s">
        <v>669</v>
      </c>
      <c r="F63" s="28" t="s">
        <v>309</v>
      </c>
      <c r="G63" s="28" t="s">
        <v>310</v>
      </c>
      <c r="H63" s="28" t="s">
        <v>649</v>
      </c>
      <c r="I63" s="28" t="s">
        <v>616</v>
      </c>
      <c r="J63" s="28" t="s">
        <v>617</v>
      </c>
      <c r="K63" s="28" t="s">
        <v>670</v>
      </c>
      <c r="L63" s="28" t="s">
        <v>671</v>
      </c>
      <c r="M63" s="29" t="s">
        <v>316</v>
      </c>
    </row>
    <row r="64" ht="279.75" customHeight="1">
      <c r="A64" s="28" t="s">
        <v>537</v>
      </c>
      <c r="B64" s="28" t="s">
        <v>672</v>
      </c>
      <c r="C64" s="28" t="s">
        <v>673</v>
      </c>
      <c r="D64" s="28" t="s">
        <v>674</v>
      </c>
      <c r="E64" s="28" t="s">
        <v>675</v>
      </c>
      <c r="F64" s="28" t="s">
        <v>447</v>
      </c>
      <c r="G64" s="28" t="s">
        <v>310</v>
      </c>
      <c r="H64" s="28" t="s">
        <v>676</v>
      </c>
      <c r="I64" s="28" t="s">
        <v>677</v>
      </c>
      <c r="J64" s="28" t="s">
        <v>678</v>
      </c>
      <c r="K64" s="28" t="s">
        <v>679</v>
      </c>
      <c r="L64" s="28" t="s">
        <v>680</v>
      </c>
      <c r="M64" s="29" t="s">
        <v>316</v>
      </c>
    </row>
    <row r="65" ht="279.75" customHeight="1">
      <c r="A65" s="28" t="s">
        <v>537</v>
      </c>
      <c r="B65" s="28" t="s">
        <v>672</v>
      </c>
      <c r="C65" s="28" t="s">
        <v>681</v>
      </c>
      <c r="D65" s="28" t="s">
        <v>682</v>
      </c>
      <c r="E65" s="28" t="s">
        <v>683</v>
      </c>
      <c r="F65" s="28" t="s">
        <v>447</v>
      </c>
      <c r="G65" s="28" t="s">
        <v>310</v>
      </c>
      <c r="H65" s="28" t="s">
        <v>676</v>
      </c>
      <c r="I65" s="28" t="s">
        <v>677</v>
      </c>
      <c r="J65" s="28" t="s">
        <v>678</v>
      </c>
      <c r="K65" s="28" t="s">
        <v>684</v>
      </c>
      <c r="L65" s="28" t="s">
        <v>685</v>
      </c>
      <c r="M65" s="29" t="s">
        <v>316</v>
      </c>
    </row>
    <row r="66" ht="279.75" customHeight="1">
      <c r="A66" s="28" t="s">
        <v>537</v>
      </c>
      <c r="B66" s="28" t="s">
        <v>672</v>
      </c>
      <c r="C66" s="28" t="s">
        <v>686</v>
      </c>
      <c r="D66" s="28" t="s">
        <v>687</v>
      </c>
      <c r="E66" s="28" t="s">
        <v>688</v>
      </c>
      <c r="F66" s="28" t="s">
        <v>447</v>
      </c>
      <c r="G66" s="28" t="s">
        <v>310</v>
      </c>
      <c r="H66" s="28" t="s">
        <v>676</v>
      </c>
      <c r="I66" s="28" t="s">
        <v>677</v>
      </c>
      <c r="J66" s="28" t="s">
        <v>678</v>
      </c>
      <c r="K66" s="28" t="s">
        <v>689</v>
      </c>
      <c r="L66" s="28" t="s">
        <v>690</v>
      </c>
      <c r="M66" s="29" t="s">
        <v>316</v>
      </c>
    </row>
    <row r="67" ht="279.75" customHeight="1">
      <c r="A67" s="28" t="s">
        <v>537</v>
      </c>
      <c r="B67" s="28" t="s">
        <v>672</v>
      </c>
      <c r="C67" s="28" t="s">
        <v>691</v>
      </c>
      <c r="D67" s="28" t="s">
        <v>692</v>
      </c>
      <c r="E67" s="28" t="s">
        <v>693</v>
      </c>
      <c r="F67" s="28" t="s">
        <v>447</v>
      </c>
      <c r="G67" s="28" t="s">
        <v>310</v>
      </c>
      <c r="H67" s="28" t="s">
        <v>676</v>
      </c>
      <c r="I67" s="28" t="s">
        <v>677</v>
      </c>
      <c r="J67" s="28" t="s">
        <v>678</v>
      </c>
      <c r="K67" s="28" t="s">
        <v>694</v>
      </c>
      <c r="L67" s="28" t="s">
        <v>695</v>
      </c>
      <c r="M67" s="29" t="s">
        <v>316</v>
      </c>
    </row>
    <row r="68" ht="279.75" customHeight="1">
      <c r="A68" s="28" t="s">
        <v>537</v>
      </c>
      <c r="B68" s="28" t="s">
        <v>672</v>
      </c>
      <c r="C68" s="28" t="s">
        <v>696</v>
      </c>
      <c r="D68" s="28" t="s">
        <v>697</v>
      </c>
      <c r="E68" s="28" t="s">
        <v>698</v>
      </c>
      <c r="F68" s="28" t="s">
        <v>447</v>
      </c>
      <c r="G68" s="28" t="s">
        <v>310</v>
      </c>
      <c r="H68" s="28" t="s">
        <v>676</v>
      </c>
      <c r="I68" s="28" t="s">
        <v>677</v>
      </c>
      <c r="J68" s="28" t="s">
        <v>678</v>
      </c>
      <c r="K68" s="28" t="s">
        <v>699</v>
      </c>
      <c r="L68" s="28" t="s">
        <v>700</v>
      </c>
      <c r="M68" s="29" t="s">
        <v>316</v>
      </c>
    </row>
    <row r="69" ht="279.75" customHeight="1">
      <c r="A69" s="28" t="s">
        <v>537</v>
      </c>
      <c r="B69" s="28" t="s">
        <v>701</v>
      </c>
      <c r="C69" s="28" t="s">
        <v>702</v>
      </c>
      <c r="D69" s="28" t="s">
        <v>703</v>
      </c>
      <c r="E69" s="28" t="s">
        <v>704</v>
      </c>
      <c r="F69" s="28" t="s">
        <v>447</v>
      </c>
      <c r="G69" s="28" t="s">
        <v>310</v>
      </c>
      <c r="H69" s="28" t="s">
        <v>705</v>
      </c>
      <c r="I69" s="28" t="s">
        <v>706</v>
      </c>
      <c r="J69" s="28" t="s">
        <v>707</v>
      </c>
      <c r="K69" s="28" t="s">
        <v>708</v>
      </c>
      <c r="L69" s="28" t="s">
        <v>709</v>
      </c>
      <c r="M69" s="29" t="s">
        <v>316</v>
      </c>
    </row>
    <row r="70" ht="279.75" customHeight="1">
      <c r="A70" s="28" t="s">
        <v>537</v>
      </c>
      <c r="B70" s="28" t="s">
        <v>701</v>
      </c>
      <c r="C70" s="28" t="s">
        <v>710</v>
      </c>
      <c r="D70" s="28" t="s">
        <v>711</v>
      </c>
      <c r="E70" s="28" t="s">
        <v>712</v>
      </c>
      <c r="F70" s="28" t="s">
        <v>447</v>
      </c>
      <c r="G70" s="28" t="s">
        <v>310</v>
      </c>
      <c r="H70" s="28" t="s">
        <v>705</v>
      </c>
      <c r="I70" s="28" t="s">
        <v>706</v>
      </c>
      <c r="J70" s="28" t="s">
        <v>707</v>
      </c>
      <c r="K70" s="28" t="s">
        <v>713</v>
      </c>
      <c r="L70" s="28" t="s">
        <v>714</v>
      </c>
      <c r="M70" s="29" t="s">
        <v>316</v>
      </c>
    </row>
    <row r="71" ht="279.75" customHeight="1">
      <c r="A71" s="28" t="s">
        <v>537</v>
      </c>
      <c r="B71" s="28" t="s">
        <v>701</v>
      </c>
      <c r="C71" s="28" t="s">
        <v>715</v>
      </c>
      <c r="D71" s="28" t="s">
        <v>716</v>
      </c>
      <c r="E71" s="28" t="s">
        <v>717</v>
      </c>
      <c r="F71" s="28" t="s">
        <v>447</v>
      </c>
      <c r="G71" s="28" t="s">
        <v>310</v>
      </c>
      <c r="H71" s="28" t="s">
        <v>705</v>
      </c>
      <c r="I71" s="28" t="s">
        <v>706</v>
      </c>
      <c r="J71" s="28" t="s">
        <v>707</v>
      </c>
      <c r="K71" s="28" t="s">
        <v>718</v>
      </c>
      <c r="L71" s="28" t="s">
        <v>719</v>
      </c>
      <c r="M71" s="29" t="s">
        <v>316</v>
      </c>
    </row>
    <row r="72" ht="279.75" customHeight="1">
      <c r="A72" s="28" t="s">
        <v>537</v>
      </c>
      <c r="B72" s="28" t="s">
        <v>701</v>
      </c>
      <c r="C72" s="28" t="s">
        <v>720</v>
      </c>
      <c r="D72" s="28" t="s">
        <v>721</v>
      </c>
      <c r="E72" s="28" t="s">
        <v>722</v>
      </c>
      <c r="F72" s="28" t="s">
        <v>447</v>
      </c>
      <c r="G72" s="28" t="s">
        <v>310</v>
      </c>
      <c r="H72" s="28" t="s">
        <v>705</v>
      </c>
      <c r="I72" s="28" t="s">
        <v>706</v>
      </c>
      <c r="J72" s="28" t="s">
        <v>707</v>
      </c>
      <c r="K72" s="28" t="s">
        <v>723</v>
      </c>
      <c r="L72" s="28" t="s">
        <v>724</v>
      </c>
      <c r="M72" s="29" t="s">
        <v>316</v>
      </c>
    </row>
    <row r="73" ht="279.75" customHeight="1">
      <c r="A73" s="28" t="s">
        <v>537</v>
      </c>
      <c r="B73" s="28" t="s">
        <v>725</v>
      </c>
      <c r="C73" s="28" t="s">
        <v>726</v>
      </c>
      <c r="D73" s="28" t="s">
        <v>727</v>
      </c>
      <c r="E73" s="28" t="s">
        <v>728</v>
      </c>
      <c r="F73" s="28" t="s">
        <v>309</v>
      </c>
      <c r="G73" s="28" t="s">
        <v>310</v>
      </c>
      <c r="H73" s="28" t="s">
        <v>729</v>
      </c>
      <c r="I73" s="28" t="s">
        <v>730</v>
      </c>
      <c r="J73" s="28" t="s">
        <v>731</v>
      </c>
      <c r="K73" s="28" t="s">
        <v>732</v>
      </c>
      <c r="L73" s="28" t="s">
        <v>733</v>
      </c>
      <c r="M73" s="29" t="s">
        <v>316</v>
      </c>
    </row>
    <row r="74" ht="279.75" customHeight="1">
      <c r="A74" s="28" t="s">
        <v>537</v>
      </c>
      <c r="B74" s="28" t="s">
        <v>725</v>
      </c>
      <c r="C74" s="28" t="s">
        <v>734</v>
      </c>
      <c r="D74" s="28" t="s">
        <v>735</v>
      </c>
      <c r="E74" s="28" t="s">
        <v>736</v>
      </c>
      <c r="F74" s="28" t="s">
        <v>309</v>
      </c>
      <c r="G74" s="28" t="s">
        <v>310</v>
      </c>
      <c r="H74" s="28" t="s">
        <v>729</v>
      </c>
      <c r="I74" s="28" t="s">
        <v>730</v>
      </c>
      <c r="J74" s="28" t="s">
        <v>731</v>
      </c>
      <c r="K74" s="28" t="s">
        <v>737</v>
      </c>
      <c r="L74" s="28" t="s">
        <v>738</v>
      </c>
      <c r="M74" s="29" t="s">
        <v>316</v>
      </c>
    </row>
    <row r="75" ht="279.75" customHeight="1">
      <c r="A75" s="28" t="s">
        <v>537</v>
      </c>
      <c r="B75" s="28" t="s">
        <v>725</v>
      </c>
      <c r="C75" s="28" t="s">
        <v>739</v>
      </c>
      <c r="D75" s="28" t="s">
        <v>740</v>
      </c>
      <c r="E75" s="28" t="s">
        <v>741</v>
      </c>
      <c r="F75" s="28" t="s">
        <v>309</v>
      </c>
      <c r="G75" s="28" t="s">
        <v>310</v>
      </c>
      <c r="H75" s="28" t="s">
        <v>729</v>
      </c>
      <c r="I75" s="28" t="s">
        <v>742</v>
      </c>
      <c r="J75" s="28" t="s">
        <v>743</v>
      </c>
      <c r="K75" s="28" t="s">
        <v>744</v>
      </c>
      <c r="L75" s="28" t="s">
        <v>745</v>
      </c>
      <c r="M75" s="29" t="s">
        <v>316</v>
      </c>
    </row>
    <row r="76" ht="279.75" customHeight="1">
      <c r="A76" s="28" t="s">
        <v>537</v>
      </c>
      <c r="B76" s="28" t="s">
        <v>725</v>
      </c>
      <c r="C76" s="28" t="s">
        <v>746</v>
      </c>
      <c r="D76" s="28" t="s">
        <v>747</v>
      </c>
      <c r="E76" s="28" t="s">
        <v>748</v>
      </c>
      <c r="F76" s="28" t="s">
        <v>309</v>
      </c>
      <c r="G76" s="28" t="s">
        <v>384</v>
      </c>
      <c r="H76" s="28" t="s">
        <v>729</v>
      </c>
      <c r="I76" s="28" t="s">
        <v>749</v>
      </c>
      <c r="J76" s="28" t="s">
        <v>750</v>
      </c>
      <c r="K76" s="28" t="s">
        <v>751</v>
      </c>
      <c r="L76" s="28" t="s">
        <v>752</v>
      </c>
      <c r="M76" s="29" t="s">
        <v>316</v>
      </c>
    </row>
    <row r="77" ht="279.75" customHeight="1">
      <c r="A77" s="28" t="s">
        <v>537</v>
      </c>
      <c r="B77" s="28" t="s">
        <v>725</v>
      </c>
      <c r="C77" s="28" t="s">
        <v>753</v>
      </c>
      <c r="D77" s="28" t="s">
        <v>754</v>
      </c>
      <c r="E77" s="28" t="s">
        <v>755</v>
      </c>
      <c r="F77" s="28" t="s">
        <v>309</v>
      </c>
      <c r="G77" s="28" t="s">
        <v>384</v>
      </c>
      <c r="H77" s="28" t="s">
        <v>729</v>
      </c>
      <c r="I77" s="28" t="s">
        <v>756</v>
      </c>
      <c r="J77" s="28" t="s">
        <v>757</v>
      </c>
      <c r="K77" s="28" t="s">
        <v>758</v>
      </c>
      <c r="L77" s="28" t="s">
        <v>759</v>
      </c>
      <c r="M77" s="29" t="s">
        <v>316</v>
      </c>
    </row>
    <row r="78" ht="279.75" customHeight="1">
      <c r="A78" s="28" t="s">
        <v>537</v>
      </c>
      <c r="B78" s="28" t="s">
        <v>725</v>
      </c>
      <c r="C78" s="28" t="s">
        <v>760</v>
      </c>
      <c r="D78" s="28" t="s">
        <v>761</v>
      </c>
      <c r="E78" s="28" t="s">
        <v>762</v>
      </c>
      <c r="F78" s="28" t="s">
        <v>309</v>
      </c>
      <c r="G78" s="28" t="s">
        <v>384</v>
      </c>
      <c r="H78" s="28" t="s">
        <v>729</v>
      </c>
      <c r="I78" s="28" t="s">
        <v>756</v>
      </c>
      <c r="J78" s="28" t="s">
        <v>757</v>
      </c>
      <c r="K78" s="28" t="s">
        <v>763</v>
      </c>
      <c r="L78" s="28" t="s">
        <v>764</v>
      </c>
      <c r="M78" s="29" t="s">
        <v>316</v>
      </c>
    </row>
    <row r="79" ht="279.75" customHeight="1">
      <c r="A79" s="28" t="s">
        <v>537</v>
      </c>
      <c r="B79" s="28" t="s">
        <v>765</v>
      </c>
      <c r="C79" s="28" t="s">
        <v>766</v>
      </c>
      <c r="D79" s="28" t="s">
        <v>767</v>
      </c>
      <c r="E79" s="28" t="s">
        <v>768</v>
      </c>
      <c r="F79" s="28" t="s">
        <v>309</v>
      </c>
      <c r="G79" s="28" t="s">
        <v>310</v>
      </c>
      <c r="H79" s="28" t="s">
        <v>769</v>
      </c>
      <c r="I79" s="28" t="s">
        <v>770</v>
      </c>
      <c r="J79" s="28" t="s">
        <v>771</v>
      </c>
      <c r="K79" s="28" t="s">
        <v>772</v>
      </c>
      <c r="L79" s="28" t="s">
        <v>773</v>
      </c>
      <c r="M79" s="29" t="s">
        <v>316</v>
      </c>
    </row>
    <row r="80" ht="279.75" customHeight="1">
      <c r="A80" s="28" t="s">
        <v>537</v>
      </c>
      <c r="B80" s="28" t="s">
        <v>765</v>
      </c>
      <c r="C80" s="28" t="s">
        <v>774</v>
      </c>
      <c r="D80" s="28" t="s">
        <v>775</v>
      </c>
      <c r="E80" s="28" t="s">
        <v>776</v>
      </c>
      <c r="F80" s="28" t="s">
        <v>309</v>
      </c>
      <c r="G80" s="28" t="s">
        <v>310</v>
      </c>
      <c r="H80" s="28" t="s">
        <v>769</v>
      </c>
      <c r="I80" s="28" t="s">
        <v>770</v>
      </c>
      <c r="J80" s="28" t="s">
        <v>771</v>
      </c>
      <c r="K80" s="28" t="s">
        <v>777</v>
      </c>
      <c r="L80" s="28" t="s">
        <v>778</v>
      </c>
      <c r="M80" s="29" t="s">
        <v>316</v>
      </c>
    </row>
    <row r="81" ht="279.75" customHeight="1">
      <c r="A81" s="28" t="s">
        <v>537</v>
      </c>
      <c r="B81" s="28" t="s">
        <v>765</v>
      </c>
      <c r="C81" s="28" t="s">
        <v>779</v>
      </c>
      <c r="D81" s="28" t="s">
        <v>780</v>
      </c>
      <c r="E81" s="28" t="s">
        <v>781</v>
      </c>
      <c r="F81" s="28" t="s">
        <v>309</v>
      </c>
      <c r="G81" s="28" t="s">
        <v>310</v>
      </c>
      <c r="H81" s="28" t="s">
        <v>769</v>
      </c>
      <c r="I81" s="28" t="s">
        <v>770</v>
      </c>
      <c r="J81" s="28" t="s">
        <v>771</v>
      </c>
      <c r="K81" s="28" t="s">
        <v>782</v>
      </c>
      <c r="L81" s="28" t="s">
        <v>783</v>
      </c>
      <c r="M81" s="29" t="s">
        <v>316</v>
      </c>
    </row>
    <row r="82" ht="279.75" customHeight="1">
      <c r="A82" s="28" t="s">
        <v>537</v>
      </c>
      <c r="B82" s="28" t="s">
        <v>765</v>
      </c>
      <c r="C82" s="28" t="s">
        <v>784</v>
      </c>
      <c r="D82" s="28" t="s">
        <v>785</v>
      </c>
      <c r="E82" s="28" t="s">
        <v>786</v>
      </c>
      <c r="F82" s="28" t="s">
        <v>330</v>
      </c>
      <c r="G82" s="28" t="s">
        <v>310</v>
      </c>
      <c r="H82" s="28" t="s">
        <v>769</v>
      </c>
      <c r="I82" s="28" t="s">
        <v>770</v>
      </c>
      <c r="J82" s="28" t="s">
        <v>771</v>
      </c>
      <c r="K82" s="28" t="s">
        <v>787</v>
      </c>
      <c r="L82" s="28" t="s">
        <v>788</v>
      </c>
      <c r="M82" s="29" t="s">
        <v>316</v>
      </c>
    </row>
    <row r="83" ht="279.75" customHeight="1">
      <c r="A83" s="28" t="s">
        <v>537</v>
      </c>
      <c r="B83" s="28" t="s">
        <v>765</v>
      </c>
      <c r="C83" s="28" t="s">
        <v>789</v>
      </c>
      <c r="D83" s="28" t="s">
        <v>790</v>
      </c>
      <c r="E83" s="28" t="s">
        <v>791</v>
      </c>
      <c r="F83" s="28" t="s">
        <v>309</v>
      </c>
      <c r="G83" s="28" t="s">
        <v>310</v>
      </c>
      <c r="H83" s="28" t="s">
        <v>769</v>
      </c>
      <c r="I83" s="28" t="s">
        <v>770</v>
      </c>
      <c r="J83" s="28" t="s">
        <v>771</v>
      </c>
      <c r="K83" s="28" t="s">
        <v>792</v>
      </c>
      <c r="L83" s="28" t="s">
        <v>793</v>
      </c>
      <c r="M83" s="29" t="s">
        <v>316</v>
      </c>
    </row>
    <row r="84" ht="279.75" customHeight="1">
      <c r="A84" s="28" t="s">
        <v>537</v>
      </c>
      <c r="B84" s="28" t="s">
        <v>765</v>
      </c>
      <c r="C84" s="28" t="s">
        <v>794</v>
      </c>
      <c r="D84" s="28" t="s">
        <v>795</v>
      </c>
      <c r="E84" s="28" t="s">
        <v>796</v>
      </c>
      <c r="F84" s="28" t="s">
        <v>447</v>
      </c>
      <c r="G84" s="28" t="s">
        <v>310</v>
      </c>
      <c r="H84" s="28" t="s">
        <v>769</v>
      </c>
      <c r="I84" s="28" t="s">
        <v>770</v>
      </c>
      <c r="J84" s="28" t="s">
        <v>771</v>
      </c>
      <c r="K84" s="28" t="s">
        <v>797</v>
      </c>
      <c r="L84" s="28" t="s">
        <v>798</v>
      </c>
      <c r="M84" s="29" t="s">
        <v>316</v>
      </c>
    </row>
    <row r="85" ht="279.75" customHeight="1">
      <c r="A85" s="28" t="s">
        <v>537</v>
      </c>
      <c r="B85" s="28" t="s">
        <v>765</v>
      </c>
      <c r="C85" s="28" t="s">
        <v>799</v>
      </c>
      <c r="D85" s="28" t="s">
        <v>800</v>
      </c>
      <c r="E85" s="28" t="s">
        <v>801</v>
      </c>
      <c r="F85" s="28" t="s">
        <v>309</v>
      </c>
      <c r="G85" s="28" t="s">
        <v>310</v>
      </c>
      <c r="H85" s="28" t="s">
        <v>769</v>
      </c>
      <c r="I85" s="28" t="s">
        <v>770</v>
      </c>
      <c r="J85" s="28" t="s">
        <v>771</v>
      </c>
      <c r="K85" s="28" t="s">
        <v>802</v>
      </c>
      <c r="L85" s="28" t="s">
        <v>803</v>
      </c>
      <c r="M85" s="29" t="s">
        <v>316</v>
      </c>
    </row>
    <row r="86" ht="279.75" customHeight="1">
      <c r="A86" s="28" t="s">
        <v>537</v>
      </c>
      <c r="B86" s="28" t="s">
        <v>804</v>
      </c>
      <c r="C86" s="28" t="s">
        <v>805</v>
      </c>
      <c r="D86" s="28" t="s">
        <v>806</v>
      </c>
      <c r="E86" s="28" t="s">
        <v>807</v>
      </c>
      <c r="F86" s="28" t="s">
        <v>309</v>
      </c>
      <c r="G86" s="28" t="s">
        <v>384</v>
      </c>
      <c r="H86" s="28" t="s">
        <v>808</v>
      </c>
      <c r="I86" s="28" t="s">
        <v>809</v>
      </c>
      <c r="J86" s="28" t="s">
        <v>810</v>
      </c>
      <c r="K86" s="28" t="s">
        <v>811</v>
      </c>
      <c r="L86" s="28" t="s">
        <v>812</v>
      </c>
      <c r="M86" s="29" t="s">
        <v>316</v>
      </c>
    </row>
    <row r="87" ht="279.75" customHeight="1">
      <c r="A87" s="28" t="s">
        <v>537</v>
      </c>
      <c r="B87" s="28" t="s">
        <v>804</v>
      </c>
      <c r="C87" s="28" t="s">
        <v>813</v>
      </c>
      <c r="D87" s="28" t="s">
        <v>814</v>
      </c>
      <c r="E87" s="28" t="s">
        <v>815</v>
      </c>
      <c r="F87" s="28" t="s">
        <v>309</v>
      </c>
      <c r="G87" s="28" t="s">
        <v>384</v>
      </c>
      <c r="H87" s="28" t="s">
        <v>808</v>
      </c>
      <c r="I87" s="28" t="s">
        <v>809</v>
      </c>
      <c r="J87" s="28" t="s">
        <v>810</v>
      </c>
      <c r="K87" s="28" t="s">
        <v>816</v>
      </c>
      <c r="L87" s="28" t="s">
        <v>817</v>
      </c>
      <c r="M87" s="29" t="s">
        <v>316</v>
      </c>
    </row>
    <row r="88" ht="279.75" customHeight="1">
      <c r="A88" s="28" t="s">
        <v>537</v>
      </c>
      <c r="B88" s="28" t="s">
        <v>804</v>
      </c>
      <c r="C88" s="28" t="s">
        <v>818</v>
      </c>
      <c r="D88" s="28" t="s">
        <v>819</v>
      </c>
      <c r="E88" s="28" t="s">
        <v>820</v>
      </c>
      <c r="F88" s="28" t="s">
        <v>309</v>
      </c>
      <c r="G88" s="28" t="s">
        <v>384</v>
      </c>
      <c r="H88" s="28" t="s">
        <v>808</v>
      </c>
      <c r="I88" s="28" t="s">
        <v>821</v>
      </c>
      <c r="J88" s="28" t="s">
        <v>822</v>
      </c>
      <c r="K88" s="28" t="s">
        <v>823</v>
      </c>
      <c r="L88" s="28" t="s">
        <v>824</v>
      </c>
      <c r="M88" s="29" t="s">
        <v>316</v>
      </c>
    </row>
    <row r="89" ht="279.75" customHeight="1">
      <c r="A89" s="28" t="s">
        <v>537</v>
      </c>
      <c r="B89" s="28" t="s">
        <v>804</v>
      </c>
      <c r="C89" s="28" t="s">
        <v>825</v>
      </c>
      <c r="D89" s="28" t="s">
        <v>826</v>
      </c>
      <c r="E89" s="28" t="s">
        <v>827</v>
      </c>
      <c r="F89" s="28" t="s">
        <v>309</v>
      </c>
      <c r="G89" s="28" t="s">
        <v>384</v>
      </c>
      <c r="H89" s="28" t="s">
        <v>808</v>
      </c>
      <c r="I89" s="28" t="s">
        <v>809</v>
      </c>
      <c r="J89" s="28" t="s">
        <v>810</v>
      </c>
      <c r="K89" s="28" t="s">
        <v>828</v>
      </c>
      <c r="L89" s="28" t="s">
        <v>829</v>
      </c>
      <c r="M89" s="29" t="s">
        <v>316</v>
      </c>
    </row>
    <row r="90" ht="279.75" customHeight="1">
      <c r="A90" s="28" t="s">
        <v>830</v>
      </c>
      <c r="B90" s="28" t="s">
        <v>831</v>
      </c>
      <c r="C90" s="28" t="s">
        <v>832</v>
      </c>
      <c r="D90" s="28" t="s">
        <v>833</v>
      </c>
      <c r="E90" s="28" t="s">
        <v>834</v>
      </c>
      <c r="F90" s="28" t="s">
        <v>309</v>
      </c>
      <c r="G90" s="28" t="s">
        <v>310</v>
      </c>
      <c r="H90" s="28" t="s">
        <v>835</v>
      </c>
      <c r="I90" s="28" t="s">
        <v>836</v>
      </c>
      <c r="J90" s="28" t="s">
        <v>837</v>
      </c>
      <c r="K90" s="28" t="s">
        <v>838</v>
      </c>
      <c r="L90" s="28" t="s">
        <v>839</v>
      </c>
      <c r="M90" s="29" t="s">
        <v>316</v>
      </c>
    </row>
    <row r="91" ht="279.75" customHeight="1">
      <c r="A91" s="28" t="s">
        <v>830</v>
      </c>
      <c r="B91" s="28" t="s">
        <v>831</v>
      </c>
      <c r="C91" s="28" t="s">
        <v>840</v>
      </c>
      <c r="D91" s="28" t="s">
        <v>841</v>
      </c>
      <c r="E91" s="28" t="s">
        <v>842</v>
      </c>
      <c r="F91" s="28" t="s">
        <v>309</v>
      </c>
      <c r="G91" s="28" t="s">
        <v>310</v>
      </c>
      <c r="H91" s="28" t="s">
        <v>835</v>
      </c>
      <c r="I91" s="28" t="s">
        <v>836</v>
      </c>
      <c r="J91" s="28" t="s">
        <v>837</v>
      </c>
      <c r="K91" s="28" t="s">
        <v>843</v>
      </c>
      <c r="L91" s="28" t="s">
        <v>844</v>
      </c>
      <c r="M91" s="29" t="s">
        <v>316</v>
      </c>
    </row>
    <row r="92" ht="279.75" customHeight="1">
      <c r="A92" s="28" t="s">
        <v>830</v>
      </c>
      <c r="B92" s="28" t="s">
        <v>831</v>
      </c>
      <c r="C92" s="28" t="s">
        <v>845</v>
      </c>
      <c r="D92" s="28" t="s">
        <v>846</v>
      </c>
      <c r="E92" s="28" t="s">
        <v>847</v>
      </c>
      <c r="F92" s="28" t="s">
        <v>309</v>
      </c>
      <c r="G92" s="28" t="s">
        <v>310</v>
      </c>
      <c r="H92" s="28" t="s">
        <v>835</v>
      </c>
      <c r="I92" s="28" t="s">
        <v>836</v>
      </c>
      <c r="J92" s="28" t="s">
        <v>837</v>
      </c>
      <c r="K92" s="28" t="s">
        <v>848</v>
      </c>
      <c r="L92" s="28" t="s">
        <v>849</v>
      </c>
      <c r="M92" s="29" t="s">
        <v>316</v>
      </c>
    </row>
    <row r="93" ht="279.75" customHeight="1">
      <c r="A93" s="28" t="s">
        <v>830</v>
      </c>
      <c r="B93" s="28" t="s">
        <v>831</v>
      </c>
      <c r="C93" s="28" t="s">
        <v>850</v>
      </c>
      <c r="D93" s="28" t="s">
        <v>851</v>
      </c>
      <c r="E93" s="28" t="s">
        <v>852</v>
      </c>
      <c r="F93" s="28" t="s">
        <v>309</v>
      </c>
      <c r="G93" s="28" t="s">
        <v>310</v>
      </c>
      <c r="H93" s="28" t="s">
        <v>835</v>
      </c>
      <c r="I93" s="28" t="s">
        <v>836</v>
      </c>
      <c r="J93" s="28" t="s">
        <v>837</v>
      </c>
      <c r="K93" s="28" t="s">
        <v>853</v>
      </c>
      <c r="L93" s="28" t="s">
        <v>854</v>
      </c>
      <c r="M93" s="29" t="s">
        <v>316</v>
      </c>
    </row>
    <row r="94" ht="279.75" customHeight="1">
      <c r="A94" s="28" t="s">
        <v>830</v>
      </c>
      <c r="B94" s="28" t="s">
        <v>855</v>
      </c>
      <c r="C94" s="28" t="s">
        <v>856</v>
      </c>
      <c r="D94" s="28" t="s">
        <v>857</v>
      </c>
      <c r="E94" s="28" t="s">
        <v>858</v>
      </c>
      <c r="F94" s="28" t="s">
        <v>309</v>
      </c>
      <c r="G94" s="28" t="s">
        <v>310</v>
      </c>
      <c r="H94" s="28" t="s">
        <v>859</v>
      </c>
      <c r="I94" s="28" t="s">
        <v>860</v>
      </c>
      <c r="J94" s="28" t="s">
        <v>861</v>
      </c>
      <c r="K94" s="28" t="s">
        <v>862</v>
      </c>
      <c r="L94" s="28" t="s">
        <v>863</v>
      </c>
      <c r="M94" s="29" t="s">
        <v>316</v>
      </c>
    </row>
    <row r="95" ht="279.75" customHeight="1">
      <c r="A95" s="28" t="s">
        <v>830</v>
      </c>
      <c r="B95" s="28" t="s">
        <v>855</v>
      </c>
      <c r="C95" s="28" t="s">
        <v>864</v>
      </c>
      <c r="D95" s="28" t="s">
        <v>865</v>
      </c>
      <c r="E95" s="28" t="s">
        <v>866</v>
      </c>
      <c r="F95" s="28" t="s">
        <v>309</v>
      </c>
      <c r="G95" s="28" t="s">
        <v>310</v>
      </c>
      <c r="H95" s="28" t="s">
        <v>859</v>
      </c>
      <c r="I95" s="28" t="s">
        <v>860</v>
      </c>
      <c r="J95" s="28" t="s">
        <v>861</v>
      </c>
      <c r="K95" s="28" t="s">
        <v>867</v>
      </c>
      <c r="L95" s="28" t="s">
        <v>868</v>
      </c>
      <c r="M95" s="29" t="s">
        <v>316</v>
      </c>
    </row>
    <row r="96" ht="279.75" customHeight="1">
      <c r="A96" s="28" t="s">
        <v>830</v>
      </c>
      <c r="B96" s="28" t="s">
        <v>855</v>
      </c>
      <c r="C96" s="28" t="s">
        <v>869</v>
      </c>
      <c r="D96" s="28" t="s">
        <v>870</v>
      </c>
      <c r="E96" s="28" t="s">
        <v>871</v>
      </c>
      <c r="F96" s="28" t="s">
        <v>330</v>
      </c>
      <c r="G96" s="28" t="s">
        <v>310</v>
      </c>
      <c r="H96" s="28" t="s">
        <v>859</v>
      </c>
      <c r="I96" s="28" t="s">
        <v>860</v>
      </c>
      <c r="J96" s="28" t="s">
        <v>861</v>
      </c>
      <c r="K96" s="28" t="s">
        <v>872</v>
      </c>
      <c r="L96" s="28" t="s">
        <v>873</v>
      </c>
      <c r="M96" s="29" t="s">
        <v>316</v>
      </c>
    </row>
    <row r="97" ht="279.75" customHeight="1">
      <c r="A97" s="28" t="s">
        <v>830</v>
      </c>
      <c r="B97" s="28" t="s">
        <v>855</v>
      </c>
      <c r="C97" s="28" t="s">
        <v>874</v>
      </c>
      <c r="D97" s="28" t="s">
        <v>875</v>
      </c>
      <c r="E97" s="28" t="s">
        <v>876</v>
      </c>
      <c r="F97" s="28" t="s">
        <v>330</v>
      </c>
      <c r="G97" s="28" t="s">
        <v>310</v>
      </c>
      <c r="H97" s="28" t="s">
        <v>859</v>
      </c>
      <c r="I97" s="28" t="s">
        <v>860</v>
      </c>
      <c r="J97" s="28" t="s">
        <v>861</v>
      </c>
      <c r="K97" s="28" t="s">
        <v>877</v>
      </c>
      <c r="L97" s="28" t="s">
        <v>878</v>
      </c>
      <c r="M97" s="29" t="s">
        <v>316</v>
      </c>
    </row>
    <row r="98" ht="279.75" customHeight="1">
      <c r="A98" s="28" t="s">
        <v>830</v>
      </c>
      <c r="B98" s="28" t="s">
        <v>855</v>
      </c>
      <c r="C98" s="28" t="s">
        <v>879</v>
      </c>
      <c r="D98" s="28" t="s">
        <v>880</v>
      </c>
      <c r="E98" s="28" t="s">
        <v>881</v>
      </c>
      <c r="F98" s="28" t="s">
        <v>447</v>
      </c>
      <c r="G98" s="28" t="s">
        <v>310</v>
      </c>
      <c r="H98" s="28" t="s">
        <v>859</v>
      </c>
      <c r="I98" s="28" t="s">
        <v>860</v>
      </c>
      <c r="J98" s="28" t="s">
        <v>861</v>
      </c>
      <c r="K98" s="28" t="s">
        <v>882</v>
      </c>
      <c r="L98" s="28" t="s">
        <v>883</v>
      </c>
      <c r="M98" s="29" t="s">
        <v>316</v>
      </c>
    </row>
    <row r="99" ht="279.75" customHeight="1">
      <c r="A99" s="28" t="s">
        <v>830</v>
      </c>
      <c r="B99" s="28" t="s">
        <v>884</v>
      </c>
      <c r="C99" s="28" t="s">
        <v>885</v>
      </c>
      <c r="D99" s="28" t="s">
        <v>886</v>
      </c>
      <c r="E99" s="28" t="s">
        <v>887</v>
      </c>
      <c r="F99" s="28" t="s">
        <v>309</v>
      </c>
      <c r="G99" s="28" t="s">
        <v>310</v>
      </c>
      <c r="H99" s="28" t="s">
        <v>888</v>
      </c>
      <c r="I99" s="28" t="s">
        <v>889</v>
      </c>
      <c r="J99" s="28" t="s">
        <v>890</v>
      </c>
      <c r="K99" s="28" t="s">
        <v>891</v>
      </c>
      <c r="L99" s="28" t="s">
        <v>892</v>
      </c>
      <c r="M99" s="29" t="s">
        <v>316</v>
      </c>
    </row>
    <row r="100" ht="279.75" customHeight="1">
      <c r="A100" s="28" t="s">
        <v>830</v>
      </c>
      <c r="B100" s="28" t="s">
        <v>884</v>
      </c>
      <c r="C100" s="28" t="s">
        <v>893</v>
      </c>
      <c r="D100" s="28" t="s">
        <v>894</v>
      </c>
      <c r="E100" s="28" t="s">
        <v>895</v>
      </c>
      <c r="F100" s="28" t="s">
        <v>309</v>
      </c>
      <c r="G100" s="28" t="s">
        <v>310</v>
      </c>
      <c r="H100" s="28" t="s">
        <v>888</v>
      </c>
      <c r="I100" s="28" t="s">
        <v>889</v>
      </c>
      <c r="J100" s="28" t="s">
        <v>890</v>
      </c>
      <c r="K100" s="28" t="s">
        <v>896</v>
      </c>
      <c r="L100" s="28" t="s">
        <v>897</v>
      </c>
      <c r="M100" s="29" t="s">
        <v>316</v>
      </c>
    </row>
    <row r="101" ht="279.75" customHeight="1">
      <c r="A101" s="28" t="s">
        <v>830</v>
      </c>
      <c r="B101" s="28" t="s">
        <v>884</v>
      </c>
      <c r="C101" s="28" t="s">
        <v>898</v>
      </c>
      <c r="D101" s="28" t="s">
        <v>899</v>
      </c>
      <c r="E101" s="28" t="s">
        <v>900</v>
      </c>
      <c r="F101" s="28" t="s">
        <v>309</v>
      </c>
      <c r="G101" s="28" t="s">
        <v>310</v>
      </c>
      <c r="H101" s="28" t="s">
        <v>888</v>
      </c>
      <c r="I101" s="28" t="s">
        <v>901</v>
      </c>
      <c r="J101" s="28" t="s">
        <v>902</v>
      </c>
      <c r="K101" s="28" t="s">
        <v>903</v>
      </c>
      <c r="L101" s="28" t="s">
        <v>904</v>
      </c>
      <c r="M101" s="29" t="s">
        <v>316</v>
      </c>
    </row>
    <row r="102" ht="279.75" customHeight="1">
      <c r="A102" s="28" t="s">
        <v>830</v>
      </c>
      <c r="B102" s="28" t="s">
        <v>884</v>
      </c>
      <c r="C102" s="28" t="s">
        <v>905</v>
      </c>
      <c r="D102" s="28" t="s">
        <v>906</v>
      </c>
      <c r="E102" s="28" t="s">
        <v>907</v>
      </c>
      <c r="F102" s="28" t="s">
        <v>309</v>
      </c>
      <c r="G102" s="28" t="s">
        <v>310</v>
      </c>
      <c r="H102" s="28" t="s">
        <v>888</v>
      </c>
      <c r="I102" s="28" t="s">
        <v>901</v>
      </c>
      <c r="J102" s="28" t="s">
        <v>902</v>
      </c>
      <c r="K102" s="28" t="s">
        <v>908</v>
      </c>
      <c r="L102" s="28" t="s">
        <v>909</v>
      </c>
      <c r="M102" s="29" t="s">
        <v>316</v>
      </c>
    </row>
    <row r="103" ht="279.75" customHeight="1">
      <c r="A103" s="28" t="s">
        <v>830</v>
      </c>
      <c r="B103" s="28" t="s">
        <v>884</v>
      </c>
      <c r="C103" s="28" t="s">
        <v>910</v>
      </c>
      <c r="D103" s="28" t="s">
        <v>911</v>
      </c>
      <c r="E103" s="28" t="s">
        <v>912</v>
      </c>
      <c r="F103" s="28" t="s">
        <v>309</v>
      </c>
      <c r="G103" s="28" t="s">
        <v>310</v>
      </c>
      <c r="H103" s="28" t="s">
        <v>888</v>
      </c>
      <c r="I103" s="28" t="s">
        <v>901</v>
      </c>
      <c r="J103" s="28" t="s">
        <v>902</v>
      </c>
      <c r="K103" s="28" t="s">
        <v>913</v>
      </c>
      <c r="L103" s="28" t="s">
        <v>914</v>
      </c>
      <c r="M103" s="29" t="s">
        <v>316</v>
      </c>
    </row>
    <row r="104" ht="279.75" customHeight="1">
      <c r="A104" s="28" t="s">
        <v>830</v>
      </c>
      <c r="B104" s="28" t="s">
        <v>915</v>
      </c>
      <c r="C104" s="28" t="s">
        <v>916</v>
      </c>
      <c r="D104" s="28" t="s">
        <v>917</v>
      </c>
      <c r="E104" s="28" t="s">
        <v>918</v>
      </c>
      <c r="F104" s="28" t="s">
        <v>309</v>
      </c>
      <c r="G104" s="28" t="s">
        <v>310</v>
      </c>
      <c r="H104" s="28" t="s">
        <v>919</v>
      </c>
      <c r="I104" s="28" t="s">
        <v>920</v>
      </c>
      <c r="J104" s="28" t="s">
        <v>921</v>
      </c>
      <c r="K104" s="28" t="s">
        <v>922</v>
      </c>
      <c r="L104" s="28" t="s">
        <v>923</v>
      </c>
      <c r="M104" s="29" t="s">
        <v>316</v>
      </c>
    </row>
    <row r="105" ht="279.75" customHeight="1">
      <c r="A105" s="28" t="s">
        <v>830</v>
      </c>
      <c r="B105" s="28" t="s">
        <v>915</v>
      </c>
      <c r="C105" s="28" t="s">
        <v>924</v>
      </c>
      <c r="D105" s="28" t="s">
        <v>925</v>
      </c>
      <c r="E105" s="28" t="s">
        <v>926</v>
      </c>
      <c r="F105" s="28" t="s">
        <v>309</v>
      </c>
      <c r="G105" s="28" t="s">
        <v>310</v>
      </c>
      <c r="H105" s="28" t="s">
        <v>919</v>
      </c>
      <c r="I105" s="28" t="s">
        <v>920</v>
      </c>
      <c r="J105" s="28" t="s">
        <v>921</v>
      </c>
      <c r="K105" s="28" t="s">
        <v>927</v>
      </c>
      <c r="L105" s="28" t="s">
        <v>928</v>
      </c>
      <c r="M105" s="29" t="s">
        <v>316</v>
      </c>
    </row>
    <row r="106" ht="279.75" customHeight="1">
      <c r="A106" s="28" t="s">
        <v>830</v>
      </c>
      <c r="B106" s="28" t="s">
        <v>915</v>
      </c>
      <c r="C106" s="28" t="s">
        <v>929</v>
      </c>
      <c r="D106" s="28" t="s">
        <v>930</v>
      </c>
      <c r="E106" s="28" t="s">
        <v>931</v>
      </c>
      <c r="F106" s="28" t="s">
        <v>309</v>
      </c>
      <c r="G106" s="28" t="s">
        <v>310</v>
      </c>
      <c r="H106" s="28" t="s">
        <v>919</v>
      </c>
      <c r="I106" s="28" t="s">
        <v>920</v>
      </c>
      <c r="J106" s="28" t="s">
        <v>921</v>
      </c>
      <c r="K106" s="28" t="s">
        <v>932</v>
      </c>
      <c r="L106" s="28" t="s">
        <v>933</v>
      </c>
      <c r="M106" s="29" t="s">
        <v>316</v>
      </c>
    </row>
    <row r="107" ht="279.75" customHeight="1">
      <c r="A107" s="28" t="s">
        <v>830</v>
      </c>
      <c r="B107" s="28" t="s">
        <v>915</v>
      </c>
      <c r="C107" s="28" t="s">
        <v>934</v>
      </c>
      <c r="D107" s="28" t="s">
        <v>935</v>
      </c>
      <c r="E107" s="28" t="s">
        <v>936</v>
      </c>
      <c r="F107" s="28" t="s">
        <v>309</v>
      </c>
      <c r="G107" s="28" t="s">
        <v>310</v>
      </c>
      <c r="H107" s="28" t="s">
        <v>919</v>
      </c>
      <c r="I107" s="28" t="s">
        <v>920</v>
      </c>
      <c r="J107" s="28" t="s">
        <v>921</v>
      </c>
      <c r="K107" s="28" t="s">
        <v>937</v>
      </c>
      <c r="L107" s="28" t="s">
        <v>938</v>
      </c>
      <c r="M107" s="29" t="s">
        <v>316</v>
      </c>
    </row>
    <row r="108" ht="279.75" customHeight="1">
      <c r="A108" s="28" t="s">
        <v>830</v>
      </c>
      <c r="B108" s="28" t="s">
        <v>915</v>
      </c>
      <c r="C108" s="28" t="s">
        <v>939</v>
      </c>
      <c r="D108" s="28" t="s">
        <v>940</v>
      </c>
      <c r="E108" s="28" t="s">
        <v>941</v>
      </c>
      <c r="F108" s="28" t="s">
        <v>309</v>
      </c>
      <c r="G108" s="28" t="s">
        <v>310</v>
      </c>
      <c r="H108" s="28" t="s">
        <v>919</v>
      </c>
      <c r="I108" s="28" t="s">
        <v>920</v>
      </c>
      <c r="J108" s="28" t="s">
        <v>921</v>
      </c>
      <c r="K108" s="28" t="s">
        <v>942</v>
      </c>
      <c r="L108" s="28" t="s">
        <v>943</v>
      </c>
      <c r="M108" s="29" t="s">
        <v>316</v>
      </c>
    </row>
    <row r="109" ht="279.75" customHeight="1">
      <c r="A109" s="28" t="s">
        <v>830</v>
      </c>
      <c r="B109" s="28" t="s">
        <v>944</v>
      </c>
      <c r="C109" s="28" t="s">
        <v>945</v>
      </c>
      <c r="D109" s="28" t="s">
        <v>946</v>
      </c>
      <c r="E109" s="28" t="s">
        <v>947</v>
      </c>
      <c r="F109" s="28" t="s">
        <v>309</v>
      </c>
      <c r="G109" s="28" t="s">
        <v>310</v>
      </c>
      <c r="H109" s="28" t="s">
        <v>948</v>
      </c>
      <c r="I109" s="28" t="s">
        <v>465</v>
      </c>
      <c r="J109" s="28" t="s">
        <v>466</v>
      </c>
      <c r="K109" s="28" t="s">
        <v>949</v>
      </c>
      <c r="L109" s="28" t="s">
        <v>950</v>
      </c>
      <c r="M109" s="29" t="s">
        <v>316</v>
      </c>
    </row>
    <row r="110" ht="279.75" customHeight="1">
      <c r="A110" s="28" t="s">
        <v>830</v>
      </c>
      <c r="B110" s="28" t="s">
        <v>944</v>
      </c>
      <c r="C110" s="28" t="s">
        <v>951</v>
      </c>
      <c r="D110" s="28" t="s">
        <v>952</v>
      </c>
      <c r="E110" s="28" t="s">
        <v>953</v>
      </c>
      <c r="F110" s="28" t="s">
        <v>309</v>
      </c>
      <c r="G110" s="28" t="s">
        <v>310</v>
      </c>
      <c r="H110" s="28" t="s">
        <v>948</v>
      </c>
      <c r="I110" s="28" t="s">
        <v>465</v>
      </c>
      <c r="J110" s="28" t="s">
        <v>466</v>
      </c>
      <c r="K110" s="28" t="s">
        <v>954</v>
      </c>
      <c r="L110" s="28" t="s">
        <v>955</v>
      </c>
      <c r="M110" s="29" t="s">
        <v>316</v>
      </c>
    </row>
    <row r="111" ht="279.75" customHeight="1">
      <c r="A111" s="28" t="s">
        <v>830</v>
      </c>
      <c r="B111" s="28" t="s">
        <v>944</v>
      </c>
      <c r="C111" s="28" t="s">
        <v>956</v>
      </c>
      <c r="D111" s="28" t="s">
        <v>957</v>
      </c>
      <c r="E111" s="28" t="s">
        <v>958</v>
      </c>
      <c r="F111" s="28" t="s">
        <v>309</v>
      </c>
      <c r="G111" s="28" t="s">
        <v>310</v>
      </c>
      <c r="H111" s="28" t="s">
        <v>948</v>
      </c>
      <c r="I111" s="28" t="s">
        <v>465</v>
      </c>
      <c r="J111" s="28" t="s">
        <v>466</v>
      </c>
      <c r="K111" s="28" t="s">
        <v>959</v>
      </c>
      <c r="L111" s="28" t="s">
        <v>960</v>
      </c>
      <c r="M111" s="29" t="s">
        <v>316</v>
      </c>
    </row>
    <row r="112" ht="279.75" customHeight="1">
      <c r="A112" s="28" t="s">
        <v>830</v>
      </c>
      <c r="B112" s="28" t="s">
        <v>944</v>
      </c>
      <c r="C112" s="28" t="s">
        <v>961</v>
      </c>
      <c r="D112" s="28" t="s">
        <v>962</v>
      </c>
      <c r="E112" s="28" t="s">
        <v>963</v>
      </c>
      <c r="F112" s="28" t="s">
        <v>309</v>
      </c>
      <c r="G112" s="28" t="s">
        <v>310</v>
      </c>
      <c r="H112" s="28" t="s">
        <v>948</v>
      </c>
      <c r="I112" s="28" t="s">
        <v>465</v>
      </c>
      <c r="J112" s="28" t="s">
        <v>466</v>
      </c>
      <c r="K112" s="28" t="s">
        <v>964</v>
      </c>
      <c r="L112" s="28" t="s">
        <v>965</v>
      </c>
      <c r="M112" s="29" t="s">
        <v>316</v>
      </c>
    </row>
    <row r="113" ht="279.75" customHeight="1">
      <c r="A113" s="28" t="s">
        <v>830</v>
      </c>
      <c r="B113" s="28" t="s">
        <v>966</v>
      </c>
      <c r="C113" s="28" t="s">
        <v>967</v>
      </c>
      <c r="D113" s="28" t="s">
        <v>968</v>
      </c>
      <c r="E113" s="28" t="s">
        <v>969</v>
      </c>
      <c r="F113" s="28" t="s">
        <v>447</v>
      </c>
      <c r="G113" s="28" t="s">
        <v>310</v>
      </c>
      <c r="H113" s="28" t="s">
        <v>970</v>
      </c>
      <c r="I113" s="28" t="s">
        <v>971</v>
      </c>
      <c r="J113" s="28" t="s">
        <v>972</v>
      </c>
      <c r="K113" s="28" t="s">
        <v>973</v>
      </c>
      <c r="L113" s="28" t="s">
        <v>974</v>
      </c>
      <c r="M113" s="29" t="s">
        <v>316</v>
      </c>
    </row>
    <row r="114" ht="279.75" customHeight="1">
      <c r="A114" s="28" t="s">
        <v>830</v>
      </c>
      <c r="B114" s="28" t="s">
        <v>966</v>
      </c>
      <c r="C114" s="28" t="s">
        <v>975</v>
      </c>
      <c r="D114" s="28" t="s">
        <v>976</v>
      </c>
      <c r="E114" s="28" t="s">
        <v>977</v>
      </c>
      <c r="F114" s="28" t="s">
        <v>309</v>
      </c>
      <c r="G114" s="28" t="s">
        <v>310</v>
      </c>
      <c r="H114" s="28" t="s">
        <v>970</v>
      </c>
      <c r="I114" s="28" t="s">
        <v>971</v>
      </c>
      <c r="J114" s="28" t="s">
        <v>972</v>
      </c>
      <c r="K114" s="28" t="s">
        <v>978</v>
      </c>
      <c r="L114" s="28" t="s">
        <v>979</v>
      </c>
      <c r="M114" s="29" t="s">
        <v>316</v>
      </c>
    </row>
    <row r="115" ht="279.75" customHeight="1">
      <c r="A115" s="28" t="s">
        <v>830</v>
      </c>
      <c r="B115" s="28" t="s">
        <v>966</v>
      </c>
      <c r="C115" s="28" t="s">
        <v>980</v>
      </c>
      <c r="D115" s="28" t="s">
        <v>981</v>
      </c>
      <c r="E115" s="28" t="s">
        <v>982</v>
      </c>
      <c r="F115" s="28" t="s">
        <v>330</v>
      </c>
      <c r="G115" s="28" t="s">
        <v>310</v>
      </c>
      <c r="H115" s="28" t="s">
        <v>970</v>
      </c>
      <c r="I115" s="28" t="s">
        <v>971</v>
      </c>
      <c r="J115" s="28" t="s">
        <v>972</v>
      </c>
      <c r="K115" s="28" t="s">
        <v>983</v>
      </c>
      <c r="L115" s="28" t="s">
        <v>984</v>
      </c>
      <c r="M115" s="29" t="s">
        <v>316</v>
      </c>
    </row>
    <row r="116" ht="279.75" customHeight="1">
      <c r="A116" s="28" t="s">
        <v>830</v>
      </c>
      <c r="B116" s="28" t="s">
        <v>966</v>
      </c>
      <c r="C116" s="28" t="s">
        <v>985</v>
      </c>
      <c r="D116" s="28" t="s">
        <v>986</v>
      </c>
      <c r="E116" s="28" t="s">
        <v>987</v>
      </c>
      <c r="F116" s="28" t="s">
        <v>309</v>
      </c>
      <c r="G116" s="28" t="s">
        <v>310</v>
      </c>
      <c r="H116" s="28" t="s">
        <v>970</v>
      </c>
      <c r="I116" s="28" t="s">
        <v>971</v>
      </c>
      <c r="J116" s="28" t="s">
        <v>972</v>
      </c>
      <c r="K116" s="28" t="s">
        <v>988</v>
      </c>
      <c r="L116" s="28" t="s">
        <v>989</v>
      </c>
      <c r="M116" s="29" t="s">
        <v>316</v>
      </c>
    </row>
    <row r="117" ht="279.75" customHeight="1">
      <c r="A117" s="28" t="s">
        <v>830</v>
      </c>
      <c r="B117" s="28" t="s">
        <v>966</v>
      </c>
      <c r="C117" s="28" t="s">
        <v>990</v>
      </c>
      <c r="D117" s="28" t="s">
        <v>991</v>
      </c>
      <c r="E117" s="28" t="s">
        <v>992</v>
      </c>
      <c r="F117" s="28" t="s">
        <v>309</v>
      </c>
      <c r="G117" s="28" t="s">
        <v>384</v>
      </c>
      <c r="H117" s="28" t="s">
        <v>970</v>
      </c>
      <c r="I117" s="28" t="s">
        <v>993</v>
      </c>
      <c r="J117" s="28" t="s">
        <v>994</v>
      </c>
      <c r="K117" s="28" t="s">
        <v>995</v>
      </c>
      <c r="L117" s="28" t="s">
        <v>996</v>
      </c>
      <c r="M117" s="29" t="s">
        <v>316</v>
      </c>
    </row>
    <row r="118" ht="279.75" customHeight="1">
      <c r="A118" s="28" t="s">
        <v>830</v>
      </c>
      <c r="B118" s="28" t="s">
        <v>997</v>
      </c>
      <c r="C118" s="28" t="s">
        <v>998</v>
      </c>
      <c r="D118" s="28" t="s">
        <v>999</v>
      </c>
      <c r="E118" s="28" t="s">
        <v>1000</v>
      </c>
      <c r="F118" s="28" t="s">
        <v>309</v>
      </c>
      <c r="G118" s="28" t="s">
        <v>310</v>
      </c>
      <c r="H118" s="28" t="s">
        <v>1001</v>
      </c>
      <c r="I118" s="28" t="s">
        <v>1002</v>
      </c>
      <c r="J118" s="28" t="s">
        <v>1003</v>
      </c>
      <c r="K118" s="28" t="s">
        <v>1004</v>
      </c>
      <c r="L118" s="28" t="s">
        <v>1005</v>
      </c>
      <c r="M118" s="29" t="s">
        <v>316</v>
      </c>
    </row>
    <row r="119" ht="279.75" customHeight="1">
      <c r="A119" s="28" t="s">
        <v>830</v>
      </c>
      <c r="B119" s="28" t="s">
        <v>997</v>
      </c>
      <c r="C119" s="28" t="s">
        <v>1006</v>
      </c>
      <c r="D119" s="28" t="s">
        <v>1007</v>
      </c>
      <c r="E119" s="28" t="s">
        <v>1008</v>
      </c>
      <c r="F119" s="28" t="s">
        <v>309</v>
      </c>
      <c r="G119" s="28" t="s">
        <v>310</v>
      </c>
      <c r="H119" s="28" t="s">
        <v>1001</v>
      </c>
      <c r="I119" s="28" t="s">
        <v>1002</v>
      </c>
      <c r="J119" s="28" t="s">
        <v>1003</v>
      </c>
      <c r="K119" s="28" t="s">
        <v>1009</v>
      </c>
      <c r="L119" s="28" t="s">
        <v>1010</v>
      </c>
      <c r="M119" s="29" t="s">
        <v>316</v>
      </c>
    </row>
    <row r="120" ht="279.75" customHeight="1">
      <c r="A120" s="28" t="s">
        <v>830</v>
      </c>
      <c r="B120" s="28" t="s">
        <v>997</v>
      </c>
      <c r="C120" s="28" t="s">
        <v>1011</v>
      </c>
      <c r="D120" s="28" t="s">
        <v>1012</v>
      </c>
      <c r="E120" s="28" t="s">
        <v>1013</v>
      </c>
      <c r="F120" s="28" t="s">
        <v>309</v>
      </c>
      <c r="G120" s="28" t="s">
        <v>310</v>
      </c>
      <c r="H120" s="28" t="s">
        <v>1001</v>
      </c>
      <c r="I120" s="28" t="s">
        <v>1002</v>
      </c>
      <c r="J120" s="28" t="s">
        <v>1003</v>
      </c>
      <c r="K120" s="28" t="s">
        <v>1014</v>
      </c>
      <c r="L120" s="28" t="s">
        <v>1015</v>
      </c>
      <c r="M120" s="29" t="s">
        <v>316</v>
      </c>
    </row>
    <row r="121" ht="279.75" customHeight="1">
      <c r="A121" s="28" t="s">
        <v>830</v>
      </c>
      <c r="B121" s="28" t="s">
        <v>1016</v>
      </c>
      <c r="C121" s="28" t="s">
        <v>1017</v>
      </c>
      <c r="D121" s="28" t="s">
        <v>1018</v>
      </c>
      <c r="E121" s="28" t="s">
        <v>1019</v>
      </c>
      <c r="F121" s="28" t="s">
        <v>309</v>
      </c>
      <c r="G121" s="28" t="s">
        <v>310</v>
      </c>
      <c r="H121" s="28" t="s">
        <v>1020</v>
      </c>
      <c r="I121" s="28" t="s">
        <v>1021</v>
      </c>
      <c r="J121" s="28" t="s">
        <v>1022</v>
      </c>
      <c r="K121" s="28" t="s">
        <v>1023</v>
      </c>
      <c r="L121" s="28" t="s">
        <v>1024</v>
      </c>
      <c r="M121" s="29" t="s">
        <v>316</v>
      </c>
    </row>
    <row r="122" ht="279.75" customHeight="1">
      <c r="A122" s="28" t="s">
        <v>830</v>
      </c>
      <c r="B122" s="28" t="s">
        <v>1016</v>
      </c>
      <c r="C122" s="28" t="s">
        <v>1025</v>
      </c>
      <c r="D122" s="28" t="s">
        <v>1026</v>
      </c>
      <c r="E122" s="28" t="s">
        <v>1027</v>
      </c>
      <c r="F122" s="28" t="s">
        <v>309</v>
      </c>
      <c r="G122" s="28" t="s">
        <v>310</v>
      </c>
      <c r="H122" s="28" t="s">
        <v>1020</v>
      </c>
      <c r="I122" s="28" t="s">
        <v>1021</v>
      </c>
      <c r="J122" s="28" t="s">
        <v>1022</v>
      </c>
      <c r="K122" s="28" t="s">
        <v>1028</v>
      </c>
      <c r="L122" s="28" t="s">
        <v>1029</v>
      </c>
      <c r="M122" s="29" t="s">
        <v>316</v>
      </c>
    </row>
    <row r="123" ht="279.75" customHeight="1">
      <c r="A123" s="28" t="s">
        <v>830</v>
      </c>
      <c r="B123" s="28" t="s">
        <v>1016</v>
      </c>
      <c r="C123" s="28" t="s">
        <v>1030</v>
      </c>
      <c r="D123" s="28" t="s">
        <v>1031</v>
      </c>
      <c r="E123" s="28" t="s">
        <v>1032</v>
      </c>
      <c r="F123" s="28" t="s">
        <v>309</v>
      </c>
      <c r="G123" s="28" t="s">
        <v>310</v>
      </c>
      <c r="H123" s="28" t="s">
        <v>1020</v>
      </c>
      <c r="I123" s="28" t="s">
        <v>1021</v>
      </c>
      <c r="J123" s="28" t="s">
        <v>1022</v>
      </c>
      <c r="K123" s="28" t="s">
        <v>1033</v>
      </c>
      <c r="L123" s="28" t="s">
        <v>1034</v>
      </c>
      <c r="M123" s="29" t="s">
        <v>316</v>
      </c>
    </row>
    <row r="124" ht="279.75" customHeight="1">
      <c r="A124" s="28" t="s">
        <v>830</v>
      </c>
      <c r="B124" s="28" t="s">
        <v>1016</v>
      </c>
      <c r="C124" s="28" t="s">
        <v>1035</v>
      </c>
      <c r="D124" s="28" t="s">
        <v>1036</v>
      </c>
      <c r="E124" s="28" t="s">
        <v>1037</v>
      </c>
      <c r="F124" s="28" t="s">
        <v>330</v>
      </c>
      <c r="G124" s="28" t="s">
        <v>310</v>
      </c>
      <c r="H124" s="28" t="s">
        <v>1020</v>
      </c>
      <c r="I124" s="28" t="s">
        <v>1021</v>
      </c>
      <c r="J124" s="28" t="s">
        <v>1022</v>
      </c>
      <c r="K124" s="28" t="s">
        <v>1038</v>
      </c>
      <c r="L124" s="28" t="s">
        <v>1039</v>
      </c>
      <c r="M124" s="29" t="s">
        <v>316</v>
      </c>
    </row>
    <row r="125" ht="279.75" customHeight="1">
      <c r="A125" s="28" t="s">
        <v>830</v>
      </c>
      <c r="B125" s="28" t="s">
        <v>1040</v>
      </c>
      <c r="C125" s="28" t="s">
        <v>1041</v>
      </c>
      <c r="D125" s="28" t="s">
        <v>1042</v>
      </c>
      <c r="E125" s="28" t="s">
        <v>1043</v>
      </c>
      <c r="F125" s="28" t="s">
        <v>330</v>
      </c>
      <c r="G125" s="28" t="s">
        <v>310</v>
      </c>
      <c r="H125" s="28" t="s">
        <v>1044</v>
      </c>
      <c r="I125" s="28" t="s">
        <v>1045</v>
      </c>
      <c r="J125" s="28" t="s">
        <v>1046</v>
      </c>
      <c r="K125" s="28" t="s">
        <v>1047</v>
      </c>
      <c r="L125" s="28" t="s">
        <v>1048</v>
      </c>
      <c r="M125" s="29" t="s">
        <v>316</v>
      </c>
    </row>
    <row r="126" ht="279.75" customHeight="1">
      <c r="A126" s="28" t="s">
        <v>830</v>
      </c>
      <c r="B126" s="28" t="s">
        <v>1040</v>
      </c>
      <c r="C126" s="28" t="s">
        <v>1049</v>
      </c>
      <c r="D126" s="28" t="s">
        <v>1050</v>
      </c>
      <c r="E126" s="28" t="s">
        <v>1051</v>
      </c>
      <c r="F126" s="28" t="s">
        <v>330</v>
      </c>
      <c r="G126" s="28" t="s">
        <v>310</v>
      </c>
      <c r="H126" s="28" t="s">
        <v>1044</v>
      </c>
      <c r="I126" s="28" t="s">
        <v>1045</v>
      </c>
      <c r="J126" s="28" t="s">
        <v>1046</v>
      </c>
      <c r="K126" s="28" t="s">
        <v>1052</v>
      </c>
      <c r="L126" s="28" t="s">
        <v>1053</v>
      </c>
      <c r="M126" s="29" t="s">
        <v>316</v>
      </c>
    </row>
    <row r="127" ht="279.75" customHeight="1">
      <c r="A127" s="28" t="s">
        <v>830</v>
      </c>
      <c r="B127" s="28" t="s">
        <v>1040</v>
      </c>
      <c r="C127" s="28" t="s">
        <v>1054</v>
      </c>
      <c r="D127" s="28" t="s">
        <v>1055</v>
      </c>
      <c r="E127" s="28" t="s">
        <v>1056</v>
      </c>
      <c r="F127" s="28" t="s">
        <v>330</v>
      </c>
      <c r="G127" s="28" t="s">
        <v>310</v>
      </c>
      <c r="H127" s="28" t="s">
        <v>1044</v>
      </c>
      <c r="I127" s="28" t="s">
        <v>1045</v>
      </c>
      <c r="J127" s="28" t="s">
        <v>1046</v>
      </c>
      <c r="K127" s="28" t="s">
        <v>1057</v>
      </c>
      <c r="L127" s="28" t="s">
        <v>1058</v>
      </c>
      <c r="M127" s="29" t="s">
        <v>316</v>
      </c>
    </row>
    <row r="128" ht="279.75" customHeight="1">
      <c r="A128" s="28" t="s">
        <v>830</v>
      </c>
      <c r="B128" s="28" t="s">
        <v>1040</v>
      </c>
      <c r="C128" s="28" t="s">
        <v>1059</v>
      </c>
      <c r="D128" s="28" t="s">
        <v>1060</v>
      </c>
      <c r="E128" s="28" t="s">
        <v>1061</v>
      </c>
      <c r="F128" s="28" t="s">
        <v>330</v>
      </c>
      <c r="G128" s="28" t="s">
        <v>310</v>
      </c>
      <c r="H128" s="28" t="s">
        <v>1044</v>
      </c>
      <c r="I128" s="28" t="s">
        <v>1045</v>
      </c>
      <c r="J128" s="28" t="s">
        <v>1046</v>
      </c>
      <c r="K128" s="28" t="s">
        <v>1062</v>
      </c>
      <c r="L128" s="28" t="s">
        <v>1063</v>
      </c>
      <c r="M128" s="29" t="s">
        <v>316</v>
      </c>
    </row>
    <row r="129" ht="279.75" customHeight="1">
      <c r="A129" s="28" t="s">
        <v>1064</v>
      </c>
      <c r="B129" s="28" t="s">
        <v>1065</v>
      </c>
      <c r="C129" s="28" t="s">
        <v>1066</v>
      </c>
      <c r="D129" s="28" t="s">
        <v>1067</v>
      </c>
      <c r="E129" s="28" t="s">
        <v>1068</v>
      </c>
      <c r="F129" s="28" t="s">
        <v>330</v>
      </c>
      <c r="G129" s="28" t="s">
        <v>310</v>
      </c>
      <c r="H129" s="28" t="s">
        <v>1069</v>
      </c>
      <c r="I129" s="28" t="s">
        <v>1070</v>
      </c>
      <c r="J129" s="28" t="s">
        <v>1071</v>
      </c>
      <c r="K129" s="28" t="s">
        <v>1072</v>
      </c>
      <c r="L129" s="28" t="s">
        <v>1073</v>
      </c>
      <c r="M129" s="29" t="s">
        <v>316</v>
      </c>
    </row>
    <row r="130" ht="279.75" customHeight="1">
      <c r="A130" s="28" t="s">
        <v>1064</v>
      </c>
      <c r="B130" s="28" t="s">
        <v>1065</v>
      </c>
      <c r="C130" s="28" t="s">
        <v>1074</v>
      </c>
      <c r="D130" s="28" t="s">
        <v>1075</v>
      </c>
      <c r="E130" s="28" t="s">
        <v>1076</v>
      </c>
      <c r="F130" s="28" t="s">
        <v>330</v>
      </c>
      <c r="G130" s="28" t="s">
        <v>310</v>
      </c>
      <c r="H130" s="28" t="s">
        <v>1069</v>
      </c>
      <c r="I130" s="28" t="s">
        <v>1070</v>
      </c>
      <c r="J130" s="28" t="s">
        <v>1071</v>
      </c>
      <c r="K130" s="28" t="s">
        <v>1077</v>
      </c>
      <c r="L130" s="28" t="s">
        <v>1078</v>
      </c>
      <c r="M130" s="29" t="s">
        <v>316</v>
      </c>
    </row>
    <row r="131" ht="279.75" customHeight="1">
      <c r="A131" s="28" t="s">
        <v>1064</v>
      </c>
      <c r="B131" s="28" t="s">
        <v>1065</v>
      </c>
      <c r="C131" s="28" t="s">
        <v>1079</v>
      </c>
      <c r="D131" s="28" t="s">
        <v>1080</v>
      </c>
      <c r="E131" s="28" t="s">
        <v>1081</v>
      </c>
      <c r="F131" s="28" t="s">
        <v>330</v>
      </c>
      <c r="G131" s="28" t="s">
        <v>310</v>
      </c>
      <c r="H131" s="28" t="s">
        <v>1069</v>
      </c>
      <c r="I131" s="28" t="s">
        <v>1070</v>
      </c>
      <c r="J131" s="28" t="s">
        <v>1071</v>
      </c>
      <c r="K131" s="28" t="s">
        <v>1082</v>
      </c>
      <c r="L131" s="28" t="s">
        <v>1083</v>
      </c>
      <c r="M131" s="29" t="s">
        <v>316</v>
      </c>
    </row>
    <row r="132" ht="279.75" customHeight="1">
      <c r="A132" s="28" t="s">
        <v>1064</v>
      </c>
      <c r="B132" s="28" t="s">
        <v>1065</v>
      </c>
      <c r="C132" s="28" t="s">
        <v>1084</v>
      </c>
      <c r="D132" s="28" t="s">
        <v>1085</v>
      </c>
      <c r="E132" s="28" t="s">
        <v>1086</v>
      </c>
      <c r="F132" s="28" t="s">
        <v>330</v>
      </c>
      <c r="G132" s="28" t="s">
        <v>310</v>
      </c>
      <c r="H132" s="28" t="s">
        <v>1069</v>
      </c>
      <c r="I132" s="28" t="s">
        <v>1070</v>
      </c>
      <c r="J132" s="28" t="s">
        <v>1071</v>
      </c>
      <c r="K132" s="28" t="s">
        <v>1087</v>
      </c>
      <c r="L132" s="28" t="s">
        <v>1088</v>
      </c>
      <c r="M132" s="29" t="s">
        <v>316</v>
      </c>
    </row>
    <row r="133" ht="279.75" customHeight="1">
      <c r="A133" s="28" t="s">
        <v>1064</v>
      </c>
      <c r="B133" s="28" t="s">
        <v>1065</v>
      </c>
      <c r="C133" s="28" t="s">
        <v>1089</v>
      </c>
      <c r="D133" s="28" t="s">
        <v>1090</v>
      </c>
      <c r="E133" s="28" t="s">
        <v>1091</v>
      </c>
      <c r="F133" s="28" t="s">
        <v>330</v>
      </c>
      <c r="G133" s="28" t="s">
        <v>310</v>
      </c>
      <c r="H133" s="28" t="s">
        <v>1069</v>
      </c>
      <c r="I133" s="28" t="s">
        <v>1070</v>
      </c>
      <c r="J133" s="28" t="s">
        <v>1071</v>
      </c>
      <c r="K133" s="28" t="s">
        <v>1092</v>
      </c>
      <c r="L133" s="28" t="s">
        <v>1093</v>
      </c>
      <c r="M133" s="29" t="s">
        <v>316</v>
      </c>
    </row>
    <row r="134" ht="279.75" customHeight="1">
      <c r="A134" s="28" t="s">
        <v>1064</v>
      </c>
      <c r="B134" s="28" t="s">
        <v>1065</v>
      </c>
      <c r="C134" s="28" t="s">
        <v>1094</v>
      </c>
      <c r="D134" s="28" t="s">
        <v>1095</v>
      </c>
      <c r="E134" s="28" t="s">
        <v>1096</v>
      </c>
      <c r="F134" s="28" t="s">
        <v>309</v>
      </c>
      <c r="G134" s="28" t="s">
        <v>310</v>
      </c>
      <c r="H134" s="28" t="s">
        <v>1069</v>
      </c>
      <c r="I134" s="28" t="s">
        <v>1070</v>
      </c>
      <c r="J134" s="28" t="s">
        <v>1071</v>
      </c>
      <c r="K134" s="28" t="s">
        <v>1097</v>
      </c>
      <c r="L134" s="28" t="s">
        <v>1098</v>
      </c>
      <c r="M134" s="29" t="s">
        <v>316</v>
      </c>
    </row>
    <row r="135" ht="279.75" customHeight="1">
      <c r="A135" s="28" t="s">
        <v>1064</v>
      </c>
      <c r="B135" s="28" t="s">
        <v>1099</v>
      </c>
      <c r="C135" s="28" t="s">
        <v>1100</v>
      </c>
      <c r="D135" s="28" t="s">
        <v>1101</v>
      </c>
      <c r="E135" s="28" t="s">
        <v>1102</v>
      </c>
      <c r="F135" s="28" t="s">
        <v>330</v>
      </c>
      <c r="G135" s="28" t="s">
        <v>310</v>
      </c>
      <c r="H135" s="28" t="s">
        <v>1103</v>
      </c>
      <c r="I135" s="28" t="s">
        <v>1104</v>
      </c>
      <c r="J135" s="28" t="s">
        <v>1105</v>
      </c>
      <c r="K135" s="28" t="s">
        <v>1106</v>
      </c>
      <c r="L135" s="28" t="s">
        <v>1107</v>
      </c>
      <c r="M135" s="29" t="s">
        <v>316</v>
      </c>
    </row>
    <row r="136" ht="279.75" customHeight="1">
      <c r="A136" s="28" t="s">
        <v>1064</v>
      </c>
      <c r="B136" s="28" t="s">
        <v>1099</v>
      </c>
      <c r="C136" s="28" t="s">
        <v>1108</v>
      </c>
      <c r="D136" s="28" t="s">
        <v>1109</v>
      </c>
      <c r="E136" s="28" t="s">
        <v>1110</v>
      </c>
      <c r="F136" s="28" t="s">
        <v>330</v>
      </c>
      <c r="G136" s="28" t="s">
        <v>310</v>
      </c>
      <c r="H136" s="28" t="s">
        <v>1103</v>
      </c>
      <c r="I136" s="28" t="s">
        <v>1104</v>
      </c>
      <c r="J136" s="28" t="s">
        <v>1105</v>
      </c>
      <c r="K136" s="28" t="s">
        <v>1111</v>
      </c>
      <c r="L136" s="28" t="s">
        <v>1112</v>
      </c>
      <c r="M136" s="29" t="s">
        <v>316</v>
      </c>
    </row>
    <row r="137" ht="279.75" customHeight="1">
      <c r="A137" s="28" t="s">
        <v>1064</v>
      </c>
      <c r="B137" s="28" t="s">
        <v>1099</v>
      </c>
      <c r="C137" s="28" t="s">
        <v>1113</v>
      </c>
      <c r="D137" s="28" t="s">
        <v>1114</v>
      </c>
      <c r="E137" s="28" t="s">
        <v>1115</v>
      </c>
      <c r="F137" s="28" t="s">
        <v>330</v>
      </c>
      <c r="G137" s="28" t="s">
        <v>310</v>
      </c>
      <c r="H137" s="28" t="s">
        <v>1103</v>
      </c>
      <c r="I137" s="28" t="s">
        <v>1104</v>
      </c>
      <c r="J137" s="28" t="s">
        <v>1105</v>
      </c>
      <c r="K137" s="28" t="s">
        <v>1116</v>
      </c>
      <c r="L137" s="28" t="s">
        <v>1117</v>
      </c>
      <c r="M137" s="29" t="s">
        <v>316</v>
      </c>
    </row>
    <row r="138" ht="279.75" customHeight="1">
      <c r="A138" s="28" t="s">
        <v>1064</v>
      </c>
      <c r="B138" s="28" t="s">
        <v>1099</v>
      </c>
      <c r="C138" s="28" t="s">
        <v>1118</v>
      </c>
      <c r="D138" s="28" t="s">
        <v>1119</v>
      </c>
      <c r="E138" s="28" t="s">
        <v>1120</v>
      </c>
      <c r="F138" s="28" t="s">
        <v>330</v>
      </c>
      <c r="G138" s="28" t="s">
        <v>310</v>
      </c>
      <c r="H138" s="28" t="s">
        <v>1103</v>
      </c>
      <c r="I138" s="28" t="s">
        <v>1104</v>
      </c>
      <c r="J138" s="28" t="s">
        <v>1105</v>
      </c>
      <c r="K138" s="28" t="s">
        <v>1121</v>
      </c>
      <c r="L138" s="28" t="s">
        <v>1122</v>
      </c>
      <c r="M138" s="29" t="s">
        <v>316</v>
      </c>
    </row>
    <row r="139" ht="279.75" customHeight="1">
      <c r="A139" s="28" t="s">
        <v>1064</v>
      </c>
      <c r="B139" s="28" t="s">
        <v>1123</v>
      </c>
      <c r="C139" s="28" t="s">
        <v>1124</v>
      </c>
      <c r="D139" s="28" t="s">
        <v>1125</v>
      </c>
      <c r="E139" s="28" t="s">
        <v>1126</v>
      </c>
      <c r="F139" s="28" t="s">
        <v>330</v>
      </c>
      <c r="G139" s="28" t="s">
        <v>310</v>
      </c>
      <c r="H139" s="28" t="s">
        <v>1127</v>
      </c>
      <c r="I139" s="28" t="s">
        <v>1128</v>
      </c>
      <c r="J139" s="28" t="s">
        <v>1129</v>
      </c>
      <c r="K139" s="28" t="s">
        <v>1130</v>
      </c>
      <c r="L139" s="28" t="s">
        <v>1131</v>
      </c>
      <c r="M139" s="29" t="s">
        <v>316</v>
      </c>
    </row>
    <row r="140" ht="279.75" customHeight="1">
      <c r="A140" s="28" t="s">
        <v>1064</v>
      </c>
      <c r="B140" s="28" t="s">
        <v>1123</v>
      </c>
      <c r="C140" s="28" t="s">
        <v>1132</v>
      </c>
      <c r="D140" s="28" t="s">
        <v>1133</v>
      </c>
      <c r="E140" s="28" t="s">
        <v>1134</v>
      </c>
      <c r="F140" s="28" t="s">
        <v>330</v>
      </c>
      <c r="G140" s="28" t="s">
        <v>310</v>
      </c>
      <c r="H140" s="28" t="s">
        <v>1127</v>
      </c>
      <c r="I140" s="28" t="s">
        <v>1128</v>
      </c>
      <c r="J140" s="28" t="s">
        <v>1129</v>
      </c>
      <c r="K140" s="28" t="s">
        <v>1135</v>
      </c>
      <c r="L140" s="28" t="s">
        <v>1136</v>
      </c>
      <c r="M140" s="29" t="s">
        <v>316</v>
      </c>
    </row>
    <row r="141" ht="279.75" customHeight="1">
      <c r="A141" s="28" t="s">
        <v>1064</v>
      </c>
      <c r="B141" s="28" t="s">
        <v>1123</v>
      </c>
      <c r="C141" s="28" t="s">
        <v>1137</v>
      </c>
      <c r="D141" s="28" t="s">
        <v>1138</v>
      </c>
      <c r="E141" s="28" t="s">
        <v>1139</v>
      </c>
      <c r="F141" s="28" t="s">
        <v>330</v>
      </c>
      <c r="G141" s="28" t="s">
        <v>310</v>
      </c>
      <c r="H141" s="28" t="s">
        <v>1127</v>
      </c>
      <c r="I141" s="28" t="s">
        <v>1128</v>
      </c>
      <c r="J141" s="28" t="s">
        <v>1129</v>
      </c>
      <c r="K141" s="28" t="s">
        <v>1140</v>
      </c>
      <c r="L141" s="28" t="s">
        <v>1141</v>
      </c>
      <c r="M141" s="29" t="s">
        <v>316</v>
      </c>
    </row>
    <row r="142" ht="279.75" customHeight="1">
      <c r="A142" s="28" t="s">
        <v>1064</v>
      </c>
      <c r="B142" s="28" t="s">
        <v>1123</v>
      </c>
      <c r="C142" s="28" t="s">
        <v>1142</v>
      </c>
      <c r="D142" s="28" t="s">
        <v>1143</v>
      </c>
      <c r="E142" s="28" t="s">
        <v>1144</v>
      </c>
      <c r="F142" s="28" t="s">
        <v>330</v>
      </c>
      <c r="G142" s="28" t="s">
        <v>310</v>
      </c>
      <c r="H142" s="28" t="s">
        <v>1127</v>
      </c>
      <c r="I142" s="28" t="s">
        <v>1128</v>
      </c>
      <c r="J142" s="28" t="s">
        <v>1129</v>
      </c>
      <c r="K142" s="28" t="s">
        <v>1145</v>
      </c>
      <c r="L142" s="28" t="s">
        <v>1146</v>
      </c>
      <c r="M142" s="29" t="s">
        <v>316</v>
      </c>
    </row>
    <row r="143" ht="279.75" customHeight="1">
      <c r="A143" s="28" t="s">
        <v>1064</v>
      </c>
      <c r="B143" s="28" t="s">
        <v>1147</v>
      </c>
      <c r="C143" s="28" t="s">
        <v>1148</v>
      </c>
      <c r="D143" s="28" t="s">
        <v>1149</v>
      </c>
      <c r="E143" s="28" t="s">
        <v>1150</v>
      </c>
      <c r="F143" s="28" t="s">
        <v>330</v>
      </c>
      <c r="G143" s="28" t="s">
        <v>310</v>
      </c>
      <c r="H143" s="28" t="s">
        <v>1151</v>
      </c>
      <c r="I143" s="28" t="s">
        <v>1152</v>
      </c>
      <c r="J143" s="28" t="s">
        <v>1153</v>
      </c>
      <c r="K143" s="28" t="s">
        <v>1154</v>
      </c>
      <c r="L143" s="28" t="s">
        <v>1155</v>
      </c>
      <c r="M143" s="29" t="s">
        <v>316</v>
      </c>
    </row>
    <row r="144" ht="279.75" customHeight="1">
      <c r="A144" s="28" t="s">
        <v>1064</v>
      </c>
      <c r="B144" s="28" t="s">
        <v>1147</v>
      </c>
      <c r="C144" s="28" t="s">
        <v>1156</v>
      </c>
      <c r="D144" s="28" t="s">
        <v>1157</v>
      </c>
      <c r="E144" s="28" t="s">
        <v>1158</v>
      </c>
      <c r="F144" s="28" t="s">
        <v>330</v>
      </c>
      <c r="G144" s="28" t="s">
        <v>310</v>
      </c>
      <c r="H144" s="28" t="s">
        <v>1151</v>
      </c>
      <c r="I144" s="28" t="s">
        <v>1152</v>
      </c>
      <c r="J144" s="28" t="s">
        <v>1153</v>
      </c>
      <c r="K144" s="28" t="s">
        <v>1159</v>
      </c>
      <c r="L144" s="28" t="s">
        <v>1160</v>
      </c>
      <c r="M144" s="29" t="s">
        <v>316</v>
      </c>
    </row>
    <row r="145" ht="279.75" customHeight="1">
      <c r="A145" s="28" t="s">
        <v>1064</v>
      </c>
      <c r="B145" s="28" t="s">
        <v>1147</v>
      </c>
      <c r="C145" s="28" t="s">
        <v>1161</v>
      </c>
      <c r="D145" s="28" t="s">
        <v>1162</v>
      </c>
      <c r="E145" s="28" t="s">
        <v>1163</v>
      </c>
      <c r="F145" s="28" t="s">
        <v>330</v>
      </c>
      <c r="G145" s="28" t="s">
        <v>310</v>
      </c>
      <c r="H145" s="28" t="s">
        <v>1151</v>
      </c>
      <c r="I145" s="28" t="s">
        <v>1152</v>
      </c>
      <c r="J145" s="28" t="s">
        <v>1153</v>
      </c>
      <c r="K145" s="28" t="s">
        <v>1164</v>
      </c>
      <c r="L145" s="28" t="s">
        <v>1165</v>
      </c>
      <c r="M145" s="29" t="s">
        <v>316</v>
      </c>
    </row>
    <row r="146" ht="279.75" customHeight="1">
      <c r="A146" s="28" t="s">
        <v>1064</v>
      </c>
      <c r="B146" s="28" t="s">
        <v>1147</v>
      </c>
      <c r="C146" s="28" t="s">
        <v>1166</v>
      </c>
      <c r="D146" s="28" t="s">
        <v>1167</v>
      </c>
      <c r="E146" s="28" t="s">
        <v>1168</v>
      </c>
      <c r="F146" s="28" t="s">
        <v>330</v>
      </c>
      <c r="G146" s="28" t="s">
        <v>310</v>
      </c>
      <c r="H146" s="28" t="s">
        <v>1151</v>
      </c>
      <c r="I146" s="28" t="s">
        <v>1152</v>
      </c>
      <c r="J146" s="28" t="s">
        <v>1153</v>
      </c>
      <c r="K146" s="28" t="s">
        <v>1169</v>
      </c>
      <c r="L146" s="28" t="s">
        <v>1170</v>
      </c>
      <c r="M146" s="29" t="s">
        <v>316</v>
      </c>
    </row>
    <row r="147" ht="279.75" customHeight="1">
      <c r="A147" s="28" t="s">
        <v>1064</v>
      </c>
      <c r="B147" s="28" t="s">
        <v>1171</v>
      </c>
      <c r="C147" s="28" t="s">
        <v>1172</v>
      </c>
      <c r="D147" s="28" t="s">
        <v>1173</v>
      </c>
      <c r="E147" s="28" t="s">
        <v>1174</v>
      </c>
      <c r="F147" s="28" t="s">
        <v>330</v>
      </c>
      <c r="G147" s="28" t="s">
        <v>310</v>
      </c>
      <c r="H147" s="28" t="s">
        <v>1175</v>
      </c>
      <c r="I147" s="28" t="s">
        <v>1176</v>
      </c>
      <c r="J147" s="28" t="s">
        <v>1177</v>
      </c>
      <c r="K147" s="28" t="s">
        <v>1178</v>
      </c>
      <c r="L147" s="28" t="s">
        <v>1179</v>
      </c>
      <c r="M147" s="29" t="s">
        <v>316</v>
      </c>
    </row>
    <row r="148" ht="279.75" customHeight="1">
      <c r="A148" s="28" t="s">
        <v>1064</v>
      </c>
      <c r="B148" s="28" t="s">
        <v>1171</v>
      </c>
      <c r="C148" s="28" t="s">
        <v>1180</v>
      </c>
      <c r="D148" s="28" t="s">
        <v>1181</v>
      </c>
      <c r="E148" s="28" t="s">
        <v>1182</v>
      </c>
      <c r="F148" s="28" t="s">
        <v>309</v>
      </c>
      <c r="G148" s="28" t="s">
        <v>310</v>
      </c>
      <c r="H148" s="28" t="s">
        <v>1175</v>
      </c>
      <c r="I148" s="28" t="s">
        <v>1176</v>
      </c>
      <c r="J148" s="28" t="s">
        <v>1177</v>
      </c>
      <c r="K148" s="28" t="s">
        <v>1183</v>
      </c>
      <c r="L148" s="28" t="s">
        <v>1184</v>
      </c>
      <c r="M148" s="29" t="s">
        <v>316</v>
      </c>
    </row>
    <row r="149" ht="279.75" customHeight="1">
      <c r="A149" s="28" t="s">
        <v>1064</v>
      </c>
      <c r="B149" s="28" t="s">
        <v>1171</v>
      </c>
      <c r="C149" s="28" t="s">
        <v>1185</v>
      </c>
      <c r="D149" s="28" t="s">
        <v>1186</v>
      </c>
      <c r="E149" s="28" t="s">
        <v>1187</v>
      </c>
      <c r="F149" s="28" t="s">
        <v>330</v>
      </c>
      <c r="G149" s="28" t="s">
        <v>310</v>
      </c>
      <c r="H149" s="28" t="s">
        <v>1175</v>
      </c>
      <c r="I149" s="28" t="s">
        <v>1176</v>
      </c>
      <c r="J149" s="28" t="s">
        <v>1177</v>
      </c>
      <c r="K149" s="28" t="s">
        <v>1188</v>
      </c>
      <c r="L149" s="28" t="s">
        <v>1189</v>
      </c>
      <c r="M149" s="29" t="s">
        <v>316</v>
      </c>
    </row>
    <row r="150" ht="279.75" customHeight="1">
      <c r="A150" s="28" t="s">
        <v>1064</v>
      </c>
      <c r="B150" s="28" t="s">
        <v>1171</v>
      </c>
      <c r="C150" s="28" t="s">
        <v>1190</v>
      </c>
      <c r="D150" s="28" t="s">
        <v>1191</v>
      </c>
      <c r="E150" s="28" t="s">
        <v>1192</v>
      </c>
      <c r="F150" s="28" t="s">
        <v>330</v>
      </c>
      <c r="G150" s="28" t="s">
        <v>310</v>
      </c>
      <c r="H150" s="28" t="s">
        <v>1175</v>
      </c>
      <c r="I150" s="28" t="s">
        <v>1176</v>
      </c>
      <c r="J150" s="28" t="s">
        <v>1177</v>
      </c>
      <c r="K150" s="28" t="s">
        <v>1193</v>
      </c>
      <c r="L150" s="28" t="s">
        <v>1194</v>
      </c>
      <c r="M150" s="29" t="s">
        <v>316</v>
      </c>
    </row>
    <row r="151" ht="279.75" customHeight="1">
      <c r="A151" s="28" t="s">
        <v>1064</v>
      </c>
      <c r="B151" s="28" t="s">
        <v>1171</v>
      </c>
      <c r="C151" s="28" t="s">
        <v>1195</v>
      </c>
      <c r="D151" s="28" t="s">
        <v>1196</v>
      </c>
      <c r="E151" s="28" t="s">
        <v>1197</v>
      </c>
      <c r="F151" s="28" t="s">
        <v>309</v>
      </c>
      <c r="G151" s="28" t="s">
        <v>310</v>
      </c>
      <c r="H151" s="28" t="s">
        <v>1175</v>
      </c>
      <c r="I151" s="28" t="s">
        <v>1176</v>
      </c>
      <c r="J151" s="28" t="s">
        <v>1177</v>
      </c>
      <c r="K151" s="28" t="s">
        <v>1198</v>
      </c>
      <c r="L151" s="28" t="s">
        <v>1199</v>
      </c>
      <c r="M151" s="29" t="s">
        <v>316</v>
      </c>
    </row>
    <row r="152" ht="279.75" customHeight="1">
      <c r="A152" s="28" t="s">
        <v>1064</v>
      </c>
      <c r="B152" s="28" t="s">
        <v>1171</v>
      </c>
      <c r="C152" s="28" t="s">
        <v>1200</v>
      </c>
      <c r="D152" s="28" t="s">
        <v>1201</v>
      </c>
      <c r="E152" s="28" t="s">
        <v>1202</v>
      </c>
      <c r="F152" s="28" t="s">
        <v>330</v>
      </c>
      <c r="G152" s="28" t="s">
        <v>310</v>
      </c>
      <c r="H152" s="28" t="s">
        <v>1175</v>
      </c>
      <c r="I152" s="28" t="s">
        <v>1176</v>
      </c>
      <c r="J152" s="28" t="s">
        <v>1177</v>
      </c>
      <c r="K152" s="28" t="s">
        <v>1203</v>
      </c>
      <c r="L152" s="28" t="s">
        <v>1204</v>
      </c>
      <c r="M152" s="29" t="s">
        <v>316</v>
      </c>
    </row>
    <row r="153" ht="279.75" customHeight="1">
      <c r="A153" s="28" t="s">
        <v>1064</v>
      </c>
      <c r="B153" s="28" t="s">
        <v>1205</v>
      </c>
      <c r="C153" s="28" t="s">
        <v>1206</v>
      </c>
      <c r="D153" s="28" t="s">
        <v>1207</v>
      </c>
      <c r="E153" s="28" t="s">
        <v>1208</v>
      </c>
      <c r="F153" s="28" t="s">
        <v>309</v>
      </c>
      <c r="G153" s="28" t="s">
        <v>310</v>
      </c>
      <c r="H153" s="28" t="s">
        <v>1209</v>
      </c>
      <c r="I153" s="28" t="s">
        <v>1210</v>
      </c>
      <c r="J153" s="28" t="s">
        <v>1211</v>
      </c>
      <c r="K153" s="28" t="s">
        <v>1212</v>
      </c>
      <c r="L153" s="28" t="s">
        <v>1213</v>
      </c>
      <c r="M153" s="29" t="s">
        <v>316</v>
      </c>
    </row>
    <row r="154" ht="279.75" customHeight="1">
      <c r="A154" s="28" t="s">
        <v>1064</v>
      </c>
      <c r="B154" s="28" t="s">
        <v>1205</v>
      </c>
      <c r="C154" s="28" t="s">
        <v>1214</v>
      </c>
      <c r="D154" s="28" t="s">
        <v>1215</v>
      </c>
      <c r="E154" s="28" t="s">
        <v>1216</v>
      </c>
      <c r="F154" s="28" t="s">
        <v>309</v>
      </c>
      <c r="G154" s="28" t="s">
        <v>310</v>
      </c>
      <c r="H154" s="28" t="s">
        <v>1209</v>
      </c>
      <c r="I154" s="28" t="s">
        <v>1210</v>
      </c>
      <c r="J154" s="28" t="s">
        <v>1211</v>
      </c>
      <c r="K154" s="28" t="s">
        <v>1217</v>
      </c>
      <c r="L154" s="28" t="s">
        <v>1218</v>
      </c>
      <c r="M154" s="29" t="s">
        <v>316</v>
      </c>
    </row>
    <row r="155" ht="279.75" customHeight="1">
      <c r="A155" s="28" t="s">
        <v>1064</v>
      </c>
      <c r="B155" s="28" t="s">
        <v>1205</v>
      </c>
      <c r="C155" s="28" t="s">
        <v>1219</v>
      </c>
      <c r="D155" s="28" t="s">
        <v>1220</v>
      </c>
      <c r="E155" s="28" t="s">
        <v>1221</v>
      </c>
      <c r="F155" s="28" t="s">
        <v>309</v>
      </c>
      <c r="G155" s="28" t="s">
        <v>310</v>
      </c>
      <c r="H155" s="28" t="s">
        <v>1209</v>
      </c>
      <c r="I155" s="28" t="s">
        <v>1210</v>
      </c>
      <c r="J155" s="28" t="s">
        <v>1211</v>
      </c>
      <c r="K155" s="28" t="s">
        <v>1222</v>
      </c>
      <c r="L155" s="28" t="s">
        <v>1223</v>
      </c>
      <c r="M155" s="29" t="s">
        <v>316</v>
      </c>
    </row>
    <row r="156" ht="279.75" customHeight="1">
      <c r="A156" s="28" t="s">
        <v>1064</v>
      </c>
      <c r="B156" s="28" t="s">
        <v>1205</v>
      </c>
      <c r="C156" s="28" t="s">
        <v>1224</v>
      </c>
      <c r="D156" s="28" t="s">
        <v>1225</v>
      </c>
      <c r="E156" s="28" t="s">
        <v>1226</v>
      </c>
      <c r="F156" s="28" t="s">
        <v>309</v>
      </c>
      <c r="G156" s="28" t="s">
        <v>310</v>
      </c>
      <c r="H156" s="28" t="s">
        <v>1209</v>
      </c>
      <c r="I156" s="28" t="s">
        <v>1210</v>
      </c>
      <c r="J156" s="28" t="s">
        <v>1211</v>
      </c>
      <c r="K156" s="28" t="s">
        <v>1227</v>
      </c>
      <c r="L156" s="28" t="s">
        <v>1228</v>
      </c>
      <c r="M156" s="29" t="s">
        <v>316</v>
      </c>
    </row>
    <row r="157" ht="279.75" customHeight="1">
      <c r="A157" s="28" t="s">
        <v>1064</v>
      </c>
      <c r="B157" s="28" t="s">
        <v>1229</v>
      </c>
      <c r="C157" s="28" t="s">
        <v>1230</v>
      </c>
      <c r="D157" s="28" t="s">
        <v>1231</v>
      </c>
      <c r="E157" s="28" t="s">
        <v>1232</v>
      </c>
      <c r="F157" s="28" t="s">
        <v>330</v>
      </c>
      <c r="G157" s="28" t="s">
        <v>310</v>
      </c>
      <c r="H157" s="28" t="s">
        <v>1233</v>
      </c>
      <c r="I157" s="28" t="s">
        <v>518</v>
      </c>
      <c r="J157" s="28" t="s">
        <v>519</v>
      </c>
      <c r="K157" s="28" t="s">
        <v>1234</v>
      </c>
      <c r="L157" s="28" t="s">
        <v>1235</v>
      </c>
      <c r="M157" s="29" t="s">
        <v>316</v>
      </c>
    </row>
    <row r="158" ht="279.75" customHeight="1">
      <c r="A158" s="28" t="s">
        <v>1064</v>
      </c>
      <c r="B158" s="28" t="s">
        <v>1229</v>
      </c>
      <c r="C158" s="28" t="s">
        <v>1236</v>
      </c>
      <c r="D158" s="28" t="s">
        <v>1237</v>
      </c>
      <c r="E158" s="28" t="s">
        <v>1238</v>
      </c>
      <c r="F158" s="28" t="s">
        <v>330</v>
      </c>
      <c r="G158" s="28" t="s">
        <v>310</v>
      </c>
      <c r="H158" s="28" t="s">
        <v>1233</v>
      </c>
      <c r="I158" s="28" t="s">
        <v>518</v>
      </c>
      <c r="J158" s="28" t="s">
        <v>519</v>
      </c>
      <c r="K158" s="28" t="s">
        <v>1239</v>
      </c>
      <c r="L158" s="28" t="s">
        <v>1240</v>
      </c>
      <c r="M158" s="29" t="s">
        <v>316</v>
      </c>
    </row>
    <row r="159" ht="279.75" customHeight="1">
      <c r="A159" s="28" t="s">
        <v>1064</v>
      </c>
      <c r="B159" s="28" t="s">
        <v>1229</v>
      </c>
      <c r="C159" s="28" t="s">
        <v>1241</v>
      </c>
      <c r="D159" s="28" t="s">
        <v>1242</v>
      </c>
      <c r="E159" s="28" t="s">
        <v>1243</v>
      </c>
      <c r="F159" s="28" t="s">
        <v>330</v>
      </c>
      <c r="G159" s="28" t="s">
        <v>310</v>
      </c>
      <c r="H159" s="28" t="s">
        <v>1233</v>
      </c>
      <c r="I159" s="28" t="s">
        <v>518</v>
      </c>
      <c r="J159" s="28" t="s">
        <v>519</v>
      </c>
      <c r="K159" s="28" t="s">
        <v>1244</v>
      </c>
      <c r="L159" s="28" t="s">
        <v>1245</v>
      </c>
      <c r="M159" s="29" t="s">
        <v>316</v>
      </c>
    </row>
    <row r="160" ht="279.75" customHeight="1">
      <c r="A160" s="28" t="s">
        <v>1064</v>
      </c>
      <c r="B160" s="28" t="s">
        <v>1246</v>
      </c>
      <c r="C160" s="28" t="s">
        <v>1247</v>
      </c>
      <c r="D160" s="28" t="s">
        <v>1248</v>
      </c>
      <c r="E160" s="28" t="s">
        <v>1249</v>
      </c>
      <c r="F160" s="28" t="s">
        <v>330</v>
      </c>
      <c r="G160" s="28" t="s">
        <v>310</v>
      </c>
      <c r="H160" s="28" t="s">
        <v>1250</v>
      </c>
      <c r="I160" s="28" t="s">
        <v>1104</v>
      </c>
      <c r="J160" s="28" t="s">
        <v>1105</v>
      </c>
      <c r="K160" s="28" t="s">
        <v>1251</v>
      </c>
      <c r="L160" s="28" t="s">
        <v>1252</v>
      </c>
      <c r="M160" s="29" t="s">
        <v>316</v>
      </c>
    </row>
    <row r="161" ht="279.75" customHeight="1">
      <c r="A161" s="28" t="s">
        <v>1064</v>
      </c>
      <c r="B161" s="28" t="s">
        <v>1246</v>
      </c>
      <c r="C161" s="28" t="s">
        <v>1253</v>
      </c>
      <c r="D161" s="28" t="s">
        <v>1254</v>
      </c>
      <c r="E161" s="28" t="s">
        <v>1255</v>
      </c>
      <c r="F161" s="28" t="s">
        <v>330</v>
      </c>
      <c r="G161" s="28" t="s">
        <v>310</v>
      </c>
      <c r="H161" s="28" t="s">
        <v>1250</v>
      </c>
      <c r="I161" s="28" t="s">
        <v>1104</v>
      </c>
      <c r="J161" s="28" t="s">
        <v>1105</v>
      </c>
      <c r="K161" s="28" t="s">
        <v>1256</v>
      </c>
      <c r="L161" s="28" t="s">
        <v>1257</v>
      </c>
      <c r="M161" s="29" t="s">
        <v>316</v>
      </c>
    </row>
    <row r="162" ht="279.75" customHeight="1">
      <c r="A162" s="28" t="s">
        <v>1064</v>
      </c>
      <c r="B162" s="28" t="s">
        <v>1246</v>
      </c>
      <c r="C162" s="28" t="s">
        <v>1258</v>
      </c>
      <c r="D162" s="28" t="s">
        <v>1259</v>
      </c>
      <c r="E162" s="28" t="s">
        <v>1260</v>
      </c>
      <c r="F162" s="28" t="s">
        <v>330</v>
      </c>
      <c r="G162" s="28" t="s">
        <v>310</v>
      </c>
      <c r="H162" s="28" t="s">
        <v>1250</v>
      </c>
      <c r="I162" s="28" t="s">
        <v>1104</v>
      </c>
      <c r="J162" s="28" t="s">
        <v>1105</v>
      </c>
      <c r="K162" s="28" t="s">
        <v>1261</v>
      </c>
      <c r="L162" s="28" t="s">
        <v>1262</v>
      </c>
      <c r="M162" s="29" t="s">
        <v>316</v>
      </c>
    </row>
    <row r="163" ht="279.75" customHeight="1">
      <c r="A163" s="28" t="s">
        <v>1064</v>
      </c>
      <c r="B163" s="28" t="s">
        <v>1246</v>
      </c>
      <c r="C163" s="28" t="s">
        <v>1263</v>
      </c>
      <c r="D163" s="28" t="s">
        <v>1264</v>
      </c>
      <c r="E163" s="28" t="s">
        <v>1265</v>
      </c>
      <c r="F163" s="28" t="s">
        <v>330</v>
      </c>
      <c r="G163" s="28" t="s">
        <v>310</v>
      </c>
      <c r="H163" s="28" t="s">
        <v>1250</v>
      </c>
      <c r="I163" s="28" t="s">
        <v>1104</v>
      </c>
      <c r="J163" s="28" t="s">
        <v>1105</v>
      </c>
      <c r="K163" s="28" t="s">
        <v>1266</v>
      </c>
      <c r="L163" s="28" t="s">
        <v>1267</v>
      </c>
      <c r="M163" s="29" t="s">
        <v>316</v>
      </c>
    </row>
    <row r="164" ht="279.75" customHeight="1">
      <c r="A164" s="28" t="s">
        <v>1064</v>
      </c>
      <c r="B164" s="28" t="s">
        <v>1246</v>
      </c>
      <c r="C164" s="28" t="s">
        <v>1268</v>
      </c>
      <c r="D164" s="28" t="s">
        <v>1269</v>
      </c>
      <c r="E164" s="28" t="s">
        <v>1270</v>
      </c>
      <c r="F164" s="28" t="s">
        <v>330</v>
      </c>
      <c r="G164" s="28" t="s">
        <v>310</v>
      </c>
      <c r="H164" s="28" t="s">
        <v>1250</v>
      </c>
      <c r="I164" s="28" t="s">
        <v>1104</v>
      </c>
      <c r="J164" s="28" t="s">
        <v>1105</v>
      </c>
      <c r="K164" s="28" t="s">
        <v>1271</v>
      </c>
      <c r="L164" s="28" t="s">
        <v>1272</v>
      </c>
      <c r="M164" s="29" t="s">
        <v>316</v>
      </c>
    </row>
    <row r="165" ht="279.75" customHeight="1">
      <c r="A165" s="28" t="s">
        <v>1064</v>
      </c>
      <c r="B165" s="28" t="s">
        <v>1273</v>
      </c>
      <c r="C165" s="28" t="s">
        <v>1274</v>
      </c>
      <c r="D165" s="28" t="s">
        <v>1275</v>
      </c>
      <c r="E165" s="28" t="s">
        <v>1276</v>
      </c>
      <c r="F165" s="28" t="s">
        <v>330</v>
      </c>
      <c r="G165" s="28" t="s">
        <v>310</v>
      </c>
      <c r="H165" s="28" t="s">
        <v>1277</v>
      </c>
      <c r="I165" s="28" t="s">
        <v>1278</v>
      </c>
      <c r="J165" s="28" t="s">
        <v>1279</v>
      </c>
      <c r="K165" s="28" t="s">
        <v>1280</v>
      </c>
      <c r="L165" s="28" t="s">
        <v>1281</v>
      </c>
      <c r="M165" s="29" t="s">
        <v>316</v>
      </c>
    </row>
    <row r="166" ht="279.75" customHeight="1">
      <c r="A166" s="28" t="s">
        <v>1064</v>
      </c>
      <c r="B166" s="28" t="s">
        <v>1273</v>
      </c>
      <c r="C166" s="28" t="s">
        <v>1282</v>
      </c>
      <c r="D166" s="28" t="s">
        <v>1283</v>
      </c>
      <c r="E166" s="28" t="s">
        <v>1284</v>
      </c>
      <c r="F166" s="28" t="s">
        <v>330</v>
      </c>
      <c r="G166" s="28" t="s">
        <v>310</v>
      </c>
      <c r="H166" s="28" t="s">
        <v>1277</v>
      </c>
      <c r="I166" s="28" t="s">
        <v>1278</v>
      </c>
      <c r="J166" s="28" t="s">
        <v>1279</v>
      </c>
      <c r="K166" s="28" t="s">
        <v>1285</v>
      </c>
      <c r="L166" s="28" t="s">
        <v>1286</v>
      </c>
      <c r="M166" s="29" t="s">
        <v>316</v>
      </c>
    </row>
    <row r="167" ht="279.75" customHeight="1">
      <c r="A167" s="28" t="s">
        <v>1064</v>
      </c>
      <c r="B167" s="28" t="s">
        <v>1273</v>
      </c>
      <c r="C167" s="28" t="s">
        <v>1287</v>
      </c>
      <c r="D167" s="28" t="s">
        <v>1288</v>
      </c>
      <c r="E167" s="28" t="s">
        <v>1289</v>
      </c>
      <c r="F167" s="28" t="s">
        <v>330</v>
      </c>
      <c r="G167" s="28" t="s">
        <v>310</v>
      </c>
      <c r="H167" s="28" t="s">
        <v>1277</v>
      </c>
      <c r="I167" s="28" t="s">
        <v>1278</v>
      </c>
      <c r="J167" s="28" t="s">
        <v>1279</v>
      </c>
      <c r="K167" s="28" t="s">
        <v>1290</v>
      </c>
      <c r="L167" s="28" t="s">
        <v>1291</v>
      </c>
      <c r="M167" s="29" t="s">
        <v>316</v>
      </c>
    </row>
    <row r="168" ht="279.75" customHeight="1">
      <c r="A168" s="28" t="s">
        <v>1064</v>
      </c>
      <c r="B168" s="28" t="s">
        <v>1292</v>
      </c>
      <c r="C168" s="28" t="s">
        <v>1293</v>
      </c>
      <c r="D168" s="28" t="s">
        <v>1294</v>
      </c>
      <c r="E168" s="28" t="s">
        <v>1295</v>
      </c>
      <c r="F168" s="28" t="s">
        <v>330</v>
      </c>
      <c r="G168" s="28" t="s">
        <v>310</v>
      </c>
      <c r="H168" s="28" t="s">
        <v>1296</v>
      </c>
      <c r="I168" s="28" t="s">
        <v>920</v>
      </c>
      <c r="J168" s="28" t="s">
        <v>921</v>
      </c>
      <c r="K168" s="28" t="s">
        <v>1297</v>
      </c>
      <c r="L168" s="28" t="s">
        <v>1298</v>
      </c>
      <c r="M168" s="29" t="s">
        <v>316</v>
      </c>
    </row>
    <row r="169" ht="279.75" customHeight="1">
      <c r="A169" s="30" t="s">
        <v>1064</v>
      </c>
      <c r="B169" s="30" t="s">
        <v>1292</v>
      </c>
      <c r="C169" s="30" t="s">
        <v>1299</v>
      </c>
      <c r="D169" s="30" t="s">
        <v>1300</v>
      </c>
      <c r="E169" s="30" t="s">
        <v>1301</v>
      </c>
      <c r="F169" s="30" t="s">
        <v>330</v>
      </c>
      <c r="G169" s="30" t="s">
        <v>310</v>
      </c>
      <c r="H169" s="30" t="s">
        <v>1296</v>
      </c>
      <c r="I169" s="30" t="s">
        <v>920</v>
      </c>
      <c r="J169" s="30" t="s">
        <v>921</v>
      </c>
      <c r="K169" s="30" t="s">
        <v>1302</v>
      </c>
      <c r="L169" s="30" t="s">
        <v>1303</v>
      </c>
      <c r="M169" s="29" t="s">
        <v>316</v>
      </c>
    </row>
    <row r="170" ht="279.75" customHeight="1">
      <c r="A170" s="28" t="s">
        <v>304</v>
      </c>
      <c r="B170" s="28" t="s">
        <v>305</v>
      </c>
      <c r="C170" s="28" t="s">
        <v>1304</v>
      </c>
      <c r="D170" s="28" t="s">
        <v>1305</v>
      </c>
      <c r="E170" s="28" t="s">
        <v>1306</v>
      </c>
      <c r="F170" s="28" t="s">
        <v>309</v>
      </c>
      <c r="G170" s="28" t="s">
        <v>310</v>
      </c>
      <c r="H170" s="28" t="s">
        <v>311</v>
      </c>
      <c r="I170" s="28" t="s">
        <v>1307</v>
      </c>
      <c r="J170" s="28" t="s">
        <v>1308</v>
      </c>
      <c r="K170" s="28" t="s">
        <v>1309</v>
      </c>
      <c r="L170" s="28" t="s">
        <v>1310</v>
      </c>
      <c r="M170" s="29" t="s">
        <v>316</v>
      </c>
    </row>
    <row r="171" ht="279.75" customHeight="1">
      <c r="A171" s="28" t="s">
        <v>304</v>
      </c>
      <c r="B171" s="28" t="s">
        <v>305</v>
      </c>
      <c r="C171" s="28" t="s">
        <v>1311</v>
      </c>
      <c r="D171" s="28" t="s">
        <v>1312</v>
      </c>
      <c r="E171" s="28" t="s">
        <v>1313</v>
      </c>
      <c r="F171" s="28" t="s">
        <v>309</v>
      </c>
      <c r="G171" s="28" t="s">
        <v>310</v>
      </c>
      <c r="H171" s="28" t="s">
        <v>311</v>
      </c>
      <c r="I171" s="28" t="s">
        <v>1314</v>
      </c>
      <c r="J171" s="28" t="s">
        <v>1315</v>
      </c>
      <c r="K171" s="28" t="s">
        <v>1316</v>
      </c>
      <c r="L171" s="28" t="s">
        <v>1317</v>
      </c>
      <c r="M171" s="29" t="s">
        <v>316</v>
      </c>
    </row>
    <row r="172" ht="279.75" customHeight="1">
      <c r="A172" s="28" t="s">
        <v>304</v>
      </c>
      <c r="B172" s="28" t="s">
        <v>305</v>
      </c>
      <c r="C172" s="28" t="s">
        <v>1318</v>
      </c>
      <c r="D172" s="28" t="s">
        <v>1319</v>
      </c>
      <c r="E172" s="28" t="s">
        <v>1320</v>
      </c>
      <c r="F172" s="28" t="s">
        <v>309</v>
      </c>
      <c r="G172" s="28" t="s">
        <v>310</v>
      </c>
      <c r="H172" s="28" t="s">
        <v>311</v>
      </c>
      <c r="I172" s="28" t="s">
        <v>1321</v>
      </c>
      <c r="J172" s="28" t="s">
        <v>1322</v>
      </c>
      <c r="K172" s="28" t="s">
        <v>1323</v>
      </c>
      <c r="L172" s="28" t="s">
        <v>1324</v>
      </c>
      <c r="M172" s="29" t="s">
        <v>316</v>
      </c>
    </row>
    <row r="173" ht="279.75" customHeight="1">
      <c r="A173" s="28" t="s">
        <v>304</v>
      </c>
      <c r="B173" s="28" t="s">
        <v>338</v>
      </c>
      <c r="C173" s="28" t="s">
        <v>1325</v>
      </c>
      <c r="D173" s="28" t="s">
        <v>1326</v>
      </c>
      <c r="E173" s="28" t="s">
        <v>1327</v>
      </c>
      <c r="F173" s="28" t="s">
        <v>309</v>
      </c>
      <c r="G173" s="28" t="s">
        <v>310</v>
      </c>
      <c r="H173" s="28" t="s">
        <v>342</v>
      </c>
      <c r="I173" s="28" t="s">
        <v>1328</v>
      </c>
      <c r="J173" s="28" t="s">
        <v>1329</v>
      </c>
      <c r="K173" s="28" t="s">
        <v>1330</v>
      </c>
      <c r="L173" s="28" t="s">
        <v>1331</v>
      </c>
      <c r="M173" s="29" t="s">
        <v>316</v>
      </c>
    </row>
    <row r="174" ht="279.75" customHeight="1">
      <c r="A174" s="28" t="s">
        <v>537</v>
      </c>
      <c r="B174" s="28" t="s">
        <v>538</v>
      </c>
      <c r="C174" s="28" t="s">
        <v>1332</v>
      </c>
      <c r="D174" s="28" t="s">
        <v>1333</v>
      </c>
      <c r="E174" s="28" t="s">
        <v>1334</v>
      </c>
      <c r="F174" s="28" t="s">
        <v>330</v>
      </c>
      <c r="G174" s="28" t="s">
        <v>310</v>
      </c>
      <c r="H174" s="28" t="s">
        <v>542</v>
      </c>
      <c r="I174" s="28" t="s">
        <v>1021</v>
      </c>
      <c r="J174" s="28" t="s">
        <v>1022</v>
      </c>
      <c r="K174" s="28" t="s">
        <v>1335</v>
      </c>
      <c r="L174" s="28" t="s">
        <v>1336</v>
      </c>
      <c r="M174" s="29" t="s">
        <v>316</v>
      </c>
    </row>
    <row r="175" ht="279.75" customHeight="1">
      <c r="A175" s="28" t="s">
        <v>537</v>
      </c>
      <c r="B175" s="28" t="s">
        <v>538</v>
      </c>
      <c r="C175" s="28" t="s">
        <v>1337</v>
      </c>
      <c r="D175" s="28" t="s">
        <v>1338</v>
      </c>
      <c r="E175" s="28" t="s">
        <v>1339</v>
      </c>
      <c r="F175" s="28" t="s">
        <v>330</v>
      </c>
      <c r="G175" s="28" t="s">
        <v>310</v>
      </c>
      <c r="H175" s="28" t="s">
        <v>542</v>
      </c>
      <c r="I175" s="28" t="s">
        <v>1021</v>
      </c>
      <c r="J175" s="28" t="s">
        <v>1022</v>
      </c>
      <c r="K175" s="28" t="s">
        <v>1340</v>
      </c>
      <c r="L175" s="28" t="s">
        <v>1341</v>
      </c>
      <c r="M175" s="29" t="s">
        <v>316</v>
      </c>
    </row>
    <row r="176" ht="279.75" customHeight="1">
      <c r="A176" s="28" t="s">
        <v>537</v>
      </c>
      <c r="B176" s="28" t="s">
        <v>582</v>
      </c>
      <c r="C176" s="28" t="s">
        <v>1342</v>
      </c>
      <c r="D176" s="28" t="s">
        <v>1343</v>
      </c>
      <c r="E176" s="28" t="s">
        <v>1344</v>
      </c>
      <c r="F176" s="28" t="s">
        <v>309</v>
      </c>
      <c r="G176" s="28" t="s">
        <v>310</v>
      </c>
      <c r="H176" s="28" t="s">
        <v>586</v>
      </c>
      <c r="I176" s="28" t="s">
        <v>1345</v>
      </c>
      <c r="J176" s="28" t="s">
        <v>1346</v>
      </c>
      <c r="K176" s="28" t="s">
        <v>1347</v>
      </c>
      <c r="L176" s="28" t="s">
        <v>1348</v>
      </c>
      <c r="M176" s="29" t="s">
        <v>316</v>
      </c>
    </row>
    <row r="177" ht="279.75" customHeight="1">
      <c r="A177" s="28" t="s">
        <v>537</v>
      </c>
      <c r="B177" s="28" t="s">
        <v>538</v>
      </c>
      <c r="C177" s="28" t="s">
        <v>1349</v>
      </c>
      <c r="D177" s="28" t="s">
        <v>1350</v>
      </c>
      <c r="E177" s="28" t="s">
        <v>1351</v>
      </c>
      <c r="F177" s="28" t="s">
        <v>309</v>
      </c>
      <c r="G177" s="28" t="s">
        <v>310</v>
      </c>
      <c r="H177" s="28" t="s">
        <v>542</v>
      </c>
      <c r="I177" s="28" t="s">
        <v>1021</v>
      </c>
      <c r="J177" s="28" t="s">
        <v>1022</v>
      </c>
      <c r="K177" s="28" t="s">
        <v>1352</v>
      </c>
      <c r="L177" s="28" t="s">
        <v>1353</v>
      </c>
      <c r="M177" s="29" t="s">
        <v>316</v>
      </c>
    </row>
    <row r="178" ht="279.75" customHeight="1">
      <c r="A178" s="28" t="s">
        <v>537</v>
      </c>
      <c r="B178" s="28" t="s">
        <v>582</v>
      </c>
      <c r="C178" s="28" t="s">
        <v>1354</v>
      </c>
      <c r="D178" s="28" t="s">
        <v>1355</v>
      </c>
      <c r="E178" s="28" t="s">
        <v>1356</v>
      </c>
      <c r="F178" s="28" t="s">
        <v>309</v>
      </c>
      <c r="G178" s="28" t="s">
        <v>310</v>
      </c>
      <c r="H178" s="28" t="s">
        <v>586</v>
      </c>
      <c r="I178" s="28" t="s">
        <v>1345</v>
      </c>
      <c r="J178" s="28" t="s">
        <v>1346</v>
      </c>
      <c r="K178" s="28" t="s">
        <v>1357</v>
      </c>
      <c r="L178" s="28" t="s">
        <v>1358</v>
      </c>
      <c r="M178" s="29" t="s">
        <v>316</v>
      </c>
    </row>
    <row r="179" ht="279.75" customHeight="1">
      <c r="A179" s="28" t="s">
        <v>537</v>
      </c>
      <c r="B179" s="28" t="s">
        <v>582</v>
      </c>
      <c r="C179" s="28" t="s">
        <v>1359</v>
      </c>
      <c r="D179" s="28" t="s">
        <v>1360</v>
      </c>
      <c r="E179" s="28" t="s">
        <v>1361</v>
      </c>
      <c r="F179" s="28" t="s">
        <v>309</v>
      </c>
      <c r="G179" s="28" t="s">
        <v>310</v>
      </c>
      <c r="H179" s="28" t="s">
        <v>586</v>
      </c>
      <c r="I179" s="28" t="s">
        <v>1345</v>
      </c>
      <c r="J179" s="28" t="s">
        <v>1346</v>
      </c>
      <c r="K179" s="28" t="s">
        <v>1362</v>
      </c>
      <c r="L179" s="28" t="s">
        <v>1363</v>
      </c>
      <c r="M179" s="29" t="s">
        <v>316</v>
      </c>
    </row>
    <row r="180" ht="279.75" customHeight="1">
      <c r="A180" s="28" t="s">
        <v>304</v>
      </c>
      <c r="B180" s="28" t="s">
        <v>338</v>
      </c>
      <c r="C180" s="28" t="s">
        <v>1364</v>
      </c>
      <c r="D180" s="28" t="s">
        <v>1365</v>
      </c>
      <c r="E180" s="28" t="s">
        <v>1366</v>
      </c>
      <c r="F180" s="28" t="s">
        <v>309</v>
      </c>
      <c r="G180" s="28" t="s">
        <v>310</v>
      </c>
      <c r="H180" s="28" t="s">
        <v>342</v>
      </c>
      <c r="I180" s="28" t="s">
        <v>1328</v>
      </c>
      <c r="J180" s="28" t="s">
        <v>1329</v>
      </c>
      <c r="K180" s="28" t="s">
        <v>1367</v>
      </c>
      <c r="L180" s="28" t="s">
        <v>1368</v>
      </c>
      <c r="M180" s="29" t="s">
        <v>316</v>
      </c>
    </row>
    <row r="181" ht="279.75" customHeight="1">
      <c r="A181" s="28" t="s">
        <v>537</v>
      </c>
      <c r="B181" s="28" t="s">
        <v>725</v>
      </c>
      <c r="C181" s="28" t="s">
        <v>1369</v>
      </c>
      <c r="D181" s="28" t="s">
        <v>1370</v>
      </c>
      <c r="E181" s="28" t="s">
        <v>1371</v>
      </c>
      <c r="F181" s="28" t="s">
        <v>447</v>
      </c>
      <c r="G181" s="28" t="s">
        <v>310</v>
      </c>
      <c r="H181" s="28" t="s">
        <v>729</v>
      </c>
      <c r="I181" s="28" t="s">
        <v>1372</v>
      </c>
      <c r="J181" s="28" t="s">
        <v>1373</v>
      </c>
      <c r="K181" s="28" t="s">
        <v>1374</v>
      </c>
      <c r="L181" s="28" t="s">
        <v>1375</v>
      </c>
      <c r="M181" s="29" t="s">
        <v>316</v>
      </c>
    </row>
    <row r="182" ht="279.75" customHeight="1">
      <c r="A182" s="28" t="s">
        <v>304</v>
      </c>
      <c r="B182" s="28" t="s">
        <v>367</v>
      </c>
      <c r="C182" s="28" t="s">
        <v>1376</v>
      </c>
      <c r="D182" s="28" t="s">
        <v>1377</v>
      </c>
      <c r="E182" s="28" t="s">
        <v>1378</v>
      </c>
      <c r="F182" s="28" t="s">
        <v>309</v>
      </c>
      <c r="G182" s="28" t="s">
        <v>310</v>
      </c>
      <c r="H182" s="28" t="s">
        <v>371</v>
      </c>
      <c r="I182" s="28" t="s">
        <v>1379</v>
      </c>
      <c r="J182" s="28" t="s">
        <v>1380</v>
      </c>
      <c r="K182" s="28" t="s">
        <v>1381</v>
      </c>
      <c r="L182" s="28" t="s">
        <v>1382</v>
      </c>
      <c r="M182" s="29" t="s">
        <v>316</v>
      </c>
    </row>
    <row r="183" ht="279.75" customHeight="1">
      <c r="A183" s="28" t="s">
        <v>304</v>
      </c>
      <c r="B183" s="28" t="s">
        <v>367</v>
      </c>
      <c r="C183" s="28" t="s">
        <v>1383</v>
      </c>
      <c r="D183" s="28" t="s">
        <v>1384</v>
      </c>
      <c r="E183" s="28" t="s">
        <v>1385</v>
      </c>
      <c r="F183" s="28" t="s">
        <v>309</v>
      </c>
      <c r="G183" s="28" t="s">
        <v>310</v>
      </c>
      <c r="H183" s="28" t="s">
        <v>371</v>
      </c>
      <c r="I183" s="28" t="s">
        <v>1379</v>
      </c>
      <c r="J183" s="28" t="s">
        <v>1380</v>
      </c>
      <c r="K183" s="28" t="s">
        <v>1386</v>
      </c>
      <c r="L183" s="28" t="s">
        <v>1387</v>
      </c>
      <c r="M183" s="29" t="s">
        <v>316</v>
      </c>
    </row>
    <row r="184" ht="279.75" customHeight="1">
      <c r="A184" s="28" t="s">
        <v>304</v>
      </c>
      <c r="B184" s="28" t="s">
        <v>367</v>
      </c>
      <c r="C184" s="28" t="s">
        <v>1388</v>
      </c>
      <c r="D184" s="28" t="s">
        <v>1389</v>
      </c>
      <c r="E184" s="28" t="s">
        <v>1390</v>
      </c>
      <c r="F184" s="28" t="s">
        <v>309</v>
      </c>
      <c r="G184" s="28" t="s">
        <v>384</v>
      </c>
      <c r="H184" s="28" t="s">
        <v>371</v>
      </c>
      <c r="I184" s="28" t="s">
        <v>1391</v>
      </c>
      <c r="J184" s="28" t="s">
        <v>1392</v>
      </c>
      <c r="K184" s="28" t="s">
        <v>1393</v>
      </c>
      <c r="L184" s="28" t="s">
        <v>1394</v>
      </c>
      <c r="M184" s="29" t="s">
        <v>316</v>
      </c>
    </row>
    <row r="185" ht="279.75" customHeight="1">
      <c r="A185" s="28" t="s">
        <v>304</v>
      </c>
      <c r="B185" s="28" t="s">
        <v>367</v>
      </c>
      <c r="C185" s="28" t="s">
        <v>1395</v>
      </c>
      <c r="D185" s="28" t="s">
        <v>1396</v>
      </c>
      <c r="E185" s="28" t="s">
        <v>1397</v>
      </c>
      <c r="F185" s="28" t="s">
        <v>309</v>
      </c>
      <c r="G185" s="28" t="s">
        <v>384</v>
      </c>
      <c r="H185" s="28" t="s">
        <v>371</v>
      </c>
      <c r="I185" s="28" t="s">
        <v>1379</v>
      </c>
      <c r="J185" s="28" t="s">
        <v>1380</v>
      </c>
      <c r="K185" s="28" t="s">
        <v>1398</v>
      </c>
      <c r="L185" s="28" t="s">
        <v>1399</v>
      </c>
      <c r="M185" s="29" t="s">
        <v>316</v>
      </c>
    </row>
    <row r="186" ht="279.75" customHeight="1">
      <c r="A186" s="28" t="s">
        <v>304</v>
      </c>
      <c r="B186" s="28" t="s">
        <v>367</v>
      </c>
      <c r="C186" s="28" t="s">
        <v>1400</v>
      </c>
      <c r="D186" s="28" t="s">
        <v>1401</v>
      </c>
      <c r="E186" s="28" t="s">
        <v>1402</v>
      </c>
      <c r="F186" s="28" t="s">
        <v>309</v>
      </c>
      <c r="G186" s="28" t="s">
        <v>384</v>
      </c>
      <c r="H186" s="28" t="s">
        <v>371</v>
      </c>
      <c r="I186" s="28" t="s">
        <v>1379</v>
      </c>
      <c r="J186" s="28" t="s">
        <v>1380</v>
      </c>
      <c r="K186" s="28" t="s">
        <v>1403</v>
      </c>
      <c r="L186" s="28" t="s">
        <v>1404</v>
      </c>
      <c r="M186" s="29" t="s">
        <v>316</v>
      </c>
    </row>
    <row r="187" ht="279.75" customHeight="1">
      <c r="A187" s="28" t="s">
        <v>304</v>
      </c>
      <c r="B187" s="28" t="s">
        <v>367</v>
      </c>
      <c r="C187" s="28" t="s">
        <v>1405</v>
      </c>
      <c r="D187" s="28" t="s">
        <v>1406</v>
      </c>
      <c r="E187" s="28" t="s">
        <v>1407</v>
      </c>
      <c r="F187" s="28" t="s">
        <v>309</v>
      </c>
      <c r="G187" s="28" t="s">
        <v>310</v>
      </c>
      <c r="H187" s="28" t="s">
        <v>371</v>
      </c>
      <c r="I187" s="28" t="s">
        <v>1379</v>
      </c>
      <c r="J187" s="28" t="s">
        <v>1380</v>
      </c>
      <c r="K187" s="28" t="s">
        <v>1408</v>
      </c>
      <c r="L187" s="28" t="s">
        <v>1409</v>
      </c>
      <c r="M187" s="29" t="s">
        <v>316</v>
      </c>
    </row>
    <row r="188" ht="279.75" customHeight="1">
      <c r="A188" s="28" t="s">
        <v>304</v>
      </c>
      <c r="B188" s="28" t="s">
        <v>367</v>
      </c>
      <c r="C188" s="28" t="s">
        <v>1410</v>
      </c>
      <c r="D188" s="28" t="s">
        <v>1411</v>
      </c>
      <c r="E188" s="28" t="s">
        <v>1412</v>
      </c>
      <c r="F188" s="28" t="s">
        <v>309</v>
      </c>
      <c r="G188" s="28" t="s">
        <v>310</v>
      </c>
      <c r="H188" s="28" t="s">
        <v>371</v>
      </c>
      <c r="I188" s="28" t="s">
        <v>1379</v>
      </c>
      <c r="J188" s="28" t="s">
        <v>1380</v>
      </c>
      <c r="K188" s="28" t="s">
        <v>1413</v>
      </c>
      <c r="L188" s="28" t="s">
        <v>1414</v>
      </c>
      <c r="M188" s="29" t="s">
        <v>316</v>
      </c>
    </row>
    <row r="189" ht="279.75" customHeight="1">
      <c r="A189" s="28" t="s">
        <v>1064</v>
      </c>
      <c r="B189" s="28" t="s">
        <v>1246</v>
      </c>
      <c r="C189" s="28" t="s">
        <v>1415</v>
      </c>
      <c r="D189" s="28" t="s">
        <v>1416</v>
      </c>
      <c r="E189" s="28" t="s">
        <v>1417</v>
      </c>
      <c r="F189" s="28" t="s">
        <v>330</v>
      </c>
      <c r="G189" s="28" t="s">
        <v>310</v>
      </c>
      <c r="H189" s="28" t="s">
        <v>1250</v>
      </c>
      <c r="I189" s="28" t="s">
        <v>1104</v>
      </c>
      <c r="J189" s="28" t="s">
        <v>1105</v>
      </c>
      <c r="K189" s="28" t="s">
        <v>1418</v>
      </c>
      <c r="L189" s="28" t="s">
        <v>1419</v>
      </c>
      <c r="M189" s="29" t="s">
        <v>316</v>
      </c>
    </row>
    <row r="190" ht="279.75" customHeight="1">
      <c r="A190" s="28" t="s">
        <v>304</v>
      </c>
      <c r="B190" s="28" t="s">
        <v>367</v>
      </c>
      <c r="C190" s="28" t="s">
        <v>1420</v>
      </c>
      <c r="D190" s="28" t="s">
        <v>1421</v>
      </c>
      <c r="E190" s="28" t="s">
        <v>1422</v>
      </c>
      <c r="F190" s="28" t="s">
        <v>309</v>
      </c>
      <c r="G190" s="28" t="s">
        <v>384</v>
      </c>
      <c r="H190" s="28" t="s">
        <v>371</v>
      </c>
      <c r="I190" s="28" t="s">
        <v>1391</v>
      </c>
      <c r="J190" s="28" t="s">
        <v>1392</v>
      </c>
      <c r="K190" s="28" t="s">
        <v>1423</v>
      </c>
      <c r="L190" s="28" t="s">
        <v>1424</v>
      </c>
      <c r="M190" s="29" t="s">
        <v>316</v>
      </c>
    </row>
    <row r="191" ht="279.75" customHeight="1">
      <c r="A191" s="28" t="s">
        <v>537</v>
      </c>
      <c r="B191" s="28" t="s">
        <v>611</v>
      </c>
      <c r="C191" s="28" t="s">
        <v>1425</v>
      </c>
      <c r="D191" s="28" t="s">
        <v>1426</v>
      </c>
      <c r="E191" s="28" t="s">
        <v>1427</v>
      </c>
      <c r="F191" s="28" t="s">
        <v>309</v>
      </c>
      <c r="G191" s="28" t="s">
        <v>310</v>
      </c>
      <c r="H191" s="28" t="s">
        <v>615</v>
      </c>
      <c r="I191" s="28" t="s">
        <v>1002</v>
      </c>
      <c r="J191" s="28" t="s">
        <v>1428</v>
      </c>
      <c r="K191" s="28" t="s">
        <v>1429</v>
      </c>
      <c r="L191" s="28" t="s">
        <v>1430</v>
      </c>
      <c r="M191" s="29" t="s">
        <v>316</v>
      </c>
    </row>
    <row r="192" ht="279.75" customHeight="1">
      <c r="A192" s="28" t="s">
        <v>537</v>
      </c>
      <c r="B192" s="28" t="s">
        <v>611</v>
      </c>
      <c r="C192" s="28" t="s">
        <v>1431</v>
      </c>
      <c r="D192" s="28" t="s">
        <v>1432</v>
      </c>
      <c r="E192" s="28" t="s">
        <v>1433</v>
      </c>
      <c r="F192" s="28" t="s">
        <v>309</v>
      </c>
      <c r="G192" s="28" t="s">
        <v>310</v>
      </c>
      <c r="H192" s="28" t="s">
        <v>615</v>
      </c>
      <c r="I192" s="28" t="s">
        <v>1002</v>
      </c>
      <c r="J192" s="28" t="s">
        <v>1428</v>
      </c>
      <c r="K192" s="28" t="s">
        <v>1434</v>
      </c>
      <c r="L192" s="28" t="s">
        <v>1435</v>
      </c>
      <c r="M192" s="29" t="s">
        <v>316</v>
      </c>
    </row>
    <row r="193" ht="279.75" customHeight="1">
      <c r="A193" s="28" t="s">
        <v>537</v>
      </c>
      <c r="B193" s="28" t="s">
        <v>611</v>
      </c>
      <c r="C193" s="28" t="s">
        <v>1436</v>
      </c>
      <c r="D193" s="28" t="s">
        <v>1437</v>
      </c>
      <c r="E193" s="28" t="s">
        <v>1438</v>
      </c>
      <c r="F193" s="28" t="s">
        <v>309</v>
      </c>
      <c r="G193" s="28" t="s">
        <v>310</v>
      </c>
      <c r="H193" s="28" t="s">
        <v>615</v>
      </c>
      <c r="I193" s="28" t="s">
        <v>1002</v>
      </c>
      <c r="J193" s="28" t="s">
        <v>1428</v>
      </c>
      <c r="K193" s="28" t="s">
        <v>1439</v>
      </c>
      <c r="L193" s="28" t="s">
        <v>1440</v>
      </c>
      <c r="M193" s="29" t="s">
        <v>316</v>
      </c>
    </row>
    <row r="194" ht="279.75" customHeight="1">
      <c r="A194" s="28" t="s">
        <v>537</v>
      </c>
      <c r="B194" s="28" t="s">
        <v>672</v>
      </c>
      <c r="C194" s="28" t="s">
        <v>1441</v>
      </c>
      <c r="D194" s="28" t="s">
        <v>1442</v>
      </c>
      <c r="E194" s="28" t="s">
        <v>1443</v>
      </c>
      <c r="F194" s="28" t="s">
        <v>447</v>
      </c>
      <c r="G194" s="28" t="s">
        <v>310</v>
      </c>
      <c r="H194" s="28" t="s">
        <v>676</v>
      </c>
      <c r="I194" s="28" t="s">
        <v>677</v>
      </c>
      <c r="J194" s="28" t="s">
        <v>678</v>
      </c>
      <c r="K194" s="28" t="s">
        <v>1444</v>
      </c>
      <c r="L194" s="28" t="s">
        <v>1445</v>
      </c>
      <c r="M194" s="29" t="s">
        <v>316</v>
      </c>
    </row>
    <row r="195" ht="279.75" customHeight="1">
      <c r="A195" s="28" t="s">
        <v>304</v>
      </c>
      <c r="B195" s="28" t="s">
        <v>460</v>
      </c>
      <c r="C195" s="28" t="s">
        <v>1446</v>
      </c>
      <c r="D195" s="28" t="s">
        <v>1447</v>
      </c>
      <c r="E195" s="28" t="s">
        <v>1448</v>
      </c>
      <c r="F195" s="28" t="s">
        <v>447</v>
      </c>
      <c r="G195" s="28" t="s">
        <v>310</v>
      </c>
      <c r="H195" s="28" t="s">
        <v>464</v>
      </c>
      <c r="I195" s="28" t="s">
        <v>465</v>
      </c>
      <c r="J195" s="28" t="s">
        <v>466</v>
      </c>
      <c r="K195" s="28" t="s">
        <v>1449</v>
      </c>
      <c r="L195" s="28" t="s">
        <v>1450</v>
      </c>
      <c r="M195" s="29" t="s">
        <v>316</v>
      </c>
    </row>
    <row r="196" ht="279.75" customHeight="1">
      <c r="A196" s="28" t="s">
        <v>537</v>
      </c>
      <c r="B196" s="28" t="s">
        <v>725</v>
      </c>
      <c r="C196" s="28" t="s">
        <v>1451</v>
      </c>
      <c r="D196" s="28" t="s">
        <v>1452</v>
      </c>
      <c r="E196" s="28" t="s">
        <v>1453</v>
      </c>
      <c r="F196" s="28" t="s">
        <v>447</v>
      </c>
      <c r="G196" s="28" t="s">
        <v>310</v>
      </c>
      <c r="H196" s="28" t="s">
        <v>729</v>
      </c>
      <c r="I196" s="28" t="s">
        <v>1372</v>
      </c>
      <c r="J196" s="28" t="s">
        <v>1373</v>
      </c>
      <c r="K196" s="28" t="s">
        <v>1454</v>
      </c>
      <c r="L196" s="28" t="s">
        <v>1455</v>
      </c>
      <c r="M196" s="29" t="s">
        <v>316</v>
      </c>
    </row>
    <row r="197" ht="279.75" customHeight="1">
      <c r="A197" s="28" t="s">
        <v>537</v>
      </c>
      <c r="B197" s="28" t="s">
        <v>725</v>
      </c>
      <c r="C197" s="28" t="s">
        <v>1456</v>
      </c>
      <c r="D197" s="28" t="s">
        <v>1457</v>
      </c>
      <c r="E197" s="28" t="s">
        <v>1458</v>
      </c>
      <c r="F197" s="28" t="s">
        <v>447</v>
      </c>
      <c r="G197" s="28" t="s">
        <v>310</v>
      </c>
      <c r="H197" s="28" t="s">
        <v>729</v>
      </c>
      <c r="I197" s="28" t="s">
        <v>1372</v>
      </c>
      <c r="J197" s="28" t="s">
        <v>1373</v>
      </c>
      <c r="K197" s="28" t="s">
        <v>1459</v>
      </c>
      <c r="L197" s="28" t="s">
        <v>1460</v>
      </c>
      <c r="M197" s="29" t="s">
        <v>316</v>
      </c>
    </row>
    <row r="198" ht="279.75" customHeight="1">
      <c r="A198" s="28" t="s">
        <v>304</v>
      </c>
      <c r="B198" s="28" t="s">
        <v>430</v>
      </c>
      <c r="C198" s="28" t="s">
        <v>1461</v>
      </c>
      <c r="D198" s="28" t="s">
        <v>1462</v>
      </c>
      <c r="E198" s="28" t="s">
        <v>1463</v>
      </c>
      <c r="F198" s="28" t="s">
        <v>447</v>
      </c>
      <c r="G198" s="28" t="s">
        <v>310</v>
      </c>
      <c r="H198" s="28" t="s">
        <v>434</v>
      </c>
      <c r="I198" s="28" t="s">
        <v>1021</v>
      </c>
      <c r="J198" s="28" t="s">
        <v>1022</v>
      </c>
      <c r="K198" s="28" t="s">
        <v>1464</v>
      </c>
      <c r="L198" s="28" t="s">
        <v>1465</v>
      </c>
      <c r="M198" s="29" t="s">
        <v>316</v>
      </c>
    </row>
    <row r="199" ht="279.75" customHeight="1">
      <c r="A199" s="28" t="s">
        <v>304</v>
      </c>
      <c r="B199" s="28" t="s">
        <v>430</v>
      </c>
      <c r="C199" s="28" t="s">
        <v>1466</v>
      </c>
      <c r="D199" s="28" t="s">
        <v>1467</v>
      </c>
      <c r="E199" s="28" t="s">
        <v>1468</v>
      </c>
      <c r="F199" s="28" t="s">
        <v>309</v>
      </c>
      <c r="G199" s="28" t="s">
        <v>310</v>
      </c>
      <c r="H199" s="28" t="s">
        <v>434</v>
      </c>
      <c r="I199" s="28" t="s">
        <v>1021</v>
      </c>
      <c r="J199" s="28" t="s">
        <v>1022</v>
      </c>
      <c r="K199" s="28" t="s">
        <v>1469</v>
      </c>
      <c r="L199" s="28" t="s">
        <v>1470</v>
      </c>
      <c r="M199" s="29" t="s">
        <v>316</v>
      </c>
    </row>
    <row r="200" ht="279.75" customHeight="1">
      <c r="A200" s="28" t="s">
        <v>304</v>
      </c>
      <c r="B200" s="28" t="s">
        <v>430</v>
      </c>
      <c r="C200" s="28" t="s">
        <v>1471</v>
      </c>
      <c r="D200" s="28" t="s">
        <v>1472</v>
      </c>
      <c r="E200" s="28" t="s">
        <v>1473</v>
      </c>
      <c r="F200" s="28" t="s">
        <v>447</v>
      </c>
      <c r="G200" s="28" t="s">
        <v>310</v>
      </c>
      <c r="H200" s="28" t="s">
        <v>434</v>
      </c>
      <c r="I200" s="28" t="s">
        <v>1021</v>
      </c>
      <c r="J200" s="28" t="s">
        <v>1022</v>
      </c>
      <c r="K200" s="28" t="s">
        <v>1474</v>
      </c>
      <c r="L200" s="28" t="s">
        <v>1475</v>
      </c>
      <c r="M200" s="29" t="s">
        <v>316</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M2:M200">
    <cfRule type="cellIs" dxfId="0" priority="1" operator="equal">
      <formula>"Active"</formula>
    </cfRule>
  </conditionalFormatting>
  <conditionalFormatting sqref="M2:M200">
    <cfRule type="cellIs" dxfId="1" priority="2" operator="equal">
      <formula>"Inactive"</formula>
    </cfRule>
  </conditionalFormatting>
  <conditionalFormatting sqref="A2:L200">
    <cfRule type="expression" dxfId="2" priority="3">
      <formula>$M2="Inactive"</formula>
    </cfRule>
  </conditionalFormatting>
  <dataValidations>
    <dataValidation type="list" allowBlank="1" sqref="M2:M200">
      <formula1>"Active,Inactive"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8.0"/>
    <col customWidth="1" min="3" max="3" width="30.0"/>
    <col customWidth="1" min="4" max="4" width="70.0"/>
    <col customWidth="1" min="5" max="5" width="14.0"/>
    <col customWidth="1" min="6" max="6" width="32.0"/>
    <col customWidth="1" min="7" max="7" width="35.0"/>
    <col customWidth="1" min="8" max="8" width="45.0"/>
    <col customWidth="1" min="9" max="9" width="30.0"/>
    <col customWidth="1" min="10" max="10" width="50.0"/>
    <col customWidth="1" min="11" max="13" width="80.0"/>
    <col customWidth="1" min="14" max="15" width="50.0"/>
    <col customWidth="1" min="16" max="16" width="18.0"/>
    <col customWidth="1" min="17" max="26" width="8.71"/>
  </cols>
  <sheetData>
    <row r="1" ht="31.5" customHeight="1">
      <c r="A1" s="26" t="s">
        <v>28</v>
      </c>
      <c r="B1" s="26" t="s">
        <v>1476</v>
      </c>
      <c r="C1" s="26" t="s">
        <v>1477</v>
      </c>
      <c r="D1" s="26" t="s">
        <v>24</v>
      </c>
      <c r="E1" s="26" t="s">
        <v>295</v>
      </c>
      <c r="F1" s="26" t="s">
        <v>1478</v>
      </c>
      <c r="G1" s="26" t="s">
        <v>1479</v>
      </c>
      <c r="H1" s="26" t="s">
        <v>1480</v>
      </c>
      <c r="I1" s="26" t="s">
        <v>1481</v>
      </c>
      <c r="J1" s="26" t="s">
        <v>1482</v>
      </c>
      <c r="K1" s="26" t="s">
        <v>1483</v>
      </c>
      <c r="L1" s="26" t="s">
        <v>1484</v>
      </c>
      <c r="M1" s="26" t="s">
        <v>1485</v>
      </c>
      <c r="N1" s="26" t="s">
        <v>1486</v>
      </c>
      <c r="O1" s="26" t="s">
        <v>1487</v>
      </c>
      <c r="P1" s="27" t="s">
        <v>1488</v>
      </c>
    </row>
    <row r="2" ht="199.5" customHeight="1">
      <c r="A2" s="28" t="s">
        <v>1489</v>
      </c>
      <c r="B2" s="28" t="s">
        <v>1490</v>
      </c>
      <c r="C2" s="28" t="s">
        <v>1491</v>
      </c>
      <c r="D2" s="28" t="s">
        <v>726</v>
      </c>
      <c r="E2" s="28" t="s">
        <v>727</v>
      </c>
      <c r="F2" s="28" t="s">
        <v>1492</v>
      </c>
      <c r="G2" s="28"/>
      <c r="H2" s="28" t="s">
        <v>1493</v>
      </c>
      <c r="I2" s="28" t="s">
        <v>1494</v>
      </c>
      <c r="J2" s="28" t="s">
        <v>1495</v>
      </c>
      <c r="K2" s="28" t="s">
        <v>1496</v>
      </c>
      <c r="L2" s="28" t="s">
        <v>1497</v>
      </c>
      <c r="M2" s="28"/>
      <c r="N2" s="28"/>
      <c r="O2" s="28"/>
      <c r="P2" s="29" t="str">
        <f t="array" ref="P2">IFERROR(XLOOKUP(D2, '2_Capability_Map'!$C$2:$C$200, '2_Capability_Map'!$M$2:$M$200, "Active"), "Active")</f>
        <v>Active</v>
      </c>
    </row>
    <row r="3" ht="199.5" customHeight="1">
      <c r="A3" s="28" t="s">
        <v>1498</v>
      </c>
      <c r="B3" s="28" t="s">
        <v>1490</v>
      </c>
      <c r="C3" s="28" t="s">
        <v>1499</v>
      </c>
      <c r="D3" s="28" t="s">
        <v>726</v>
      </c>
      <c r="E3" s="28" t="s">
        <v>727</v>
      </c>
      <c r="F3" s="28" t="s">
        <v>1492</v>
      </c>
      <c r="G3" s="28"/>
      <c r="H3" s="28" t="s">
        <v>1493</v>
      </c>
      <c r="I3" s="28" t="s">
        <v>1500</v>
      </c>
      <c r="J3" s="28" t="s">
        <v>1501</v>
      </c>
      <c r="K3" s="28" t="s">
        <v>1502</v>
      </c>
      <c r="L3" s="28" t="s">
        <v>1503</v>
      </c>
      <c r="M3" s="28"/>
      <c r="N3" s="28"/>
      <c r="O3" s="28"/>
      <c r="P3" s="29" t="str">
        <f t="array" ref="P3">IFERROR(XLOOKUP(D3, '2_Capability_Map'!$C$2:$C$200, '2_Capability_Map'!$M$2:$M$200, "Active"), "Active")</f>
        <v>Active</v>
      </c>
    </row>
    <row r="4" ht="199.5" customHeight="1">
      <c r="A4" s="28" t="s">
        <v>1504</v>
      </c>
      <c r="B4" s="28" t="s">
        <v>1490</v>
      </c>
      <c r="C4" s="28" t="s">
        <v>1505</v>
      </c>
      <c r="D4" s="28" t="s">
        <v>726</v>
      </c>
      <c r="E4" s="28" t="s">
        <v>727</v>
      </c>
      <c r="F4" s="28" t="s">
        <v>1492</v>
      </c>
      <c r="G4" s="28"/>
      <c r="H4" s="28" t="s">
        <v>1493</v>
      </c>
      <c r="I4" s="28" t="s">
        <v>1506</v>
      </c>
      <c r="J4" s="28" t="s">
        <v>1507</v>
      </c>
      <c r="K4" s="28" t="s">
        <v>1508</v>
      </c>
      <c r="L4" s="28" t="s">
        <v>1509</v>
      </c>
      <c r="M4" s="28"/>
      <c r="N4" s="28"/>
      <c r="O4" s="28"/>
      <c r="P4" s="29" t="str">
        <f t="array" ref="P4">IFERROR(XLOOKUP(D4, '2_Capability_Map'!$C$2:$C$200, '2_Capability_Map'!$M$2:$M$200, "Active"), "Active")</f>
        <v>Active</v>
      </c>
    </row>
    <row r="5" ht="199.5" customHeight="1">
      <c r="A5" s="28" t="s">
        <v>1510</v>
      </c>
      <c r="B5" s="28" t="s">
        <v>1490</v>
      </c>
      <c r="C5" s="28" t="s">
        <v>1511</v>
      </c>
      <c r="D5" s="28" t="s">
        <v>726</v>
      </c>
      <c r="E5" s="28" t="s">
        <v>727</v>
      </c>
      <c r="F5" s="28" t="s">
        <v>1512</v>
      </c>
      <c r="G5" s="28"/>
      <c r="H5" s="28" t="s">
        <v>1493</v>
      </c>
      <c r="I5" s="28" t="s">
        <v>1513</v>
      </c>
      <c r="J5" s="28" t="s">
        <v>1514</v>
      </c>
      <c r="K5" s="28" t="s">
        <v>1515</v>
      </c>
      <c r="L5" s="28" t="s">
        <v>1516</v>
      </c>
      <c r="M5" s="28"/>
      <c r="N5" s="28"/>
      <c r="O5" s="28"/>
      <c r="P5" s="29" t="str">
        <f t="array" ref="P5">IFERROR(XLOOKUP(D5, '2_Capability_Map'!$C$2:$C$200, '2_Capability_Map'!$M$2:$M$200, "Active"), "Active")</f>
        <v>Active</v>
      </c>
    </row>
    <row r="6" ht="199.5" customHeight="1">
      <c r="A6" s="28" t="s">
        <v>1517</v>
      </c>
      <c r="B6" s="28" t="s">
        <v>1490</v>
      </c>
      <c r="C6" s="28" t="s">
        <v>1518</v>
      </c>
      <c r="D6" s="28" t="s">
        <v>726</v>
      </c>
      <c r="E6" s="28" t="s">
        <v>727</v>
      </c>
      <c r="F6" s="28" t="s">
        <v>1519</v>
      </c>
      <c r="G6" s="28" t="s">
        <v>1520</v>
      </c>
      <c r="H6" s="28" t="s">
        <v>1493</v>
      </c>
      <c r="I6" s="28" t="s">
        <v>1521</v>
      </c>
      <c r="J6" s="28" t="s">
        <v>1522</v>
      </c>
      <c r="K6" s="28" t="s">
        <v>1523</v>
      </c>
      <c r="L6" s="28" t="s">
        <v>1524</v>
      </c>
      <c r="M6" s="28"/>
      <c r="N6" s="28"/>
      <c r="O6" s="28"/>
      <c r="P6" s="29" t="str">
        <f t="array" ref="P6">IFERROR(XLOOKUP(D6, '2_Capability_Map'!$C$2:$C$200, '2_Capability_Map'!$M$2:$M$200, "Active"), "Active")</f>
        <v>Active</v>
      </c>
    </row>
    <row r="7" ht="199.5" customHeight="1">
      <c r="A7" s="28" t="s">
        <v>1525</v>
      </c>
      <c r="B7" s="28" t="s">
        <v>1490</v>
      </c>
      <c r="C7" s="28" t="s">
        <v>1526</v>
      </c>
      <c r="D7" s="28" t="s">
        <v>726</v>
      </c>
      <c r="E7" s="28" t="s">
        <v>727</v>
      </c>
      <c r="F7" s="28" t="s">
        <v>1492</v>
      </c>
      <c r="G7" s="28" t="s">
        <v>1527</v>
      </c>
      <c r="H7" s="28" t="s">
        <v>1493</v>
      </c>
      <c r="I7" s="28" t="s">
        <v>1528</v>
      </c>
      <c r="J7" s="28" t="s">
        <v>1529</v>
      </c>
      <c r="K7" s="28" t="s">
        <v>1530</v>
      </c>
      <c r="L7" s="28" t="s">
        <v>1531</v>
      </c>
      <c r="M7" s="28"/>
      <c r="N7" s="28"/>
      <c r="O7" s="28"/>
      <c r="P7" s="29" t="str">
        <f t="array" ref="P7">IFERROR(XLOOKUP(D7, '2_Capability_Map'!$C$2:$C$200, '2_Capability_Map'!$M$2:$M$200, "Active"), "Active")</f>
        <v>Active</v>
      </c>
    </row>
    <row r="8" ht="199.5" customHeight="1">
      <c r="A8" s="28" t="s">
        <v>1532</v>
      </c>
      <c r="B8" s="28" t="s">
        <v>1490</v>
      </c>
      <c r="C8" s="28" t="s">
        <v>1533</v>
      </c>
      <c r="D8" s="28" t="s">
        <v>726</v>
      </c>
      <c r="E8" s="28" t="s">
        <v>727</v>
      </c>
      <c r="F8" s="28" t="s">
        <v>1534</v>
      </c>
      <c r="G8" s="28"/>
      <c r="H8" s="28" t="s">
        <v>1493</v>
      </c>
      <c r="I8" s="28" t="s">
        <v>1535</v>
      </c>
      <c r="J8" s="28" t="s">
        <v>1536</v>
      </c>
      <c r="K8" s="28" t="s">
        <v>1537</v>
      </c>
      <c r="L8" s="28" t="s">
        <v>1538</v>
      </c>
      <c r="M8" s="28"/>
      <c r="N8" s="28"/>
      <c r="O8" s="28"/>
      <c r="P8" s="29" t="str">
        <f t="array" ref="P8">IFERROR(XLOOKUP(D8, '2_Capability_Map'!$C$2:$C$200, '2_Capability_Map'!$M$2:$M$200, "Active"), "Active")</f>
        <v>Active</v>
      </c>
    </row>
    <row r="9" ht="199.5" customHeight="1">
      <c r="A9" s="28" t="s">
        <v>1539</v>
      </c>
      <c r="B9" s="28" t="s">
        <v>1490</v>
      </c>
      <c r="C9" s="28" t="s">
        <v>1540</v>
      </c>
      <c r="D9" s="28" t="s">
        <v>726</v>
      </c>
      <c r="E9" s="28" t="s">
        <v>727</v>
      </c>
      <c r="F9" s="28" t="s">
        <v>1492</v>
      </c>
      <c r="G9" s="28" t="s">
        <v>1541</v>
      </c>
      <c r="H9" s="28" t="s">
        <v>1493</v>
      </c>
      <c r="I9" s="28" t="s">
        <v>1542</v>
      </c>
      <c r="J9" s="28" t="s">
        <v>1543</v>
      </c>
      <c r="K9" s="28" t="s">
        <v>1544</v>
      </c>
      <c r="L9" s="28" t="s">
        <v>1545</v>
      </c>
      <c r="M9" s="28"/>
      <c r="N9" s="28"/>
      <c r="O9" s="28"/>
      <c r="P9" s="29" t="str">
        <f t="array" ref="P9">IFERROR(XLOOKUP(D9, '2_Capability_Map'!$C$2:$C$200, '2_Capability_Map'!$M$2:$M$200, "Active"), "Active")</f>
        <v>Active</v>
      </c>
    </row>
    <row r="10" ht="199.5" customHeight="1">
      <c r="A10" s="28" t="s">
        <v>1546</v>
      </c>
      <c r="B10" s="28" t="s">
        <v>1490</v>
      </c>
      <c r="C10" s="28" t="s">
        <v>1547</v>
      </c>
      <c r="D10" s="28" t="s">
        <v>726</v>
      </c>
      <c r="E10" s="28" t="s">
        <v>727</v>
      </c>
      <c r="F10" s="28" t="s">
        <v>1548</v>
      </c>
      <c r="G10" s="28"/>
      <c r="H10" s="28" t="s">
        <v>1493</v>
      </c>
      <c r="I10" s="28" t="s">
        <v>1549</v>
      </c>
      <c r="J10" s="28" t="s">
        <v>1550</v>
      </c>
      <c r="K10" s="28" t="s">
        <v>1551</v>
      </c>
      <c r="L10" s="28" t="s">
        <v>1552</v>
      </c>
      <c r="M10" s="28"/>
      <c r="N10" s="28"/>
      <c r="O10" s="28"/>
      <c r="P10" s="29" t="str">
        <f t="array" ref="P10">IFERROR(XLOOKUP(D10, '2_Capability_Map'!$C$2:$C$200, '2_Capability_Map'!$M$2:$M$200, "Active"), "Active")</f>
        <v>Active</v>
      </c>
    </row>
    <row r="11" ht="199.5" customHeight="1">
      <c r="A11" s="28" t="s">
        <v>1553</v>
      </c>
      <c r="B11" s="28" t="s">
        <v>1490</v>
      </c>
      <c r="C11" s="28" t="s">
        <v>1554</v>
      </c>
      <c r="D11" s="28" t="s">
        <v>726</v>
      </c>
      <c r="E11" s="28" t="s">
        <v>727</v>
      </c>
      <c r="F11" s="28" t="s">
        <v>1519</v>
      </c>
      <c r="G11" s="28" t="s">
        <v>1555</v>
      </c>
      <c r="H11" s="28" t="s">
        <v>1493</v>
      </c>
      <c r="I11" s="28" t="s">
        <v>1556</v>
      </c>
      <c r="J11" s="28" t="s">
        <v>1557</v>
      </c>
      <c r="K11" s="28" t="s">
        <v>1558</v>
      </c>
      <c r="L11" s="28" t="s">
        <v>1559</v>
      </c>
      <c r="M11" s="28"/>
      <c r="N11" s="28"/>
      <c r="O11" s="28"/>
      <c r="P11" s="29" t="str">
        <f t="array" ref="P11">IFERROR(XLOOKUP(D11, '2_Capability_Map'!$C$2:$C$200, '2_Capability_Map'!$M$2:$M$200, "Active"), "Active")</f>
        <v>Active</v>
      </c>
    </row>
    <row r="12" ht="199.5" customHeight="1">
      <c r="A12" s="28" t="s">
        <v>1560</v>
      </c>
      <c r="B12" s="28" t="s">
        <v>1490</v>
      </c>
      <c r="C12" s="28" t="s">
        <v>1561</v>
      </c>
      <c r="D12" s="28" t="s">
        <v>734</v>
      </c>
      <c r="E12" s="28" t="s">
        <v>735</v>
      </c>
      <c r="F12" s="28" t="s">
        <v>1562</v>
      </c>
      <c r="G12" s="28"/>
      <c r="H12" s="28" t="s">
        <v>1493</v>
      </c>
      <c r="I12" s="28" t="s">
        <v>1563</v>
      </c>
      <c r="J12" s="28" t="s">
        <v>1564</v>
      </c>
      <c r="K12" s="28" t="s">
        <v>1565</v>
      </c>
      <c r="L12" s="28" t="s">
        <v>1566</v>
      </c>
      <c r="M12" s="28"/>
      <c r="N12" s="28"/>
      <c r="O12" s="28"/>
      <c r="P12" s="29" t="str">
        <f t="array" ref="P12">IFERROR(XLOOKUP(D12, '2_Capability_Map'!$C$2:$C$200, '2_Capability_Map'!$M$2:$M$200, "Active"), "Active")</f>
        <v>Active</v>
      </c>
    </row>
    <row r="13" ht="199.5" customHeight="1">
      <c r="A13" s="28" t="s">
        <v>1567</v>
      </c>
      <c r="B13" s="28" t="s">
        <v>1490</v>
      </c>
      <c r="C13" s="28" t="s">
        <v>1568</v>
      </c>
      <c r="D13" s="28" t="s">
        <v>734</v>
      </c>
      <c r="E13" s="28" t="s">
        <v>735</v>
      </c>
      <c r="F13" s="28" t="s">
        <v>1562</v>
      </c>
      <c r="G13" s="28"/>
      <c r="H13" s="28" t="s">
        <v>1493</v>
      </c>
      <c r="I13" s="28" t="s">
        <v>1569</v>
      </c>
      <c r="J13" s="28" t="s">
        <v>1570</v>
      </c>
      <c r="K13" s="28" t="s">
        <v>1571</v>
      </c>
      <c r="L13" s="28" t="s">
        <v>1572</v>
      </c>
      <c r="M13" s="28"/>
      <c r="N13" s="28"/>
      <c r="O13" s="28"/>
      <c r="P13" s="29" t="str">
        <f t="array" ref="P13">IFERROR(XLOOKUP(D13, '2_Capability_Map'!$C$2:$C$200, '2_Capability_Map'!$M$2:$M$200, "Active"), "Active")</f>
        <v>Active</v>
      </c>
    </row>
    <row r="14" ht="199.5" customHeight="1">
      <c r="A14" s="28" t="s">
        <v>1573</v>
      </c>
      <c r="B14" s="28" t="s">
        <v>1490</v>
      </c>
      <c r="C14" s="28" t="s">
        <v>1574</v>
      </c>
      <c r="D14" s="28" t="s">
        <v>734</v>
      </c>
      <c r="E14" s="28" t="s">
        <v>735</v>
      </c>
      <c r="F14" s="28" t="s">
        <v>1575</v>
      </c>
      <c r="G14" s="28"/>
      <c r="H14" s="28" t="s">
        <v>1493</v>
      </c>
      <c r="I14" s="28" t="s">
        <v>1576</v>
      </c>
      <c r="J14" s="28" t="s">
        <v>1577</v>
      </c>
      <c r="K14" s="28" t="s">
        <v>1578</v>
      </c>
      <c r="L14" s="28" t="s">
        <v>1579</v>
      </c>
      <c r="M14" s="28"/>
      <c r="N14" s="28"/>
      <c r="O14" s="28"/>
      <c r="P14" s="29" t="str">
        <f t="array" ref="P14">IFERROR(XLOOKUP(D14, '2_Capability_Map'!$C$2:$C$200, '2_Capability_Map'!$M$2:$M$200, "Active"), "Active")</f>
        <v>Active</v>
      </c>
    </row>
    <row r="15" ht="199.5" customHeight="1">
      <c r="A15" s="28" t="s">
        <v>1580</v>
      </c>
      <c r="B15" s="28" t="s">
        <v>1490</v>
      </c>
      <c r="C15" s="28" t="s">
        <v>1581</v>
      </c>
      <c r="D15" s="28" t="s">
        <v>734</v>
      </c>
      <c r="E15" s="28" t="s">
        <v>735</v>
      </c>
      <c r="F15" s="28" t="s">
        <v>1562</v>
      </c>
      <c r="G15" s="28"/>
      <c r="H15" s="28" t="s">
        <v>1493</v>
      </c>
      <c r="I15" s="28" t="s">
        <v>1582</v>
      </c>
      <c r="J15" s="28" t="s">
        <v>1583</v>
      </c>
      <c r="K15" s="28" t="s">
        <v>1584</v>
      </c>
      <c r="L15" s="28" t="s">
        <v>1585</v>
      </c>
      <c r="M15" s="28"/>
      <c r="N15" s="28"/>
      <c r="O15" s="28"/>
      <c r="P15" s="29" t="str">
        <f t="array" ref="P15">IFERROR(XLOOKUP(D15, '2_Capability_Map'!$C$2:$C$200, '2_Capability_Map'!$M$2:$M$200, "Active"), "Active")</f>
        <v>Active</v>
      </c>
    </row>
    <row r="16" ht="199.5" customHeight="1">
      <c r="A16" s="28" t="s">
        <v>1586</v>
      </c>
      <c r="B16" s="28" t="s">
        <v>1490</v>
      </c>
      <c r="C16" s="28" t="s">
        <v>1587</v>
      </c>
      <c r="D16" s="28" t="s">
        <v>734</v>
      </c>
      <c r="E16" s="28" t="s">
        <v>735</v>
      </c>
      <c r="F16" s="28" t="s">
        <v>1588</v>
      </c>
      <c r="G16" s="28"/>
      <c r="H16" s="28" t="s">
        <v>1493</v>
      </c>
      <c r="I16" s="28" t="s">
        <v>1589</v>
      </c>
      <c r="J16" s="28" t="s">
        <v>1590</v>
      </c>
      <c r="K16" s="28" t="s">
        <v>1591</v>
      </c>
      <c r="L16" s="28" t="s">
        <v>1592</v>
      </c>
      <c r="M16" s="28"/>
      <c r="N16" s="28"/>
      <c r="O16" s="28"/>
      <c r="P16" s="29" t="str">
        <f t="array" ref="P16">IFERROR(XLOOKUP(D16, '2_Capability_Map'!$C$2:$C$200, '2_Capability_Map'!$M$2:$M$200, "Active"), "Active")</f>
        <v>Active</v>
      </c>
    </row>
    <row r="17" ht="199.5" customHeight="1">
      <c r="A17" s="28" t="s">
        <v>1593</v>
      </c>
      <c r="B17" s="28" t="s">
        <v>1490</v>
      </c>
      <c r="C17" s="28" t="s">
        <v>1594</v>
      </c>
      <c r="D17" s="28" t="s">
        <v>734</v>
      </c>
      <c r="E17" s="28" t="s">
        <v>735</v>
      </c>
      <c r="F17" s="28" t="s">
        <v>1562</v>
      </c>
      <c r="G17" s="28"/>
      <c r="H17" s="28" t="s">
        <v>1493</v>
      </c>
      <c r="I17" s="28" t="s">
        <v>1595</v>
      </c>
      <c r="J17" s="28" t="s">
        <v>1596</v>
      </c>
      <c r="K17" s="28" t="s">
        <v>1597</v>
      </c>
      <c r="L17" s="31" t="s">
        <v>1598</v>
      </c>
      <c r="M17" s="28"/>
      <c r="N17" s="28"/>
      <c r="O17" s="28"/>
      <c r="P17" s="29" t="str">
        <f t="array" ref="P17">IFERROR(XLOOKUP(D17, '2_Capability_Map'!$C$2:$C$200, '2_Capability_Map'!$M$2:$M$200, "Active"), "Active")</f>
        <v>Active</v>
      </c>
    </row>
    <row r="18" ht="199.5" customHeight="1">
      <c r="A18" s="28" t="s">
        <v>1599</v>
      </c>
      <c r="B18" s="28" t="s">
        <v>1490</v>
      </c>
      <c r="C18" s="28" t="s">
        <v>1600</v>
      </c>
      <c r="D18" s="28" t="s">
        <v>734</v>
      </c>
      <c r="E18" s="28" t="s">
        <v>735</v>
      </c>
      <c r="F18" s="28" t="s">
        <v>1575</v>
      </c>
      <c r="G18" s="28"/>
      <c r="H18" s="28" t="s">
        <v>1493</v>
      </c>
      <c r="I18" s="28" t="s">
        <v>1601</v>
      </c>
      <c r="J18" s="28" t="s">
        <v>1602</v>
      </c>
      <c r="K18" s="28" t="s">
        <v>1603</v>
      </c>
      <c r="L18" s="28" t="s">
        <v>1604</v>
      </c>
      <c r="M18" s="28"/>
      <c r="N18" s="28"/>
      <c r="O18" s="28"/>
      <c r="P18" s="29" t="str">
        <f t="array" ref="P18">IFERROR(XLOOKUP(D18, '2_Capability_Map'!$C$2:$C$200, '2_Capability_Map'!$M$2:$M$200, "Active"), "Active")</f>
        <v>Active</v>
      </c>
    </row>
    <row r="19" ht="199.5" customHeight="1">
      <c r="A19" s="28" t="s">
        <v>1605</v>
      </c>
      <c r="B19" s="28" t="s">
        <v>1490</v>
      </c>
      <c r="C19" s="28" t="s">
        <v>1606</v>
      </c>
      <c r="D19" s="28" t="s">
        <v>734</v>
      </c>
      <c r="E19" s="28" t="s">
        <v>735</v>
      </c>
      <c r="F19" s="28" t="s">
        <v>1607</v>
      </c>
      <c r="G19" s="28" t="s">
        <v>1520</v>
      </c>
      <c r="H19" s="28" t="s">
        <v>1493</v>
      </c>
      <c r="I19" s="28" t="s">
        <v>1608</v>
      </c>
      <c r="J19" s="28" t="s">
        <v>1609</v>
      </c>
      <c r="K19" s="28" t="s">
        <v>1610</v>
      </c>
      <c r="L19" s="28" t="s">
        <v>1611</v>
      </c>
      <c r="M19" s="28"/>
      <c r="N19" s="28"/>
      <c r="O19" s="28"/>
      <c r="P19" s="29" t="str">
        <f t="array" ref="P19">IFERROR(XLOOKUP(D19, '2_Capability_Map'!$C$2:$C$200, '2_Capability_Map'!$M$2:$M$200, "Active"), "Active")</f>
        <v>Active</v>
      </c>
    </row>
    <row r="20" ht="199.5" customHeight="1">
      <c r="A20" s="28" t="s">
        <v>1612</v>
      </c>
      <c r="B20" s="28" t="s">
        <v>1490</v>
      </c>
      <c r="C20" s="28" t="s">
        <v>1613</v>
      </c>
      <c r="D20" s="28" t="s">
        <v>734</v>
      </c>
      <c r="E20" s="28" t="s">
        <v>735</v>
      </c>
      <c r="F20" s="28" t="s">
        <v>1575</v>
      </c>
      <c r="G20" s="28"/>
      <c r="H20" s="28" t="s">
        <v>1493</v>
      </c>
      <c r="I20" s="28" t="s">
        <v>1614</v>
      </c>
      <c r="J20" s="28" t="s">
        <v>1615</v>
      </c>
      <c r="K20" s="28" t="s">
        <v>1616</v>
      </c>
      <c r="L20" s="28" t="s">
        <v>1617</v>
      </c>
      <c r="M20" s="28"/>
      <c r="N20" s="28"/>
      <c r="O20" s="28"/>
      <c r="P20" s="29" t="str">
        <f t="array" ref="P20">IFERROR(XLOOKUP(D20, '2_Capability_Map'!$C$2:$C$200, '2_Capability_Map'!$M$2:$M$200, "Active"), "Active")</f>
        <v>Active</v>
      </c>
    </row>
    <row r="21" ht="199.5" customHeight="1">
      <c r="A21" s="28" t="s">
        <v>1618</v>
      </c>
      <c r="B21" s="28" t="s">
        <v>1490</v>
      </c>
      <c r="C21" s="28" t="s">
        <v>1619</v>
      </c>
      <c r="D21" s="28" t="s">
        <v>734</v>
      </c>
      <c r="E21" s="28" t="s">
        <v>735</v>
      </c>
      <c r="F21" s="28" t="s">
        <v>1575</v>
      </c>
      <c r="G21" s="28" t="s">
        <v>1620</v>
      </c>
      <c r="H21" s="28" t="s">
        <v>1493</v>
      </c>
      <c r="I21" s="28" t="s">
        <v>1621</v>
      </c>
      <c r="J21" s="28" t="s">
        <v>1622</v>
      </c>
      <c r="K21" s="28" t="s">
        <v>1623</v>
      </c>
      <c r="L21" s="28" t="s">
        <v>1624</v>
      </c>
      <c r="M21" s="28"/>
      <c r="N21" s="28"/>
      <c r="O21" s="28"/>
      <c r="P21" s="29" t="str">
        <f t="array" ref="P21">IFERROR(XLOOKUP(D21, '2_Capability_Map'!$C$2:$C$200, '2_Capability_Map'!$M$2:$M$200, "Active"), "Active")</f>
        <v>Active</v>
      </c>
    </row>
    <row r="22" ht="199.5" customHeight="1">
      <c r="A22" s="28" t="s">
        <v>1625</v>
      </c>
      <c r="B22" s="28" t="s">
        <v>1490</v>
      </c>
      <c r="C22" s="28" t="s">
        <v>1626</v>
      </c>
      <c r="D22" s="28" t="s">
        <v>734</v>
      </c>
      <c r="E22" s="28" t="s">
        <v>735</v>
      </c>
      <c r="F22" s="28" t="s">
        <v>1562</v>
      </c>
      <c r="G22" s="28" t="s">
        <v>1627</v>
      </c>
      <c r="H22" s="28" t="s">
        <v>1493</v>
      </c>
      <c r="I22" s="28" t="s">
        <v>1628</v>
      </c>
      <c r="J22" s="28" t="s">
        <v>1629</v>
      </c>
      <c r="K22" s="28" t="s">
        <v>1630</v>
      </c>
      <c r="L22" s="28" t="s">
        <v>1631</v>
      </c>
      <c r="M22" s="28"/>
      <c r="N22" s="28"/>
      <c r="O22" s="28"/>
      <c r="P22" s="29" t="str">
        <f t="array" ref="P22">IFERROR(XLOOKUP(D22, '2_Capability_Map'!$C$2:$C$200, '2_Capability_Map'!$M$2:$M$200, "Active"), "Active")</f>
        <v>Active</v>
      </c>
    </row>
    <row r="23" ht="199.5" customHeight="1">
      <c r="A23" s="28" t="s">
        <v>1632</v>
      </c>
      <c r="B23" s="28" t="s">
        <v>1490</v>
      </c>
      <c r="C23" s="28" t="s">
        <v>1633</v>
      </c>
      <c r="D23" s="28" t="s">
        <v>734</v>
      </c>
      <c r="E23" s="28" t="s">
        <v>735</v>
      </c>
      <c r="F23" s="28" t="s">
        <v>1562</v>
      </c>
      <c r="G23" s="28"/>
      <c r="H23" s="28" t="s">
        <v>1493</v>
      </c>
      <c r="I23" s="28" t="s">
        <v>1634</v>
      </c>
      <c r="J23" s="28" t="s">
        <v>1635</v>
      </c>
      <c r="K23" s="28" t="s">
        <v>1636</v>
      </c>
      <c r="L23" s="28" t="s">
        <v>1637</v>
      </c>
      <c r="M23" s="28"/>
      <c r="N23" s="28"/>
      <c r="O23" s="28"/>
      <c r="P23" s="29" t="str">
        <f t="array" ref="P23">IFERROR(XLOOKUP(D23, '2_Capability_Map'!$C$2:$C$200, '2_Capability_Map'!$M$2:$M$200, "Active"), "Active")</f>
        <v>Active</v>
      </c>
    </row>
    <row r="24" ht="199.5" customHeight="1">
      <c r="A24" s="28" t="s">
        <v>1638</v>
      </c>
      <c r="B24" s="28" t="s">
        <v>1490</v>
      </c>
      <c r="C24" s="28" t="s">
        <v>1639</v>
      </c>
      <c r="D24" s="28" t="s">
        <v>734</v>
      </c>
      <c r="E24" s="28" t="s">
        <v>735</v>
      </c>
      <c r="F24" s="28" t="s">
        <v>1562</v>
      </c>
      <c r="G24" s="28"/>
      <c r="H24" s="28" t="s">
        <v>1493</v>
      </c>
      <c r="I24" s="28" t="s">
        <v>1640</v>
      </c>
      <c r="J24" s="28" t="s">
        <v>1641</v>
      </c>
      <c r="K24" s="28" t="s">
        <v>1642</v>
      </c>
      <c r="L24" s="28" t="s">
        <v>1643</v>
      </c>
      <c r="M24" s="28"/>
      <c r="N24" s="28"/>
      <c r="O24" s="28"/>
      <c r="P24" s="29" t="str">
        <f t="array" ref="P24">IFERROR(XLOOKUP(D24, '2_Capability_Map'!$C$2:$C$200, '2_Capability_Map'!$M$2:$M$200, "Active"), "Active")</f>
        <v>Active</v>
      </c>
    </row>
    <row r="25" ht="199.5" customHeight="1">
      <c r="A25" s="28" t="s">
        <v>1644</v>
      </c>
      <c r="B25" s="28" t="s">
        <v>1490</v>
      </c>
      <c r="C25" s="28" t="s">
        <v>1645</v>
      </c>
      <c r="D25" s="28" t="s">
        <v>739</v>
      </c>
      <c r="E25" s="28" t="s">
        <v>740</v>
      </c>
      <c r="F25" s="28" t="s">
        <v>1646</v>
      </c>
      <c r="G25" s="28"/>
      <c r="H25" s="28" t="s">
        <v>1493</v>
      </c>
      <c r="I25" s="28" t="s">
        <v>1647</v>
      </c>
      <c r="J25" s="28" t="s">
        <v>1648</v>
      </c>
      <c r="K25" s="28" t="s">
        <v>1649</v>
      </c>
      <c r="L25" s="28" t="s">
        <v>1650</v>
      </c>
      <c r="M25" s="28"/>
      <c r="N25" s="28"/>
      <c r="O25" s="28"/>
      <c r="P25" s="29" t="str">
        <f t="array" ref="P25">IFERROR(XLOOKUP(D25, '2_Capability_Map'!$C$2:$C$200, '2_Capability_Map'!$M$2:$M$200, "Active"), "Active")</f>
        <v>Active</v>
      </c>
    </row>
    <row r="26" ht="199.5" customHeight="1">
      <c r="A26" s="28" t="s">
        <v>1651</v>
      </c>
      <c r="B26" s="28" t="s">
        <v>1490</v>
      </c>
      <c r="C26" s="28" t="s">
        <v>1652</v>
      </c>
      <c r="D26" s="28" t="s">
        <v>739</v>
      </c>
      <c r="E26" s="28" t="s">
        <v>740</v>
      </c>
      <c r="F26" s="28" t="s">
        <v>1646</v>
      </c>
      <c r="G26" s="28"/>
      <c r="H26" s="28" t="s">
        <v>1493</v>
      </c>
      <c r="I26" s="28" t="s">
        <v>1653</v>
      </c>
      <c r="J26" s="31" t="s">
        <v>1654</v>
      </c>
      <c r="K26" s="28" t="s">
        <v>1655</v>
      </c>
      <c r="L26" s="28" t="s">
        <v>1656</v>
      </c>
      <c r="M26" s="28"/>
      <c r="N26" s="28"/>
      <c r="O26" s="28"/>
      <c r="P26" s="29" t="str">
        <f t="array" ref="P26">IFERROR(XLOOKUP(D26, '2_Capability_Map'!$C$2:$C$200, '2_Capability_Map'!$M$2:$M$200, "Active"), "Active")</f>
        <v>Active</v>
      </c>
    </row>
    <row r="27" ht="199.5" customHeight="1">
      <c r="A27" s="28" t="s">
        <v>1657</v>
      </c>
      <c r="B27" s="28" t="s">
        <v>1490</v>
      </c>
      <c r="C27" s="28" t="s">
        <v>1658</v>
      </c>
      <c r="D27" s="28" t="s">
        <v>739</v>
      </c>
      <c r="E27" s="28" t="s">
        <v>740</v>
      </c>
      <c r="F27" s="28" t="s">
        <v>1646</v>
      </c>
      <c r="G27" s="28"/>
      <c r="H27" s="28" t="s">
        <v>1493</v>
      </c>
      <c r="I27" s="28" t="s">
        <v>1659</v>
      </c>
      <c r="J27" s="31" t="s">
        <v>1660</v>
      </c>
      <c r="K27" s="28" t="s">
        <v>1661</v>
      </c>
      <c r="L27" s="28" t="s">
        <v>1662</v>
      </c>
      <c r="M27" s="28"/>
      <c r="N27" s="28"/>
      <c r="O27" s="28"/>
      <c r="P27" s="29" t="str">
        <f t="array" ref="P27">IFERROR(XLOOKUP(D27, '2_Capability_Map'!$C$2:$C$200, '2_Capability_Map'!$M$2:$M$200, "Active"), "Active")</f>
        <v>Active</v>
      </c>
    </row>
    <row r="28" ht="199.5" customHeight="1">
      <c r="A28" s="28" t="s">
        <v>1663</v>
      </c>
      <c r="B28" s="28" t="s">
        <v>1490</v>
      </c>
      <c r="C28" s="28" t="s">
        <v>1664</v>
      </c>
      <c r="D28" s="28" t="s">
        <v>739</v>
      </c>
      <c r="E28" s="28" t="s">
        <v>740</v>
      </c>
      <c r="F28" s="28" t="s">
        <v>1646</v>
      </c>
      <c r="G28" s="28"/>
      <c r="H28" s="28" t="s">
        <v>1493</v>
      </c>
      <c r="I28" s="28" t="s">
        <v>1665</v>
      </c>
      <c r="J28" s="28" t="s">
        <v>1666</v>
      </c>
      <c r="K28" s="28" t="s">
        <v>1667</v>
      </c>
      <c r="L28" s="28" t="s">
        <v>1668</v>
      </c>
      <c r="M28" s="28"/>
      <c r="N28" s="28"/>
      <c r="O28" s="28"/>
      <c r="P28" s="29" t="str">
        <f t="array" ref="P28">IFERROR(XLOOKUP(D28, '2_Capability_Map'!$C$2:$C$200, '2_Capability_Map'!$M$2:$M$200, "Active"), "Active")</f>
        <v>Active</v>
      </c>
    </row>
    <row r="29" ht="199.5" customHeight="1">
      <c r="A29" s="28" t="s">
        <v>1669</v>
      </c>
      <c r="B29" s="28" t="s">
        <v>1490</v>
      </c>
      <c r="C29" s="28" t="s">
        <v>1670</v>
      </c>
      <c r="D29" s="28" t="s">
        <v>739</v>
      </c>
      <c r="E29" s="28" t="s">
        <v>740</v>
      </c>
      <c r="F29" s="28" t="s">
        <v>1671</v>
      </c>
      <c r="G29" s="28"/>
      <c r="H29" s="28" t="s">
        <v>1493</v>
      </c>
      <c r="I29" s="28" t="s">
        <v>1672</v>
      </c>
      <c r="J29" s="28" t="s">
        <v>1673</v>
      </c>
      <c r="K29" s="28" t="s">
        <v>1674</v>
      </c>
      <c r="L29" s="28" t="s">
        <v>1675</v>
      </c>
      <c r="M29" s="28"/>
      <c r="N29" s="28"/>
      <c r="O29" s="28"/>
      <c r="P29" s="29" t="str">
        <f t="array" ref="P29">IFERROR(XLOOKUP(D29, '2_Capability_Map'!$C$2:$C$200, '2_Capability_Map'!$M$2:$M$200, "Active"), "Active")</f>
        <v>Active</v>
      </c>
    </row>
    <row r="30" ht="199.5" customHeight="1">
      <c r="A30" s="28" t="s">
        <v>1676</v>
      </c>
      <c r="B30" s="28" t="s">
        <v>1490</v>
      </c>
      <c r="C30" s="28" t="s">
        <v>1677</v>
      </c>
      <c r="D30" s="28" t="s">
        <v>739</v>
      </c>
      <c r="E30" s="28" t="s">
        <v>740</v>
      </c>
      <c r="F30" s="28" t="s">
        <v>1678</v>
      </c>
      <c r="G30" s="28" t="s">
        <v>1520</v>
      </c>
      <c r="H30" s="28" t="s">
        <v>1493</v>
      </c>
      <c r="I30" s="28" t="s">
        <v>1679</v>
      </c>
      <c r="J30" s="28" t="s">
        <v>1680</v>
      </c>
      <c r="K30" s="28" t="s">
        <v>1681</v>
      </c>
      <c r="L30" s="28" t="s">
        <v>1682</v>
      </c>
      <c r="M30" s="28"/>
      <c r="N30" s="28"/>
      <c r="O30" s="28"/>
      <c r="P30" s="29" t="str">
        <f t="array" ref="P30">IFERROR(XLOOKUP(D30, '2_Capability_Map'!$C$2:$C$200, '2_Capability_Map'!$M$2:$M$200, "Active"), "Active")</f>
        <v>Active</v>
      </c>
    </row>
    <row r="31" ht="199.5" customHeight="1">
      <c r="A31" s="28" t="s">
        <v>1683</v>
      </c>
      <c r="B31" s="28" t="s">
        <v>1490</v>
      </c>
      <c r="C31" s="28" t="s">
        <v>1684</v>
      </c>
      <c r="D31" s="28" t="s">
        <v>739</v>
      </c>
      <c r="E31" s="28" t="s">
        <v>740</v>
      </c>
      <c r="F31" s="28" t="s">
        <v>1646</v>
      </c>
      <c r="G31" s="28"/>
      <c r="H31" s="28" t="s">
        <v>1493</v>
      </c>
      <c r="I31" s="28" t="s">
        <v>1685</v>
      </c>
      <c r="J31" s="28" t="s">
        <v>1686</v>
      </c>
      <c r="K31" s="28" t="s">
        <v>1687</v>
      </c>
      <c r="L31" s="28" t="s">
        <v>1688</v>
      </c>
      <c r="M31" s="28"/>
      <c r="N31" s="28"/>
      <c r="O31" s="28"/>
      <c r="P31" s="29" t="str">
        <f t="array" ref="P31">IFERROR(XLOOKUP(D31, '2_Capability_Map'!$C$2:$C$200, '2_Capability_Map'!$M$2:$M$200, "Active"), "Active")</f>
        <v>Active</v>
      </c>
    </row>
    <row r="32" ht="199.5" customHeight="1">
      <c r="A32" s="28" t="s">
        <v>1689</v>
      </c>
      <c r="B32" s="28" t="s">
        <v>1490</v>
      </c>
      <c r="C32" s="28" t="s">
        <v>1690</v>
      </c>
      <c r="D32" s="28" t="s">
        <v>739</v>
      </c>
      <c r="E32" s="28" t="s">
        <v>740</v>
      </c>
      <c r="F32" s="28" t="s">
        <v>1691</v>
      </c>
      <c r="G32" s="28"/>
      <c r="H32" s="28" t="s">
        <v>1493</v>
      </c>
      <c r="I32" s="28" t="s">
        <v>1692</v>
      </c>
      <c r="J32" s="28" t="s">
        <v>1693</v>
      </c>
      <c r="K32" s="28" t="s">
        <v>1694</v>
      </c>
      <c r="L32" s="28" t="s">
        <v>1695</v>
      </c>
      <c r="M32" s="28"/>
      <c r="N32" s="28"/>
      <c r="O32" s="28"/>
      <c r="P32" s="29" t="str">
        <f t="array" ref="P32">IFERROR(XLOOKUP(D32, '2_Capability_Map'!$C$2:$C$200, '2_Capability_Map'!$M$2:$M$200, "Active"), "Active")</f>
        <v>Active</v>
      </c>
    </row>
    <row r="33" ht="199.5" customHeight="1">
      <c r="A33" s="28" t="s">
        <v>1696</v>
      </c>
      <c r="B33" s="28" t="s">
        <v>1490</v>
      </c>
      <c r="C33" s="28" t="s">
        <v>1697</v>
      </c>
      <c r="D33" s="28" t="s">
        <v>739</v>
      </c>
      <c r="E33" s="28" t="s">
        <v>740</v>
      </c>
      <c r="F33" s="28" t="s">
        <v>1678</v>
      </c>
      <c r="G33" s="28"/>
      <c r="H33" s="28" t="s">
        <v>1493</v>
      </c>
      <c r="I33" s="28" t="s">
        <v>1698</v>
      </c>
      <c r="J33" s="28" t="s">
        <v>1699</v>
      </c>
      <c r="K33" s="28" t="s">
        <v>1700</v>
      </c>
      <c r="L33" s="28" t="s">
        <v>1701</v>
      </c>
      <c r="M33" s="28"/>
      <c r="N33" s="28"/>
      <c r="O33" s="28"/>
      <c r="P33" s="29" t="str">
        <f t="array" ref="P33">IFERROR(XLOOKUP(D33, '2_Capability_Map'!$C$2:$C$200, '2_Capability_Map'!$M$2:$M$200, "Active"), "Active")</f>
        <v>Active</v>
      </c>
    </row>
    <row r="34" ht="199.5" customHeight="1">
      <c r="A34" s="28" t="s">
        <v>1702</v>
      </c>
      <c r="B34" s="28" t="s">
        <v>1490</v>
      </c>
      <c r="C34" s="28" t="s">
        <v>1703</v>
      </c>
      <c r="D34" s="28" t="s">
        <v>739</v>
      </c>
      <c r="E34" s="28" t="s">
        <v>740</v>
      </c>
      <c r="F34" s="28" t="s">
        <v>1691</v>
      </c>
      <c r="G34" s="28"/>
      <c r="H34" s="28" t="s">
        <v>1493</v>
      </c>
      <c r="I34" s="28" t="s">
        <v>1704</v>
      </c>
      <c r="J34" s="28" t="s">
        <v>1705</v>
      </c>
      <c r="K34" s="28" t="s">
        <v>1706</v>
      </c>
      <c r="L34" s="28" t="s">
        <v>1707</v>
      </c>
      <c r="M34" s="28"/>
      <c r="N34" s="28"/>
      <c r="O34" s="28"/>
      <c r="P34" s="29" t="str">
        <f t="array" ref="P34">IFERROR(XLOOKUP(D34, '2_Capability_Map'!$C$2:$C$200, '2_Capability_Map'!$M$2:$M$200, "Active"), "Active")</f>
        <v>Active</v>
      </c>
    </row>
    <row r="35" ht="199.5" customHeight="1">
      <c r="A35" s="28" t="s">
        <v>1708</v>
      </c>
      <c r="B35" s="28" t="s">
        <v>1490</v>
      </c>
      <c r="C35" s="28" t="s">
        <v>1709</v>
      </c>
      <c r="D35" s="28" t="s">
        <v>739</v>
      </c>
      <c r="E35" s="28" t="s">
        <v>740</v>
      </c>
      <c r="F35" s="28" t="s">
        <v>1710</v>
      </c>
      <c r="G35" s="28" t="s">
        <v>1711</v>
      </c>
      <c r="H35" s="28" t="s">
        <v>1493</v>
      </c>
      <c r="I35" s="28" t="s">
        <v>1712</v>
      </c>
      <c r="J35" s="28" t="s">
        <v>1713</v>
      </c>
      <c r="K35" s="28" t="s">
        <v>1714</v>
      </c>
      <c r="L35" s="28" t="s">
        <v>1715</v>
      </c>
      <c r="M35" s="28"/>
      <c r="N35" s="28"/>
      <c r="O35" s="28"/>
      <c r="P35" s="29" t="str">
        <f t="array" ref="P35">IFERROR(XLOOKUP(D35, '2_Capability_Map'!$C$2:$C$200, '2_Capability_Map'!$M$2:$M$200, "Active"), "Active")</f>
        <v>Active</v>
      </c>
    </row>
    <row r="36" ht="199.5" customHeight="1">
      <c r="A36" s="28" t="s">
        <v>1716</v>
      </c>
      <c r="B36" s="28" t="s">
        <v>1490</v>
      </c>
      <c r="C36" s="28" t="s">
        <v>1717</v>
      </c>
      <c r="D36" s="28" t="s">
        <v>739</v>
      </c>
      <c r="E36" s="28" t="s">
        <v>740</v>
      </c>
      <c r="F36" s="28" t="s">
        <v>1718</v>
      </c>
      <c r="G36" s="28" t="s">
        <v>1555</v>
      </c>
      <c r="H36" s="28" t="s">
        <v>1493</v>
      </c>
      <c r="I36" s="28" t="s">
        <v>1719</v>
      </c>
      <c r="J36" s="28" t="s">
        <v>1720</v>
      </c>
      <c r="K36" s="28" t="s">
        <v>1721</v>
      </c>
      <c r="L36" s="28" t="s">
        <v>1722</v>
      </c>
      <c r="M36" s="28"/>
      <c r="N36" s="28"/>
      <c r="O36" s="28"/>
      <c r="P36" s="29" t="str">
        <f t="array" ref="P36">IFERROR(XLOOKUP(D36, '2_Capability_Map'!$C$2:$C$200, '2_Capability_Map'!$M$2:$M$200, "Active"), "Active")</f>
        <v>Active</v>
      </c>
    </row>
    <row r="37" ht="199.5" customHeight="1">
      <c r="A37" s="28" t="s">
        <v>1723</v>
      </c>
      <c r="B37" s="28" t="s">
        <v>1490</v>
      </c>
      <c r="C37" s="28" t="s">
        <v>1724</v>
      </c>
      <c r="D37" s="28" t="s">
        <v>739</v>
      </c>
      <c r="E37" s="28" t="s">
        <v>740</v>
      </c>
      <c r="F37" s="28" t="s">
        <v>1691</v>
      </c>
      <c r="G37" s="28"/>
      <c r="H37" s="28" t="s">
        <v>1493</v>
      </c>
      <c r="I37" s="28" t="s">
        <v>1725</v>
      </c>
      <c r="J37" s="28" t="s">
        <v>1726</v>
      </c>
      <c r="K37" s="28" t="s">
        <v>1727</v>
      </c>
      <c r="L37" s="28" t="s">
        <v>1728</v>
      </c>
      <c r="M37" s="28"/>
      <c r="N37" s="28"/>
      <c r="O37" s="28"/>
      <c r="P37" s="29" t="str">
        <f t="array" ref="P37">IFERROR(XLOOKUP(D37, '2_Capability_Map'!$C$2:$C$200, '2_Capability_Map'!$M$2:$M$200, "Active"), "Active")</f>
        <v>Active</v>
      </c>
    </row>
    <row r="38" ht="199.5" customHeight="1">
      <c r="A38" s="28" t="s">
        <v>1729</v>
      </c>
      <c r="B38" s="28" t="s">
        <v>1490</v>
      </c>
      <c r="C38" s="28" t="s">
        <v>1730</v>
      </c>
      <c r="D38" s="28" t="s">
        <v>746</v>
      </c>
      <c r="E38" s="28" t="s">
        <v>747</v>
      </c>
      <c r="F38" s="28" t="s">
        <v>1731</v>
      </c>
      <c r="G38" s="28"/>
      <c r="H38" s="28" t="s">
        <v>1493</v>
      </c>
      <c r="I38" s="28" t="s">
        <v>1732</v>
      </c>
      <c r="J38" s="28" t="s">
        <v>1733</v>
      </c>
      <c r="K38" s="28" t="s">
        <v>1734</v>
      </c>
      <c r="L38" s="28" t="s">
        <v>1735</v>
      </c>
      <c r="M38" s="28"/>
      <c r="N38" s="28"/>
      <c r="O38" s="28"/>
      <c r="P38" s="29" t="str">
        <f t="array" ref="P38">IFERROR(XLOOKUP(D38, '2_Capability_Map'!$C$2:$C$200, '2_Capability_Map'!$M$2:$M$200, "Active"), "Active")</f>
        <v>Active</v>
      </c>
    </row>
    <row r="39" ht="199.5" customHeight="1">
      <c r="A39" s="28" t="s">
        <v>1736</v>
      </c>
      <c r="B39" s="28" t="s">
        <v>1490</v>
      </c>
      <c r="C39" s="28" t="s">
        <v>1737</v>
      </c>
      <c r="D39" s="28" t="s">
        <v>746</v>
      </c>
      <c r="E39" s="28" t="s">
        <v>747</v>
      </c>
      <c r="F39" s="28" t="s">
        <v>1738</v>
      </c>
      <c r="G39" s="28"/>
      <c r="H39" s="28" t="s">
        <v>1493</v>
      </c>
      <c r="I39" s="28" t="s">
        <v>1739</v>
      </c>
      <c r="J39" s="28" t="s">
        <v>1740</v>
      </c>
      <c r="K39" s="28" t="s">
        <v>1741</v>
      </c>
      <c r="L39" s="28" t="s">
        <v>1742</v>
      </c>
      <c r="M39" s="28"/>
      <c r="N39" s="28"/>
      <c r="O39" s="28"/>
      <c r="P39" s="29" t="str">
        <f t="array" ref="P39">IFERROR(XLOOKUP(D39, '2_Capability_Map'!$C$2:$C$200, '2_Capability_Map'!$M$2:$M$200, "Active"), "Active")</f>
        <v>Active</v>
      </c>
    </row>
    <row r="40" ht="199.5" customHeight="1">
      <c r="A40" s="28" t="s">
        <v>1743</v>
      </c>
      <c r="B40" s="28" t="s">
        <v>1490</v>
      </c>
      <c r="C40" s="28" t="s">
        <v>1744</v>
      </c>
      <c r="D40" s="28" t="s">
        <v>746</v>
      </c>
      <c r="E40" s="28" t="s">
        <v>747</v>
      </c>
      <c r="F40" s="28" t="s">
        <v>1745</v>
      </c>
      <c r="G40" s="28"/>
      <c r="H40" s="28" t="s">
        <v>1493</v>
      </c>
      <c r="I40" s="28" t="s">
        <v>1746</v>
      </c>
      <c r="J40" s="28" t="s">
        <v>1747</v>
      </c>
      <c r="K40" s="28" t="s">
        <v>1748</v>
      </c>
      <c r="L40" s="28" t="s">
        <v>1749</v>
      </c>
      <c r="M40" s="28"/>
      <c r="N40" s="28"/>
      <c r="O40" s="28"/>
      <c r="P40" s="29" t="str">
        <f t="array" ref="P40">IFERROR(XLOOKUP(D40, '2_Capability_Map'!$C$2:$C$200, '2_Capability_Map'!$M$2:$M$200, "Active"), "Active")</f>
        <v>Active</v>
      </c>
    </row>
    <row r="41" ht="199.5" customHeight="1">
      <c r="A41" s="28" t="s">
        <v>1750</v>
      </c>
      <c r="B41" s="28" t="s">
        <v>1490</v>
      </c>
      <c r="C41" s="28" t="s">
        <v>1751</v>
      </c>
      <c r="D41" s="28" t="s">
        <v>746</v>
      </c>
      <c r="E41" s="28" t="s">
        <v>747</v>
      </c>
      <c r="F41" s="28" t="s">
        <v>1745</v>
      </c>
      <c r="G41" s="28"/>
      <c r="H41" s="28" t="s">
        <v>1493</v>
      </c>
      <c r="I41" s="28" t="s">
        <v>1752</v>
      </c>
      <c r="J41" s="28" t="s">
        <v>1753</v>
      </c>
      <c r="K41" s="28" t="s">
        <v>1754</v>
      </c>
      <c r="L41" s="28" t="s">
        <v>1755</v>
      </c>
      <c r="M41" s="28"/>
      <c r="N41" s="28"/>
      <c r="O41" s="28"/>
      <c r="P41" s="29" t="str">
        <f t="array" ref="P41">IFERROR(XLOOKUP(D41, '2_Capability_Map'!$C$2:$C$200, '2_Capability_Map'!$M$2:$M$200, "Active"), "Active")</f>
        <v>Active</v>
      </c>
    </row>
    <row r="42" ht="199.5" customHeight="1">
      <c r="A42" s="28" t="s">
        <v>1756</v>
      </c>
      <c r="B42" s="28" t="s">
        <v>1490</v>
      </c>
      <c r="C42" s="28" t="s">
        <v>1757</v>
      </c>
      <c r="D42" s="28" t="s">
        <v>746</v>
      </c>
      <c r="E42" s="28" t="s">
        <v>747</v>
      </c>
      <c r="F42" s="28" t="s">
        <v>1745</v>
      </c>
      <c r="G42" s="28"/>
      <c r="H42" s="28" t="s">
        <v>1493</v>
      </c>
      <c r="I42" s="28" t="s">
        <v>1758</v>
      </c>
      <c r="J42" s="28" t="s">
        <v>1759</v>
      </c>
      <c r="K42" s="28" t="s">
        <v>1760</v>
      </c>
      <c r="L42" s="28" t="s">
        <v>1761</v>
      </c>
      <c r="M42" s="28"/>
      <c r="N42" s="28"/>
      <c r="O42" s="28"/>
      <c r="P42" s="29" t="str">
        <f t="array" ref="P42">IFERROR(XLOOKUP(D42, '2_Capability_Map'!$C$2:$C$200, '2_Capability_Map'!$M$2:$M$200, "Active"), "Active")</f>
        <v>Active</v>
      </c>
    </row>
    <row r="43" ht="199.5" customHeight="1">
      <c r="A43" s="28" t="s">
        <v>1762</v>
      </c>
      <c r="B43" s="28" t="s">
        <v>1490</v>
      </c>
      <c r="C43" s="28" t="s">
        <v>1763</v>
      </c>
      <c r="D43" s="28" t="s">
        <v>746</v>
      </c>
      <c r="E43" s="28" t="s">
        <v>747</v>
      </c>
      <c r="F43" s="28" t="s">
        <v>1745</v>
      </c>
      <c r="G43" s="28" t="s">
        <v>1520</v>
      </c>
      <c r="H43" s="28" t="s">
        <v>1493</v>
      </c>
      <c r="I43" s="28" t="s">
        <v>1764</v>
      </c>
      <c r="J43" s="28" t="s">
        <v>1765</v>
      </c>
      <c r="K43" s="28" t="s">
        <v>1766</v>
      </c>
      <c r="L43" s="28" t="s">
        <v>1767</v>
      </c>
      <c r="M43" s="28"/>
      <c r="N43" s="28"/>
      <c r="O43" s="28"/>
      <c r="P43" s="29" t="str">
        <f t="array" ref="P43">IFERROR(XLOOKUP(D43, '2_Capability_Map'!$C$2:$C$200, '2_Capability_Map'!$M$2:$M$200, "Active"), "Active")</f>
        <v>Active</v>
      </c>
    </row>
    <row r="44" ht="199.5" customHeight="1">
      <c r="A44" s="28" t="s">
        <v>1768</v>
      </c>
      <c r="B44" s="28" t="s">
        <v>1490</v>
      </c>
      <c r="C44" s="28" t="s">
        <v>1769</v>
      </c>
      <c r="D44" s="28" t="s">
        <v>746</v>
      </c>
      <c r="E44" s="28" t="s">
        <v>747</v>
      </c>
      <c r="F44" s="28" t="s">
        <v>1738</v>
      </c>
      <c r="G44" s="28"/>
      <c r="H44" s="28" t="s">
        <v>1493</v>
      </c>
      <c r="I44" s="28" t="s">
        <v>1770</v>
      </c>
      <c r="J44" s="28" t="s">
        <v>1771</v>
      </c>
      <c r="K44" s="28" t="s">
        <v>1772</v>
      </c>
      <c r="L44" s="28" t="s">
        <v>1773</v>
      </c>
      <c r="M44" s="28"/>
      <c r="N44" s="28"/>
      <c r="O44" s="28"/>
      <c r="P44" s="29" t="str">
        <f t="array" ref="P44">IFERROR(XLOOKUP(D44, '2_Capability_Map'!$C$2:$C$200, '2_Capability_Map'!$M$2:$M$200, "Active"), "Active")</f>
        <v>Active</v>
      </c>
    </row>
    <row r="45" ht="199.5" customHeight="1">
      <c r="A45" s="28" t="s">
        <v>1774</v>
      </c>
      <c r="B45" s="28" t="s">
        <v>1490</v>
      </c>
      <c r="C45" s="28" t="s">
        <v>1775</v>
      </c>
      <c r="D45" s="28" t="s">
        <v>746</v>
      </c>
      <c r="E45" s="28" t="s">
        <v>747</v>
      </c>
      <c r="F45" s="28" t="s">
        <v>1738</v>
      </c>
      <c r="G45" s="28" t="s">
        <v>1776</v>
      </c>
      <c r="H45" s="28" t="s">
        <v>1493</v>
      </c>
      <c r="I45" s="28" t="s">
        <v>1777</v>
      </c>
      <c r="J45" s="28" t="s">
        <v>1778</v>
      </c>
      <c r="K45" s="28" t="s">
        <v>1779</v>
      </c>
      <c r="L45" s="28" t="s">
        <v>1780</v>
      </c>
      <c r="M45" s="28"/>
      <c r="N45" s="28"/>
      <c r="O45" s="28"/>
      <c r="P45" s="29" t="str">
        <f t="array" ref="P45">IFERROR(XLOOKUP(D45, '2_Capability_Map'!$C$2:$C$200, '2_Capability_Map'!$M$2:$M$200, "Active"), "Active")</f>
        <v>Active</v>
      </c>
    </row>
    <row r="46" ht="199.5" customHeight="1">
      <c r="A46" s="28" t="s">
        <v>1781</v>
      </c>
      <c r="B46" s="28" t="s">
        <v>1490</v>
      </c>
      <c r="C46" s="28" t="s">
        <v>1782</v>
      </c>
      <c r="D46" s="28" t="s">
        <v>746</v>
      </c>
      <c r="E46" s="28" t="s">
        <v>747</v>
      </c>
      <c r="F46" s="28" t="s">
        <v>1738</v>
      </c>
      <c r="G46" s="28" t="s">
        <v>1783</v>
      </c>
      <c r="H46" s="28" t="s">
        <v>1493</v>
      </c>
      <c r="I46" s="28" t="s">
        <v>1784</v>
      </c>
      <c r="J46" s="28" t="s">
        <v>1785</v>
      </c>
      <c r="K46" s="28" t="s">
        <v>1786</v>
      </c>
      <c r="L46" s="28" t="s">
        <v>1787</v>
      </c>
      <c r="M46" s="28"/>
      <c r="N46" s="28"/>
      <c r="O46" s="28"/>
      <c r="P46" s="29" t="str">
        <f t="array" ref="P46">IFERROR(XLOOKUP(D46, '2_Capability_Map'!$C$2:$C$200, '2_Capability_Map'!$M$2:$M$200, "Active"), "Active")</f>
        <v>Active</v>
      </c>
    </row>
    <row r="47" ht="199.5" customHeight="1">
      <c r="A47" s="28" t="s">
        <v>1788</v>
      </c>
      <c r="B47" s="28" t="s">
        <v>1490</v>
      </c>
      <c r="C47" s="28" t="s">
        <v>1789</v>
      </c>
      <c r="D47" s="28" t="s">
        <v>746</v>
      </c>
      <c r="E47" s="28" t="s">
        <v>747</v>
      </c>
      <c r="F47" s="28" t="s">
        <v>1738</v>
      </c>
      <c r="G47" s="28" t="s">
        <v>1783</v>
      </c>
      <c r="H47" s="28" t="s">
        <v>1493</v>
      </c>
      <c r="I47" s="28" t="s">
        <v>1790</v>
      </c>
      <c r="J47" s="28" t="s">
        <v>1791</v>
      </c>
      <c r="K47" s="28" t="s">
        <v>1792</v>
      </c>
      <c r="L47" s="28" t="s">
        <v>1793</v>
      </c>
      <c r="M47" s="28"/>
      <c r="N47" s="28"/>
      <c r="O47" s="28"/>
      <c r="P47" s="29" t="str">
        <f t="array" ref="P47">IFERROR(XLOOKUP(D47, '2_Capability_Map'!$C$2:$C$200, '2_Capability_Map'!$M$2:$M$200, "Active"), "Active")</f>
        <v>Active</v>
      </c>
    </row>
    <row r="48" ht="199.5" customHeight="1">
      <c r="A48" s="28" t="s">
        <v>1794</v>
      </c>
      <c r="B48" s="28" t="s">
        <v>1490</v>
      </c>
      <c r="C48" s="28" t="s">
        <v>1795</v>
      </c>
      <c r="D48" s="28" t="s">
        <v>746</v>
      </c>
      <c r="E48" s="28" t="s">
        <v>747</v>
      </c>
      <c r="F48" s="28" t="s">
        <v>1738</v>
      </c>
      <c r="G48" s="28"/>
      <c r="H48" s="28" t="s">
        <v>1493</v>
      </c>
      <c r="I48" s="28" t="s">
        <v>1796</v>
      </c>
      <c r="J48" s="28" t="s">
        <v>1797</v>
      </c>
      <c r="K48" s="28" t="s">
        <v>1798</v>
      </c>
      <c r="L48" s="28" t="s">
        <v>1799</v>
      </c>
      <c r="M48" s="28"/>
      <c r="N48" s="28"/>
      <c r="O48" s="28"/>
      <c r="P48" s="29" t="str">
        <f t="array" ref="P48">IFERROR(XLOOKUP(D48, '2_Capability_Map'!$C$2:$C$200, '2_Capability_Map'!$M$2:$M$200, "Active"), "Active")</f>
        <v>Active</v>
      </c>
    </row>
    <row r="49" ht="199.5" customHeight="1">
      <c r="A49" s="28" t="s">
        <v>1800</v>
      </c>
      <c r="B49" s="28" t="s">
        <v>1490</v>
      </c>
      <c r="C49" s="28" t="s">
        <v>1801</v>
      </c>
      <c r="D49" s="28" t="s">
        <v>760</v>
      </c>
      <c r="E49" s="28" t="s">
        <v>761</v>
      </c>
      <c r="F49" s="28" t="s">
        <v>1802</v>
      </c>
      <c r="G49" s="28"/>
      <c r="H49" s="28" t="s">
        <v>1493</v>
      </c>
      <c r="I49" s="28" t="s">
        <v>1803</v>
      </c>
      <c r="J49" s="28" t="s">
        <v>1804</v>
      </c>
      <c r="K49" s="28" t="s">
        <v>1805</v>
      </c>
      <c r="L49" s="28" t="s">
        <v>1806</v>
      </c>
      <c r="M49" s="28"/>
      <c r="N49" s="28"/>
      <c r="O49" s="28"/>
      <c r="P49" s="29" t="str">
        <f t="array" ref="P49">IFERROR(XLOOKUP(D49, '2_Capability_Map'!$C$2:$C$200, '2_Capability_Map'!$M$2:$M$200, "Active"), "Active")</f>
        <v>Active</v>
      </c>
    </row>
    <row r="50" ht="199.5" customHeight="1">
      <c r="A50" s="28" t="s">
        <v>1807</v>
      </c>
      <c r="B50" s="28" t="s">
        <v>1490</v>
      </c>
      <c r="C50" s="28" t="s">
        <v>1808</v>
      </c>
      <c r="D50" s="28" t="s">
        <v>760</v>
      </c>
      <c r="E50" s="28" t="s">
        <v>761</v>
      </c>
      <c r="F50" s="28" t="s">
        <v>1802</v>
      </c>
      <c r="G50" s="28"/>
      <c r="H50" s="28" t="s">
        <v>1493</v>
      </c>
      <c r="I50" s="28" t="s">
        <v>1809</v>
      </c>
      <c r="J50" s="28" t="s">
        <v>1810</v>
      </c>
      <c r="K50" s="28" t="s">
        <v>1811</v>
      </c>
      <c r="L50" s="28" t="s">
        <v>1812</v>
      </c>
      <c r="M50" s="28"/>
      <c r="N50" s="28"/>
      <c r="O50" s="28"/>
      <c r="P50" s="29" t="str">
        <f t="array" ref="P50">IFERROR(XLOOKUP(D50, '2_Capability_Map'!$C$2:$C$200, '2_Capability_Map'!$M$2:$M$200, "Active"), "Active")</f>
        <v>Active</v>
      </c>
    </row>
    <row r="51" ht="199.5" customHeight="1">
      <c r="A51" s="28" t="s">
        <v>1813</v>
      </c>
      <c r="B51" s="28" t="s">
        <v>1490</v>
      </c>
      <c r="C51" s="28" t="s">
        <v>1814</v>
      </c>
      <c r="D51" s="28" t="s">
        <v>760</v>
      </c>
      <c r="E51" s="28" t="s">
        <v>761</v>
      </c>
      <c r="F51" s="28" t="s">
        <v>1815</v>
      </c>
      <c r="G51" s="28"/>
      <c r="H51" s="28" t="s">
        <v>1493</v>
      </c>
      <c r="I51" s="28" t="s">
        <v>1816</v>
      </c>
      <c r="J51" s="28" t="s">
        <v>1817</v>
      </c>
      <c r="K51" s="28" t="s">
        <v>1818</v>
      </c>
      <c r="L51" s="28" t="s">
        <v>1819</v>
      </c>
      <c r="M51" s="28"/>
      <c r="N51" s="28"/>
      <c r="O51" s="28"/>
      <c r="P51" s="29" t="str">
        <f t="array" ref="P51">IFERROR(XLOOKUP(D51, '2_Capability_Map'!$C$2:$C$200, '2_Capability_Map'!$M$2:$M$200, "Active"), "Active")</f>
        <v>Active</v>
      </c>
    </row>
    <row r="52" ht="199.5" customHeight="1">
      <c r="A52" s="28" t="s">
        <v>1820</v>
      </c>
      <c r="B52" s="28" t="s">
        <v>1490</v>
      </c>
      <c r="C52" s="28" t="s">
        <v>1821</v>
      </c>
      <c r="D52" s="28" t="s">
        <v>760</v>
      </c>
      <c r="E52" s="28" t="s">
        <v>761</v>
      </c>
      <c r="F52" s="28" t="s">
        <v>1802</v>
      </c>
      <c r="G52" s="28" t="s">
        <v>1822</v>
      </c>
      <c r="H52" s="28" t="s">
        <v>1493</v>
      </c>
      <c r="I52" s="28" t="s">
        <v>1823</v>
      </c>
      <c r="J52" s="28" t="s">
        <v>1824</v>
      </c>
      <c r="K52" s="28" t="s">
        <v>1825</v>
      </c>
      <c r="L52" s="28" t="s">
        <v>1826</v>
      </c>
      <c r="M52" s="28"/>
      <c r="N52" s="28"/>
      <c r="O52" s="28"/>
      <c r="P52" s="29" t="str">
        <f t="array" ref="P52">IFERROR(XLOOKUP(D52, '2_Capability_Map'!$C$2:$C$200, '2_Capability_Map'!$M$2:$M$200, "Active"), "Active")</f>
        <v>Active</v>
      </c>
    </row>
    <row r="53" ht="199.5" customHeight="1">
      <c r="A53" s="28" t="s">
        <v>1827</v>
      </c>
      <c r="B53" s="28" t="s">
        <v>1490</v>
      </c>
      <c r="C53" s="28" t="s">
        <v>1828</v>
      </c>
      <c r="D53" s="28" t="s">
        <v>760</v>
      </c>
      <c r="E53" s="28" t="s">
        <v>761</v>
      </c>
      <c r="F53" s="28" t="s">
        <v>1802</v>
      </c>
      <c r="G53" s="28"/>
      <c r="H53" s="28" t="s">
        <v>1493</v>
      </c>
      <c r="I53" s="28" t="s">
        <v>1829</v>
      </c>
      <c r="J53" s="28" t="s">
        <v>1830</v>
      </c>
      <c r="K53" s="28" t="s">
        <v>1831</v>
      </c>
      <c r="L53" s="28" t="s">
        <v>1832</v>
      </c>
      <c r="M53" s="28"/>
      <c r="N53" s="28"/>
      <c r="O53" s="28"/>
      <c r="P53" s="29" t="str">
        <f t="array" ref="P53">IFERROR(XLOOKUP(D53, '2_Capability_Map'!$C$2:$C$200, '2_Capability_Map'!$M$2:$M$200, "Active"), "Active")</f>
        <v>Active</v>
      </c>
    </row>
    <row r="54" ht="199.5" customHeight="1">
      <c r="A54" s="28" t="s">
        <v>1833</v>
      </c>
      <c r="B54" s="28" t="s">
        <v>1490</v>
      </c>
      <c r="C54" s="28" t="s">
        <v>1834</v>
      </c>
      <c r="D54" s="28" t="s">
        <v>760</v>
      </c>
      <c r="E54" s="28" t="s">
        <v>761</v>
      </c>
      <c r="F54" s="28" t="s">
        <v>1815</v>
      </c>
      <c r="G54" s="28" t="s">
        <v>1822</v>
      </c>
      <c r="H54" s="28" t="s">
        <v>1493</v>
      </c>
      <c r="I54" s="28" t="s">
        <v>1835</v>
      </c>
      <c r="J54" s="28" t="s">
        <v>1836</v>
      </c>
      <c r="K54" s="28" t="s">
        <v>1837</v>
      </c>
      <c r="L54" s="28" t="s">
        <v>1838</v>
      </c>
      <c r="M54" s="28"/>
      <c r="N54" s="28"/>
      <c r="O54" s="28"/>
      <c r="P54" s="29" t="str">
        <f t="array" ref="P54">IFERROR(XLOOKUP(D54, '2_Capability_Map'!$C$2:$C$200, '2_Capability_Map'!$M$2:$M$200, "Active"), "Active")</f>
        <v>Active</v>
      </c>
    </row>
    <row r="55" ht="199.5" customHeight="1">
      <c r="A55" s="28" t="s">
        <v>1839</v>
      </c>
      <c r="B55" s="28" t="s">
        <v>1490</v>
      </c>
      <c r="C55" s="28" t="s">
        <v>1840</v>
      </c>
      <c r="D55" s="28" t="s">
        <v>760</v>
      </c>
      <c r="E55" s="28" t="s">
        <v>761</v>
      </c>
      <c r="F55" s="28" t="s">
        <v>1815</v>
      </c>
      <c r="G55" s="28" t="s">
        <v>1520</v>
      </c>
      <c r="H55" s="28" t="s">
        <v>1493</v>
      </c>
      <c r="I55" s="28" t="s">
        <v>1841</v>
      </c>
      <c r="J55" s="28" t="s">
        <v>1842</v>
      </c>
      <c r="K55" s="28" t="s">
        <v>1843</v>
      </c>
      <c r="L55" s="28" t="s">
        <v>1844</v>
      </c>
      <c r="M55" s="28"/>
      <c r="N55" s="28"/>
      <c r="O55" s="28"/>
      <c r="P55" s="29" t="str">
        <f t="array" ref="P55">IFERROR(XLOOKUP(D55, '2_Capability_Map'!$C$2:$C$200, '2_Capability_Map'!$M$2:$M$200, "Active"), "Active")</f>
        <v>Active</v>
      </c>
    </row>
    <row r="56" ht="199.5" customHeight="1">
      <c r="A56" s="28" t="s">
        <v>1845</v>
      </c>
      <c r="B56" s="28" t="s">
        <v>1490</v>
      </c>
      <c r="C56" s="28" t="s">
        <v>1846</v>
      </c>
      <c r="D56" s="28" t="s">
        <v>760</v>
      </c>
      <c r="E56" s="28" t="s">
        <v>761</v>
      </c>
      <c r="F56" s="28" t="s">
        <v>1847</v>
      </c>
      <c r="G56" s="28" t="s">
        <v>1848</v>
      </c>
      <c r="H56" s="28" t="s">
        <v>1493</v>
      </c>
      <c r="I56" s="28" t="s">
        <v>1849</v>
      </c>
      <c r="J56" s="28" t="s">
        <v>1850</v>
      </c>
      <c r="K56" s="28" t="s">
        <v>1851</v>
      </c>
      <c r="L56" s="28" t="s">
        <v>1852</v>
      </c>
      <c r="M56" s="28"/>
      <c r="N56" s="28"/>
      <c r="O56" s="28"/>
      <c r="P56" s="29" t="str">
        <f t="array" ref="P56">IFERROR(XLOOKUP(D56, '2_Capability_Map'!$C$2:$C$200, '2_Capability_Map'!$M$2:$M$200, "Active"), "Active")</f>
        <v>Active</v>
      </c>
    </row>
    <row r="57" ht="199.5" customHeight="1">
      <c r="A57" s="28" t="s">
        <v>1853</v>
      </c>
      <c r="B57" s="28" t="s">
        <v>1490</v>
      </c>
      <c r="C57" s="28" t="s">
        <v>1854</v>
      </c>
      <c r="D57" s="28" t="s">
        <v>760</v>
      </c>
      <c r="E57" s="28" t="s">
        <v>761</v>
      </c>
      <c r="F57" s="28" t="s">
        <v>1802</v>
      </c>
      <c r="G57" s="28"/>
      <c r="H57" s="28" t="s">
        <v>1493</v>
      </c>
      <c r="I57" s="28" t="s">
        <v>1855</v>
      </c>
      <c r="J57" s="28" t="s">
        <v>1856</v>
      </c>
      <c r="K57" s="28" t="s">
        <v>1857</v>
      </c>
      <c r="L57" s="28" t="s">
        <v>1858</v>
      </c>
      <c r="M57" s="28"/>
      <c r="N57" s="28"/>
      <c r="O57" s="28"/>
      <c r="P57" s="29" t="str">
        <f t="array" ref="P57">IFERROR(XLOOKUP(D57, '2_Capability_Map'!$C$2:$C$200, '2_Capability_Map'!$M$2:$M$200, "Active"), "Active")</f>
        <v>Active</v>
      </c>
    </row>
    <row r="58" ht="199.5" customHeight="1">
      <c r="A58" s="28" t="s">
        <v>1859</v>
      </c>
      <c r="B58" s="28" t="s">
        <v>1490</v>
      </c>
      <c r="C58" s="28" t="s">
        <v>1860</v>
      </c>
      <c r="D58" s="28" t="s">
        <v>760</v>
      </c>
      <c r="E58" s="28" t="s">
        <v>761</v>
      </c>
      <c r="F58" s="28" t="s">
        <v>1802</v>
      </c>
      <c r="G58" s="28" t="s">
        <v>1555</v>
      </c>
      <c r="H58" s="28" t="s">
        <v>1493</v>
      </c>
      <c r="I58" s="28" t="s">
        <v>1861</v>
      </c>
      <c r="J58" s="28" t="s">
        <v>1862</v>
      </c>
      <c r="K58" s="28" t="s">
        <v>1863</v>
      </c>
      <c r="L58" s="28" t="s">
        <v>1864</v>
      </c>
      <c r="M58" s="28"/>
      <c r="N58" s="28"/>
      <c r="O58" s="28"/>
      <c r="P58" s="29" t="str">
        <f t="array" ref="P58">IFERROR(XLOOKUP(D58, '2_Capability_Map'!$C$2:$C$200, '2_Capability_Map'!$M$2:$M$200, "Active"), "Active")</f>
        <v>Active</v>
      </c>
    </row>
    <row r="59" ht="199.5" customHeight="1">
      <c r="A59" s="28" t="s">
        <v>1865</v>
      </c>
      <c r="B59" s="28" t="s">
        <v>1490</v>
      </c>
      <c r="C59" s="28" t="s">
        <v>1866</v>
      </c>
      <c r="D59" s="28" t="s">
        <v>760</v>
      </c>
      <c r="E59" s="28" t="s">
        <v>761</v>
      </c>
      <c r="F59" s="28" t="s">
        <v>1847</v>
      </c>
      <c r="G59" s="28"/>
      <c r="H59" s="28" t="s">
        <v>1493</v>
      </c>
      <c r="I59" s="28" t="s">
        <v>1867</v>
      </c>
      <c r="J59" s="28" t="s">
        <v>1868</v>
      </c>
      <c r="K59" s="28" t="s">
        <v>1869</v>
      </c>
      <c r="L59" s="28" t="s">
        <v>1870</v>
      </c>
      <c r="M59" s="28"/>
      <c r="N59" s="28"/>
      <c r="O59" s="28"/>
      <c r="P59" s="29" t="str">
        <f t="array" ref="P59">IFERROR(XLOOKUP(D59, '2_Capability_Map'!$C$2:$C$200, '2_Capability_Map'!$M$2:$M$200, "Active"), "Active")</f>
        <v>Active</v>
      </c>
    </row>
    <row r="60" ht="199.5" customHeight="1">
      <c r="A60" s="28" t="s">
        <v>1871</v>
      </c>
      <c r="B60" s="28" t="s">
        <v>1490</v>
      </c>
      <c r="C60" s="28" t="s">
        <v>1872</v>
      </c>
      <c r="D60" s="28" t="s">
        <v>753</v>
      </c>
      <c r="E60" s="28" t="s">
        <v>754</v>
      </c>
      <c r="F60" s="28" t="s">
        <v>1873</v>
      </c>
      <c r="G60" s="28"/>
      <c r="H60" s="28" t="s">
        <v>1493</v>
      </c>
      <c r="I60" s="28" t="s">
        <v>1874</v>
      </c>
      <c r="J60" s="28" t="s">
        <v>1875</v>
      </c>
      <c r="K60" s="28" t="s">
        <v>1876</v>
      </c>
      <c r="L60" s="28" t="s">
        <v>1877</v>
      </c>
      <c r="M60" s="28"/>
      <c r="N60" s="28"/>
      <c r="O60" s="28"/>
      <c r="P60" s="29" t="str">
        <f t="array" ref="P60">IFERROR(XLOOKUP(D60, '2_Capability_Map'!$C$2:$C$200, '2_Capability_Map'!$M$2:$M$200, "Active"), "Active")</f>
        <v>Active</v>
      </c>
    </row>
    <row r="61" ht="199.5" customHeight="1">
      <c r="A61" s="28" t="s">
        <v>1878</v>
      </c>
      <c r="B61" s="28" t="s">
        <v>1490</v>
      </c>
      <c r="C61" s="28" t="s">
        <v>1879</v>
      </c>
      <c r="D61" s="28" t="s">
        <v>753</v>
      </c>
      <c r="E61" s="28" t="s">
        <v>754</v>
      </c>
      <c r="F61" s="28" t="s">
        <v>1880</v>
      </c>
      <c r="G61" s="28" t="s">
        <v>1881</v>
      </c>
      <c r="H61" s="28" t="s">
        <v>1493</v>
      </c>
      <c r="I61" s="28" t="s">
        <v>1882</v>
      </c>
      <c r="J61" s="28" t="s">
        <v>1883</v>
      </c>
      <c r="K61" s="28" t="s">
        <v>1884</v>
      </c>
      <c r="L61" s="28" t="s">
        <v>1885</v>
      </c>
      <c r="M61" s="28"/>
      <c r="N61" s="28"/>
      <c r="O61" s="28"/>
      <c r="P61" s="29" t="str">
        <f t="array" ref="P61">IFERROR(XLOOKUP(D61, '2_Capability_Map'!$C$2:$C$200, '2_Capability_Map'!$M$2:$M$200, "Active"), "Active")</f>
        <v>Active</v>
      </c>
    </row>
    <row r="62" ht="199.5" customHeight="1">
      <c r="A62" s="28" t="s">
        <v>1886</v>
      </c>
      <c r="B62" s="28" t="s">
        <v>1490</v>
      </c>
      <c r="C62" s="28" t="s">
        <v>1887</v>
      </c>
      <c r="D62" s="28" t="s">
        <v>753</v>
      </c>
      <c r="E62" s="28" t="s">
        <v>754</v>
      </c>
      <c r="F62" s="28" t="s">
        <v>1873</v>
      </c>
      <c r="G62" s="28"/>
      <c r="H62" s="28" t="s">
        <v>1493</v>
      </c>
      <c r="I62" s="28" t="s">
        <v>1888</v>
      </c>
      <c r="J62" s="28" t="s">
        <v>1889</v>
      </c>
      <c r="K62" s="28" t="s">
        <v>1890</v>
      </c>
      <c r="L62" s="28" t="s">
        <v>1891</v>
      </c>
      <c r="M62" s="28"/>
      <c r="N62" s="28"/>
      <c r="O62" s="28"/>
      <c r="P62" s="29" t="str">
        <f t="array" ref="P62">IFERROR(XLOOKUP(D62, '2_Capability_Map'!$C$2:$C$200, '2_Capability_Map'!$M$2:$M$200, "Active"), "Active")</f>
        <v>Active</v>
      </c>
    </row>
    <row r="63" ht="199.5" customHeight="1">
      <c r="A63" s="28" t="s">
        <v>1892</v>
      </c>
      <c r="B63" s="28" t="s">
        <v>1490</v>
      </c>
      <c r="C63" s="28" t="s">
        <v>1893</v>
      </c>
      <c r="D63" s="28" t="s">
        <v>753</v>
      </c>
      <c r="E63" s="28" t="s">
        <v>754</v>
      </c>
      <c r="F63" s="28" t="s">
        <v>1894</v>
      </c>
      <c r="G63" s="28"/>
      <c r="H63" s="28" t="s">
        <v>1493</v>
      </c>
      <c r="I63" s="28" t="s">
        <v>1895</v>
      </c>
      <c r="J63" s="28" t="s">
        <v>1896</v>
      </c>
      <c r="K63" s="28" t="s">
        <v>1897</v>
      </c>
      <c r="L63" s="28" t="s">
        <v>1898</v>
      </c>
      <c r="M63" s="28"/>
      <c r="N63" s="28"/>
      <c r="O63" s="28"/>
      <c r="P63" s="29" t="str">
        <f t="array" ref="P63">IFERROR(XLOOKUP(D63, '2_Capability_Map'!$C$2:$C$200, '2_Capability_Map'!$M$2:$M$200, "Active"), "Active")</f>
        <v>Active</v>
      </c>
    </row>
    <row r="64" ht="199.5" customHeight="1">
      <c r="A64" s="28" t="s">
        <v>1899</v>
      </c>
      <c r="B64" s="28" t="s">
        <v>1490</v>
      </c>
      <c r="C64" s="28" t="s">
        <v>1900</v>
      </c>
      <c r="D64" s="28" t="s">
        <v>753</v>
      </c>
      <c r="E64" s="28" t="s">
        <v>754</v>
      </c>
      <c r="F64" s="28" t="s">
        <v>1873</v>
      </c>
      <c r="G64" s="28" t="s">
        <v>1520</v>
      </c>
      <c r="H64" s="28" t="s">
        <v>1493</v>
      </c>
      <c r="I64" s="28" t="s">
        <v>1901</v>
      </c>
      <c r="J64" s="28" t="s">
        <v>1902</v>
      </c>
      <c r="K64" s="28" t="s">
        <v>1903</v>
      </c>
      <c r="L64" s="28" t="s">
        <v>1904</v>
      </c>
      <c r="M64" s="28"/>
      <c r="N64" s="28"/>
      <c r="O64" s="28"/>
      <c r="P64" s="29" t="str">
        <f t="array" ref="P64">IFERROR(XLOOKUP(D64, '2_Capability_Map'!$C$2:$C$200, '2_Capability_Map'!$M$2:$M$200, "Active"), "Active")</f>
        <v>Active</v>
      </c>
    </row>
    <row r="65" ht="199.5" customHeight="1">
      <c r="A65" s="28" t="s">
        <v>1905</v>
      </c>
      <c r="B65" s="28" t="s">
        <v>1490</v>
      </c>
      <c r="C65" s="28" t="s">
        <v>1906</v>
      </c>
      <c r="D65" s="28" t="s">
        <v>753</v>
      </c>
      <c r="E65" s="28" t="s">
        <v>754</v>
      </c>
      <c r="F65" s="28" t="s">
        <v>1907</v>
      </c>
      <c r="G65" s="28"/>
      <c r="H65" s="28" t="s">
        <v>1493</v>
      </c>
      <c r="I65" s="28" t="s">
        <v>1908</v>
      </c>
      <c r="J65" s="28" t="s">
        <v>1909</v>
      </c>
      <c r="K65" s="28" t="s">
        <v>1910</v>
      </c>
      <c r="L65" s="28" t="s">
        <v>1911</v>
      </c>
      <c r="M65" s="28"/>
      <c r="N65" s="28"/>
      <c r="O65" s="28"/>
      <c r="P65" s="29" t="str">
        <f t="array" ref="P65">IFERROR(XLOOKUP(D65, '2_Capability_Map'!$C$2:$C$200, '2_Capability_Map'!$M$2:$M$200, "Active"), "Active")</f>
        <v>Active</v>
      </c>
    </row>
    <row r="66" ht="199.5" customHeight="1">
      <c r="A66" s="28" t="s">
        <v>1912</v>
      </c>
      <c r="B66" s="28" t="s">
        <v>1490</v>
      </c>
      <c r="C66" s="28" t="s">
        <v>1913</v>
      </c>
      <c r="D66" s="28" t="s">
        <v>753</v>
      </c>
      <c r="E66" s="28" t="s">
        <v>754</v>
      </c>
      <c r="F66" s="28" t="s">
        <v>1873</v>
      </c>
      <c r="G66" s="28" t="s">
        <v>1520</v>
      </c>
      <c r="H66" s="28" t="s">
        <v>1493</v>
      </c>
      <c r="I66" s="28" t="s">
        <v>1914</v>
      </c>
      <c r="J66" s="28" t="s">
        <v>1915</v>
      </c>
      <c r="K66" s="28" t="s">
        <v>1916</v>
      </c>
      <c r="L66" s="28" t="s">
        <v>1917</v>
      </c>
      <c r="M66" s="28"/>
      <c r="N66" s="28"/>
      <c r="O66" s="28"/>
      <c r="P66" s="29" t="str">
        <f t="array" ref="P66">IFERROR(XLOOKUP(D66, '2_Capability_Map'!$C$2:$C$200, '2_Capability_Map'!$M$2:$M$200, "Active"), "Active")</f>
        <v>Active</v>
      </c>
    </row>
    <row r="67" ht="199.5" customHeight="1">
      <c r="A67" s="28" t="s">
        <v>1918</v>
      </c>
      <c r="B67" s="28" t="s">
        <v>1490</v>
      </c>
      <c r="C67" s="28" t="s">
        <v>1919</v>
      </c>
      <c r="D67" s="28" t="s">
        <v>753</v>
      </c>
      <c r="E67" s="28" t="s">
        <v>754</v>
      </c>
      <c r="F67" s="28" t="s">
        <v>1873</v>
      </c>
      <c r="G67" s="28" t="s">
        <v>1920</v>
      </c>
      <c r="H67" s="28" t="s">
        <v>1493</v>
      </c>
      <c r="I67" s="28" t="s">
        <v>1921</v>
      </c>
      <c r="J67" s="31" t="s">
        <v>1922</v>
      </c>
      <c r="K67" s="28" t="s">
        <v>1923</v>
      </c>
      <c r="L67" s="28" t="s">
        <v>1924</v>
      </c>
      <c r="M67" s="28"/>
      <c r="N67" s="28"/>
      <c r="O67" s="28"/>
      <c r="P67" s="29" t="str">
        <f t="array" ref="P67">IFERROR(XLOOKUP(D67, '2_Capability_Map'!$C$2:$C$200, '2_Capability_Map'!$M$2:$M$200, "Active"), "Active")</f>
        <v>Active</v>
      </c>
    </row>
    <row r="68" ht="199.5" customHeight="1">
      <c r="A68" s="28" t="s">
        <v>1925</v>
      </c>
      <c r="B68" s="28" t="s">
        <v>1490</v>
      </c>
      <c r="C68" s="28" t="s">
        <v>1926</v>
      </c>
      <c r="D68" s="28" t="s">
        <v>753</v>
      </c>
      <c r="E68" s="28" t="s">
        <v>754</v>
      </c>
      <c r="F68" s="28" t="s">
        <v>1907</v>
      </c>
      <c r="G68" s="28" t="s">
        <v>1555</v>
      </c>
      <c r="H68" s="28" t="s">
        <v>1493</v>
      </c>
      <c r="I68" s="28" t="s">
        <v>1927</v>
      </c>
      <c r="J68" s="28" t="s">
        <v>1928</v>
      </c>
      <c r="K68" s="28" t="s">
        <v>1929</v>
      </c>
      <c r="L68" s="28" t="s">
        <v>1930</v>
      </c>
      <c r="M68" s="28"/>
      <c r="N68" s="28"/>
      <c r="O68" s="28"/>
      <c r="P68" s="29" t="str">
        <f t="array" ref="P68">IFERROR(XLOOKUP(D68, '2_Capability_Map'!$C$2:$C$200, '2_Capability_Map'!$M$2:$M$200, "Active"), "Active")</f>
        <v>Active</v>
      </c>
    </row>
    <row r="69" ht="199.5" customHeight="1">
      <c r="A69" s="28" t="s">
        <v>1931</v>
      </c>
      <c r="B69" s="28" t="s">
        <v>1490</v>
      </c>
      <c r="C69" s="28" t="s">
        <v>1932</v>
      </c>
      <c r="D69" s="28" t="s">
        <v>832</v>
      </c>
      <c r="E69" s="28" t="s">
        <v>833</v>
      </c>
      <c r="F69" s="28" t="s">
        <v>1933</v>
      </c>
      <c r="G69" s="28"/>
      <c r="H69" s="28" t="s">
        <v>1493</v>
      </c>
      <c r="I69" s="28" t="s">
        <v>1934</v>
      </c>
      <c r="J69" s="28" t="s">
        <v>1935</v>
      </c>
      <c r="K69" s="28" t="s">
        <v>1936</v>
      </c>
      <c r="L69" s="28" t="s">
        <v>1937</v>
      </c>
      <c r="M69" s="28"/>
      <c r="N69" s="28"/>
      <c r="O69" s="28"/>
      <c r="P69" s="29" t="str">
        <f t="array" ref="P69">IFERROR(XLOOKUP(D69, '2_Capability_Map'!$C$2:$C$200, '2_Capability_Map'!$M$2:$M$200, "Active"), "Active")</f>
        <v>Active</v>
      </c>
    </row>
    <row r="70" ht="199.5" customHeight="1">
      <c r="A70" s="28" t="s">
        <v>1938</v>
      </c>
      <c r="B70" s="28" t="s">
        <v>1490</v>
      </c>
      <c r="C70" s="28" t="s">
        <v>1939</v>
      </c>
      <c r="D70" s="28" t="s">
        <v>832</v>
      </c>
      <c r="E70" s="28" t="s">
        <v>833</v>
      </c>
      <c r="F70" s="28" t="s">
        <v>1940</v>
      </c>
      <c r="G70" s="28"/>
      <c r="H70" s="28" t="s">
        <v>1493</v>
      </c>
      <c r="I70" s="28" t="s">
        <v>1941</v>
      </c>
      <c r="J70" s="28" t="s">
        <v>1942</v>
      </c>
      <c r="K70" s="28" t="s">
        <v>1943</v>
      </c>
      <c r="L70" s="31" t="s">
        <v>1944</v>
      </c>
      <c r="M70" s="28"/>
      <c r="N70" s="28"/>
      <c r="O70" s="28"/>
      <c r="P70" s="29" t="str">
        <f t="array" ref="P70">IFERROR(XLOOKUP(D70, '2_Capability_Map'!$C$2:$C$200, '2_Capability_Map'!$M$2:$M$200, "Active"), "Active")</f>
        <v>Active</v>
      </c>
    </row>
    <row r="71" ht="199.5" customHeight="1">
      <c r="A71" s="28" t="s">
        <v>1945</v>
      </c>
      <c r="B71" s="28" t="s">
        <v>1490</v>
      </c>
      <c r="C71" s="28" t="s">
        <v>1946</v>
      </c>
      <c r="D71" s="28" t="s">
        <v>832</v>
      </c>
      <c r="E71" s="28" t="s">
        <v>833</v>
      </c>
      <c r="F71" s="28" t="s">
        <v>1947</v>
      </c>
      <c r="G71" s="28"/>
      <c r="H71" s="28" t="s">
        <v>1493</v>
      </c>
      <c r="I71" s="28" t="s">
        <v>1948</v>
      </c>
      <c r="J71" s="28" t="s">
        <v>1949</v>
      </c>
      <c r="K71" s="28" t="s">
        <v>1950</v>
      </c>
      <c r="L71" s="31" t="s">
        <v>1951</v>
      </c>
      <c r="M71" s="28"/>
      <c r="N71" s="28"/>
      <c r="O71" s="28"/>
      <c r="P71" s="29" t="str">
        <f t="array" ref="P71">IFERROR(XLOOKUP(D71, '2_Capability_Map'!$C$2:$C$200, '2_Capability_Map'!$M$2:$M$200, "Active"), "Active")</f>
        <v>Active</v>
      </c>
    </row>
    <row r="72" ht="199.5" customHeight="1">
      <c r="A72" s="28" t="s">
        <v>1952</v>
      </c>
      <c r="B72" s="28" t="s">
        <v>1490</v>
      </c>
      <c r="C72" s="28" t="s">
        <v>1953</v>
      </c>
      <c r="D72" s="28" t="s">
        <v>832</v>
      </c>
      <c r="E72" s="28" t="s">
        <v>833</v>
      </c>
      <c r="F72" s="28" t="s">
        <v>1947</v>
      </c>
      <c r="G72" s="28" t="s">
        <v>1783</v>
      </c>
      <c r="H72" s="28" t="s">
        <v>1493</v>
      </c>
      <c r="I72" s="28" t="s">
        <v>1954</v>
      </c>
      <c r="J72" s="28" t="s">
        <v>1955</v>
      </c>
      <c r="K72" s="28" t="s">
        <v>1956</v>
      </c>
      <c r="L72" s="31" t="s">
        <v>1957</v>
      </c>
      <c r="M72" s="28"/>
      <c r="N72" s="28"/>
      <c r="O72" s="28"/>
      <c r="P72" s="29" t="str">
        <f t="array" ref="P72">IFERROR(XLOOKUP(D72, '2_Capability_Map'!$C$2:$C$200, '2_Capability_Map'!$M$2:$M$200, "Active"), "Active")</f>
        <v>Active</v>
      </c>
    </row>
    <row r="73" ht="199.5" customHeight="1">
      <c r="A73" s="28" t="s">
        <v>1958</v>
      </c>
      <c r="B73" s="28" t="s">
        <v>1490</v>
      </c>
      <c r="C73" s="28" t="s">
        <v>1959</v>
      </c>
      <c r="D73" s="28" t="s">
        <v>832</v>
      </c>
      <c r="E73" s="28" t="s">
        <v>833</v>
      </c>
      <c r="F73" s="28" t="s">
        <v>1940</v>
      </c>
      <c r="G73" s="28" t="s">
        <v>1960</v>
      </c>
      <c r="H73" s="28" t="s">
        <v>1493</v>
      </c>
      <c r="I73" s="28" t="s">
        <v>1961</v>
      </c>
      <c r="J73" s="28" t="s">
        <v>1962</v>
      </c>
      <c r="K73" s="28" t="s">
        <v>1963</v>
      </c>
      <c r="L73" s="31" t="s">
        <v>1964</v>
      </c>
      <c r="M73" s="28"/>
      <c r="N73" s="28"/>
      <c r="O73" s="28"/>
      <c r="P73" s="29" t="str">
        <f t="array" ref="P73">IFERROR(XLOOKUP(D73, '2_Capability_Map'!$C$2:$C$200, '2_Capability_Map'!$M$2:$M$200, "Active"), "Active")</f>
        <v>Active</v>
      </c>
    </row>
    <row r="74" ht="199.5" customHeight="1">
      <c r="A74" s="28" t="s">
        <v>1965</v>
      </c>
      <c r="B74" s="28" t="s">
        <v>1490</v>
      </c>
      <c r="C74" s="28" t="s">
        <v>1966</v>
      </c>
      <c r="D74" s="28" t="s">
        <v>832</v>
      </c>
      <c r="E74" s="28" t="s">
        <v>833</v>
      </c>
      <c r="F74" s="28" t="s">
        <v>1933</v>
      </c>
      <c r="G74" s="28"/>
      <c r="H74" s="28" t="s">
        <v>1493</v>
      </c>
      <c r="I74" s="28" t="s">
        <v>1967</v>
      </c>
      <c r="J74" s="28" t="s">
        <v>1968</v>
      </c>
      <c r="K74" s="28" t="s">
        <v>1969</v>
      </c>
      <c r="L74" s="31" t="s">
        <v>1970</v>
      </c>
      <c r="M74" s="28"/>
      <c r="N74" s="28"/>
      <c r="O74" s="28"/>
      <c r="P74" s="29" t="str">
        <f t="array" ref="P74">IFERROR(XLOOKUP(D74, '2_Capability_Map'!$C$2:$C$200, '2_Capability_Map'!$M$2:$M$200, "Active"), "Active")</f>
        <v>Active</v>
      </c>
    </row>
    <row r="75" ht="199.5" customHeight="1">
      <c r="A75" s="28" t="s">
        <v>1971</v>
      </c>
      <c r="B75" s="28" t="s">
        <v>1490</v>
      </c>
      <c r="C75" s="28" t="s">
        <v>1972</v>
      </c>
      <c r="D75" s="28" t="s">
        <v>832</v>
      </c>
      <c r="E75" s="28" t="s">
        <v>833</v>
      </c>
      <c r="F75" s="28" t="s">
        <v>1947</v>
      </c>
      <c r="G75" s="28" t="s">
        <v>1920</v>
      </c>
      <c r="H75" s="28" t="s">
        <v>1493</v>
      </c>
      <c r="I75" s="28" t="s">
        <v>1973</v>
      </c>
      <c r="J75" s="31" t="s">
        <v>1974</v>
      </c>
      <c r="K75" s="28" t="s">
        <v>1975</v>
      </c>
      <c r="L75" s="31" t="s">
        <v>1976</v>
      </c>
      <c r="M75" s="28"/>
      <c r="N75" s="28"/>
      <c r="O75" s="28"/>
      <c r="P75" s="29" t="str">
        <f t="array" ref="P75">IFERROR(XLOOKUP(D75, '2_Capability_Map'!$C$2:$C$200, '2_Capability_Map'!$M$2:$M$200, "Active"), "Active")</f>
        <v>Active</v>
      </c>
    </row>
    <row r="76" ht="199.5" customHeight="1">
      <c r="A76" s="28" t="s">
        <v>1977</v>
      </c>
      <c r="B76" s="28" t="s">
        <v>1490</v>
      </c>
      <c r="C76" s="28" t="s">
        <v>1978</v>
      </c>
      <c r="D76" s="28" t="s">
        <v>832</v>
      </c>
      <c r="E76" s="28" t="s">
        <v>833</v>
      </c>
      <c r="F76" s="28" t="s">
        <v>1979</v>
      </c>
      <c r="G76" s="28"/>
      <c r="H76" s="28" t="s">
        <v>1493</v>
      </c>
      <c r="I76" s="28" t="s">
        <v>1980</v>
      </c>
      <c r="J76" s="28" t="s">
        <v>1981</v>
      </c>
      <c r="K76" s="28" t="s">
        <v>1982</v>
      </c>
      <c r="L76" s="28" t="s">
        <v>1983</v>
      </c>
      <c r="M76" s="28"/>
      <c r="N76" s="28"/>
      <c r="O76" s="28"/>
      <c r="P76" s="29" t="str">
        <f t="array" ref="P76">IFERROR(XLOOKUP(D76, '2_Capability_Map'!$C$2:$C$200, '2_Capability_Map'!$M$2:$M$200, "Active"), "Active")</f>
        <v>Active</v>
      </c>
    </row>
    <row r="77" ht="199.5" customHeight="1">
      <c r="A77" s="28" t="s">
        <v>1984</v>
      </c>
      <c r="B77" s="28" t="s">
        <v>1490</v>
      </c>
      <c r="C77" s="28" t="s">
        <v>1985</v>
      </c>
      <c r="D77" s="28" t="s">
        <v>832</v>
      </c>
      <c r="E77" s="28" t="s">
        <v>833</v>
      </c>
      <c r="F77" s="28" t="s">
        <v>1979</v>
      </c>
      <c r="G77" s="28"/>
      <c r="H77" s="28" t="s">
        <v>1493</v>
      </c>
      <c r="I77" s="28" t="s">
        <v>1986</v>
      </c>
      <c r="J77" s="28" t="s">
        <v>1987</v>
      </c>
      <c r="K77" s="28" t="s">
        <v>1988</v>
      </c>
      <c r="L77" s="28" t="s">
        <v>1989</v>
      </c>
      <c r="M77" s="28"/>
      <c r="N77" s="28"/>
      <c r="O77" s="28"/>
      <c r="P77" s="29" t="str">
        <f t="array" ref="P77">IFERROR(XLOOKUP(D77, '2_Capability_Map'!$C$2:$C$200, '2_Capability_Map'!$M$2:$M$200, "Active"), "Active")</f>
        <v>Active</v>
      </c>
    </row>
    <row r="78" ht="199.5" customHeight="1">
      <c r="A78" s="28" t="s">
        <v>1990</v>
      </c>
      <c r="B78" s="28" t="s">
        <v>1991</v>
      </c>
      <c r="C78" s="32" t="s">
        <v>1992</v>
      </c>
      <c r="D78" s="33" t="s">
        <v>306</v>
      </c>
      <c r="E78" s="28" t="s">
        <v>307</v>
      </c>
      <c r="F78" s="28" t="s">
        <v>1993</v>
      </c>
      <c r="G78" s="28"/>
      <c r="H78" s="28" t="s">
        <v>1994</v>
      </c>
      <c r="I78" s="28" t="s">
        <v>1995</v>
      </c>
      <c r="J78" s="28" t="s">
        <v>1996</v>
      </c>
      <c r="K78" s="28" t="s">
        <v>1997</v>
      </c>
      <c r="L78" s="28" t="s">
        <v>1998</v>
      </c>
      <c r="M78" s="28" t="s">
        <v>1999</v>
      </c>
      <c r="N78" s="28" t="s">
        <v>2000</v>
      </c>
      <c r="O78" s="28"/>
      <c r="P78" s="29" t="str">
        <f t="array" ref="P78">IFERROR(XLOOKUP(D78, '2_Capability_Map'!$C$2:$C$200, '2_Capability_Map'!$M$2:$M$200, "Active"), "Active")</f>
        <v>Active</v>
      </c>
    </row>
    <row r="79" ht="199.5" customHeight="1">
      <c r="A79" s="28" t="s">
        <v>2001</v>
      </c>
      <c r="B79" s="28" t="s">
        <v>1991</v>
      </c>
      <c r="C79" s="32" t="s">
        <v>1992</v>
      </c>
      <c r="D79" s="33" t="s">
        <v>306</v>
      </c>
      <c r="E79" s="28" t="s">
        <v>307</v>
      </c>
      <c r="F79" s="28" t="s">
        <v>2002</v>
      </c>
      <c r="G79" s="28"/>
      <c r="H79" s="28" t="s">
        <v>1994</v>
      </c>
      <c r="I79" s="28" t="s">
        <v>2003</v>
      </c>
      <c r="J79" s="28" t="s">
        <v>2004</v>
      </c>
      <c r="K79" s="28" t="s">
        <v>2005</v>
      </c>
      <c r="L79" s="28" t="s">
        <v>2006</v>
      </c>
      <c r="M79" s="28" t="s">
        <v>2007</v>
      </c>
      <c r="N79" s="28" t="s">
        <v>2008</v>
      </c>
      <c r="O79" s="28"/>
      <c r="P79" s="29" t="str">
        <f t="array" ref="P79">IFERROR(XLOOKUP(D79, '2_Capability_Map'!$C$2:$C$200, '2_Capability_Map'!$M$2:$M$200, "Active"), "Active")</f>
        <v>Active</v>
      </c>
    </row>
    <row r="80" ht="199.5" customHeight="1">
      <c r="A80" s="28" t="s">
        <v>2009</v>
      </c>
      <c r="B80" s="28" t="s">
        <v>1991</v>
      </c>
      <c r="C80" s="32" t="s">
        <v>2010</v>
      </c>
      <c r="D80" s="33" t="s">
        <v>306</v>
      </c>
      <c r="E80" s="28" t="s">
        <v>307</v>
      </c>
      <c r="F80" s="28" t="s">
        <v>1993</v>
      </c>
      <c r="G80" s="28"/>
      <c r="H80" s="28" t="s">
        <v>2011</v>
      </c>
      <c r="I80" s="28" t="s">
        <v>2012</v>
      </c>
      <c r="J80" s="28" t="s">
        <v>2013</v>
      </c>
      <c r="K80" s="28" t="s">
        <v>2014</v>
      </c>
      <c r="L80" s="28" t="s">
        <v>2015</v>
      </c>
      <c r="M80" s="28" t="s">
        <v>2016</v>
      </c>
      <c r="N80" s="28" t="s">
        <v>2017</v>
      </c>
      <c r="O80" s="28"/>
      <c r="P80" s="29" t="str">
        <f t="array" ref="P80">IFERROR(XLOOKUP(D80, '2_Capability_Map'!$C$2:$C$200, '2_Capability_Map'!$M$2:$M$200, "Active"), "Active")</f>
        <v>Active</v>
      </c>
    </row>
    <row r="81" ht="199.5" customHeight="1">
      <c r="A81" s="28" t="s">
        <v>2018</v>
      </c>
      <c r="B81" s="28" t="s">
        <v>1991</v>
      </c>
      <c r="C81" s="32" t="s">
        <v>2010</v>
      </c>
      <c r="D81" s="33" t="s">
        <v>306</v>
      </c>
      <c r="E81" s="28" t="s">
        <v>307</v>
      </c>
      <c r="F81" s="28" t="s">
        <v>2019</v>
      </c>
      <c r="G81" s="28"/>
      <c r="H81" s="28" t="s">
        <v>2011</v>
      </c>
      <c r="I81" s="28" t="s">
        <v>2020</v>
      </c>
      <c r="J81" s="28" t="s">
        <v>2021</v>
      </c>
      <c r="K81" s="28" t="s">
        <v>2022</v>
      </c>
      <c r="L81" s="28" t="s">
        <v>2023</v>
      </c>
      <c r="M81" s="28" t="s">
        <v>2024</v>
      </c>
      <c r="N81" s="28" t="s">
        <v>2025</v>
      </c>
      <c r="O81" s="28"/>
      <c r="P81" s="29" t="str">
        <f t="array" ref="P81">IFERROR(XLOOKUP(D81, '2_Capability_Map'!$C$2:$C$200, '2_Capability_Map'!$M$2:$M$200, "Active"), "Active")</f>
        <v>Active</v>
      </c>
    </row>
    <row r="82" ht="199.5" customHeight="1">
      <c r="A82" s="28" t="s">
        <v>2026</v>
      </c>
      <c r="B82" s="28" t="s">
        <v>1991</v>
      </c>
      <c r="C82" s="32" t="s">
        <v>2027</v>
      </c>
      <c r="D82" s="33" t="s">
        <v>306</v>
      </c>
      <c r="E82" s="28" t="s">
        <v>307</v>
      </c>
      <c r="F82" s="28" t="s">
        <v>2002</v>
      </c>
      <c r="G82" s="28"/>
      <c r="H82" s="28" t="s">
        <v>2011</v>
      </c>
      <c r="I82" s="28" t="s">
        <v>2028</v>
      </c>
      <c r="J82" s="28" t="s">
        <v>2029</v>
      </c>
      <c r="K82" s="28" t="s">
        <v>2030</v>
      </c>
      <c r="L82" s="28" t="s">
        <v>2031</v>
      </c>
      <c r="M82" s="28" t="s">
        <v>1999</v>
      </c>
      <c r="N82" s="28" t="s">
        <v>2032</v>
      </c>
      <c r="O82" s="28"/>
      <c r="P82" s="29" t="str">
        <f t="array" ref="P82">IFERROR(XLOOKUP(D82, '2_Capability_Map'!$C$2:$C$200, '2_Capability_Map'!$M$2:$M$200, "Active"), "Active")</f>
        <v>Active</v>
      </c>
    </row>
    <row r="83" ht="199.5" customHeight="1">
      <c r="A83" s="28" t="s">
        <v>2033</v>
      </c>
      <c r="B83" s="28" t="s">
        <v>1991</v>
      </c>
      <c r="C83" s="32" t="s">
        <v>2034</v>
      </c>
      <c r="D83" s="33" t="s">
        <v>306</v>
      </c>
      <c r="E83" s="28" t="s">
        <v>307</v>
      </c>
      <c r="F83" s="28" t="s">
        <v>2035</v>
      </c>
      <c r="G83" s="28"/>
      <c r="H83" s="28" t="s">
        <v>2011</v>
      </c>
      <c r="I83" s="28" t="s">
        <v>2036</v>
      </c>
      <c r="J83" s="28" t="s">
        <v>2037</v>
      </c>
      <c r="K83" s="28" t="s">
        <v>2038</v>
      </c>
      <c r="L83" s="28"/>
      <c r="M83" s="28" t="s">
        <v>2039</v>
      </c>
      <c r="N83" s="28"/>
      <c r="O83" s="28"/>
      <c r="P83" s="29" t="str">
        <f t="array" ref="P83">IFERROR(XLOOKUP(D83, '2_Capability_Map'!$C$2:$C$200, '2_Capability_Map'!$M$2:$M$200, "Active"), "Active")</f>
        <v>Active</v>
      </c>
    </row>
    <row r="84" ht="199.5" customHeight="1">
      <c r="A84" s="28" t="s">
        <v>2040</v>
      </c>
      <c r="B84" s="28" t="s">
        <v>1991</v>
      </c>
      <c r="C84" s="32" t="s">
        <v>2041</v>
      </c>
      <c r="D84" s="33" t="s">
        <v>306</v>
      </c>
      <c r="E84" s="28" t="s">
        <v>307</v>
      </c>
      <c r="F84" s="28" t="s">
        <v>2042</v>
      </c>
      <c r="G84" s="28"/>
      <c r="H84" s="28" t="s">
        <v>2011</v>
      </c>
      <c r="I84" s="28" t="s">
        <v>2043</v>
      </c>
      <c r="J84" s="28" t="s">
        <v>2044</v>
      </c>
      <c r="K84" s="28" t="s">
        <v>2045</v>
      </c>
      <c r="L84" s="28" t="s">
        <v>2046</v>
      </c>
      <c r="M84" s="28"/>
      <c r="N84" s="28"/>
      <c r="O84" s="28"/>
      <c r="P84" s="29" t="str">
        <f t="array" ref="P84">IFERROR(XLOOKUP(D84, '2_Capability_Map'!$C$2:$C$200, '2_Capability_Map'!$M$2:$M$200, "Active"), "Active")</f>
        <v>Active</v>
      </c>
    </row>
    <row r="85" ht="199.5" customHeight="1">
      <c r="A85" s="28" t="s">
        <v>2047</v>
      </c>
      <c r="B85" s="28" t="s">
        <v>1991</v>
      </c>
      <c r="C85" s="32" t="s">
        <v>2048</v>
      </c>
      <c r="D85" s="33" t="s">
        <v>306</v>
      </c>
      <c r="E85" s="28" t="s">
        <v>307</v>
      </c>
      <c r="F85" s="28" t="s">
        <v>1993</v>
      </c>
      <c r="G85" s="28" t="s">
        <v>1783</v>
      </c>
      <c r="H85" s="28" t="s">
        <v>1994</v>
      </c>
      <c r="I85" s="28" t="s">
        <v>2049</v>
      </c>
      <c r="J85" s="28" t="s">
        <v>2050</v>
      </c>
      <c r="K85" s="28"/>
      <c r="L85" s="28" t="s">
        <v>2051</v>
      </c>
      <c r="M85" s="28"/>
      <c r="N85" s="28" t="s">
        <v>2052</v>
      </c>
      <c r="O85" s="28"/>
      <c r="P85" s="29" t="str">
        <f t="array" ref="P85">IFERROR(XLOOKUP(D85, '2_Capability_Map'!$C$2:$C$200, '2_Capability_Map'!$M$2:$M$200, "Active"), "Active")</f>
        <v>Active</v>
      </c>
    </row>
    <row r="86" ht="199.5" customHeight="1">
      <c r="A86" s="28" t="s">
        <v>2053</v>
      </c>
      <c r="B86" s="28" t="s">
        <v>1991</v>
      </c>
      <c r="C86" s="32" t="s">
        <v>2048</v>
      </c>
      <c r="D86" s="33" t="s">
        <v>306</v>
      </c>
      <c r="E86" s="28" t="s">
        <v>307</v>
      </c>
      <c r="F86" s="28" t="s">
        <v>2002</v>
      </c>
      <c r="G86" s="28"/>
      <c r="H86" s="28" t="s">
        <v>1994</v>
      </c>
      <c r="I86" s="28" t="s">
        <v>2054</v>
      </c>
      <c r="J86" s="28" t="s">
        <v>2055</v>
      </c>
      <c r="K86" s="28"/>
      <c r="L86" s="28" t="s">
        <v>2056</v>
      </c>
      <c r="M86" s="28"/>
      <c r="N86" s="31" t="s">
        <v>2057</v>
      </c>
      <c r="O86" s="28"/>
      <c r="P86" s="29" t="str">
        <f t="array" ref="P86">IFERROR(XLOOKUP(D86, '2_Capability_Map'!$C$2:$C$200, '2_Capability_Map'!$M$2:$M$200, "Active"), "Active")</f>
        <v>Active</v>
      </c>
    </row>
    <row r="87" ht="199.5" customHeight="1">
      <c r="A87" s="28" t="s">
        <v>2058</v>
      </c>
      <c r="B87" s="28" t="s">
        <v>1991</v>
      </c>
      <c r="C87" s="32" t="s">
        <v>2048</v>
      </c>
      <c r="D87" s="33" t="s">
        <v>306</v>
      </c>
      <c r="E87" s="28" t="s">
        <v>307</v>
      </c>
      <c r="F87" s="28" t="s">
        <v>2035</v>
      </c>
      <c r="G87" s="28"/>
      <c r="H87" s="28" t="s">
        <v>1994</v>
      </c>
      <c r="I87" s="28" t="s">
        <v>2059</v>
      </c>
      <c r="J87" s="28" t="s">
        <v>2060</v>
      </c>
      <c r="K87" s="28" t="s">
        <v>2061</v>
      </c>
      <c r="L87" s="28" t="s">
        <v>2062</v>
      </c>
      <c r="M87" s="28"/>
      <c r="N87" s="28"/>
      <c r="O87" s="28"/>
      <c r="P87" s="29" t="str">
        <f t="array" ref="P87">IFERROR(XLOOKUP(D87, '2_Capability_Map'!$C$2:$C$200, '2_Capability_Map'!$M$2:$M$200, "Active"), "Active")</f>
        <v>Active</v>
      </c>
    </row>
    <row r="88" ht="199.5" customHeight="1">
      <c r="A88" s="28" t="s">
        <v>2063</v>
      </c>
      <c r="B88" s="28" t="s">
        <v>1991</v>
      </c>
      <c r="C88" s="32" t="s">
        <v>2048</v>
      </c>
      <c r="D88" s="33" t="s">
        <v>306</v>
      </c>
      <c r="E88" s="28" t="s">
        <v>307</v>
      </c>
      <c r="F88" s="28" t="s">
        <v>2035</v>
      </c>
      <c r="G88" s="28"/>
      <c r="H88" s="28" t="s">
        <v>1994</v>
      </c>
      <c r="I88" s="28" t="s">
        <v>2064</v>
      </c>
      <c r="J88" s="28" t="s">
        <v>2065</v>
      </c>
      <c r="K88" s="28" t="s">
        <v>2066</v>
      </c>
      <c r="L88" s="28" t="s">
        <v>2067</v>
      </c>
      <c r="M88" s="28"/>
      <c r="N88" s="28"/>
      <c r="O88" s="28"/>
      <c r="P88" s="29" t="str">
        <f t="array" ref="P88">IFERROR(XLOOKUP(D88, '2_Capability_Map'!$C$2:$C$200, '2_Capability_Map'!$M$2:$M$200, "Active"), "Active")</f>
        <v>Active</v>
      </c>
    </row>
    <row r="89" ht="199.5" customHeight="1">
      <c r="A89" s="28" t="s">
        <v>2068</v>
      </c>
      <c r="B89" s="28" t="s">
        <v>1991</v>
      </c>
      <c r="C89" s="32" t="s">
        <v>2048</v>
      </c>
      <c r="D89" s="33" t="s">
        <v>306</v>
      </c>
      <c r="E89" s="28" t="s">
        <v>307</v>
      </c>
      <c r="F89" s="28" t="s">
        <v>2069</v>
      </c>
      <c r="G89" s="28"/>
      <c r="H89" s="28" t="s">
        <v>1994</v>
      </c>
      <c r="I89" s="28" t="s">
        <v>2070</v>
      </c>
      <c r="J89" s="28" t="s">
        <v>2071</v>
      </c>
      <c r="K89" s="28" t="s">
        <v>2072</v>
      </c>
      <c r="L89" s="28" t="s">
        <v>2073</v>
      </c>
      <c r="M89" s="28"/>
      <c r="N89" s="28"/>
      <c r="O89" s="28"/>
      <c r="P89" s="29" t="str">
        <f t="array" ref="P89">IFERROR(XLOOKUP(D89, '2_Capability_Map'!$C$2:$C$200, '2_Capability_Map'!$M$2:$M$200, "Active"), "Active")</f>
        <v>Active</v>
      </c>
    </row>
    <row r="90" ht="199.5" customHeight="1">
      <c r="A90" s="28" t="s">
        <v>2074</v>
      </c>
      <c r="B90" s="28" t="s">
        <v>1991</v>
      </c>
      <c r="C90" s="32" t="s">
        <v>2048</v>
      </c>
      <c r="D90" s="33" t="s">
        <v>306</v>
      </c>
      <c r="E90" s="28" t="s">
        <v>307</v>
      </c>
      <c r="F90" s="28" t="s">
        <v>2035</v>
      </c>
      <c r="G90" s="28"/>
      <c r="H90" s="28" t="s">
        <v>1994</v>
      </c>
      <c r="I90" s="28" t="s">
        <v>2075</v>
      </c>
      <c r="J90" s="28" t="s">
        <v>2076</v>
      </c>
      <c r="K90" s="28" t="s">
        <v>2077</v>
      </c>
      <c r="L90" s="28" t="s">
        <v>2073</v>
      </c>
      <c r="M90" s="28"/>
      <c r="N90" s="28"/>
      <c r="O90" s="28"/>
      <c r="P90" s="29" t="str">
        <f t="array" ref="P90">IFERROR(XLOOKUP(D90, '2_Capability_Map'!$C$2:$C$200, '2_Capability_Map'!$M$2:$M$200, "Active"), "Active")</f>
        <v>Active</v>
      </c>
    </row>
    <row r="91" ht="199.5" customHeight="1">
      <c r="A91" s="28" t="s">
        <v>2078</v>
      </c>
      <c r="B91" s="28" t="s">
        <v>1991</v>
      </c>
      <c r="C91" s="32" t="s">
        <v>2048</v>
      </c>
      <c r="D91" s="33" t="s">
        <v>306</v>
      </c>
      <c r="E91" s="28" t="s">
        <v>307</v>
      </c>
      <c r="F91" s="28" t="s">
        <v>2069</v>
      </c>
      <c r="G91" s="28"/>
      <c r="H91" s="28" t="s">
        <v>1994</v>
      </c>
      <c r="I91" s="28" t="s">
        <v>2079</v>
      </c>
      <c r="J91" s="28" t="s">
        <v>2080</v>
      </c>
      <c r="K91" s="28" t="s">
        <v>2081</v>
      </c>
      <c r="L91" s="28" t="s">
        <v>2073</v>
      </c>
      <c r="M91" s="28"/>
      <c r="N91" s="28"/>
      <c r="O91" s="28"/>
      <c r="P91" s="29" t="str">
        <f t="array" ref="P91">IFERROR(XLOOKUP(D91, '2_Capability_Map'!$C$2:$C$200, '2_Capability_Map'!$M$2:$M$200, "Active"), "Active")</f>
        <v>Active</v>
      </c>
    </row>
    <row r="92" ht="199.5" customHeight="1">
      <c r="A92" s="28" t="s">
        <v>2082</v>
      </c>
      <c r="B92" s="28" t="s">
        <v>1991</v>
      </c>
      <c r="C92" s="32" t="s">
        <v>2048</v>
      </c>
      <c r="D92" s="33" t="s">
        <v>306</v>
      </c>
      <c r="E92" s="28" t="s">
        <v>307</v>
      </c>
      <c r="F92" s="28" t="s">
        <v>2002</v>
      </c>
      <c r="G92" s="28"/>
      <c r="H92" s="28" t="s">
        <v>1994</v>
      </c>
      <c r="I92" s="28" t="s">
        <v>2083</v>
      </c>
      <c r="J92" s="28" t="s">
        <v>2084</v>
      </c>
      <c r="K92" s="28" t="s">
        <v>2085</v>
      </c>
      <c r="L92" s="28" t="s">
        <v>2073</v>
      </c>
      <c r="M92" s="28"/>
      <c r="N92" s="28"/>
      <c r="O92" s="28"/>
      <c r="P92" s="29" t="str">
        <f t="array" ref="P92">IFERROR(XLOOKUP(D92, '2_Capability_Map'!$C$2:$C$200, '2_Capability_Map'!$M$2:$M$200, "Active"), "Active")</f>
        <v>Active</v>
      </c>
    </row>
    <row r="93" ht="199.5" customHeight="1">
      <c r="A93" s="28" t="s">
        <v>2086</v>
      </c>
      <c r="B93" s="28" t="s">
        <v>1991</v>
      </c>
      <c r="C93" s="32" t="s">
        <v>2048</v>
      </c>
      <c r="D93" s="33" t="s">
        <v>306</v>
      </c>
      <c r="E93" s="28" t="s">
        <v>307</v>
      </c>
      <c r="F93" s="28" t="s">
        <v>2069</v>
      </c>
      <c r="G93" s="28"/>
      <c r="H93" s="28" t="s">
        <v>1994</v>
      </c>
      <c r="I93" s="28" t="s">
        <v>2087</v>
      </c>
      <c r="J93" s="28" t="s">
        <v>2088</v>
      </c>
      <c r="K93" s="28" t="s">
        <v>2089</v>
      </c>
      <c r="L93" s="28" t="s">
        <v>2073</v>
      </c>
      <c r="M93" s="28"/>
      <c r="N93" s="28"/>
      <c r="O93" s="28"/>
      <c r="P93" s="29" t="str">
        <f t="array" ref="P93">IFERROR(XLOOKUP(D93, '2_Capability_Map'!$C$2:$C$200, '2_Capability_Map'!$M$2:$M$200, "Active"), "Active")</f>
        <v>Active</v>
      </c>
    </row>
    <row r="94" ht="199.5" customHeight="1">
      <c r="A94" s="28" t="s">
        <v>2090</v>
      </c>
      <c r="B94" s="28" t="s">
        <v>1991</v>
      </c>
      <c r="C94" s="32" t="s">
        <v>2048</v>
      </c>
      <c r="D94" s="33" t="s">
        <v>306</v>
      </c>
      <c r="E94" s="28" t="s">
        <v>307</v>
      </c>
      <c r="F94" s="28" t="s">
        <v>2035</v>
      </c>
      <c r="G94" s="28"/>
      <c r="H94" s="28" t="s">
        <v>1994</v>
      </c>
      <c r="I94" s="28" t="s">
        <v>2091</v>
      </c>
      <c r="J94" s="28" t="s">
        <v>2092</v>
      </c>
      <c r="K94" s="28" t="s">
        <v>2093</v>
      </c>
      <c r="L94" s="28" t="s">
        <v>2073</v>
      </c>
      <c r="M94" s="28"/>
      <c r="N94" s="28"/>
      <c r="O94" s="28"/>
      <c r="P94" s="29" t="str">
        <f t="array" ref="P94">IFERROR(XLOOKUP(D94, '2_Capability_Map'!$C$2:$C$200, '2_Capability_Map'!$M$2:$M$200, "Active"), "Active")</f>
        <v>Active</v>
      </c>
    </row>
    <row r="95" ht="199.5" customHeight="1">
      <c r="A95" s="28" t="s">
        <v>2094</v>
      </c>
      <c r="B95" s="28" t="s">
        <v>1991</v>
      </c>
      <c r="C95" s="32" t="s">
        <v>2048</v>
      </c>
      <c r="D95" s="33" t="s">
        <v>306</v>
      </c>
      <c r="E95" s="28" t="s">
        <v>307</v>
      </c>
      <c r="F95" s="28" t="s">
        <v>2095</v>
      </c>
      <c r="G95" s="28"/>
      <c r="H95" s="28" t="s">
        <v>1994</v>
      </c>
      <c r="I95" s="28" t="s">
        <v>2096</v>
      </c>
      <c r="J95" s="28" t="s">
        <v>2097</v>
      </c>
      <c r="K95" s="28" t="s">
        <v>2098</v>
      </c>
      <c r="L95" s="28" t="s">
        <v>2073</v>
      </c>
      <c r="M95" s="28"/>
      <c r="N95" s="28"/>
      <c r="O95" s="28"/>
      <c r="P95" s="29" t="str">
        <f t="array" ref="P95">IFERROR(XLOOKUP(D95, '2_Capability_Map'!$C$2:$C$200, '2_Capability_Map'!$M$2:$M$200, "Active"), "Active")</f>
        <v>Active</v>
      </c>
    </row>
    <row r="96" ht="199.5" customHeight="1">
      <c r="A96" s="28" t="s">
        <v>2099</v>
      </c>
      <c r="B96" s="28" t="s">
        <v>1991</v>
      </c>
      <c r="C96" s="32" t="s">
        <v>2048</v>
      </c>
      <c r="D96" s="33" t="s">
        <v>306</v>
      </c>
      <c r="E96" s="28" t="s">
        <v>307</v>
      </c>
      <c r="F96" s="28" t="s">
        <v>2095</v>
      </c>
      <c r="G96" s="28"/>
      <c r="H96" s="28" t="s">
        <v>1994</v>
      </c>
      <c r="I96" s="28" t="s">
        <v>2100</v>
      </c>
      <c r="J96" s="28" t="s">
        <v>2101</v>
      </c>
      <c r="K96" s="28" t="s">
        <v>2102</v>
      </c>
      <c r="L96" s="28" t="s">
        <v>2073</v>
      </c>
      <c r="M96" s="28"/>
      <c r="N96" s="28"/>
      <c r="O96" s="28"/>
      <c r="P96" s="29" t="str">
        <f t="array" ref="P96">IFERROR(XLOOKUP(D96, '2_Capability_Map'!$C$2:$C$200, '2_Capability_Map'!$M$2:$M$200, "Active"), "Active")</f>
        <v>Active</v>
      </c>
    </row>
    <row r="97" ht="199.5" customHeight="1">
      <c r="A97" s="28" t="s">
        <v>2103</v>
      </c>
      <c r="B97" s="28" t="s">
        <v>1991</v>
      </c>
      <c r="C97" s="32" t="s">
        <v>2048</v>
      </c>
      <c r="D97" s="33" t="s">
        <v>306</v>
      </c>
      <c r="E97" s="28" t="s">
        <v>307</v>
      </c>
      <c r="F97" s="28" t="s">
        <v>2002</v>
      </c>
      <c r="G97" s="28"/>
      <c r="H97" s="28" t="s">
        <v>1994</v>
      </c>
      <c r="I97" s="28" t="s">
        <v>2104</v>
      </c>
      <c r="J97" s="28" t="s">
        <v>2105</v>
      </c>
      <c r="K97" s="28"/>
      <c r="L97" s="28"/>
      <c r="M97" s="28"/>
      <c r="N97" s="28"/>
      <c r="O97" s="28"/>
      <c r="P97" s="29" t="str">
        <f t="array" ref="P97">IFERROR(XLOOKUP(D97, '2_Capability_Map'!$C$2:$C$200, '2_Capability_Map'!$M$2:$M$200, "Active"), "Active")</f>
        <v>Active</v>
      </c>
    </row>
    <row r="98" ht="199.5" customHeight="1">
      <c r="A98" s="28" t="s">
        <v>2106</v>
      </c>
      <c r="B98" s="28" t="s">
        <v>1991</v>
      </c>
      <c r="C98" s="28" t="s">
        <v>2107</v>
      </c>
      <c r="D98" s="28" t="s">
        <v>306</v>
      </c>
      <c r="E98" s="28" t="s">
        <v>307</v>
      </c>
      <c r="F98" s="28" t="s">
        <v>2019</v>
      </c>
      <c r="G98" s="28"/>
      <c r="H98" s="28" t="s">
        <v>2011</v>
      </c>
      <c r="I98" s="28" t="s">
        <v>2108</v>
      </c>
      <c r="J98" s="28" t="s">
        <v>2109</v>
      </c>
      <c r="K98" s="28" t="s">
        <v>2110</v>
      </c>
      <c r="L98" s="28" t="s">
        <v>2111</v>
      </c>
      <c r="M98" s="28" t="s">
        <v>2112</v>
      </c>
      <c r="N98" s="28" t="s">
        <v>2113</v>
      </c>
      <c r="O98" s="28"/>
      <c r="P98" s="29" t="str">
        <f t="array" ref="P98">IFERROR(XLOOKUP(D98, '2_Capability_Map'!$C$2:$C$200, '2_Capability_Map'!$M$2:$M$200, "Active"), "Active")</f>
        <v>Active</v>
      </c>
    </row>
    <row r="99" ht="199.5" customHeight="1">
      <c r="A99" s="28" t="s">
        <v>2114</v>
      </c>
      <c r="B99" s="28" t="s">
        <v>1991</v>
      </c>
      <c r="C99" s="32" t="s">
        <v>2115</v>
      </c>
      <c r="D99" s="33" t="s">
        <v>306</v>
      </c>
      <c r="E99" s="28" t="s">
        <v>307</v>
      </c>
      <c r="F99" s="28" t="s">
        <v>2002</v>
      </c>
      <c r="G99" s="28"/>
      <c r="H99" s="28" t="s">
        <v>2011</v>
      </c>
      <c r="I99" s="28" t="s">
        <v>2116</v>
      </c>
      <c r="J99" s="28" t="s">
        <v>2117</v>
      </c>
      <c r="K99" s="28" t="s">
        <v>2118</v>
      </c>
      <c r="L99" s="28" t="s">
        <v>2119</v>
      </c>
      <c r="M99" s="28"/>
      <c r="N99" s="28"/>
      <c r="O99" s="28"/>
      <c r="P99" s="29" t="str">
        <f t="array" ref="P99">IFERROR(XLOOKUP(D99, '2_Capability_Map'!$C$2:$C$200, '2_Capability_Map'!$M$2:$M$200, "Active"), "Active")</f>
        <v>Active</v>
      </c>
    </row>
    <row r="100" ht="199.5" customHeight="1">
      <c r="A100" s="28" t="s">
        <v>2120</v>
      </c>
      <c r="B100" s="28" t="s">
        <v>1991</v>
      </c>
      <c r="C100" s="32" t="s">
        <v>2115</v>
      </c>
      <c r="D100" s="33" t="s">
        <v>306</v>
      </c>
      <c r="E100" s="28" t="s">
        <v>307</v>
      </c>
      <c r="F100" s="28" t="s">
        <v>2002</v>
      </c>
      <c r="G100" s="28"/>
      <c r="H100" s="28" t="s">
        <v>2011</v>
      </c>
      <c r="I100" s="28" t="s">
        <v>2121</v>
      </c>
      <c r="J100" s="28" t="s">
        <v>2122</v>
      </c>
      <c r="K100" s="28"/>
      <c r="L100" s="28"/>
      <c r="M100" s="28"/>
      <c r="N100" s="28"/>
      <c r="O100" s="28"/>
      <c r="P100" s="29" t="str">
        <f t="array" ref="P100">IFERROR(XLOOKUP(D100, '2_Capability_Map'!$C$2:$C$200, '2_Capability_Map'!$M$2:$M$200, "Active"), "Active")</f>
        <v>Active</v>
      </c>
    </row>
    <row r="101" ht="199.5" customHeight="1">
      <c r="A101" s="28" t="s">
        <v>2123</v>
      </c>
      <c r="B101" s="28" t="s">
        <v>1991</v>
      </c>
      <c r="C101" s="28" t="s">
        <v>2124</v>
      </c>
      <c r="D101" s="28" t="s">
        <v>306</v>
      </c>
      <c r="E101" s="28" t="s">
        <v>307</v>
      </c>
      <c r="F101" s="28" t="s">
        <v>2002</v>
      </c>
      <c r="G101" s="28"/>
      <c r="H101" s="28" t="s">
        <v>2011</v>
      </c>
      <c r="I101" s="28" t="s">
        <v>2125</v>
      </c>
      <c r="J101" s="28" t="s">
        <v>2126</v>
      </c>
      <c r="K101" s="28" t="s">
        <v>2127</v>
      </c>
      <c r="L101" s="28" t="s">
        <v>2128</v>
      </c>
      <c r="M101" s="28"/>
      <c r="N101" s="28"/>
      <c r="O101" s="28"/>
      <c r="P101" s="29" t="str">
        <f t="array" ref="P101">IFERROR(XLOOKUP(D101, '2_Capability_Map'!$C$2:$C$200, '2_Capability_Map'!$M$2:$M$200, "Active"), "Active")</f>
        <v>Active</v>
      </c>
    </row>
    <row r="102" ht="199.5" customHeight="1">
      <c r="A102" s="28" t="s">
        <v>2129</v>
      </c>
      <c r="B102" s="28" t="s">
        <v>1991</v>
      </c>
      <c r="C102" s="28" t="s">
        <v>2130</v>
      </c>
      <c r="D102" s="28" t="s">
        <v>306</v>
      </c>
      <c r="E102" s="28" t="s">
        <v>307</v>
      </c>
      <c r="F102" s="28" t="s">
        <v>2035</v>
      </c>
      <c r="G102" s="28"/>
      <c r="H102" s="28" t="s">
        <v>2011</v>
      </c>
      <c r="I102" s="28" t="s">
        <v>2131</v>
      </c>
      <c r="J102" s="28" t="s">
        <v>2132</v>
      </c>
      <c r="K102" s="28" t="s">
        <v>2133</v>
      </c>
      <c r="L102" s="28" t="s">
        <v>2134</v>
      </c>
      <c r="M102" s="28"/>
      <c r="N102" s="28"/>
      <c r="O102" s="28"/>
      <c r="P102" s="29" t="str">
        <f t="array" ref="P102">IFERROR(XLOOKUP(D102, '2_Capability_Map'!$C$2:$C$200, '2_Capability_Map'!$M$2:$M$200, "Active"), "Active")</f>
        <v>Active</v>
      </c>
    </row>
    <row r="103" ht="199.5" customHeight="1">
      <c r="A103" s="28" t="s">
        <v>2040</v>
      </c>
      <c r="B103" s="28" t="s">
        <v>1991</v>
      </c>
      <c r="C103" s="32" t="s">
        <v>2041</v>
      </c>
      <c r="D103" s="33" t="s">
        <v>317</v>
      </c>
      <c r="E103" s="28" t="s">
        <v>318</v>
      </c>
      <c r="F103" s="28" t="s">
        <v>2135</v>
      </c>
      <c r="G103" s="28"/>
      <c r="H103" s="28" t="s">
        <v>2011</v>
      </c>
      <c r="I103" s="28" t="s">
        <v>2043</v>
      </c>
      <c r="J103" s="28" t="s">
        <v>2044</v>
      </c>
      <c r="K103" s="28" t="s">
        <v>2045</v>
      </c>
      <c r="L103" s="28" t="s">
        <v>2046</v>
      </c>
      <c r="M103" s="28"/>
      <c r="N103" s="28"/>
      <c r="O103" s="28"/>
      <c r="P103" s="29" t="str">
        <f t="array" ref="P103">IFERROR(XLOOKUP(D103, '2_Capability_Map'!$C$2:$C$200, '2_Capability_Map'!$M$2:$M$200, "Active"), "Active")</f>
        <v>Active</v>
      </c>
    </row>
    <row r="104" ht="199.5" customHeight="1">
      <c r="A104" s="28" t="s">
        <v>2123</v>
      </c>
      <c r="B104" s="28" t="s">
        <v>1991</v>
      </c>
      <c r="C104" s="28" t="s">
        <v>2124</v>
      </c>
      <c r="D104" s="28" t="s">
        <v>317</v>
      </c>
      <c r="E104" s="28" t="s">
        <v>318</v>
      </c>
      <c r="F104" s="28" t="s">
        <v>2136</v>
      </c>
      <c r="G104" s="28"/>
      <c r="H104" s="28" t="s">
        <v>2011</v>
      </c>
      <c r="I104" s="28" t="s">
        <v>2125</v>
      </c>
      <c r="J104" s="28" t="s">
        <v>2126</v>
      </c>
      <c r="K104" s="28" t="s">
        <v>2127</v>
      </c>
      <c r="L104" s="28" t="s">
        <v>2128</v>
      </c>
      <c r="M104" s="28"/>
      <c r="N104" s="28"/>
      <c r="O104" s="28"/>
      <c r="P104" s="29" t="str">
        <f t="array" ref="P104">IFERROR(XLOOKUP(D104, '2_Capability_Map'!$C$2:$C$200, '2_Capability_Map'!$M$2:$M$200, "Active"), "Active")</f>
        <v>Active</v>
      </c>
    </row>
    <row r="105" ht="199.5" customHeight="1">
      <c r="A105" s="28" t="s">
        <v>2137</v>
      </c>
      <c r="B105" s="28" t="s">
        <v>1991</v>
      </c>
      <c r="C105" s="28" t="s">
        <v>2138</v>
      </c>
      <c r="D105" s="28" t="s">
        <v>322</v>
      </c>
      <c r="E105" s="28" t="s">
        <v>323</v>
      </c>
      <c r="F105" s="28" t="s">
        <v>2139</v>
      </c>
      <c r="G105" s="28"/>
      <c r="H105" s="28" t="s">
        <v>2011</v>
      </c>
      <c r="I105" s="28" t="s">
        <v>2140</v>
      </c>
      <c r="J105" s="28" t="s">
        <v>2141</v>
      </c>
      <c r="K105" s="28" t="s">
        <v>2142</v>
      </c>
      <c r="L105" s="28" t="s">
        <v>2143</v>
      </c>
      <c r="M105" s="28"/>
      <c r="N105" s="28"/>
      <c r="O105" s="28"/>
      <c r="P105" s="29" t="str">
        <f t="array" ref="P105">IFERROR(XLOOKUP(D105, '2_Capability_Map'!$C$2:$C$200, '2_Capability_Map'!$M$2:$M$200, "Active"), "Active")</f>
        <v>Active</v>
      </c>
    </row>
    <row r="106" ht="199.5" customHeight="1">
      <c r="A106" s="28" t="s">
        <v>2144</v>
      </c>
      <c r="B106" s="28" t="s">
        <v>1991</v>
      </c>
      <c r="C106" s="32" t="s">
        <v>2145</v>
      </c>
      <c r="D106" s="33" t="s">
        <v>327</v>
      </c>
      <c r="E106" s="28" t="s">
        <v>328</v>
      </c>
      <c r="F106" s="28" t="s">
        <v>2146</v>
      </c>
      <c r="G106" s="28"/>
      <c r="H106" s="28" t="s">
        <v>2011</v>
      </c>
      <c r="I106" s="28" t="s">
        <v>2147</v>
      </c>
      <c r="J106" s="28" t="s">
        <v>2148</v>
      </c>
      <c r="K106" s="28" t="s">
        <v>2149</v>
      </c>
      <c r="L106" s="28" t="s">
        <v>2150</v>
      </c>
      <c r="M106" s="28" t="s">
        <v>2151</v>
      </c>
      <c r="N106" s="28"/>
      <c r="O106" s="28"/>
      <c r="P106" s="29" t="str">
        <f t="array" ref="P106">IFERROR(XLOOKUP(D106, '2_Capability_Map'!$C$2:$C$200, '2_Capability_Map'!$M$2:$M$200, "Active"), "Active")</f>
        <v>Active</v>
      </c>
    </row>
    <row r="107" ht="199.5" customHeight="1">
      <c r="A107" s="28" t="s">
        <v>2152</v>
      </c>
      <c r="B107" s="28" t="s">
        <v>1991</v>
      </c>
      <c r="C107" s="32" t="s">
        <v>2027</v>
      </c>
      <c r="D107" s="33" t="s">
        <v>333</v>
      </c>
      <c r="E107" s="28" t="s">
        <v>334</v>
      </c>
      <c r="F107" s="28" t="s">
        <v>2153</v>
      </c>
      <c r="G107" s="28"/>
      <c r="H107" s="28" t="s">
        <v>2011</v>
      </c>
      <c r="I107" s="28" t="s">
        <v>2154</v>
      </c>
      <c r="J107" s="28" t="s">
        <v>2155</v>
      </c>
      <c r="K107" s="28" t="s">
        <v>2156</v>
      </c>
      <c r="L107" s="28" t="s">
        <v>2157</v>
      </c>
      <c r="M107" s="28" t="s">
        <v>2157</v>
      </c>
      <c r="N107" s="28" t="s">
        <v>2158</v>
      </c>
      <c r="O107" s="28"/>
      <c r="P107" s="29" t="str">
        <f t="array" ref="P107">IFERROR(XLOOKUP(D107, '2_Capability_Map'!$C$2:$C$200, '2_Capability_Map'!$M$2:$M$200, "Active"), "Active")</f>
        <v>Active</v>
      </c>
    </row>
    <row r="108" ht="199.5" customHeight="1">
      <c r="A108" s="28" t="s">
        <v>2159</v>
      </c>
      <c r="B108" s="28" t="s">
        <v>1991</v>
      </c>
      <c r="C108" s="32" t="s">
        <v>2027</v>
      </c>
      <c r="D108" s="33" t="s">
        <v>333</v>
      </c>
      <c r="E108" s="28" t="s">
        <v>334</v>
      </c>
      <c r="F108" s="28" t="s">
        <v>2153</v>
      </c>
      <c r="G108" s="28"/>
      <c r="H108" s="28" t="s">
        <v>2011</v>
      </c>
      <c r="I108" s="28" t="s">
        <v>2160</v>
      </c>
      <c r="J108" s="28" t="s">
        <v>2161</v>
      </c>
      <c r="K108" s="28" t="s">
        <v>2162</v>
      </c>
      <c r="L108" s="28" t="s">
        <v>2163</v>
      </c>
      <c r="M108" s="28" t="s">
        <v>2157</v>
      </c>
      <c r="N108" s="28" t="s">
        <v>2164</v>
      </c>
      <c r="O108" s="28"/>
      <c r="P108" s="29" t="str">
        <f t="array" ref="P108">IFERROR(XLOOKUP(D108, '2_Capability_Map'!$C$2:$C$200, '2_Capability_Map'!$M$2:$M$200, "Active"), "Active")</f>
        <v>Active</v>
      </c>
    </row>
    <row r="109" ht="199.5" customHeight="1">
      <c r="A109" s="28" t="s">
        <v>2165</v>
      </c>
      <c r="B109" s="28" t="s">
        <v>1991</v>
      </c>
      <c r="C109" s="32" t="s">
        <v>2027</v>
      </c>
      <c r="D109" s="33" t="s">
        <v>333</v>
      </c>
      <c r="E109" s="28" t="s">
        <v>334</v>
      </c>
      <c r="F109" s="28" t="s">
        <v>2153</v>
      </c>
      <c r="G109" s="28"/>
      <c r="H109" s="28" t="s">
        <v>2166</v>
      </c>
      <c r="I109" s="28" t="s">
        <v>2167</v>
      </c>
      <c r="J109" s="28" t="s">
        <v>2168</v>
      </c>
      <c r="K109" s="28" t="s">
        <v>2169</v>
      </c>
      <c r="L109" s="28" t="s">
        <v>2170</v>
      </c>
      <c r="M109" s="28" t="s">
        <v>2157</v>
      </c>
      <c r="N109" s="28" t="s">
        <v>2171</v>
      </c>
      <c r="O109" s="28"/>
      <c r="P109" s="29" t="str">
        <f t="array" ref="P109">IFERROR(XLOOKUP(D109, '2_Capability_Map'!$C$2:$C$200, '2_Capability_Map'!$M$2:$M$200, "Active"), "Active")</f>
        <v>Active</v>
      </c>
    </row>
    <row r="110" ht="199.5" customHeight="1">
      <c r="A110" s="28" t="s">
        <v>2172</v>
      </c>
      <c r="B110" s="28" t="s">
        <v>1991</v>
      </c>
      <c r="C110" s="32" t="s">
        <v>2027</v>
      </c>
      <c r="D110" s="33" t="s">
        <v>333</v>
      </c>
      <c r="E110" s="28" t="s">
        <v>334</v>
      </c>
      <c r="F110" s="28" t="s">
        <v>2153</v>
      </c>
      <c r="G110" s="28"/>
      <c r="H110" s="28" t="s">
        <v>2011</v>
      </c>
      <c r="I110" s="28" t="s">
        <v>2173</v>
      </c>
      <c r="J110" s="28" t="s">
        <v>2174</v>
      </c>
      <c r="K110" s="28" t="s">
        <v>2175</v>
      </c>
      <c r="L110" s="28" t="s">
        <v>2157</v>
      </c>
      <c r="M110" s="28" t="s">
        <v>2176</v>
      </c>
      <c r="N110" s="28" t="s">
        <v>2177</v>
      </c>
      <c r="O110" s="28"/>
      <c r="P110" s="29" t="str">
        <f t="array" ref="P110">IFERROR(XLOOKUP(D110, '2_Capability_Map'!$C$2:$C$200, '2_Capability_Map'!$M$2:$M$200, "Active"), "Active")</f>
        <v>Active</v>
      </c>
    </row>
    <row r="111" ht="199.5" customHeight="1">
      <c r="A111" s="28" t="s">
        <v>2178</v>
      </c>
      <c r="B111" s="28" t="s">
        <v>1991</v>
      </c>
      <c r="C111" s="32" t="s">
        <v>2027</v>
      </c>
      <c r="D111" s="33" t="s">
        <v>333</v>
      </c>
      <c r="E111" s="28" t="s">
        <v>334</v>
      </c>
      <c r="F111" s="28" t="s">
        <v>2179</v>
      </c>
      <c r="G111" s="28"/>
      <c r="H111" s="28" t="s">
        <v>2011</v>
      </c>
      <c r="I111" s="28" t="s">
        <v>2180</v>
      </c>
      <c r="J111" s="28" t="s">
        <v>2181</v>
      </c>
      <c r="K111" s="28" t="s">
        <v>2182</v>
      </c>
      <c r="L111" s="28" t="s">
        <v>2157</v>
      </c>
      <c r="M111" s="28" t="s">
        <v>2183</v>
      </c>
      <c r="N111" s="28" t="s">
        <v>2184</v>
      </c>
      <c r="O111" s="28"/>
      <c r="P111" s="29" t="str">
        <f t="array" ref="P111">IFERROR(XLOOKUP(D111, '2_Capability_Map'!$C$2:$C$200, '2_Capability_Map'!$M$2:$M$200, "Active"), "Active")</f>
        <v>Active</v>
      </c>
    </row>
    <row r="112" ht="199.5" customHeight="1">
      <c r="A112" s="28" t="s">
        <v>2185</v>
      </c>
      <c r="B112" s="28" t="s">
        <v>1991</v>
      </c>
      <c r="C112" s="32" t="s">
        <v>2027</v>
      </c>
      <c r="D112" s="33" t="s">
        <v>333</v>
      </c>
      <c r="E112" s="28" t="s">
        <v>334</v>
      </c>
      <c r="F112" s="28" t="s">
        <v>2153</v>
      </c>
      <c r="G112" s="28"/>
      <c r="H112" s="28" t="s">
        <v>2011</v>
      </c>
      <c r="I112" s="28" t="s">
        <v>2186</v>
      </c>
      <c r="J112" s="28" t="s">
        <v>2181</v>
      </c>
      <c r="K112" s="28" t="s">
        <v>2187</v>
      </c>
      <c r="L112" s="28" t="s">
        <v>2157</v>
      </c>
      <c r="M112" s="28" t="s">
        <v>2157</v>
      </c>
      <c r="N112" s="28" t="s">
        <v>2188</v>
      </c>
      <c r="O112" s="28"/>
      <c r="P112" s="29" t="str">
        <f t="array" ref="P112">IFERROR(XLOOKUP(D112, '2_Capability_Map'!$C$2:$C$200, '2_Capability_Map'!$M$2:$M$200, "Active"), "Active")</f>
        <v>Active</v>
      </c>
    </row>
    <row r="113" ht="199.5" customHeight="1">
      <c r="A113" s="28" t="s">
        <v>2189</v>
      </c>
      <c r="B113" s="28" t="s">
        <v>1991</v>
      </c>
      <c r="C113" s="32" t="s">
        <v>2190</v>
      </c>
      <c r="D113" s="33" t="s">
        <v>333</v>
      </c>
      <c r="E113" s="28" t="s">
        <v>334</v>
      </c>
      <c r="F113" s="28" t="s">
        <v>2153</v>
      </c>
      <c r="G113" s="28"/>
      <c r="H113" s="28" t="s">
        <v>1994</v>
      </c>
      <c r="I113" s="28" t="s">
        <v>2191</v>
      </c>
      <c r="J113" s="28" t="s">
        <v>2192</v>
      </c>
      <c r="K113" s="28" t="s">
        <v>2193</v>
      </c>
      <c r="L113" s="28" t="s">
        <v>2194</v>
      </c>
      <c r="M113" s="28" t="s">
        <v>2195</v>
      </c>
      <c r="N113" s="28" t="s">
        <v>2195</v>
      </c>
      <c r="O113" s="28"/>
      <c r="P113" s="29" t="str">
        <f t="array" ref="P113">IFERROR(XLOOKUP(D113, '2_Capability_Map'!$C$2:$C$200, '2_Capability_Map'!$M$2:$M$200, "Active"), "Active")</f>
        <v>Active</v>
      </c>
    </row>
    <row r="114" ht="199.5" customHeight="1">
      <c r="A114" s="28" t="s">
        <v>2196</v>
      </c>
      <c r="B114" s="28" t="s">
        <v>1991</v>
      </c>
      <c r="C114" s="32" t="s">
        <v>2190</v>
      </c>
      <c r="D114" s="33" t="s">
        <v>333</v>
      </c>
      <c r="E114" s="28" t="s">
        <v>334</v>
      </c>
      <c r="F114" s="28" t="s">
        <v>2197</v>
      </c>
      <c r="G114" s="28" t="s">
        <v>2198</v>
      </c>
      <c r="H114" s="28" t="s">
        <v>2166</v>
      </c>
      <c r="I114" s="28" t="s">
        <v>2199</v>
      </c>
      <c r="J114" s="28" t="s">
        <v>2200</v>
      </c>
      <c r="K114" s="28" t="s">
        <v>2201</v>
      </c>
      <c r="L114" s="28" t="s">
        <v>2195</v>
      </c>
      <c r="M114" s="28" t="s">
        <v>2195</v>
      </c>
      <c r="N114" s="28" t="s">
        <v>2195</v>
      </c>
      <c r="O114" s="28"/>
      <c r="P114" s="29" t="str">
        <f t="array" ref="P114">IFERROR(XLOOKUP(D114, '2_Capability_Map'!$C$2:$C$200, '2_Capability_Map'!$M$2:$M$200, "Active"), "Active")</f>
        <v>Active</v>
      </c>
    </row>
    <row r="115" ht="199.5" customHeight="1">
      <c r="A115" s="28" t="s">
        <v>2202</v>
      </c>
      <c r="B115" s="28" t="s">
        <v>1991</v>
      </c>
      <c r="C115" s="32" t="s">
        <v>2203</v>
      </c>
      <c r="D115" s="33" t="s">
        <v>333</v>
      </c>
      <c r="E115" s="28" t="s">
        <v>334</v>
      </c>
      <c r="F115" s="28" t="s">
        <v>2153</v>
      </c>
      <c r="G115" s="28"/>
      <c r="H115" s="28" t="s">
        <v>2011</v>
      </c>
      <c r="I115" s="28" t="s">
        <v>2204</v>
      </c>
      <c r="J115" s="28" t="s">
        <v>2205</v>
      </c>
      <c r="K115" s="28" t="s">
        <v>2206</v>
      </c>
      <c r="L115" s="28" t="s">
        <v>2207</v>
      </c>
      <c r="M115" s="28" t="s">
        <v>2208</v>
      </c>
      <c r="N115" s="28" t="s">
        <v>2209</v>
      </c>
      <c r="O115" s="28"/>
      <c r="P115" s="29" t="str">
        <f t="array" ref="P115">IFERROR(XLOOKUP(D115, '2_Capability_Map'!$C$2:$C$200, '2_Capability_Map'!$M$2:$M$200, "Active"), "Active")</f>
        <v>Active</v>
      </c>
    </row>
    <row r="116" ht="199.5" customHeight="1">
      <c r="A116" s="28" t="s">
        <v>2210</v>
      </c>
      <c r="B116" s="28" t="s">
        <v>1991</v>
      </c>
      <c r="C116" s="28" t="s">
        <v>2211</v>
      </c>
      <c r="D116" s="28" t="s">
        <v>333</v>
      </c>
      <c r="E116" s="28" t="s">
        <v>334</v>
      </c>
      <c r="F116" s="28" t="s">
        <v>2179</v>
      </c>
      <c r="G116" s="28"/>
      <c r="H116" s="28" t="s">
        <v>2011</v>
      </c>
      <c r="I116" s="28" t="s">
        <v>2212</v>
      </c>
      <c r="J116" s="28" t="s">
        <v>2213</v>
      </c>
      <c r="K116" s="28" t="s">
        <v>2214</v>
      </c>
      <c r="L116" s="28" t="s">
        <v>2215</v>
      </c>
      <c r="M116" s="28"/>
      <c r="N116" s="28" t="s">
        <v>2216</v>
      </c>
      <c r="O116" s="28"/>
      <c r="P116" s="29" t="str">
        <f t="array" ref="P116">IFERROR(XLOOKUP(D116, '2_Capability_Map'!$C$2:$C$200, '2_Capability_Map'!$M$2:$M$200, "Active"), "Active")</f>
        <v>Active</v>
      </c>
    </row>
    <row r="117" ht="199.5" customHeight="1">
      <c r="A117" s="28" t="s">
        <v>2217</v>
      </c>
      <c r="B117" s="28" t="s">
        <v>1991</v>
      </c>
      <c r="C117" s="32" t="s">
        <v>2115</v>
      </c>
      <c r="D117" s="33" t="s">
        <v>333</v>
      </c>
      <c r="E117" s="28" t="s">
        <v>334</v>
      </c>
      <c r="F117" s="28" t="s">
        <v>2218</v>
      </c>
      <c r="G117" s="28"/>
      <c r="H117" s="28" t="s">
        <v>2166</v>
      </c>
      <c r="I117" s="28" t="s">
        <v>2219</v>
      </c>
      <c r="J117" s="28" t="s">
        <v>2220</v>
      </c>
      <c r="K117" s="28" t="s">
        <v>2221</v>
      </c>
      <c r="L117" s="28" t="s">
        <v>2222</v>
      </c>
      <c r="M117" s="28"/>
      <c r="N117" s="28" t="s">
        <v>2223</v>
      </c>
      <c r="O117" s="28"/>
      <c r="P117" s="29" t="str">
        <f t="array" ref="P117">IFERROR(XLOOKUP(D117, '2_Capability_Map'!$C$2:$C$200, '2_Capability_Map'!$M$2:$M$200, "Active"), "Active")</f>
        <v>Active</v>
      </c>
    </row>
    <row r="118" ht="199.5" customHeight="1">
      <c r="A118" s="28" t="s">
        <v>2224</v>
      </c>
      <c r="B118" s="28" t="s">
        <v>1991</v>
      </c>
      <c r="C118" s="32" t="s">
        <v>2225</v>
      </c>
      <c r="D118" s="33" t="s">
        <v>333</v>
      </c>
      <c r="E118" s="28" t="s">
        <v>334</v>
      </c>
      <c r="F118" s="28" t="s">
        <v>2153</v>
      </c>
      <c r="G118" s="28"/>
      <c r="H118" s="28" t="s">
        <v>2011</v>
      </c>
      <c r="I118" s="28" t="s">
        <v>2226</v>
      </c>
      <c r="J118" s="28" t="s">
        <v>2227</v>
      </c>
      <c r="K118" s="28" t="s">
        <v>2228</v>
      </c>
      <c r="L118" s="28" t="s">
        <v>2229</v>
      </c>
      <c r="M118" s="28" t="s">
        <v>2128</v>
      </c>
      <c r="N118" s="28" t="s">
        <v>2230</v>
      </c>
      <c r="O118" s="28"/>
      <c r="P118" s="29" t="str">
        <f t="array" ref="P118">IFERROR(XLOOKUP(D118, '2_Capability_Map'!$C$2:$C$200, '2_Capability_Map'!$M$2:$M$200, "Active"), "Active")</f>
        <v>Active</v>
      </c>
    </row>
    <row r="119" ht="199.5" customHeight="1">
      <c r="A119" s="28" t="s">
        <v>2231</v>
      </c>
      <c r="B119" s="28" t="s">
        <v>1991</v>
      </c>
      <c r="C119" s="32" t="s">
        <v>2225</v>
      </c>
      <c r="D119" s="33" t="s">
        <v>333</v>
      </c>
      <c r="E119" s="28" t="s">
        <v>334</v>
      </c>
      <c r="F119" s="28" t="s">
        <v>2232</v>
      </c>
      <c r="G119" s="28"/>
      <c r="H119" s="28" t="s">
        <v>2011</v>
      </c>
      <c r="I119" s="28" t="s">
        <v>2233</v>
      </c>
      <c r="J119" s="28" t="s">
        <v>2234</v>
      </c>
      <c r="K119" s="28" t="s">
        <v>2235</v>
      </c>
      <c r="L119" s="28" t="s">
        <v>2236</v>
      </c>
      <c r="M119" s="28"/>
      <c r="N119" s="28" t="s">
        <v>2237</v>
      </c>
      <c r="O119" s="28"/>
      <c r="P119" s="29" t="str">
        <f t="array" ref="P119">IFERROR(XLOOKUP(D119, '2_Capability_Map'!$C$2:$C$200, '2_Capability_Map'!$M$2:$M$200, "Active"), "Active")</f>
        <v>Active</v>
      </c>
    </row>
    <row r="120" ht="199.5" customHeight="1">
      <c r="A120" s="28" t="s">
        <v>2238</v>
      </c>
      <c r="B120" s="28" t="s">
        <v>1991</v>
      </c>
      <c r="C120" s="32" t="s">
        <v>2239</v>
      </c>
      <c r="D120" s="33" t="s">
        <v>333</v>
      </c>
      <c r="E120" s="28" t="s">
        <v>334</v>
      </c>
      <c r="F120" s="28" t="s">
        <v>2218</v>
      </c>
      <c r="G120" s="28"/>
      <c r="H120" s="28" t="s">
        <v>2011</v>
      </c>
      <c r="I120" s="28" t="s">
        <v>2240</v>
      </c>
      <c r="J120" s="28" t="s">
        <v>2241</v>
      </c>
      <c r="K120" s="28" t="s">
        <v>2242</v>
      </c>
      <c r="L120" s="28" t="s">
        <v>2243</v>
      </c>
      <c r="M120" s="28"/>
      <c r="N120" s="28" t="s">
        <v>2244</v>
      </c>
      <c r="O120" s="28"/>
      <c r="P120" s="29" t="str">
        <f t="array" ref="P120">IFERROR(XLOOKUP(D120, '2_Capability_Map'!$C$2:$C$200, '2_Capability_Map'!$M$2:$M$200, "Active"), "Active")</f>
        <v>Active</v>
      </c>
    </row>
    <row r="121" ht="199.5" customHeight="1">
      <c r="A121" s="28" t="s">
        <v>2245</v>
      </c>
      <c r="B121" s="28" t="s">
        <v>1991</v>
      </c>
      <c r="C121" s="32" t="s">
        <v>2239</v>
      </c>
      <c r="D121" s="33" t="s">
        <v>333</v>
      </c>
      <c r="E121" s="28" t="s">
        <v>334</v>
      </c>
      <c r="F121" s="28" t="s">
        <v>2232</v>
      </c>
      <c r="G121" s="28"/>
      <c r="H121" s="28" t="s">
        <v>2011</v>
      </c>
      <c r="I121" s="28" t="s">
        <v>2246</v>
      </c>
      <c r="J121" s="28" t="s">
        <v>2247</v>
      </c>
      <c r="K121" s="28" t="s">
        <v>2248</v>
      </c>
      <c r="L121" s="28" t="s">
        <v>2249</v>
      </c>
      <c r="M121" s="28"/>
      <c r="N121" s="28"/>
      <c r="O121" s="28"/>
      <c r="P121" s="29" t="str">
        <f t="array" ref="P121">IFERROR(XLOOKUP(D121, '2_Capability_Map'!$C$2:$C$200, '2_Capability_Map'!$M$2:$M$200, "Active"), "Active")</f>
        <v>Active</v>
      </c>
    </row>
    <row r="122" ht="199.5" customHeight="1">
      <c r="A122" s="28" t="s">
        <v>2250</v>
      </c>
      <c r="B122" s="28" t="s">
        <v>1991</v>
      </c>
      <c r="C122" s="32" t="s">
        <v>2239</v>
      </c>
      <c r="D122" s="33" t="s">
        <v>333</v>
      </c>
      <c r="E122" s="28" t="s">
        <v>334</v>
      </c>
      <c r="F122" s="28" t="s">
        <v>2153</v>
      </c>
      <c r="G122" s="28"/>
      <c r="H122" s="28" t="s">
        <v>2011</v>
      </c>
      <c r="I122" s="28" t="s">
        <v>2251</v>
      </c>
      <c r="J122" s="28" t="s">
        <v>2252</v>
      </c>
      <c r="K122" s="28" t="s">
        <v>2253</v>
      </c>
      <c r="L122" s="28" t="s">
        <v>2254</v>
      </c>
      <c r="M122" s="28"/>
      <c r="N122" s="28"/>
      <c r="O122" s="28"/>
      <c r="P122" s="29" t="str">
        <f t="array" ref="P122">IFERROR(XLOOKUP(D122, '2_Capability_Map'!$C$2:$C$200, '2_Capability_Map'!$M$2:$M$200, "Active"), "Active")</f>
        <v>Active</v>
      </c>
    </row>
    <row r="123" ht="199.5" customHeight="1">
      <c r="A123" s="28" t="s">
        <v>2255</v>
      </c>
      <c r="B123" s="28" t="s">
        <v>1991</v>
      </c>
      <c r="C123" s="32" t="s">
        <v>2239</v>
      </c>
      <c r="D123" s="33" t="s">
        <v>333</v>
      </c>
      <c r="E123" s="28" t="s">
        <v>334</v>
      </c>
      <c r="F123" s="28" t="s">
        <v>2232</v>
      </c>
      <c r="G123" s="28"/>
      <c r="H123" s="28" t="s">
        <v>2011</v>
      </c>
      <c r="I123" s="28" t="s">
        <v>2256</v>
      </c>
      <c r="J123" s="28" t="s">
        <v>2257</v>
      </c>
      <c r="K123" s="28" t="s">
        <v>2258</v>
      </c>
      <c r="L123" s="28" t="s">
        <v>2259</v>
      </c>
      <c r="M123" s="28"/>
      <c r="N123" s="28"/>
      <c r="O123" s="28"/>
      <c r="P123" s="29" t="str">
        <f t="array" ref="P123">IFERROR(XLOOKUP(D123, '2_Capability_Map'!$C$2:$C$200, '2_Capability_Map'!$M$2:$M$200, "Active"), "Active")</f>
        <v>Active</v>
      </c>
    </row>
    <row r="124" ht="199.5" customHeight="1">
      <c r="A124" s="28" t="s">
        <v>2260</v>
      </c>
      <c r="B124" s="28" t="s">
        <v>1991</v>
      </c>
      <c r="C124" s="32" t="s">
        <v>2239</v>
      </c>
      <c r="D124" s="33" t="s">
        <v>333</v>
      </c>
      <c r="E124" s="28" t="s">
        <v>334</v>
      </c>
      <c r="F124" s="28" t="s">
        <v>2153</v>
      </c>
      <c r="G124" s="28"/>
      <c r="H124" s="28" t="s">
        <v>2011</v>
      </c>
      <c r="I124" s="28" t="s">
        <v>2261</v>
      </c>
      <c r="J124" s="28" t="s">
        <v>2262</v>
      </c>
      <c r="K124" s="28" t="s">
        <v>2263</v>
      </c>
      <c r="L124" s="28" t="s">
        <v>2264</v>
      </c>
      <c r="M124" s="28"/>
      <c r="N124" s="28"/>
      <c r="O124" s="28"/>
      <c r="P124" s="29" t="str">
        <f t="array" ref="P124">IFERROR(XLOOKUP(D124, '2_Capability_Map'!$C$2:$C$200, '2_Capability_Map'!$M$2:$M$200, "Active"), "Active")</f>
        <v>Active</v>
      </c>
    </row>
    <row r="125" ht="199.5" customHeight="1">
      <c r="A125" s="28" t="s">
        <v>2265</v>
      </c>
      <c r="B125" s="28" t="s">
        <v>1991</v>
      </c>
      <c r="C125" s="32" t="s">
        <v>2239</v>
      </c>
      <c r="D125" s="33" t="s">
        <v>333</v>
      </c>
      <c r="E125" s="28" t="s">
        <v>334</v>
      </c>
      <c r="F125" s="28" t="s">
        <v>2153</v>
      </c>
      <c r="G125" s="28"/>
      <c r="H125" s="28" t="s">
        <v>2166</v>
      </c>
      <c r="I125" s="28" t="s">
        <v>2266</v>
      </c>
      <c r="J125" s="28" t="s">
        <v>2267</v>
      </c>
      <c r="K125" s="28" t="s">
        <v>2268</v>
      </c>
      <c r="L125" s="28" t="s">
        <v>2269</v>
      </c>
      <c r="M125" s="28"/>
      <c r="N125" s="28"/>
      <c r="O125" s="28"/>
      <c r="P125" s="29" t="str">
        <f t="array" ref="P125">IFERROR(XLOOKUP(D125, '2_Capability_Map'!$C$2:$C$200, '2_Capability_Map'!$M$2:$M$200, "Active"), "Active")</f>
        <v>Active</v>
      </c>
    </row>
    <row r="126" ht="199.5" customHeight="1">
      <c r="A126" s="28" t="s">
        <v>2270</v>
      </c>
      <c r="B126" s="28" t="s">
        <v>1991</v>
      </c>
      <c r="C126" s="32" t="s">
        <v>2239</v>
      </c>
      <c r="D126" s="33" t="s">
        <v>333</v>
      </c>
      <c r="E126" s="28" t="s">
        <v>334</v>
      </c>
      <c r="F126" s="28" t="s">
        <v>2179</v>
      </c>
      <c r="G126" s="28"/>
      <c r="H126" s="28" t="s">
        <v>2011</v>
      </c>
      <c r="I126" s="28" t="s">
        <v>2271</v>
      </c>
      <c r="J126" s="28" t="s">
        <v>2272</v>
      </c>
      <c r="K126" s="28" t="s">
        <v>2273</v>
      </c>
      <c r="L126" s="28" t="s">
        <v>2274</v>
      </c>
      <c r="M126" s="28"/>
      <c r="N126" s="28"/>
      <c r="O126" s="28"/>
      <c r="P126" s="29" t="str">
        <f t="array" ref="P126">IFERROR(XLOOKUP(D126, '2_Capability_Map'!$C$2:$C$200, '2_Capability_Map'!$M$2:$M$200, "Active"), "Active")</f>
        <v>Active</v>
      </c>
    </row>
    <row r="127" ht="199.5" customHeight="1">
      <c r="A127" s="28" t="s">
        <v>2275</v>
      </c>
      <c r="B127" s="28" t="s">
        <v>1991</v>
      </c>
      <c r="C127" s="32" t="s">
        <v>2239</v>
      </c>
      <c r="D127" s="33" t="s">
        <v>333</v>
      </c>
      <c r="E127" s="28" t="s">
        <v>334</v>
      </c>
      <c r="F127" s="28" t="s">
        <v>2179</v>
      </c>
      <c r="G127" s="28"/>
      <c r="H127" s="28" t="s">
        <v>2011</v>
      </c>
      <c r="I127" s="28" t="s">
        <v>2276</v>
      </c>
      <c r="J127" s="28" t="s">
        <v>2277</v>
      </c>
      <c r="K127" s="28" t="s">
        <v>2278</v>
      </c>
      <c r="L127" s="28" t="s">
        <v>2279</v>
      </c>
      <c r="M127" s="28"/>
      <c r="N127" s="28"/>
      <c r="O127" s="28"/>
      <c r="P127" s="29" t="str">
        <f t="array" ref="P127">IFERROR(XLOOKUP(D127, '2_Capability_Map'!$C$2:$C$200, '2_Capability_Map'!$M$2:$M$200, "Active"), "Active")</f>
        <v>Active</v>
      </c>
    </row>
    <row r="128" ht="199.5" customHeight="1">
      <c r="A128" s="28" t="s">
        <v>2280</v>
      </c>
      <c r="B128" s="28" t="s">
        <v>1991</v>
      </c>
      <c r="C128" s="32" t="s">
        <v>2239</v>
      </c>
      <c r="D128" s="33" t="s">
        <v>333</v>
      </c>
      <c r="E128" s="28" t="s">
        <v>334</v>
      </c>
      <c r="F128" s="28" t="s">
        <v>2179</v>
      </c>
      <c r="G128" s="28"/>
      <c r="H128" s="28" t="s">
        <v>2011</v>
      </c>
      <c r="I128" s="28" t="s">
        <v>2281</v>
      </c>
      <c r="J128" s="28" t="s">
        <v>2282</v>
      </c>
      <c r="K128" s="28" t="s">
        <v>2283</v>
      </c>
      <c r="L128" s="28" t="s">
        <v>2284</v>
      </c>
      <c r="M128" s="28"/>
      <c r="N128" s="28"/>
      <c r="O128" s="28"/>
      <c r="P128" s="29" t="str">
        <f t="array" ref="P128">IFERROR(XLOOKUP(D128, '2_Capability_Map'!$C$2:$C$200, '2_Capability_Map'!$M$2:$M$200, "Active"), "Active")</f>
        <v>Active</v>
      </c>
    </row>
    <row r="129" ht="199.5" customHeight="1">
      <c r="A129" s="28" t="s">
        <v>2285</v>
      </c>
      <c r="B129" s="28" t="s">
        <v>1991</v>
      </c>
      <c r="C129" s="32" t="s">
        <v>2239</v>
      </c>
      <c r="D129" s="33" t="s">
        <v>333</v>
      </c>
      <c r="E129" s="28" t="s">
        <v>334</v>
      </c>
      <c r="F129" s="28" t="s">
        <v>2179</v>
      </c>
      <c r="G129" s="28"/>
      <c r="H129" s="28" t="s">
        <v>2011</v>
      </c>
      <c r="I129" s="28" t="s">
        <v>2286</v>
      </c>
      <c r="J129" s="28" t="s">
        <v>2287</v>
      </c>
      <c r="K129" s="28" t="s">
        <v>2288</v>
      </c>
      <c r="L129" s="28" t="s">
        <v>2289</v>
      </c>
      <c r="M129" s="28"/>
      <c r="N129" s="28"/>
      <c r="O129" s="28"/>
      <c r="P129" s="29" t="str">
        <f t="array" ref="P129">IFERROR(XLOOKUP(D129, '2_Capability_Map'!$C$2:$C$200, '2_Capability_Map'!$M$2:$M$200, "Active"), "Active")</f>
        <v>Active</v>
      </c>
    </row>
    <row r="130" ht="199.5" customHeight="1">
      <c r="A130" s="28" t="s">
        <v>2290</v>
      </c>
      <c r="B130" s="28" t="s">
        <v>1991</v>
      </c>
      <c r="C130" s="32" t="s">
        <v>2239</v>
      </c>
      <c r="D130" s="33" t="s">
        <v>333</v>
      </c>
      <c r="E130" s="28" t="s">
        <v>334</v>
      </c>
      <c r="F130" s="28" t="s">
        <v>2179</v>
      </c>
      <c r="G130" s="28"/>
      <c r="H130" s="28" t="s">
        <v>2011</v>
      </c>
      <c r="I130" s="28" t="s">
        <v>2291</v>
      </c>
      <c r="J130" s="28" t="s">
        <v>2292</v>
      </c>
      <c r="K130" s="28" t="s">
        <v>2292</v>
      </c>
      <c r="L130" s="28" t="s">
        <v>2293</v>
      </c>
      <c r="M130" s="28"/>
      <c r="N130" s="28"/>
      <c r="O130" s="28"/>
      <c r="P130" s="29" t="str">
        <f t="array" ref="P130">IFERROR(XLOOKUP(D130, '2_Capability_Map'!$C$2:$C$200, '2_Capability_Map'!$M$2:$M$200, "Active"), "Active")</f>
        <v>Active</v>
      </c>
    </row>
    <row r="131" ht="199.5" customHeight="1">
      <c r="A131" s="28" t="s">
        <v>2294</v>
      </c>
      <c r="B131" s="28" t="s">
        <v>1991</v>
      </c>
      <c r="C131" s="28" t="s">
        <v>2295</v>
      </c>
      <c r="D131" s="28" t="s">
        <v>333</v>
      </c>
      <c r="E131" s="28" t="s">
        <v>334</v>
      </c>
      <c r="F131" s="28" t="s">
        <v>2153</v>
      </c>
      <c r="G131" s="28"/>
      <c r="H131" s="28" t="s">
        <v>2011</v>
      </c>
      <c r="I131" s="28" t="s">
        <v>2296</v>
      </c>
      <c r="J131" s="28" t="s">
        <v>2132</v>
      </c>
      <c r="K131" s="28" t="s">
        <v>2297</v>
      </c>
      <c r="L131" s="28" t="s">
        <v>2298</v>
      </c>
      <c r="M131" s="28"/>
      <c r="N131" s="28"/>
      <c r="O131" s="28"/>
      <c r="P131" s="29" t="str">
        <f t="array" ref="P131">IFERROR(XLOOKUP(D131, '2_Capability_Map'!$C$2:$C$200, '2_Capability_Map'!$M$2:$M$200, "Active"), "Active")</f>
        <v>Active</v>
      </c>
    </row>
    <row r="132" ht="199.5" customHeight="1">
      <c r="A132" s="28" t="s">
        <v>1990</v>
      </c>
      <c r="B132" s="28" t="s">
        <v>1991</v>
      </c>
      <c r="C132" s="32" t="s">
        <v>1992</v>
      </c>
      <c r="D132" s="33" t="s">
        <v>339</v>
      </c>
      <c r="E132" s="28" t="s">
        <v>340</v>
      </c>
      <c r="F132" s="28" t="s">
        <v>2299</v>
      </c>
      <c r="G132" s="28"/>
      <c r="H132" s="28" t="s">
        <v>1994</v>
      </c>
      <c r="I132" s="28" t="s">
        <v>1995</v>
      </c>
      <c r="J132" s="28" t="s">
        <v>1996</v>
      </c>
      <c r="K132" s="28" t="s">
        <v>1997</v>
      </c>
      <c r="L132" s="28" t="s">
        <v>1998</v>
      </c>
      <c r="M132" s="28" t="s">
        <v>1999</v>
      </c>
      <c r="N132" s="28" t="s">
        <v>2000</v>
      </c>
      <c r="O132" s="28"/>
      <c r="P132" s="29" t="str">
        <f t="array" ref="P132">IFERROR(XLOOKUP(D132, '2_Capability_Map'!$C$2:$C$200, '2_Capability_Map'!$M$2:$M$200, "Active"), "Active")</f>
        <v>Active</v>
      </c>
    </row>
    <row r="133" ht="199.5" customHeight="1">
      <c r="A133" s="28" t="s">
        <v>2001</v>
      </c>
      <c r="B133" s="28" t="s">
        <v>1991</v>
      </c>
      <c r="C133" s="32" t="s">
        <v>1992</v>
      </c>
      <c r="D133" s="33" t="s">
        <v>339</v>
      </c>
      <c r="E133" s="28" t="s">
        <v>340</v>
      </c>
      <c r="F133" s="28" t="s">
        <v>2300</v>
      </c>
      <c r="G133" s="28"/>
      <c r="H133" s="28" t="s">
        <v>1994</v>
      </c>
      <c r="I133" s="28" t="s">
        <v>2003</v>
      </c>
      <c r="J133" s="28" t="s">
        <v>2004</v>
      </c>
      <c r="K133" s="28" t="s">
        <v>2005</v>
      </c>
      <c r="L133" s="28" t="s">
        <v>2006</v>
      </c>
      <c r="M133" s="28" t="s">
        <v>2007</v>
      </c>
      <c r="N133" s="28" t="s">
        <v>2008</v>
      </c>
      <c r="O133" s="28"/>
      <c r="P133" s="29" t="str">
        <f t="array" ref="P133">IFERROR(XLOOKUP(D133, '2_Capability_Map'!$C$2:$C$200, '2_Capability_Map'!$M$2:$M$200, "Active"), "Active")</f>
        <v>Active</v>
      </c>
    </row>
    <row r="134" ht="199.5" customHeight="1">
      <c r="A134" s="28" t="s">
        <v>2009</v>
      </c>
      <c r="B134" s="28" t="s">
        <v>1991</v>
      </c>
      <c r="C134" s="32" t="s">
        <v>2010</v>
      </c>
      <c r="D134" s="33" t="s">
        <v>339</v>
      </c>
      <c r="E134" s="28" t="s">
        <v>340</v>
      </c>
      <c r="F134" s="28" t="s">
        <v>2299</v>
      </c>
      <c r="G134" s="28"/>
      <c r="H134" s="28" t="s">
        <v>2011</v>
      </c>
      <c r="I134" s="28" t="s">
        <v>2012</v>
      </c>
      <c r="J134" s="28" t="s">
        <v>2013</v>
      </c>
      <c r="K134" s="28" t="s">
        <v>2014</v>
      </c>
      <c r="L134" s="28" t="s">
        <v>2015</v>
      </c>
      <c r="M134" s="28" t="s">
        <v>2016</v>
      </c>
      <c r="N134" s="28" t="s">
        <v>2017</v>
      </c>
      <c r="O134" s="28"/>
      <c r="P134" s="29" t="str">
        <f t="array" ref="P134">IFERROR(XLOOKUP(D134, '2_Capability_Map'!$C$2:$C$200, '2_Capability_Map'!$M$2:$M$200, "Active"), "Active")</f>
        <v>Active</v>
      </c>
    </row>
    <row r="135" ht="199.5" customHeight="1">
      <c r="A135" s="28" t="s">
        <v>2018</v>
      </c>
      <c r="B135" s="28" t="s">
        <v>1991</v>
      </c>
      <c r="C135" s="32" t="s">
        <v>2010</v>
      </c>
      <c r="D135" s="33" t="s">
        <v>339</v>
      </c>
      <c r="E135" s="28" t="s">
        <v>340</v>
      </c>
      <c r="F135" s="28" t="s">
        <v>2301</v>
      </c>
      <c r="G135" s="28"/>
      <c r="H135" s="28" t="s">
        <v>2011</v>
      </c>
      <c r="I135" s="28" t="s">
        <v>2020</v>
      </c>
      <c r="J135" s="28" t="s">
        <v>2021</v>
      </c>
      <c r="K135" s="28" t="s">
        <v>2022</v>
      </c>
      <c r="L135" s="28" t="s">
        <v>2023</v>
      </c>
      <c r="M135" s="28" t="s">
        <v>2024</v>
      </c>
      <c r="N135" s="28" t="s">
        <v>2025</v>
      </c>
      <c r="O135" s="28"/>
      <c r="P135" s="29" t="str">
        <f t="array" ref="P135">IFERROR(XLOOKUP(D135, '2_Capability_Map'!$C$2:$C$200, '2_Capability_Map'!$M$2:$M$200, "Active"), "Active")</f>
        <v>Active</v>
      </c>
    </row>
    <row r="136" ht="199.5" customHeight="1">
      <c r="A136" s="28" t="s">
        <v>2026</v>
      </c>
      <c r="B136" s="28" t="s">
        <v>1991</v>
      </c>
      <c r="C136" s="32" t="s">
        <v>2027</v>
      </c>
      <c r="D136" s="33" t="s">
        <v>339</v>
      </c>
      <c r="E136" s="28" t="s">
        <v>340</v>
      </c>
      <c r="F136" s="28" t="s">
        <v>2300</v>
      </c>
      <c r="G136" s="28"/>
      <c r="H136" s="28" t="s">
        <v>2011</v>
      </c>
      <c r="I136" s="28" t="s">
        <v>2028</v>
      </c>
      <c r="J136" s="28" t="s">
        <v>2029</v>
      </c>
      <c r="K136" s="28" t="s">
        <v>2030</v>
      </c>
      <c r="L136" s="28" t="s">
        <v>2031</v>
      </c>
      <c r="M136" s="28" t="s">
        <v>1999</v>
      </c>
      <c r="N136" s="28" t="s">
        <v>2032</v>
      </c>
      <c r="O136" s="28"/>
      <c r="P136" s="29" t="str">
        <f t="array" ref="P136">IFERROR(XLOOKUP(D136, '2_Capability_Map'!$C$2:$C$200, '2_Capability_Map'!$M$2:$M$200, "Active"), "Active")</f>
        <v>Active</v>
      </c>
    </row>
    <row r="137" ht="199.5" customHeight="1">
      <c r="A137" s="28" t="s">
        <v>2033</v>
      </c>
      <c r="B137" s="28" t="s">
        <v>1991</v>
      </c>
      <c r="C137" s="32" t="s">
        <v>2034</v>
      </c>
      <c r="D137" s="33" t="s">
        <v>339</v>
      </c>
      <c r="E137" s="28" t="s">
        <v>340</v>
      </c>
      <c r="F137" s="28" t="s">
        <v>2302</v>
      </c>
      <c r="G137" s="28"/>
      <c r="H137" s="28" t="s">
        <v>2011</v>
      </c>
      <c r="I137" s="28" t="s">
        <v>2036</v>
      </c>
      <c r="J137" s="28" t="s">
        <v>2037</v>
      </c>
      <c r="K137" s="28" t="s">
        <v>2038</v>
      </c>
      <c r="L137" s="28"/>
      <c r="M137" s="28" t="s">
        <v>2039</v>
      </c>
      <c r="N137" s="28"/>
      <c r="O137" s="28"/>
      <c r="P137" s="29" t="str">
        <f t="array" ref="P137">IFERROR(XLOOKUP(D137, '2_Capability_Map'!$C$2:$C$200, '2_Capability_Map'!$M$2:$M$200, "Active"), "Active")</f>
        <v>Active</v>
      </c>
    </row>
    <row r="138" ht="199.5" customHeight="1">
      <c r="A138" s="28" t="s">
        <v>2047</v>
      </c>
      <c r="B138" s="28" t="s">
        <v>1991</v>
      </c>
      <c r="C138" s="32" t="s">
        <v>2048</v>
      </c>
      <c r="D138" s="33" t="s">
        <v>339</v>
      </c>
      <c r="E138" s="28" t="s">
        <v>340</v>
      </c>
      <c r="F138" s="28" t="s">
        <v>2299</v>
      </c>
      <c r="G138" s="28" t="s">
        <v>1783</v>
      </c>
      <c r="H138" s="28" t="s">
        <v>1994</v>
      </c>
      <c r="I138" s="28" t="s">
        <v>2049</v>
      </c>
      <c r="J138" s="28" t="s">
        <v>2050</v>
      </c>
      <c r="K138" s="28"/>
      <c r="L138" s="28" t="s">
        <v>2051</v>
      </c>
      <c r="M138" s="28"/>
      <c r="N138" s="28" t="s">
        <v>2052</v>
      </c>
      <c r="O138" s="28"/>
      <c r="P138" s="29" t="str">
        <f t="array" ref="P138">IFERROR(XLOOKUP(D138, '2_Capability_Map'!$C$2:$C$200, '2_Capability_Map'!$M$2:$M$200, "Active"), "Active")</f>
        <v>Active</v>
      </c>
    </row>
    <row r="139" ht="199.5" customHeight="1">
      <c r="A139" s="28" t="s">
        <v>2053</v>
      </c>
      <c r="B139" s="28" t="s">
        <v>1991</v>
      </c>
      <c r="C139" s="32" t="s">
        <v>2048</v>
      </c>
      <c r="D139" s="33" t="s">
        <v>339</v>
      </c>
      <c r="E139" s="28" t="s">
        <v>340</v>
      </c>
      <c r="F139" s="28" t="s">
        <v>2300</v>
      </c>
      <c r="G139" s="28"/>
      <c r="H139" s="28" t="s">
        <v>1994</v>
      </c>
      <c r="I139" s="28" t="s">
        <v>2054</v>
      </c>
      <c r="J139" s="28" t="s">
        <v>2055</v>
      </c>
      <c r="K139" s="28"/>
      <c r="L139" s="28" t="s">
        <v>2056</v>
      </c>
      <c r="M139" s="28"/>
      <c r="N139" s="31" t="s">
        <v>2057</v>
      </c>
      <c r="O139" s="28"/>
      <c r="P139" s="29" t="str">
        <f t="array" ref="P139">IFERROR(XLOOKUP(D139, '2_Capability_Map'!$C$2:$C$200, '2_Capability_Map'!$M$2:$M$200, "Active"), "Active")</f>
        <v>Active</v>
      </c>
    </row>
    <row r="140" ht="199.5" customHeight="1">
      <c r="A140" s="28" t="s">
        <v>2058</v>
      </c>
      <c r="B140" s="28" t="s">
        <v>1991</v>
      </c>
      <c r="C140" s="32" t="s">
        <v>2048</v>
      </c>
      <c r="D140" s="33" t="s">
        <v>339</v>
      </c>
      <c r="E140" s="28" t="s">
        <v>340</v>
      </c>
      <c r="F140" s="28" t="s">
        <v>2303</v>
      </c>
      <c r="G140" s="28"/>
      <c r="H140" s="28" t="s">
        <v>1994</v>
      </c>
      <c r="I140" s="28" t="s">
        <v>2059</v>
      </c>
      <c r="J140" s="28" t="s">
        <v>2060</v>
      </c>
      <c r="K140" s="28" t="s">
        <v>2061</v>
      </c>
      <c r="L140" s="28" t="s">
        <v>2062</v>
      </c>
      <c r="M140" s="28"/>
      <c r="N140" s="28"/>
      <c r="O140" s="28"/>
      <c r="P140" s="29" t="str">
        <f t="array" ref="P140">IFERROR(XLOOKUP(D140, '2_Capability_Map'!$C$2:$C$200, '2_Capability_Map'!$M$2:$M$200, "Active"), "Active")</f>
        <v>Active</v>
      </c>
    </row>
    <row r="141" ht="199.5" customHeight="1">
      <c r="A141" s="28" t="s">
        <v>2063</v>
      </c>
      <c r="B141" s="28" t="s">
        <v>1991</v>
      </c>
      <c r="C141" s="32" t="s">
        <v>2048</v>
      </c>
      <c r="D141" s="33" t="s">
        <v>339</v>
      </c>
      <c r="E141" s="28" t="s">
        <v>340</v>
      </c>
      <c r="F141" s="28" t="s">
        <v>2300</v>
      </c>
      <c r="G141" s="28"/>
      <c r="H141" s="28" t="s">
        <v>1994</v>
      </c>
      <c r="I141" s="28" t="s">
        <v>2064</v>
      </c>
      <c r="J141" s="28" t="s">
        <v>2065</v>
      </c>
      <c r="K141" s="28" t="s">
        <v>2066</v>
      </c>
      <c r="L141" s="28" t="s">
        <v>2067</v>
      </c>
      <c r="M141" s="28"/>
      <c r="N141" s="28"/>
      <c r="O141" s="28"/>
      <c r="P141" s="29" t="str">
        <f t="array" ref="P141">IFERROR(XLOOKUP(D141, '2_Capability_Map'!$C$2:$C$200, '2_Capability_Map'!$M$2:$M$200, "Active"), "Active")</f>
        <v>Active</v>
      </c>
    </row>
    <row r="142" ht="199.5" customHeight="1">
      <c r="A142" s="28" t="s">
        <v>2068</v>
      </c>
      <c r="B142" s="28" t="s">
        <v>1991</v>
      </c>
      <c r="C142" s="32" t="s">
        <v>2048</v>
      </c>
      <c r="D142" s="33" t="s">
        <v>339</v>
      </c>
      <c r="E142" s="28" t="s">
        <v>340</v>
      </c>
      <c r="F142" s="28" t="s">
        <v>2300</v>
      </c>
      <c r="G142" s="28"/>
      <c r="H142" s="28" t="s">
        <v>1994</v>
      </c>
      <c r="I142" s="28" t="s">
        <v>2070</v>
      </c>
      <c r="J142" s="28" t="s">
        <v>2071</v>
      </c>
      <c r="K142" s="28" t="s">
        <v>2072</v>
      </c>
      <c r="L142" s="28" t="s">
        <v>2073</v>
      </c>
      <c r="M142" s="28"/>
      <c r="N142" s="28"/>
      <c r="O142" s="28"/>
      <c r="P142" s="29" t="str">
        <f t="array" ref="P142">IFERROR(XLOOKUP(D142, '2_Capability_Map'!$C$2:$C$200, '2_Capability_Map'!$M$2:$M$200, "Active"), "Active")</f>
        <v>Active</v>
      </c>
    </row>
    <row r="143" ht="199.5" customHeight="1">
      <c r="A143" s="28" t="s">
        <v>2074</v>
      </c>
      <c r="B143" s="28" t="s">
        <v>1991</v>
      </c>
      <c r="C143" s="32" t="s">
        <v>2048</v>
      </c>
      <c r="D143" s="33" t="s">
        <v>339</v>
      </c>
      <c r="E143" s="28" t="s">
        <v>340</v>
      </c>
      <c r="F143" s="28" t="s">
        <v>2300</v>
      </c>
      <c r="G143" s="28"/>
      <c r="H143" s="28" t="s">
        <v>1994</v>
      </c>
      <c r="I143" s="28" t="s">
        <v>2075</v>
      </c>
      <c r="J143" s="28" t="s">
        <v>2076</v>
      </c>
      <c r="K143" s="28" t="s">
        <v>2077</v>
      </c>
      <c r="L143" s="28" t="s">
        <v>2073</v>
      </c>
      <c r="M143" s="28"/>
      <c r="N143" s="28"/>
      <c r="O143" s="28"/>
      <c r="P143" s="29" t="str">
        <f t="array" ref="P143">IFERROR(XLOOKUP(D143, '2_Capability_Map'!$C$2:$C$200, '2_Capability_Map'!$M$2:$M$200, "Active"), "Active")</f>
        <v>Active</v>
      </c>
    </row>
    <row r="144" ht="199.5" customHeight="1">
      <c r="A144" s="28" t="s">
        <v>2078</v>
      </c>
      <c r="B144" s="28" t="s">
        <v>1991</v>
      </c>
      <c r="C144" s="32" t="s">
        <v>2048</v>
      </c>
      <c r="D144" s="33" t="s">
        <v>339</v>
      </c>
      <c r="E144" s="28" t="s">
        <v>340</v>
      </c>
      <c r="F144" s="28" t="s">
        <v>2300</v>
      </c>
      <c r="G144" s="28"/>
      <c r="H144" s="28" t="s">
        <v>1994</v>
      </c>
      <c r="I144" s="28" t="s">
        <v>2079</v>
      </c>
      <c r="J144" s="28" t="s">
        <v>2080</v>
      </c>
      <c r="K144" s="28" t="s">
        <v>2081</v>
      </c>
      <c r="L144" s="28" t="s">
        <v>2073</v>
      </c>
      <c r="M144" s="28"/>
      <c r="N144" s="28"/>
      <c r="O144" s="28"/>
      <c r="P144" s="29" t="str">
        <f t="array" ref="P144">IFERROR(XLOOKUP(D144, '2_Capability_Map'!$C$2:$C$200, '2_Capability_Map'!$M$2:$M$200, "Active"), "Active")</f>
        <v>Active</v>
      </c>
    </row>
    <row r="145" ht="199.5" customHeight="1">
      <c r="A145" s="28" t="s">
        <v>2082</v>
      </c>
      <c r="B145" s="28" t="s">
        <v>1991</v>
      </c>
      <c r="C145" s="32" t="s">
        <v>2048</v>
      </c>
      <c r="D145" s="33" t="s">
        <v>339</v>
      </c>
      <c r="E145" s="28" t="s">
        <v>340</v>
      </c>
      <c r="F145" s="28" t="s">
        <v>2300</v>
      </c>
      <c r="G145" s="28"/>
      <c r="H145" s="28" t="s">
        <v>1994</v>
      </c>
      <c r="I145" s="28" t="s">
        <v>2083</v>
      </c>
      <c r="J145" s="28" t="s">
        <v>2084</v>
      </c>
      <c r="K145" s="28" t="s">
        <v>2085</v>
      </c>
      <c r="L145" s="28" t="s">
        <v>2073</v>
      </c>
      <c r="M145" s="28"/>
      <c r="N145" s="28"/>
      <c r="O145" s="28"/>
      <c r="P145" s="29" t="str">
        <f t="array" ref="P145">IFERROR(XLOOKUP(D145, '2_Capability_Map'!$C$2:$C$200, '2_Capability_Map'!$M$2:$M$200, "Active"), "Active")</f>
        <v>Active</v>
      </c>
    </row>
    <row r="146" ht="199.5" customHeight="1">
      <c r="A146" s="28" t="s">
        <v>2086</v>
      </c>
      <c r="B146" s="28" t="s">
        <v>1991</v>
      </c>
      <c r="C146" s="32" t="s">
        <v>2048</v>
      </c>
      <c r="D146" s="33" t="s">
        <v>339</v>
      </c>
      <c r="E146" s="28" t="s">
        <v>340</v>
      </c>
      <c r="F146" s="28" t="s">
        <v>2300</v>
      </c>
      <c r="G146" s="28"/>
      <c r="H146" s="28" t="s">
        <v>1994</v>
      </c>
      <c r="I146" s="28" t="s">
        <v>2087</v>
      </c>
      <c r="J146" s="28" t="s">
        <v>2088</v>
      </c>
      <c r="K146" s="28" t="s">
        <v>2089</v>
      </c>
      <c r="L146" s="28" t="s">
        <v>2073</v>
      </c>
      <c r="M146" s="28"/>
      <c r="N146" s="28"/>
      <c r="O146" s="28"/>
      <c r="P146" s="29" t="str">
        <f t="array" ref="P146">IFERROR(XLOOKUP(D146, '2_Capability_Map'!$C$2:$C$200, '2_Capability_Map'!$M$2:$M$200, "Active"), "Active")</f>
        <v>Active</v>
      </c>
    </row>
    <row r="147" ht="199.5" customHeight="1">
      <c r="A147" s="28" t="s">
        <v>2094</v>
      </c>
      <c r="B147" s="28" t="s">
        <v>1991</v>
      </c>
      <c r="C147" s="32" t="s">
        <v>2048</v>
      </c>
      <c r="D147" s="33" t="s">
        <v>339</v>
      </c>
      <c r="E147" s="28" t="s">
        <v>340</v>
      </c>
      <c r="F147" s="28" t="s">
        <v>2303</v>
      </c>
      <c r="G147" s="28"/>
      <c r="H147" s="28" t="s">
        <v>1994</v>
      </c>
      <c r="I147" s="28" t="s">
        <v>2096</v>
      </c>
      <c r="J147" s="28" t="s">
        <v>2097</v>
      </c>
      <c r="K147" s="28" t="s">
        <v>2098</v>
      </c>
      <c r="L147" s="28" t="s">
        <v>2073</v>
      </c>
      <c r="M147" s="28"/>
      <c r="N147" s="28"/>
      <c r="O147" s="28"/>
      <c r="P147" s="29" t="str">
        <f t="array" ref="P147">IFERROR(XLOOKUP(D147, '2_Capability_Map'!$C$2:$C$200, '2_Capability_Map'!$M$2:$M$200, "Active"), "Active")</f>
        <v>Active</v>
      </c>
    </row>
    <row r="148" ht="199.5" customHeight="1">
      <c r="A148" s="28" t="s">
        <v>2099</v>
      </c>
      <c r="B148" s="28" t="s">
        <v>1991</v>
      </c>
      <c r="C148" s="32" t="s">
        <v>2048</v>
      </c>
      <c r="D148" s="33" t="s">
        <v>339</v>
      </c>
      <c r="E148" s="28" t="s">
        <v>340</v>
      </c>
      <c r="F148" s="28" t="s">
        <v>2303</v>
      </c>
      <c r="G148" s="28"/>
      <c r="H148" s="28" t="s">
        <v>1994</v>
      </c>
      <c r="I148" s="28" t="s">
        <v>2100</v>
      </c>
      <c r="J148" s="28" t="s">
        <v>2101</v>
      </c>
      <c r="K148" s="28" t="s">
        <v>2102</v>
      </c>
      <c r="L148" s="28" t="s">
        <v>2073</v>
      </c>
      <c r="M148" s="28"/>
      <c r="N148" s="28"/>
      <c r="O148" s="28"/>
      <c r="P148" s="29" t="str">
        <f t="array" ref="P148">IFERROR(XLOOKUP(D148, '2_Capability_Map'!$C$2:$C$200, '2_Capability_Map'!$M$2:$M$200, "Active"), "Active")</f>
        <v>Active</v>
      </c>
    </row>
    <row r="149" ht="199.5" customHeight="1">
      <c r="A149" s="28" t="s">
        <v>2103</v>
      </c>
      <c r="B149" s="28" t="s">
        <v>1991</v>
      </c>
      <c r="C149" s="32" t="s">
        <v>2048</v>
      </c>
      <c r="D149" s="33" t="s">
        <v>339</v>
      </c>
      <c r="E149" s="28" t="s">
        <v>340</v>
      </c>
      <c r="F149" s="28" t="s">
        <v>2300</v>
      </c>
      <c r="G149" s="28"/>
      <c r="H149" s="28" t="s">
        <v>1994</v>
      </c>
      <c r="I149" s="28" t="s">
        <v>2104</v>
      </c>
      <c r="J149" s="28" t="s">
        <v>2105</v>
      </c>
      <c r="K149" s="28"/>
      <c r="L149" s="28"/>
      <c r="M149" s="28"/>
      <c r="N149" s="28"/>
      <c r="O149" s="28"/>
      <c r="P149" s="29" t="str">
        <f t="array" ref="P149">IFERROR(XLOOKUP(D149, '2_Capability_Map'!$C$2:$C$200, '2_Capability_Map'!$M$2:$M$200, "Active"), "Active")</f>
        <v>Active</v>
      </c>
    </row>
    <row r="150" ht="199.5" customHeight="1">
      <c r="A150" s="28" t="s">
        <v>2106</v>
      </c>
      <c r="B150" s="28" t="s">
        <v>1991</v>
      </c>
      <c r="C150" s="28" t="s">
        <v>2107</v>
      </c>
      <c r="D150" s="28" t="s">
        <v>339</v>
      </c>
      <c r="E150" s="28" t="s">
        <v>340</v>
      </c>
      <c r="F150" s="28" t="s">
        <v>2301</v>
      </c>
      <c r="G150" s="28"/>
      <c r="H150" s="28" t="s">
        <v>2011</v>
      </c>
      <c r="I150" s="28" t="s">
        <v>2108</v>
      </c>
      <c r="J150" s="28" t="s">
        <v>2109</v>
      </c>
      <c r="K150" s="28" t="s">
        <v>2110</v>
      </c>
      <c r="L150" s="28" t="s">
        <v>2111</v>
      </c>
      <c r="M150" s="28" t="s">
        <v>2112</v>
      </c>
      <c r="N150" s="28" t="s">
        <v>2113</v>
      </c>
      <c r="O150" s="28"/>
      <c r="P150" s="29" t="str">
        <f t="array" ref="P150">IFERROR(XLOOKUP(D150, '2_Capability_Map'!$C$2:$C$200, '2_Capability_Map'!$M$2:$M$200, "Active"), "Active")</f>
        <v>Active</v>
      </c>
    </row>
    <row r="151" ht="199.5" customHeight="1">
      <c r="A151" s="28" t="s">
        <v>2114</v>
      </c>
      <c r="B151" s="28" t="s">
        <v>1991</v>
      </c>
      <c r="C151" s="32" t="s">
        <v>2115</v>
      </c>
      <c r="D151" s="33" t="s">
        <v>339</v>
      </c>
      <c r="E151" s="28" t="s">
        <v>340</v>
      </c>
      <c r="F151" s="28" t="s">
        <v>2300</v>
      </c>
      <c r="G151" s="28"/>
      <c r="H151" s="28" t="s">
        <v>2011</v>
      </c>
      <c r="I151" s="28" t="s">
        <v>2116</v>
      </c>
      <c r="J151" s="28" t="s">
        <v>2117</v>
      </c>
      <c r="K151" s="28" t="s">
        <v>2118</v>
      </c>
      <c r="L151" s="28" t="s">
        <v>2119</v>
      </c>
      <c r="M151" s="28"/>
      <c r="N151" s="28"/>
      <c r="O151" s="28"/>
      <c r="P151" s="29" t="str">
        <f t="array" ref="P151">IFERROR(XLOOKUP(D151, '2_Capability_Map'!$C$2:$C$200, '2_Capability_Map'!$M$2:$M$200, "Active"), "Active")</f>
        <v>Active</v>
      </c>
    </row>
    <row r="152" ht="199.5" customHeight="1">
      <c r="A152" s="28" t="s">
        <v>2304</v>
      </c>
      <c r="B152" s="28" t="s">
        <v>1991</v>
      </c>
      <c r="C152" s="32" t="s">
        <v>2115</v>
      </c>
      <c r="D152" s="33" t="s">
        <v>339</v>
      </c>
      <c r="E152" s="28" t="s">
        <v>340</v>
      </c>
      <c r="F152" s="28" t="s">
        <v>2300</v>
      </c>
      <c r="G152" s="28"/>
      <c r="H152" s="28" t="s">
        <v>2011</v>
      </c>
      <c r="I152" s="28" t="s">
        <v>2305</v>
      </c>
      <c r="J152" s="28" t="s">
        <v>2306</v>
      </c>
      <c r="K152" s="28" t="s">
        <v>2307</v>
      </c>
      <c r="L152" s="28" t="s">
        <v>2308</v>
      </c>
      <c r="M152" s="28"/>
      <c r="N152" s="28"/>
      <c r="O152" s="28"/>
      <c r="P152" s="29" t="str">
        <f t="array" ref="P152">IFERROR(XLOOKUP(D152, '2_Capability_Map'!$C$2:$C$200, '2_Capability_Map'!$M$2:$M$200, "Active"), "Active")</f>
        <v>Active</v>
      </c>
    </row>
    <row r="153" ht="199.5" customHeight="1">
      <c r="A153" s="28" t="s">
        <v>2309</v>
      </c>
      <c r="B153" s="28" t="s">
        <v>1991</v>
      </c>
      <c r="C153" s="32" t="s">
        <v>2115</v>
      </c>
      <c r="D153" s="33" t="s">
        <v>339</v>
      </c>
      <c r="E153" s="28" t="s">
        <v>340</v>
      </c>
      <c r="F153" s="28" t="s">
        <v>2302</v>
      </c>
      <c r="G153" s="28"/>
      <c r="H153" s="28" t="s">
        <v>2011</v>
      </c>
      <c r="I153" s="28" t="s">
        <v>2310</v>
      </c>
      <c r="J153" s="28" t="s">
        <v>2311</v>
      </c>
      <c r="K153" s="28" t="s">
        <v>2312</v>
      </c>
      <c r="L153" s="28" t="s">
        <v>2313</v>
      </c>
      <c r="M153" s="28"/>
      <c r="N153" s="28"/>
      <c r="O153" s="28"/>
      <c r="P153" s="29" t="str">
        <f t="array" ref="P153">IFERROR(XLOOKUP(D153, '2_Capability_Map'!$C$2:$C$200, '2_Capability_Map'!$M$2:$M$200, "Active"), "Active")</f>
        <v>Active</v>
      </c>
    </row>
    <row r="154" ht="199.5" customHeight="1">
      <c r="A154" s="28" t="s">
        <v>2314</v>
      </c>
      <c r="B154" s="28" t="s">
        <v>1991</v>
      </c>
      <c r="C154" s="32" t="s">
        <v>2115</v>
      </c>
      <c r="D154" s="33" t="s">
        <v>339</v>
      </c>
      <c r="E154" s="28" t="s">
        <v>340</v>
      </c>
      <c r="F154" s="28" t="s">
        <v>2302</v>
      </c>
      <c r="G154" s="28" t="s">
        <v>1848</v>
      </c>
      <c r="H154" s="28" t="s">
        <v>2011</v>
      </c>
      <c r="I154" s="28" t="s">
        <v>2315</v>
      </c>
      <c r="J154" s="28" t="s">
        <v>2316</v>
      </c>
      <c r="K154" s="28" t="s">
        <v>2317</v>
      </c>
      <c r="L154" s="28" t="s">
        <v>2318</v>
      </c>
      <c r="M154" s="28"/>
      <c r="N154" s="28"/>
      <c r="O154" s="28"/>
      <c r="P154" s="29" t="str">
        <f t="array" ref="P154">IFERROR(XLOOKUP(D154, '2_Capability_Map'!$C$2:$C$200, '2_Capability_Map'!$M$2:$M$200, "Active"), "Active")</f>
        <v>Active</v>
      </c>
    </row>
    <row r="155" ht="199.5" customHeight="1">
      <c r="A155" s="28" t="s">
        <v>2120</v>
      </c>
      <c r="B155" s="28" t="s">
        <v>1991</v>
      </c>
      <c r="C155" s="32" t="s">
        <v>2115</v>
      </c>
      <c r="D155" s="33" t="s">
        <v>339</v>
      </c>
      <c r="E155" s="28" t="s">
        <v>340</v>
      </c>
      <c r="F155" s="28" t="s">
        <v>2302</v>
      </c>
      <c r="G155" s="28"/>
      <c r="H155" s="28" t="s">
        <v>2011</v>
      </c>
      <c r="I155" s="28" t="s">
        <v>2121</v>
      </c>
      <c r="J155" s="28" t="s">
        <v>2122</v>
      </c>
      <c r="K155" s="28"/>
      <c r="L155" s="28"/>
      <c r="M155" s="28"/>
      <c r="N155" s="28"/>
      <c r="O155" s="28"/>
      <c r="P155" s="29" t="str">
        <f t="array" ref="P155">IFERROR(XLOOKUP(D155, '2_Capability_Map'!$C$2:$C$200, '2_Capability_Map'!$M$2:$M$200, "Active"), "Active")</f>
        <v>Active</v>
      </c>
    </row>
    <row r="156" ht="199.5" customHeight="1">
      <c r="A156" s="28" t="s">
        <v>2129</v>
      </c>
      <c r="B156" s="28" t="s">
        <v>1991</v>
      </c>
      <c r="C156" s="28" t="s">
        <v>2130</v>
      </c>
      <c r="D156" s="28" t="s">
        <v>339</v>
      </c>
      <c r="E156" s="28" t="s">
        <v>340</v>
      </c>
      <c r="F156" s="28" t="s">
        <v>2302</v>
      </c>
      <c r="G156" s="28"/>
      <c r="H156" s="28" t="s">
        <v>2011</v>
      </c>
      <c r="I156" s="28" t="s">
        <v>2131</v>
      </c>
      <c r="J156" s="28" t="s">
        <v>2132</v>
      </c>
      <c r="K156" s="28" t="s">
        <v>2133</v>
      </c>
      <c r="L156" s="28" t="s">
        <v>2134</v>
      </c>
      <c r="M156" s="28"/>
      <c r="N156" s="28"/>
      <c r="O156" s="28"/>
      <c r="P156" s="29" t="str">
        <f t="array" ref="P156">IFERROR(XLOOKUP(D156, '2_Capability_Map'!$C$2:$C$200, '2_Capability_Map'!$M$2:$M$200, "Active"), "Active")</f>
        <v>Active</v>
      </c>
    </row>
    <row r="157" ht="199.5" customHeight="1">
      <c r="A157" s="28" t="s">
        <v>2319</v>
      </c>
      <c r="B157" s="28" t="s">
        <v>1991</v>
      </c>
      <c r="C157" s="32" t="s">
        <v>2034</v>
      </c>
      <c r="D157" s="33" t="s">
        <v>347</v>
      </c>
      <c r="E157" s="28" t="s">
        <v>348</v>
      </c>
      <c r="F157" s="28" t="s">
        <v>2320</v>
      </c>
      <c r="G157" s="28"/>
      <c r="H157" s="28" t="s">
        <v>2011</v>
      </c>
      <c r="I157" s="28" t="s">
        <v>2321</v>
      </c>
      <c r="J157" s="28" t="s">
        <v>2322</v>
      </c>
      <c r="K157" s="28" t="s">
        <v>2323</v>
      </c>
      <c r="L157" s="28"/>
      <c r="M157" s="28"/>
      <c r="N157" s="28"/>
      <c r="O157" s="28"/>
      <c r="P157" s="29" t="str">
        <f t="array" ref="P157">IFERROR(XLOOKUP(D157, '2_Capability_Map'!$C$2:$C$200, '2_Capability_Map'!$M$2:$M$200, "Active"), "Active")</f>
        <v>Active</v>
      </c>
    </row>
    <row r="158" ht="199.5" customHeight="1">
      <c r="A158" s="28" t="s">
        <v>2324</v>
      </c>
      <c r="B158" s="28" t="s">
        <v>1991</v>
      </c>
      <c r="C158" s="32" t="s">
        <v>2325</v>
      </c>
      <c r="D158" s="33" t="s">
        <v>368</v>
      </c>
      <c r="E158" s="28" t="s">
        <v>369</v>
      </c>
      <c r="F158" s="28" t="s">
        <v>2326</v>
      </c>
      <c r="G158" s="28"/>
      <c r="H158" s="28" t="s">
        <v>2011</v>
      </c>
      <c r="I158" s="28" t="s">
        <v>2327</v>
      </c>
      <c r="J158" s="28" t="s">
        <v>2328</v>
      </c>
      <c r="K158" s="28" t="s">
        <v>2329</v>
      </c>
      <c r="L158" s="28" t="s">
        <v>2330</v>
      </c>
      <c r="M158" s="28"/>
      <c r="N158" s="28"/>
      <c r="O158" s="28"/>
      <c r="P158" s="29" t="str">
        <f t="array" ref="P158">IFERROR(XLOOKUP(D158, '2_Capability_Map'!$C$2:$C$200, '2_Capability_Map'!$M$2:$M$200, "Active"), "Active")</f>
        <v>Active</v>
      </c>
    </row>
    <row r="159" ht="199.5" customHeight="1">
      <c r="A159" s="28" t="s">
        <v>2331</v>
      </c>
      <c r="B159" s="28" t="s">
        <v>1991</v>
      </c>
      <c r="C159" s="32" t="s">
        <v>2048</v>
      </c>
      <c r="D159" s="33" t="s">
        <v>368</v>
      </c>
      <c r="E159" s="28" t="s">
        <v>369</v>
      </c>
      <c r="F159" s="28" t="s">
        <v>2332</v>
      </c>
      <c r="G159" s="28" t="s">
        <v>1783</v>
      </c>
      <c r="H159" s="28" t="s">
        <v>2011</v>
      </c>
      <c r="I159" s="28" t="s">
        <v>2333</v>
      </c>
      <c r="J159" s="28" t="s">
        <v>2334</v>
      </c>
      <c r="K159" s="28" t="s">
        <v>2335</v>
      </c>
      <c r="L159" s="28" t="s">
        <v>2336</v>
      </c>
      <c r="M159" s="28"/>
      <c r="N159" s="28"/>
      <c r="O159" s="28"/>
      <c r="P159" s="29" t="str">
        <f t="array" ref="P159">IFERROR(XLOOKUP(D159, '2_Capability_Map'!$C$2:$C$200, '2_Capability_Map'!$M$2:$M$200, "Active"), "Active")</f>
        <v>Active</v>
      </c>
    </row>
    <row r="160" ht="199.5" customHeight="1">
      <c r="A160" s="28" t="s">
        <v>2337</v>
      </c>
      <c r="B160" s="28" t="s">
        <v>1991</v>
      </c>
      <c r="C160" s="32" t="s">
        <v>2338</v>
      </c>
      <c r="D160" s="33" t="s">
        <v>368</v>
      </c>
      <c r="E160" s="28" t="s">
        <v>369</v>
      </c>
      <c r="F160" s="28" t="s">
        <v>2339</v>
      </c>
      <c r="G160" s="28"/>
      <c r="H160" s="28" t="s">
        <v>2011</v>
      </c>
      <c r="I160" s="28" t="s">
        <v>2340</v>
      </c>
      <c r="J160" s="28" t="s">
        <v>2341</v>
      </c>
      <c r="K160" s="28" t="s">
        <v>2342</v>
      </c>
      <c r="L160" s="28" t="s">
        <v>2343</v>
      </c>
      <c r="M160" s="28" t="s">
        <v>2344</v>
      </c>
      <c r="N160" s="28" t="s">
        <v>2345</v>
      </c>
      <c r="O160" s="28"/>
      <c r="P160" s="29" t="str">
        <f t="array" ref="P160">IFERROR(XLOOKUP(D160, '2_Capability_Map'!$C$2:$C$200, '2_Capability_Map'!$M$2:$M$200, "Active"), "Active")</f>
        <v>Active</v>
      </c>
    </row>
    <row r="161" ht="199.5" customHeight="1">
      <c r="A161" s="28" t="s">
        <v>2346</v>
      </c>
      <c r="B161" s="28" t="s">
        <v>1991</v>
      </c>
      <c r="C161" s="32" t="s">
        <v>2347</v>
      </c>
      <c r="D161" s="33" t="s">
        <v>368</v>
      </c>
      <c r="E161" s="28" t="s">
        <v>369</v>
      </c>
      <c r="F161" s="28" t="s">
        <v>2348</v>
      </c>
      <c r="G161" s="28"/>
      <c r="H161" s="28" t="s">
        <v>2011</v>
      </c>
      <c r="I161" s="28" t="s">
        <v>2349</v>
      </c>
      <c r="J161" s="28" t="s">
        <v>2350</v>
      </c>
      <c r="K161" s="28" t="s">
        <v>2351</v>
      </c>
      <c r="L161" s="28" t="s">
        <v>2352</v>
      </c>
      <c r="M161" s="28"/>
      <c r="N161" s="28"/>
      <c r="O161" s="28"/>
      <c r="P161" s="29" t="str">
        <f t="array" ref="P161">IFERROR(XLOOKUP(D161, '2_Capability_Map'!$C$2:$C$200, '2_Capability_Map'!$M$2:$M$200, "Active"), "Active")</f>
        <v>Active</v>
      </c>
    </row>
    <row r="162" ht="199.5" customHeight="1">
      <c r="A162" s="28" t="s">
        <v>2353</v>
      </c>
      <c r="B162" s="28" t="s">
        <v>1991</v>
      </c>
      <c r="C162" s="32" t="s">
        <v>2115</v>
      </c>
      <c r="D162" s="33" t="s">
        <v>368</v>
      </c>
      <c r="E162" s="28" t="s">
        <v>369</v>
      </c>
      <c r="F162" s="28" t="s">
        <v>2354</v>
      </c>
      <c r="G162" s="28"/>
      <c r="H162" s="28" t="s">
        <v>2011</v>
      </c>
      <c r="I162" s="28" t="s">
        <v>2355</v>
      </c>
      <c r="J162" s="28" t="s">
        <v>2356</v>
      </c>
      <c r="K162" s="28" t="s">
        <v>2357</v>
      </c>
      <c r="L162" s="28" t="s">
        <v>2358</v>
      </c>
      <c r="M162" s="28"/>
      <c r="N162" s="28"/>
      <c r="O162" s="28"/>
      <c r="P162" s="29" t="str">
        <f t="array" ref="P162">IFERROR(XLOOKUP(D162, '2_Capability_Map'!$C$2:$C$200, '2_Capability_Map'!$M$2:$M$200, "Active"), "Active")</f>
        <v>Active</v>
      </c>
    </row>
    <row r="163" ht="199.5" customHeight="1">
      <c r="A163" s="28" t="s">
        <v>2359</v>
      </c>
      <c r="B163" s="28" t="s">
        <v>1991</v>
      </c>
      <c r="C163" s="32" t="s">
        <v>2360</v>
      </c>
      <c r="D163" s="33" t="s">
        <v>368</v>
      </c>
      <c r="E163" s="28" t="s">
        <v>369</v>
      </c>
      <c r="F163" s="28" t="s">
        <v>2354</v>
      </c>
      <c r="G163" s="28"/>
      <c r="H163" s="28" t="s">
        <v>2011</v>
      </c>
      <c r="I163" s="28" t="s">
        <v>2361</v>
      </c>
      <c r="J163" s="28" t="s">
        <v>2362</v>
      </c>
      <c r="K163" s="28" t="s">
        <v>2363</v>
      </c>
      <c r="L163" s="28" t="s">
        <v>2364</v>
      </c>
      <c r="M163" s="28" t="s">
        <v>2364</v>
      </c>
      <c r="N163" s="28" t="s">
        <v>2364</v>
      </c>
      <c r="O163" s="28"/>
      <c r="P163" s="29" t="str">
        <f t="array" ref="P163">IFERROR(XLOOKUP(D163, '2_Capability_Map'!$C$2:$C$200, '2_Capability_Map'!$M$2:$M$200, "Active"), "Active")</f>
        <v>Active</v>
      </c>
    </row>
    <row r="164" ht="199.5" customHeight="1">
      <c r="A164" s="28" t="s">
        <v>2365</v>
      </c>
      <c r="B164" s="28" t="s">
        <v>1991</v>
      </c>
      <c r="C164" s="32" t="s">
        <v>2360</v>
      </c>
      <c r="D164" s="33" t="s">
        <v>368</v>
      </c>
      <c r="E164" s="28" t="s">
        <v>369</v>
      </c>
      <c r="F164" s="28" t="s">
        <v>2354</v>
      </c>
      <c r="G164" s="28"/>
      <c r="H164" s="28" t="s">
        <v>2011</v>
      </c>
      <c r="I164" s="28" t="s">
        <v>2366</v>
      </c>
      <c r="J164" s="28" t="s">
        <v>2367</v>
      </c>
      <c r="K164" s="28" t="s">
        <v>2368</v>
      </c>
      <c r="L164" s="28" t="s">
        <v>2369</v>
      </c>
      <c r="M164" s="28" t="s">
        <v>2370</v>
      </c>
      <c r="N164" s="28" t="s">
        <v>2370</v>
      </c>
      <c r="O164" s="28"/>
      <c r="P164" s="29" t="str">
        <f t="array" ref="P164">IFERROR(XLOOKUP(D164, '2_Capability_Map'!$C$2:$C$200, '2_Capability_Map'!$M$2:$M$200, "Active"), "Active")</f>
        <v>Active</v>
      </c>
    </row>
    <row r="165" ht="199.5" customHeight="1">
      <c r="A165" s="28" t="s">
        <v>2324</v>
      </c>
      <c r="B165" s="28" t="s">
        <v>1991</v>
      </c>
      <c r="C165" s="32" t="s">
        <v>2325</v>
      </c>
      <c r="D165" s="33" t="s">
        <v>376</v>
      </c>
      <c r="E165" s="28" t="s">
        <v>377</v>
      </c>
      <c r="F165" s="28" t="s">
        <v>2371</v>
      </c>
      <c r="G165" s="28"/>
      <c r="H165" s="28" t="s">
        <v>2011</v>
      </c>
      <c r="I165" s="28" t="s">
        <v>2327</v>
      </c>
      <c r="J165" s="28" t="s">
        <v>2328</v>
      </c>
      <c r="K165" s="28" t="s">
        <v>2329</v>
      </c>
      <c r="L165" s="28" t="s">
        <v>2330</v>
      </c>
      <c r="M165" s="28"/>
      <c r="N165" s="28"/>
      <c r="O165" s="28"/>
      <c r="P165" s="29" t="str">
        <f t="array" ref="P165">IFERROR(XLOOKUP(D165, '2_Capability_Map'!$C$2:$C$200, '2_Capability_Map'!$M$2:$M$200, "Active"), "Active")</f>
        <v>Active</v>
      </c>
    </row>
    <row r="166" ht="199.5" customHeight="1">
      <c r="A166" s="28" t="s">
        <v>2331</v>
      </c>
      <c r="B166" s="28" t="s">
        <v>1991</v>
      </c>
      <c r="C166" s="32" t="s">
        <v>2048</v>
      </c>
      <c r="D166" s="33" t="s">
        <v>376</v>
      </c>
      <c r="E166" s="28" t="s">
        <v>377</v>
      </c>
      <c r="F166" s="28" t="s">
        <v>2372</v>
      </c>
      <c r="G166" s="28" t="s">
        <v>1783</v>
      </c>
      <c r="H166" s="28" t="s">
        <v>2011</v>
      </c>
      <c r="I166" s="28" t="s">
        <v>2333</v>
      </c>
      <c r="J166" s="28" t="s">
        <v>2334</v>
      </c>
      <c r="K166" s="28" t="s">
        <v>2335</v>
      </c>
      <c r="L166" s="28" t="s">
        <v>2336</v>
      </c>
      <c r="M166" s="28"/>
      <c r="N166" s="28"/>
      <c r="O166" s="28"/>
      <c r="P166" s="29" t="str">
        <f t="array" ref="P166">IFERROR(XLOOKUP(D166, '2_Capability_Map'!$C$2:$C$200, '2_Capability_Map'!$M$2:$M$200, "Active"), "Active")</f>
        <v>Active</v>
      </c>
    </row>
    <row r="167" ht="199.5" customHeight="1">
      <c r="A167" s="28" t="s">
        <v>2337</v>
      </c>
      <c r="B167" s="28" t="s">
        <v>1991</v>
      </c>
      <c r="C167" s="32" t="s">
        <v>2338</v>
      </c>
      <c r="D167" s="33" t="s">
        <v>376</v>
      </c>
      <c r="E167" s="28" t="s">
        <v>377</v>
      </c>
      <c r="F167" s="28" t="s">
        <v>2373</v>
      </c>
      <c r="G167" s="28"/>
      <c r="H167" s="28" t="s">
        <v>2011</v>
      </c>
      <c r="I167" s="28" t="s">
        <v>2340</v>
      </c>
      <c r="J167" s="28" t="s">
        <v>2341</v>
      </c>
      <c r="K167" s="28" t="s">
        <v>2342</v>
      </c>
      <c r="L167" s="28" t="s">
        <v>2343</v>
      </c>
      <c r="M167" s="28" t="s">
        <v>2344</v>
      </c>
      <c r="N167" s="28" t="s">
        <v>2345</v>
      </c>
      <c r="O167" s="28"/>
      <c r="P167" s="29" t="str">
        <f t="array" ref="P167">IFERROR(XLOOKUP(D167, '2_Capability_Map'!$C$2:$C$200, '2_Capability_Map'!$M$2:$M$200, "Active"), "Active")</f>
        <v>Active</v>
      </c>
    </row>
    <row r="168" ht="199.5" customHeight="1">
      <c r="A168" s="28" t="s">
        <v>2353</v>
      </c>
      <c r="B168" s="28" t="s">
        <v>1991</v>
      </c>
      <c r="C168" s="32" t="s">
        <v>2115</v>
      </c>
      <c r="D168" s="33" t="s">
        <v>376</v>
      </c>
      <c r="E168" s="28" t="s">
        <v>377</v>
      </c>
      <c r="F168" s="28" t="s">
        <v>2371</v>
      </c>
      <c r="G168" s="28"/>
      <c r="H168" s="28" t="s">
        <v>2011</v>
      </c>
      <c r="I168" s="28" t="s">
        <v>2355</v>
      </c>
      <c r="J168" s="28" t="s">
        <v>2356</v>
      </c>
      <c r="K168" s="28" t="s">
        <v>2357</v>
      </c>
      <c r="L168" s="28" t="s">
        <v>2358</v>
      </c>
      <c r="M168" s="28"/>
      <c r="N168" s="28"/>
      <c r="O168" s="28"/>
      <c r="P168" s="29" t="str">
        <f t="array" ref="P168">IFERROR(XLOOKUP(D168, '2_Capability_Map'!$C$2:$C$200, '2_Capability_Map'!$M$2:$M$200, "Active"), "Active")</f>
        <v>Active</v>
      </c>
    </row>
    <row r="169" ht="199.5" customHeight="1">
      <c r="A169" s="28" t="s">
        <v>2359</v>
      </c>
      <c r="B169" s="28" t="s">
        <v>1991</v>
      </c>
      <c r="C169" s="32" t="s">
        <v>2360</v>
      </c>
      <c r="D169" s="33" t="s">
        <v>376</v>
      </c>
      <c r="E169" s="28" t="s">
        <v>377</v>
      </c>
      <c r="F169" s="28" t="s">
        <v>2374</v>
      </c>
      <c r="G169" s="28"/>
      <c r="H169" s="28" t="s">
        <v>2011</v>
      </c>
      <c r="I169" s="28" t="s">
        <v>2361</v>
      </c>
      <c r="J169" s="28" t="s">
        <v>2362</v>
      </c>
      <c r="K169" s="28" t="s">
        <v>2363</v>
      </c>
      <c r="L169" s="28" t="s">
        <v>2364</v>
      </c>
      <c r="M169" s="28" t="s">
        <v>2364</v>
      </c>
      <c r="N169" s="28" t="s">
        <v>2364</v>
      </c>
      <c r="O169" s="28"/>
      <c r="P169" s="29" t="str">
        <f t="array" ref="P169">IFERROR(XLOOKUP(D169, '2_Capability_Map'!$C$2:$C$200, '2_Capability_Map'!$M$2:$M$200, "Active"), "Active")</f>
        <v>Active</v>
      </c>
    </row>
    <row r="170" ht="199.5" customHeight="1">
      <c r="A170" s="28" t="s">
        <v>2365</v>
      </c>
      <c r="B170" s="28" t="s">
        <v>1991</v>
      </c>
      <c r="C170" s="32" t="s">
        <v>2360</v>
      </c>
      <c r="D170" s="33" t="s">
        <v>376</v>
      </c>
      <c r="E170" s="28" t="s">
        <v>377</v>
      </c>
      <c r="F170" s="28" t="s">
        <v>2374</v>
      </c>
      <c r="G170" s="28"/>
      <c r="H170" s="28" t="s">
        <v>2011</v>
      </c>
      <c r="I170" s="28" t="s">
        <v>2366</v>
      </c>
      <c r="J170" s="28" t="s">
        <v>2367</v>
      </c>
      <c r="K170" s="28" t="s">
        <v>2368</v>
      </c>
      <c r="L170" s="28" t="s">
        <v>2369</v>
      </c>
      <c r="M170" s="28" t="s">
        <v>2370</v>
      </c>
      <c r="N170" s="28" t="s">
        <v>2370</v>
      </c>
      <c r="O170" s="28"/>
      <c r="P170" s="29" t="str">
        <f t="array" ref="P170">IFERROR(XLOOKUP(D170, '2_Capability_Map'!$C$2:$C$200, '2_Capability_Map'!$M$2:$M$200, "Active"), "Active")</f>
        <v>Active</v>
      </c>
    </row>
    <row r="171" ht="199.5" customHeight="1">
      <c r="A171" s="28" t="s">
        <v>2375</v>
      </c>
      <c r="B171" s="28" t="s">
        <v>1991</v>
      </c>
      <c r="C171" s="32" t="s">
        <v>2376</v>
      </c>
      <c r="D171" s="33" t="s">
        <v>1410</v>
      </c>
      <c r="E171" s="28" t="s">
        <v>1411</v>
      </c>
      <c r="F171" s="28" t="s">
        <v>2377</v>
      </c>
      <c r="G171" s="28"/>
      <c r="H171" s="28" t="s">
        <v>2011</v>
      </c>
      <c r="I171" s="28" t="s">
        <v>2378</v>
      </c>
      <c r="J171" s="28" t="s">
        <v>2379</v>
      </c>
      <c r="K171" s="28" t="s">
        <v>2380</v>
      </c>
      <c r="L171" s="28" t="s">
        <v>2381</v>
      </c>
      <c r="M171" s="28"/>
      <c r="N171" s="28"/>
      <c r="O171" s="28"/>
      <c r="P171" s="29" t="str">
        <f t="array" ref="P171">IFERROR(XLOOKUP(D171, '2_Capability_Map'!$C$2:$C$200, '2_Capability_Map'!$M$2:$M$200, "Active"), "Active")</f>
        <v>Active</v>
      </c>
    </row>
    <row r="172" ht="199.5" customHeight="1">
      <c r="A172" s="28" t="s">
        <v>2382</v>
      </c>
      <c r="B172" s="28" t="s">
        <v>1991</v>
      </c>
      <c r="C172" s="32" t="s">
        <v>2383</v>
      </c>
      <c r="D172" s="33" t="s">
        <v>396</v>
      </c>
      <c r="E172" s="28" t="s">
        <v>397</v>
      </c>
      <c r="F172" s="28" t="s">
        <v>2384</v>
      </c>
      <c r="G172" s="28"/>
      <c r="H172" s="28" t="s">
        <v>2011</v>
      </c>
      <c r="I172" s="28" t="s">
        <v>2385</v>
      </c>
      <c r="J172" s="28" t="s">
        <v>2386</v>
      </c>
      <c r="K172" s="28"/>
      <c r="L172" s="28"/>
      <c r="M172" s="28"/>
      <c r="N172" s="28"/>
      <c r="O172" s="28"/>
      <c r="P172" s="29" t="str">
        <f t="array" ref="P172">IFERROR(XLOOKUP(D172, '2_Capability_Map'!$C$2:$C$200, '2_Capability_Map'!$M$2:$M$200, "Active"), "Active")</f>
        <v>Active</v>
      </c>
    </row>
    <row r="173" ht="199.5" customHeight="1">
      <c r="A173" s="28" t="s">
        <v>2387</v>
      </c>
      <c r="B173" s="28" t="s">
        <v>1991</v>
      </c>
      <c r="C173" s="32" t="s">
        <v>2383</v>
      </c>
      <c r="D173" s="33" t="s">
        <v>396</v>
      </c>
      <c r="E173" s="28" t="s">
        <v>397</v>
      </c>
      <c r="F173" s="28" t="s">
        <v>2388</v>
      </c>
      <c r="G173" s="28"/>
      <c r="H173" s="28" t="s">
        <v>2011</v>
      </c>
      <c r="I173" s="28" t="s">
        <v>2389</v>
      </c>
      <c r="J173" s="28" t="s">
        <v>2390</v>
      </c>
      <c r="K173" s="28" t="s">
        <v>2391</v>
      </c>
      <c r="L173" s="28" t="s">
        <v>2392</v>
      </c>
      <c r="M173" s="28"/>
      <c r="N173" s="28" t="s">
        <v>2393</v>
      </c>
      <c r="O173" s="28"/>
      <c r="P173" s="29" t="str">
        <f t="array" ref="P173">IFERROR(XLOOKUP(D173, '2_Capability_Map'!$C$2:$C$200, '2_Capability_Map'!$M$2:$M$200, "Active"), "Active")</f>
        <v>Active</v>
      </c>
    </row>
    <row r="174" ht="199.5" customHeight="1">
      <c r="A174" s="28" t="s">
        <v>2394</v>
      </c>
      <c r="B174" s="28" t="s">
        <v>1991</v>
      </c>
      <c r="C174" s="32" t="s">
        <v>2383</v>
      </c>
      <c r="D174" s="33" t="s">
        <v>396</v>
      </c>
      <c r="E174" s="28" t="s">
        <v>397</v>
      </c>
      <c r="F174" s="28" t="s">
        <v>2395</v>
      </c>
      <c r="G174" s="28"/>
      <c r="H174" s="28" t="s">
        <v>2011</v>
      </c>
      <c r="I174" s="28" t="s">
        <v>2396</v>
      </c>
      <c r="J174" s="28" t="s">
        <v>2397</v>
      </c>
      <c r="K174" s="28" t="s">
        <v>2398</v>
      </c>
      <c r="L174" s="28" t="s">
        <v>2399</v>
      </c>
      <c r="M174" s="28"/>
      <c r="N174" s="28"/>
      <c r="O174" s="28"/>
      <c r="P174" s="29" t="str">
        <f t="array" ref="P174">IFERROR(XLOOKUP(D174, '2_Capability_Map'!$C$2:$C$200, '2_Capability_Map'!$M$2:$M$200, "Active"), "Active")</f>
        <v>Active</v>
      </c>
    </row>
    <row r="175" ht="199.5" customHeight="1">
      <c r="A175" s="28" t="s">
        <v>2400</v>
      </c>
      <c r="B175" s="28" t="s">
        <v>1991</v>
      </c>
      <c r="C175" s="32" t="s">
        <v>2145</v>
      </c>
      <c r="D175" s="33" t="s">
        <v>396</v>
      </c>
      <c r="E175" s="28" t="s">
        <v>397</v>
      </c>
      <c r="F175" s="28" t="s">
        <v>2401</v>
      </c>
      <c r="G175" s="28"/>
      <c r="H175" s="28" t="s">
        <v>2011</v>
      </c>
      <c r="I175" s="28" t="s">
        <v>2402</v>
      </c>
      <c r="J175" s="28" t="s">
        <v>2403</v>
      </c>
      <c r="K175" s="28" t="s">
        <v>2404</v>
      </c>
      <c r="L175" s="28" t="s">
        <v>2405</v>
      </c>
      <c r="M175" s="28" t="s">
        <v>2406</v>
      </c>
      <c r="N175" s="28" t="s">
        <v>2407</v>
      </c>
      <c r="O175" s="28"/>
      <c r="P175" s="29" t="str">
        <f t="array" ref="P175">IFERROR(XLOOKUP(D175, '2_Capability_Map'!$C$2:$C$200, '2_Capability_Map'!$M$2:$M$200, "Active"), "Active")</f>
        <v>Active</v>
      </c>
    </row>
    <row r="176" ht="199.5" customHeight="1">
      <c r="A176" s="28" t="s">
        <v>2408</v>
      </c>
      <c r="B176" s="28" t="s">
        <v>1991</v>
      </c>
      <c r="C176" s="32" t="s">
        <v>2010</v>
      </c>
      <c r="D176" s="33" t="s">
        <v>396</v>
      </c>
      <c r="E176" s="28" t="s">
        <v>397</v>
      </c>
      <c r="F176" s="28" t="s">
        <v>2409</v>
      </c>
      <c r="G176" s="28"/>
      <c r="H176" s="28" t="s">
        <v>2011</v>
      </c>
      <c r="I176" s="28" t="s">
        <v>2410</v>
      </c>
      <c r="J176" s="28" t="s">
        <v>2411</v>
      </c>
      <c r="K176" s="28" t="s">
        <v>2412</v>
      </c>
      <c r="L176" s="28" t="s">
        <v>2413</v>
      </c>
      <c r="M176" s="28" t="s">
        <v>2414</v>
      </c>
      <c r="N176" s="28"/>
      <c r="O176" s="28"/>
      <c r="P176" s="29" t="str">
        <f t="array" ref="P176">IFERROR(XLOOKUP(D176, '2_Capability_Map'!$C$2:$C$200, '2_Capability_Map'!$M$2:$M$200, "Active"), "Active")</f>
        <v>Active</v>
      </c>
    </row>
    <row r="177" ht="199.5" customHeight="1">
      <c r="A177" s="28" t="s">
        <v>2415</v>
      </c>
      <c r="B177" s="28" t="s">
        <v>1991</v>
      </c>
      <c r="C177" s="32" t="s">
        <v>2010</v>
      </c>
      <c r="D177" s="33" t="s">
        <v>396</v>
      </c>
      <c r="E177" s="28" t="s">
        <v>397</v>
      </c>
      <c r="F177" s="28" t="s">
        <v>2384</v>
      </c>
      <c r="G177" s="28"/>
      <c r="H177" s="28" t="s">
        <v>2011</v>
      </c>
      <c r="I177" s="28" t="s">
        <v>2416</v>
      </c>
      <c r="J177" s="28" t="s">
        <v>2417</v>
      </c>
      <c r="K177" s="28" t="s">
        <v>2418</v>
      </c>
      <c r="L177" s="28" t="s">
        <v>2419</v>
      </c>
      <c r="M177" s="28"/>
      <c r="N177" s="28"/>
      <c r="O177" s="28"/>
      <c r="P177" s="29" t="str">
        <f t="array" ref="P177">IFERROR(XLOOKUP(D177, '2_Capability_Map'!$C$2:$C$200, '2_Capability_Map'!$M$2:$M$200, "Active"), "Active")</f>
        <v>Active</v>
      </c>
    </row>
    <row r="178" ht="199.5" customHeight="1">
      <c r="A178" s="28" t="s">
        <v>2420</v>
      </c>
      <c r="B178" s="28" t="s">
        <v>1991</v>
      </c>
      <c r="C178" s="32" t="s">
        <v>2010</v>
      </c>
      <c r="D178" s="33" t="s">
        <v>396</v>
      </c>
      <c r="E178" s="28" t="s">
        <v>397</v>
      </c>
      <c r="F178" s="28" t="s">
        <v>2421</v>
      </c>
      <c r="G178" s="28"/>
      <c r="H178" s="28" t="s">
        <v>2011</v>
      </c>
      <c r="I178" s="28" t="s">
        <v>2422</v>
      </c>
      <c r="J178" s="28" t="s">
        <v>2423</v>
      </c>
      <c r="K178" s="28" t="s">
        <v>2424</v>
      </c>
      <c r="L178" s="28" t="s">
        <v>2425</v>
      </c>
      <c r="M178" s="28"/>
      <c r="N178" s="28"/>
      <c r="O178" s="28"/>
      <c r="P178" s="29" t="str">
        <f t="array" ref="P178">IFERROR(XLOOKUP(D178, '2_Capability_Map'!$C$2:$C$200, '2_Capability_Map'!$M$2:$M$200, "Active"), "Active")</f>
        <v>Active</v>
      </c>
    </row>
    <row r="179" ht="199.5" customHeight="1">
      <c r="A179" s="28" t="s">
        <v>2426</v>
      </c>
      <c r="B179" s="28" t="s">
        <v>1991</v>
      </c>
      <c r="C179" s="32" t="s">
        <v>2010</v>
      </c>
      <c r="D179" s="33" t="s">
        <v>396</v>
      </c>
      <c r="E179" s="28" t="s">
        <v>397</v>
      </c>
      <c r="F179" s="28" t="s">
        <v>2427</v>
      </c>
      <c r="G179" s="28"/>
      <c r="H179" s="28" t="s">
        <v>2011</v>
      </c>
      <c r="I179" s="28" t="s">
        <v>2428</v>
      </c>
      <c r="J179" s="28" t="s">
        <v>2429</v>
      </c>
      <c r="K179" s="28" t="s">
        <v>2430</v>
      </c>
      <c r="L179" s="28" t="s">
        <v>2431</v>
      </c>
      <c r="M179" s="28" t="s">
        <v>2432</v>
      </c>
      <c r="N179" s="28"/>
      <c r="O179" s="28"/>
      <c r="P179" s="29" t="str">
        <f t="array" ref="P179">IFERROR(XLOOKUP(D179, '2_Capability_Map'!$C$2:$C$200, '2_Capability_Map'!$M$2:$M$200, "Active"), "Active")</f>
        <v>Active</v>
      </c>
    </row>
    <row r="180" ht="199.5" customHeight="1">
      <c r="A180" s="28" t="s">
        <v>2433</v>
      </c>
      <c r="B180" s="28" t="s">
        <v>1991</v>
      </c>
      <c r="C180" s="32" t="s">
        <v>2010</v>
      </c>
      <c r="D180" s="33" t="s">
        <v>396</v>
      </c>
      <c r="E180" s="28" t="s">
        <v>397</v>
      </c>
      <c r="F180" s="28" t="s">
        <v>2384</v>
      </c>
      <c r="G180" s="28"/>
      <c r="H180" s="28" t="s">
        <v>2011</v>
      </c>
      <c r="I180" s="28" t="s">
        <v>2434</v>
      </c>
      <c r="J180" s="28" t="s">
        <v>2435</v>
      </c>
      <c r="K180" s="28" t="s">
        <v>2436</v>
      </c>
      <c r="L180" s="28" t="s">
        <v>2437</v>
      </c>
      <c r="M180" s="28"/>
      <c r="N180" s="28"/>
      <c r="O180" s="28"/>
      <c r="P180" s="29" t="str">
        <f t="array" ref="P180">IFERROR(XLOOKUP(D180, '2_Capability_Map'!$C$2:$C$200, '2_Capability_Map'!$M$2:$M$200, "Active"), "Active")</f>
        <v>Active</v>
      </c>
    </row>
    <row r="181" ht="199.5" customHeight="1">
      <c r="A181" s="28" t="s">
        <v>2438</v>
      </c>
      <c r="B181" s="28" t="s">
        <v>1991</v>
      </c>
      <c r="C181" s="32" t="s">
        <v>2010</v>
      </c>
      <c r="D181" s="33" t="s">
        <v>396</v>
      </c>
      <c r="E181" s="28" t="s">
        <v>397</v>
      </c>
      <c r="F181" s="28" t="s">
        <v>2439</v>
      </c>
      <c r="G181" s="28"/>
      <c r="H181" s="28" t="s">
        <v>2011</v>
      </c>
      <c r="I181" s="28" t="s">
        <v>2440</v>
      </c>
      <c r="J181" s="31" t="s">
        <v>2441</v>
      </c>
      <c r="K181" s="28" t="s">
        <v>2442</v>
      </c>
      <c r="L181" s="28" t="s">
        <v>2443</v>
      </c>
      <c r="M181" s="28" t="s">
        <v>2444</v>
      </c>
      <c r="N181" s="28"/>
      <c r="O181" s="28"/>
      <c r="P181" s="29" t="str">
        <f t="array" ref="P181">IFERROR(XLOOKUP(D181, '2_Capability_Map'!$C$2:$C$200, '2_Capability_Map'!$M$2:$M$200, "Active"), "Active")</f>
        <v>Active</v>
      </c>
    </row>
    <row r="182" ht="199.5" customHeight="1">
      <c r="A182" s="28" t="s">
        <v>2445</v>
      </c>
      <c r="B182" s="28" t="s">
        <v>1991</v>
      </c>
      <c r="C182" s="32" t="s">
        <v>2010</v>
      </c>
      <c r="D182" s="33" t="s">
        <v>396</v>
      </c>
      <c r="E182" s="28" t="s">
        <v>397</v>
      </c>
      <c r="F182" s="28" t="s">
        <v>2446</v>
      </c>
      <c r="G182" s="28"/>
      <c r="H182" s="28" t="s">
        <v>2011</v>
      </c>
      <c r="I182" s="28" t="s">
        <v>2447</v>
      </c>
      <c r="J182" s="28" t="s">
        <v>2448</v>
      </c>
      <c r="K182" s="28" t="s">
        <v>2449</v>
      </c>
      <c r="L182" s="28" t="s">
        <v>2450</v>
      </c>
      <c r="M182" s="28"/>
      <c r="N182" s="28"/>
      <c r="O182" s="28"/>
      <c r="P182" s="29" t="str">
        <f t="array" ref="P182">IFERROR(XLOOKUP(D182, '2_Capability_Map'!$C$2:$C$200, '2_Capability_Map'!$M$2:$M$200, "Active"), "Active")</f>
        <v>Active</v>
      </c>
    </row>
    <row r="183" ht="199.5" customHeight="1">
      <c r="A183" s="28" t="s">
        <v>2451</v>
      </c>
      <c r="B183" s="28" t="s">
        <v>1991</v>
      </c>
      <c r="C183" s="32" t="s">
        <v>2010</v>
      </c>
      <c r="D183" s="33" t="s">
        <v>396</v>
      </c>
      <c r="E183" s="28" t="s">
        <v>397</v>
      </c>
      <c r="F183" s="28" t="s">
        <v>2384</v>
      </c>
      <c r="G183" s="28"/>
      <c r="H183" s="28" t="s">
        <v>2011</v>
      </c>
      <c r="I183" s="28" t="s">
        <v>2452</v>
      </c>
      <c r="J183" s="28" t="s">
        <v>2453</v>
      </c>
      <c r="K183" s="28" t="s">
        <v>2454</v>
      </c>
      <c r="L183" s="28" t="s">
        <v>2455</v>
      </c>
      <c r="M183" s="28" t="s">
        <v>2456</v>
      </c>
      <c r="N183" s="28" t="s">
        <v>2456</v>
      </c>
      <c r="O183" s="28"/>
      <c r="P183" s="29" t="str">
        <f t="array" ref="P183">IFERROR(XLOOKUP(D183, '2_Capability_Map'!$C$2:$C$200, '2_Capability_Map'!$M$2:$M$200, "Active"), "Active")</f>
        <v>Active</v>
      </c>
    </row>
    <row r="184" ht="199.5" customHeight="1">
      <c r="A184" s="28" t="s">
        <v>2457</v>
      </c>
      <c r="B184" s="28" t="s">
        <v>1991</v>
      </c>
      <c r="C184" s="32" t="s">
        <v>2010</v>
      </c>
      <c r="D184" s="33" t="s">
        <v>396</v>
      </c>
      <c r="E184" s="28" t="s">
        <v>397</v>
      </c>
      <c r="F184" s="28" t="s">
        <v>2384</v>
      </c>
      <c r="G184" s="28"/>
      <c r="H184" s="28" t="s">
        <v>2011</v>
      </c>
      <c r="I184" s="28" t="s">
        <v>2458</v>
      </c>
      <c r="J184" s="28" t="s">
        <v>2459</v>
      </c>
      <c r="K184" s="28" t="s">
        <v>2460</v>
      </c>
      <c r="L184" s="28" t="s">
        <v>2461</v>
      </c>
      <c r="M184" s="28"/>
      <c r="N184" s="28"/>
      <c r="O184" s="28"/>
      <c r="P184" s="29" t="str">
        <f t="array" ref="P184">IFERROR(XLOOKUP(D184, '2_Capability_Map'!$C$2:$C$200, '2_Capability_Map'!$M$2:$M$200, "Active"), "Active")</f>
        <v>Active</v>
      </c>
    </row>
    <row r="185" ht="199.5" customHeight="1">
      <c r="A185" s="28" t="s">
        <v>2462</v>
      </c>
      <c r="B185" s="28" t="s">
        <v>1991</v>
      </c>
      <c r="C185" s="32" t="s">
        <v>2010</v>
      </c>
      <c r="D185" s="33" t="s">
        <v>396</v>
      </c>
      <c r="E185" s="28" t="s">
        <v>397</v>
      </c>
      <c r="F185" s="28" t="s">
        <v>2384</v>
      </c>
      <c r="G185" s="28"/>
      <c r="H185" s="28" t="s">
        <v>2011</v>
      </c>
      <c r="I185" s="28" t="s">
        <v>2463</v>
      </c>
      <c r="J185" s="28" t="s">
        <v>2464</v>
      </c>
      <c r="K185" s="28" t="s">
        <v>2465</v>
      </c>
      <c r="L185" s="28" t="s">
        <v>2466</v>
      </c>
      <c r="M185" s="28"/>
      <c r="N185" s="28"/>
      <c r="O185" s="28"/>
      <c r="P185" s="29" t="str">
        <f t="array" ref="P185">IFERROR(XLOOKUP(D185, '2_Capability_Map'!$C$2:$C$200, '2_Capability_Map'!$M$2:$M$200, "Active"), "Active")</f>
        <v>Active</v>
      </c>
    </row>
    <row r="186" ht="199.5" customHeight="1">
      <c r="A186" s="28" t="s">
        <v>2467</v>
      </c>
      <c r="B186" s="28" t="s">
        <v>1991</v>
      </c>
      <c r="C186" s="32" t="s">
        <v>2010</v>
      </c>
      <c r="D186" s="33" t="s">
        <v>396</v>
      </c>
      <c r="E186" s="28" t="s">
        <v>397</v>
      </c>
      <c r="F186" s="28" t="s">
        <v>2384</v>
      </c>
      <c r="G186" s="28"/>
      <c r="H186" s="28" t="s">
        <v>2011</v>
      </c>
      <c r="I186" s="28" t="s">
        <v>2468</v>
      </c>
      <c r="J186" s="28" t="s">
        <v>2469</v>
      </c>
      <c r="K186" s="28" t="s">
        <v>2470</v>
      </c>
      <c r="L186" s="28" t="s">
        <v>2471</v>
      </c>
      <c r="M186" s="28"/>
      <c r="N186" s="28"/>
      <c r="O186" s="28"/>
      <c r="P186" s="29" t="str">
        <f t="array" ref="P186">IFERROR(XLOOKUP(D186, '2_Capability_Map'!$C$2:$C$200, '2_Capability_Map'!$M$2:$M$200, "Active"), "Active")</f>
        <v>Active</v>
      </c>
    </row>
    <row r="187" ht="199.5" customHeight="1">
      <c r="A187" s="28" t="s">
        <v>2472</v>
      </c>
      <c r="B187" s="28" t="s">
        <v>1991</v>
      </c>
      <c r="C187" s="32" t="s">
        <v>2010</v>
      </c>
      <c r="D187" s="33" t="s">
        <v>396</v>
      </c>
      <c r="E187" s="28" t="s">
        <v>397</v>
      </c>
      <c r="F187" s="28" t="s">
        <v>2473</v>
      </c>
      <c r="G187" s="28"/>
      <c r="H187" s="28" t="s">
        <v>2011</v>
      </c>
      <c r="I187" s="28" t="s">
        <v>2474</v>
      </c>
      <c r="J187" s="28" t="s">
        <v>2475</v>
      </c>
      <c r="K187" s="28" t="s">
        <v>2476</v>
      </c>
      <c r="L187" s="28" t="s">
        <v>2477</v>
      </c>
      <c r="M187" s="28"/>
      <c r="N187" s="28"/>
      <c r="O187" s="28"/>
      <c r="P187" s="29" t="str">
        <f t="array" ref="P187">IFERROR(XLOOKUP(D187, '2_Capability_Map'!$C$2:$C$200, '2_Capability_Map'!$M$2:$M$200, "Active"), "Active")</f>
        <v>Active</v>
      </c>
    </row>
    <row r="188" ht="199.5" customHeight="1">
      <c r="A188" s="28" t="s">
        <v>2478</v>
      </c>
      <c r="B188" s="28" t="s">
        <v>1991</v>
      </c>
      <c r="C188" s="32" t="s">
        <v>2010</v>
      </c>
      <c r="D188" s="33" t="s">
        <v>396</v>
      </c>
      <c r="E188" s="28" t="s">
        <v>397</v>
      </c>
      <c r="F188" s="28" t="s">
        <v>2473</v>
      </c>
      <c r="G188" s="28"/>
      <c r="H188" s="28" t="s">
        <v>2011</v>
      </c>
      <c r="I188" s="28" t="s">
        <v>2479</v>
      </c>
      <c r="J188" s="28" t="s">
        <v>2480</v>
      </c>
      <c r="K188" s="28" t="s">
        <v>2481</v>
      </c>
      <c r="L188" s="28" t="s">
        <v>2482</v>
      </c>
      <c r="M188" s="28"/>
      <c r="N188" s="28"/>
      <c r="O188" s="28"/>
      <c r="P188" s="29" t="str">
        <f t="array" ref="P188">IFERROR(XLOOKUP(D188, '2_Capability_Map'!$C$2:$C$200, '2_Capability_Map'!$M$2:$M$200, "Active"), "Active")</f>
        <v>Active</v>
      </c>
    </row>
    <row r="189" ht="199.5" customHeight="1">
      <c r="A189" s="28" t="s">
        <v>2483</v>
      </c>
      <c r="B189" s="28" t="s">
        <v>1991</v>
      </c>
      <c r="C189" s="32" t="s">
        <v>2010</v>
      </c>
      <c r="D189" s="33" t="s">
        <v>396</v>
      </c>
      <c r="E189" s="28" t="s">
        <v>397</v>
      </c>
      <c r="F189" s="28" t="s">
        <v>2446</v>
      </c>
      <c r="G189" s="28"/>
      <c r="H189" s="28" t="s">
        <v>2011</v>
      </c>
      <c r="I189" s="28" t="s">
        <v>2484</v>
      </c>
      <c r="J189" s="28" t="s">
        <v>2485</v>
      </c>
      <c r="K189" s="28" t="s">
        <v>2486</v>
      </c>
      <c r="L189" s="28" t="s">
        <v>2487</v>
      </c>
      <c r="M189" s="28" t="s">
        <v>2488</v>
      </c>
      <c r="N189" s="28" t="s">
        <v>2489</v>
      </c>
      <c r="O189" s="28"/>
      <c r="P189" s="29" t="str">
        <f t="array" ref="P189">IFERROR(XLOOKUP(D189, '2_Capability_Map'!$C$2:$C$200, '2_Capability_Map'!$M$2:$M$200, "Active"), "Active")</f>
        <v>Active</v>
      </c>
    </row>
    <row r="190" ht="199.5" customHeight="1">
      <c r="A190" s="28" t="s">
        <v>2490</v>
      </c>
      <c r="B190" s="28" t="s">
        <v>1991</v>
      </c>
      <c r="C190" s="32" t="s">
        <v>2010</v>
      </c>
      <c r="D190" s="33" t="s">
        <v>396</v>
      </c>
      <c r="E190" s="28" t="s">
        <v>397</v>
      </c>
      <c r="F190" s="28" t="s">
        <v>2491</v>
      </c>
      <c r="G190" s="28"/>
      <c r="H190" s="28" t="s">
        <v>2011</v>
      </c>
      <c r="I190" s="28" t="s">
        <v>2492</v>
      </c>
      <c r="J190" s="28" t="s">
        <v>2493</v>
      </c>
      <c r="K190" s="28" t="s">
        <v>2494</v>
      </c>
      <c r="L190" s="31" t="s">
        <v>2495</v>
      </c>
      <c r="M190" s="28" t="s">
        <v>2496</v>
      </c>
      <c r="N190" s="28"/>
      <c r="O190" s="28"/>
      <c r="P190" s="29" t="str">
        <f t="array" ref="P190">IFERROR(XLOOKUP(D190, '2_Capability_Map'!$C$2:$C$200, '2_Capability_Map'!$M$2:$M$200, "Active"), "Active")</f>
        <v>Active</v>
      </c>
    </row>
    <row r="191" ht="199.5" customHeight="1">
      <c r="A191" s="28" t="s">
        <v>2497</v>
      </c>
      <c r="B191" s="28" t="s">
        <v>1991</v>
      </c>
      <c r="C191" s="32" t="s">
        <v>2010</v>
      </c>
      <c r="D191" s="33" t="s">
        <v>396</v>
      </c>
      <c r="E191" s="28" t="s">
        <v>397</v>
      </c>
      <c r="F191" s="28" t="s">
        <v>2384</v>
      </c>
      <c r="G191" s="28"/>
      <c r="H191" s="28" t="s">
        <v>2011</v>
      </c>
      <c r="I191" s="28" t="s">
        <v>2498</v>
      </c>
      <c r="J191" s="28" t="s">
        <v>2499</v>
      </c>
      <c r="K191" s="28" t="s">
        <v>2500</v>
      </c>
      <c r="L191" s="28" t="s">
        <v>2501</v>
      </c>
      <c r="M191" s="28"/>
      <c r="N191" s="28"/>
      <c r="O191" s="28"/>
      <c r="P191" s="29" t="str">
        <f t="array" ref="P191">IFERROR(XLOOKUP(D191, '2_Capability_Map'!$C$2:$C$200, '2_Capability_Map'!$M$2:$M$200, "Active"), "Active")</f>
        <v>Active</v>
      </c>
    </row>
    <row r="192" ht="199.5" customHeight="1">
      <c r="A192" s="28" t="s">
        <v>2502</v>
      </c>
      <c r="B192" s="28" t="s">
        <v>1991</v>
      </c>
      <c r="C192" s="32" t="s">
        <v>2010</v>
      </c>
      <c r="D192" s="33" t="s">
        <v>396</v>
      </c>
      <c r="E192" s="28" t="s">
        <v>397</v>
      </c>
      <c r="F192" s="28" t="s">
        <v>2427</v>
      </c>
      <c r="G192" s="28"/>
      <c r="H192" s="28" t="s">
        <v>2011</v>
      </c>
      <c r="I192" s="28" t="s">
        <v>2503</v>
      </c>
      <c r="J192" s="28" t="s">
        <v>2504</v>
      </c>
      <c r="K192" s="28" t="s">
        <v>2505</v>
      </c>
      <c r="L192" s="28" t="s">
        <v>2506</v>
      </c>
      <c r="M192" s="28" t="s">
        <v>2507</v>
      </c>
      <c r="N192" s="28" t="s">
        <v>2508</v>
      </c>
      <c r="O192" s="28"/>
      <c r="P192" s="29" t="str">
        <f t="array" ref="P192">IFERROR(XLOOKUP(D192, '2_Capability_Map'!$C$2:$C$200, '2_Capability_Map'!$M$2:$M$200, "Active"), "Active")</f>
        <v>Active</v>
      </c>
    </row>
    <row r="193" ht="199.5" customHeight="1">
      <c r="A193" s="28" t="s">
        <v>2509</v>
      </c>
      <c r="B193" s="28" t="s">
        <v>1991</v>
      </c>
      <c r="C193" s="32" t="s">
        <v>2010</v>
      </c>
      <c r="D193" s="33" t="s">
        <v>396</v>
      </c>
      <c r="E193" s="28" t="s">
        <v>397</v>
      </c>
      <c r="F193" s="28" t="s">
        <v>2384</v>
      </c>
      <c r="G193" s="28"/>
      <c r="H193" s="28" t="s">
        <v>2011</v>
      </c>
      <c r="I193" s="28" t="s">
        <v>2510</v>
      </c>
      <c r="J193" s="28" t="s">
        <v>2511</v>
      </c>
      <c r="K193" s="28" t="s">
        <v>2512</v>
      </c>
      <c r="L193" s="28" t="s">
        <v>2513</v>
      </c>
      <c r="M193" s="28" t="s">
        <v>2514</v>
      </c>
      <c r="N193" s="28" t="s">
        <v>2514</v>
      </c>
      <c r="O193" s="28"/>
      <c r="P193" s="29" t="str">
        <f t="array" ref="P193">IFERROR(XLOOKUP(D193, '2_Capability_Map'!$C$2:$C$200, '2_Capability_Map'!$M$2:$M$200, "Active"), "Active")</f>
        <v>Active</v>
      </c>
    </row>
    <row r="194" ht="199.5" customHeight="1">
      <c r="A194" s="28" t="s">
        <v>2515</v>
      </c>
      <c r="B194" s="28" t="s">
        <v>1991</v>
      </c>
      <c r="C194" s="32" t="s">
        <v>2010</v>
      </c>
      <c r="D194" s="33" t="s">
        <v>396</v>
      </c>
      <c r="E194" s="28" t="s">
        <v>397</v>
      </c>
      <c r="F194" s="28" t="s">
        <v>2421</v>
      </c>
      <c r="G194" s="28"/>
      <c r="H194" s="28" t="s">
        <v>2011</v>
      </c>
      <c r="I194" s="28" t="s">
        <v>2516</v>
      </c>
      <c r="J194" s="28" t="s">
        <v>2517</v>
      </c>
      <c r="K194" s="28" t="s">
        <v>2518</v>
      </c>
      <c r="L194" s="28" t="s">
        <v>2519</v>
      </c>
      <c r="M194" s="28" t="s">
        <v>2520</v>
      </c>
      <c r="N194" s="28"/>
      <c r="O194" s="28"/>
      <c r="P194" s="29" t="str">
        <f t="array" ref="P194">IFERROR(XLOOKUP(D194, '2_Capability_Map'!$C$2:$C$200, '2_Capability_Map'!$M$2:$M$200, "Active"), "Active")</f>
        <v>Active</v>
      </c>
    </row>
    <row r="195" ht="199.5" customHeight="1">
      <c r="A195" s="28" t="s">
        <v>2521</v>
      </c>
      <c r="B195" s="28" t="s">
        <v>1991</v>
      </c>
      <c r="C195" s="32" t="s">
        <v>2010</v>
      </c>
      <c r="D195" s="33" t="s">
        <v>396</v>
      </c>
      <c r="E195" s="28" t="s">
        <v>397</v>
      </c>
      <c r="F195" s="28" t="s">
        <v>2491</v>
      </c>
      <c r="G195" s="28"/>
      <c r="H195" s="28" t="s">
        <v>2011</v>
      </c>
      <c r="I195" s="28" t="s">
        <v>2522</v>
      </c>
      <c r="J195" s="28" t="s">
        <v>2523</v>
      </c>
      <c r="K195" s="28" t="s">
        <v>2524</v>
      </c>
      <c r="L195" s="28" t="s">
        <v>2525</v>
      </c>
      <c r="M195" s="28" t="s">
        <v>2526</v>
      </c>
      <c r="N195" s="28" t="s">
        <v>2527</v>
      </c>
      <c r="O195" s="28"/>
      <c r="P195" s="29" t="str">
        <f t="array" ref="P195">IFERROR(XLOOKUP(D195, '2_Capability_Map'!$C$2:$C$200, '2_Capability_Map'!$M$2:$M$200, "Active"), "Active")</f>
        <v>Active</v>
      </c>
    </row>
    <row r="196" ht="199.5" customHeight="1">
      <c r="A196" s="28" t="s">
        <v>2528</v>
      </c>
      <c r="B196" s="28" t="s">
        <v>1991</v>
      </c>
      <c r="C196" s="32" t="s">
        <v>2010</v>
      </c>
      <c r="D196" s="33" t="s">
        <v>396</v>
      </c>
      <c r="E196" s="28" t="s">
        <v>397</v>
      </c>
      <c r="F196" s="28" t="s">
        <v>2446</v>
      </c>
      <c r="G196" s="28"/>
      <c r="H196" s="28" t="s">
        <v>2011</v>
      </c>
      <c r="I196" s="28" t="s">
        <v>2529</v>
      </c>
      <c r="J196" s="28" t="s">
        <v>2530</v>
      </c>
      <c r="K196" s="28" t="s">
        <v>2531</v>
      </c>
      <c r="L196" s="28" t="s">
        <v>2532</v>
      </c>
      <c r="M196" s="28" t="s">
        <v>2532</v>
      </c>
      <c r="N196" s="28" t="s">
        <v>2533</v>
      </c>
      <c r="O196" s="28"/>
      <c r="P196" s="29" t="str">
        <f t="array" ref="P196">IFERROR(XLOOKUP(D196, '2_Capability_Map'!$C$2:$C$200, '2_Capability_Map'!$M$2:$M$200, "Active"), "Active")</f>
        <v>Active</v>
      </c>
    </row>
    <row r="197" ht="199.5" customHeight="1">
      <c r="A197" s="28" t="s">
        <v>2534</v>
      </c>
      <c r="B197" s="28" t="s">
        <v>1991</v>
      </c>
      <c r="C197" s="32" t="s">
        <v>2376</v>
      </c>
      <c r="D197" s="33" t="s">
        <v>381</v>
      </c>
      <c r="E197" s="28" t="s">
        <v>382</v>
      </c>
      <c r="F197" s="28" t="s">
        <v>2535</v>
      </c>
      <c r="G197" s="28"/>
      <c r="H197" s="28" t="s">
        <v>2011</v>
      </c>
      <c r="I197" s="28" t="s">
        <v>2536</v>
      </c>
      <c r="J197" s="28" t="s">
        <v>2537</v>
      </c>
      <c r="K197" s="28" t="s">
        <v>2538</v>
      </c>
      <c r="L197" s="28"/>
      <c r="M197" s="28"/>
      <c r="N197" s="28"/>
      <c r="O197" s="28"/>
      <c r="P197" s="29" t="str">
        <f t="array" ref="P197">IFERROR(XLOOKUP(D197, '2_Capability_Map'!$C$2:$C$200, '2_Capability_Map'!$M$2:$M$200, "Active"), "Active")</f>
        <v>Active</v>
      </c>
    </row>
    <row r="198" ht="199.5" customHeight="1">
      <c r="A198" s="28" t="s">
        <v>2539</v>
      </c>
      <c r="B198" s="28" t="s">
        <v>1991</v>
      </c>
      <c r="C198" s="32" t="s">
        <v>2376</v>
      </c>
      <c r="D198" s="33" t="s">
        <v>381</v>
      </c>
      <c r="E198" s="28" t="s">
        <v>382</v>
      </c>
      <c r="F198" s="28" t="s">
        <v>2540</v>
      </c>
      <c r="G198" s="28"/>
      <c r="H198" s="28" t="s">
        <v>2011</v>
      </c>
      <c r="I198" s="28" t="s">
        <v>2541</v>
      </c>
      <c r="J198" s="28" t="s">
        <v>2542</v>
      </c>
      <c r="K198" s="28" t="s">
        <v>2543</v>
      </c>
      <c r="L198" s="28" t="s">
        <v>2544</v>
      </c>
      <c r="M198" s="28" t="s">
        <v>2545</v>
      </c>
      <c r="N198" s="28"/>
      <c r="O198" s="28"/>
      <c r="P198" s="29" t="str">
        <f t="array" ref="P198">IFERROR(XLOOKUP(D198, '2_Capability_Map'!$C$2:$C$200, '2_Capability_Map'!$M$2:$M$200, "Active"), "Active")</f>
        <v>Active</v>
      </c>
    </row>
    <row r="199" ht="199.5" customHeight="1">
      <c r="A199" s="28" t="s">
        <v>2546</v>
      </c>
      <c r="B199" s="28" t="s">
        <v>1991</v>
      </c>
      <c r="C199" s="32" t="s">
        <v>2376</v>
      </c>
      <c r="D199" s="33" t="s">
        <v>381</v>
      </c>
      <c r="E199" s="28" t="s">
        <v>382</v>
      </c>
      <c r="F199" s="28" t="s">
        <v>2535</v>
      </c>
      <c r="G199" s="28"/>
      <c r="H199" s="28" t="s">
        <v>2011</v>
      </c>
      <c r="I199" s="28" t="s">
        <v>2547</v>
      </c>
      <c r="J199" s="28" t="s">
        <v>2548</v>
      </c>
      <c r="K199" s="28"/>
      <c r="L199" s="28"/>
      <c r="M199" s="28"/>
      <c r="N199" s="28"/>
      <c r="O199" s="28"/>
      <c r="P199" s="29" t="str">
        <f t="array" ref="P199">IFERROR(XLOOKUP(D199, '2_Capability_Map'!$C$2:$C$200, '2_Capability_Map'!$M$2:$M$200, "Active"), "Active")</f>
        <v>Active</v>
      </c>
    </row>
    <row r="200" ht="199.5" customHeight="1">
      <c r="A200" s="28" t="s">
        <v>2549</v>
      </c>
      <c r="B200" s="28" t="s">
        <v>1991</v>
      </c>
      <c r="C200" s="32" t="s">
        <v>2376</v>
      </c>
      <c r="D200" s="33" t="s">
        <v>381</v>
      </c>
      <c r="E200" s="28" t="s">
        <v>382</v>
      </c>
      <c r="F200" s="28" t="s">
        <v>2550</v>
      </c>
      <c r="G200" s="28"/>
      <c r="H200" s="28" t="s">
        <v>2011</v>
      </c>
      <c r="I200" s="28" t="s">
        <v>2551</v>
      </c>
      <c r="J200" s="28" t="s">
        <v>2552</v>
      </c>
      <c r="K200" s="28" t="s">
        <v>2553</v>
      </c>
      <c r="L200" s="28" t="s">
        <v>2554</v>
      </c>
      <c r="M200" s="28" t="s">
        <v>2555</v>
      </c>
      <c r="N200" s="28" t="s">
        <v>2556</v>
      </c>
      <c r="O200" s="28"/>
      <c r="P200" s="29" t="str">
        <f t="array" ref="P200">IFERROR(XLOOKUP(D200, '2_Capability_Map'!$C$2:$C$200, '2_Capability_Map'!$M$2:$M$200, "Active"), "Active")</f>
        <v>Active</v>
      </c>
    </row>
    <row r="201" ht="199.5" customHeight="1">
      <c r="A201" s="28" t="s">
        <v>2557</v>
      </c>
      <c r="B201" s="28" t="s">
        <v>1991</v>
      </c>
      <c r="C201" s="28" t="s">
        <v>2558</v>
      </c>
      <c r="D201" s="28" t="s">
        <v>381</v>
      </c>
      <c r="E201" s="28" t="s">
        <v>382</v>
      </c>
      <c r="F201" s="28" t="s">
        <v>2559</v>
      </c>
      <c r="G201" s="28" t="s">
        <v>1783</v>
      </c>
      <c r="H201" s="28" t="s">
        <v>2011</v>
      </c>
      <c r="I201" s="28" t="s">
        <v>2560</v>
      </c>
      <c r="J201" s="28" t="s">
        <v>2561</v>
      </c>
      <c r="K201" s="28" t="s">
        <v>2562</v>
      </c>
      <c r="L201" s="28" t="s">
        <v>2563</v>
      </c>
      <c r="M201" s="28" t="s">
        <v>2564</v>
      </c>
      <c r="N201" s="28" t="s">
        <v>2565</v>
      </c>
      <c r="O201" s="28"/>
      <c r="P201" s="29" t="str">
        <f t="array" ref="P201">IFERROR(XLOOKUP(D201, '2_Capability_Map'!$C$2:$C$200, '2_Capability_Map'!$M$2:$M$200, "Active"), "Active")</f>
        <v>Active</v>
      </c>
    </row>
    <row r="202" ht="199.5" customHeight="1">
      <c r="A202" s="28" t="s">
        <v>2566</v>
      </c>
      <c r="B202" s="28" t="s">
        <v>1991</v>
      </c>
      <c r="C202" s="28" t="s">
        <v>2567</v>
      </c>
      <c r="D202" s="28" t="s">
        <v>381</v>
      </c>
      <c r="E202" s="28" t="s">
        <v>382</v>
      </c>
      <c r="F202" s="28" t="s">
        <v>2568</v>
      </c>
      <c r="G202" s="28"/>
      <c r="H202" s="28" t="s">
        <v>2011</v>
      </c>
      <c r="I202" s="28" t="s">
        <v>2569</v>
      </c>
      <c r="J202" s="28" t="s">
        <v>2570</v>
      </c>
      <c r="K202" s="28" t="s">
        <v>2571</v>
      </c>
      <c r="L202" s="28" t="s">
        <v>2572</v>
      </c>
      <c r="M202" s="28" t="s">
        <v>2573</v>
      </c>
      <c r="N202" s="28" t="s">
        <v>2574</v>
      </c>
      <c r="O202" s="28"/>
      <c r="P202" s="29" t="str">
        <f t="array" ref="P202">IFERROR(XLOOKUP(D202, '2_Capability_Map'!$C$2:$C$200, '2_Capability_Map'!$M$2:$M$200, "Active"), "Active")</f>
        <v>Active</v>
      </c>
    </row>
    <row r="203" ht="199.5" customHeight="1">
      <c r="A203" s="28" t="s">
        <v>2575</v>
      </c>
      <c r="B203" s="28" t="s">
        <v>1991</v>
      </c>
      <c r="C203" s="28" t="s">
        <v>2576</v>
      </c>
      <c r="D203" s="28" t="s">
        <v>381</v>
      </c>
      <c r="E203" s="28" t="s">
        <v>382</v>
      </c>
      <c r="F203" s="28" t="s">
        <v>2535</v>
      </c>
      <c r="G203" s="28"/>
      <c r="H203" s="28" t="s">
        <v>2011</v>
      </c>
      <c r="I203" s="28" t="s">
        <v>2577</v>
      </c>
      <c r="J203" s="28" t="s">
        <v>2577</v>
      </c>
      <c r="K203" s="28" t="s">
        <v>2578</v>
      </c>
      <c r="L203" s="28" t="s">
        <v>2579</v>
      </c>
      <c r="M203" s="28" t="s">
        <v>2580</v>
      </c>
      <c r="N203" s="28" t="s">
        <v>2581</v>
      </c>
      <c r="O203" s="28"/>
      <c r="P203" s="29" t="str">
        <f t="array" ref="P203">IFERROR(XLOOKUP(D203, '2_Capability_Map'!$C$2:$C$200, '2_Capability_Map'!$M$2:$M$200, "Active"), "Active")</f>
        <v>Active</v>
      </c>
    </row>
    <row r="204" ht="199.5" customHeight="1">
      <c r="A204" s="28" t="s">
        <v>2582</v>
      </c>
      <c r="B204" s="28" t="s">
        <v>1991</v>
      </c>
      <c r="C204" s="28" t="s">
        <v>2583</v>
      </c>
      <c r="D204" s="28" t="s">
        <v>381</v>
      </c>
      <c r="E204" s="28" t="s">
        <v>382</v>
      </c>
      <c r="F204" s="28" t="s">
        <v>2550</v>
      </c>
      <c r="G204" s="28"/>
      <c r="H204" s="28" t="s">
        <v>2011</v>
      </c>
      <c r="I204" s="28" t="s">
        <v>2584</v>
      </c>
      <c r="J204" s="28" t="s">
        <v>2585</v>
      </c>
      <c r="K204" s="28" t="s">
        <v>2586</v>
      </c>
      <c r="L204" s="28" t="s">
        <v>2587</v>
      </c>
      <c r="M204" s="28" t="s">
        <v>2580</v>
      </c>
      <c r="N204" s="28" t="s">
        <v>2588</v>
      </c>
      <c r="O204" s="28"/>
      <c r="P204" s="29" t="str">
        <f t="array" ref="P204">IFERROR(XLOOKUP(D204, '2_Capability_Map'!$C$2:$C$200, '2_Capability_Map'!$M$2:$M$200, "Active"), "Active")</f>
        <v>Active</v>
      </c>
    </row>
    <row r="205" ht="199.5" customHeight="1">
      <c r="A205" s="28" t="s">
        <v>2589</v>
      </c>
      <c r="B205" s="28" t="s">
        <v>1991</v>
      </c>
      <c r="C205" s="28" t="s">
        <v>2590</v>
      </c>
      <c r="D205" s="28" t="s">
        <v>381</v>
      </c>
      <c r="E205" s="28" t="s">
        <v>382</v>
      </c>
      <c r="F205" s="28" t="s">
        <v>2591</v>
      </c>
      <c r="G205" s="28"/>
      <c r="H205" s="28" t="s">
        <v>2011</v>
      </c>
      <c r="I205" s="28" t="s">
        <v>2592</v>
      </c>
      <c r="J205" s="28" t="s">
        <v>2593</v>
      </c>
      <c r="K205" s="28" t="s">
        <v>2594</v>
      </c>
      <c r="L205" s="28" t="s">
        <v>2595</v>
      </c>
      <c r="M205" s="28" t="s">
        <v>2580</v>
      </c>
      <c r="N205" s="28" t="s">
        <v>2596</v>
      </c>
      <c r="O205" s="28"/>
      <c r="P205" s="29" t="str">
        <f t="array" ref="P205">IFERROR(XLOOKUP(D205, '2_Capability_Map'!$C$2:$C$200, '2_Capability_Map'!$M$2:$M$200, "Active"), "Active")</f>
        <v>Active</v>
      </c>
    </row>
    <row r="206" ht="199.5" customHeight="1">
      <c r="A206" s="28" t="s">
        <v>2597</v>
      </c>
      <c r="B206" s="28" t="s">
        <v>1991</v>
      </c>
      <c r="C206" s="28" t="s">
        <v>2598</v>
      </c>
      <c r="D206" s="28" t="s">
        <v>381</v>
      </c>
      <c r="E206" s="28" t="s">
        <v>382</v>
      </c>
      <c r="F206" s="28" t="s">
        <v>2550</v>
      </c>
      <c r="G206" s="28"/>
      <c r="H206" s="28" t="s">
        <v>2011</v>
      </c>
      <c r="I206" s="28" t="s">
        <v>2599</v>
      </c>
      <c r="J206" s="28" t="s">
        <v>2600</v>
      </c>
      <c r="K206" s="28" t="s">
        <v>2601</v>
      </c>
      <c r="L206" s="28" t="s">
        <v>2602</v>
      </c>
      <c r="M206" s="28" t="s">
        <v>2603</v>
      </c>
      <c r="N206" s="28" t="s">
        <v>2604</v>
      </c>
      <c r="O206" s="28"/>
      <c r="P206" s="29" t="str">
        <f t="array" ref="P206">IFERROR(XLOOKUP(D206, '2_Capability_Map'!$C$2:$C$200, '2_Capability_Map'!$M$2:$M$200, "Active"), "Active")</f>
        <v>Active</v>
      </c>
    </row>
    <row r="207" ht="199.5" customHeight="1">
      <c r="A207" s="28" t="s">
        <v>2605</v>
      </c>
      <c r="B207" s="28" t="s">
        <v>1991</v>
      </c>
      <c r="C207" s="32" t="s">
        <v>2027</v>
      </c>
      <c r="D207" s="33" t="s">
        <v>401</v>
      </c>
      <c r="E207" s="28" t="s">
        <v>402</v>
      </c>
      <c r="F207" s="28" t="s">
        <v>2606</v>
      </c>
      <c r="G207" s="28"/>
      <c r="H207" s="28" t="s">
        <v>2011</v>
      </c>
      <c r="I207" s="28" t="s">
        <v>2607</v>
      </c>
      <c r="J207" s="28" t="s">
        <v>2608</v>
      </c>
      <c r="K207" s="28" t="s">
        <v>2609</v>
      </c>
      <c r="L207" s="28" t="s">
        <v>2610</v>
      </c>
      <c r="M207" s="28" t="s">
        <v>2611</v>
      </c>
      <c r="N207" s="28" t="s">
        <v>2612</v>
      </c>
      <c r="O207" s="28"/>
      <c r="P207" s="29" t="str">
        <f t="array" ref="P207">IFERROR(XLOOKUP(D207, '2_Capability_Map'!$C$2:$C$200, '2_Capability_Map'!$M$2:$M$200, "Active"), "Active")</f>
        <v>Active</v>
      </c>
    </row>
    <row r="208" ht="199.5" customHeight="1">
      <c r="A208" s="28" t="s">
        <v>2613</v>
      </c>
      <c r="B208" s="28" t="s">
        <v>1991</v>
      </c>
      <c r="C208" s="32" t="s">
        <v>2027</v>
      </c>
      <c r="D208" s="33" t="s">
        <v>401</v>
      </c>
      <c r="E208" s="28" t="s">
        <v>402</v>
      </c>
      <c r="F208" s="28" t="s">
        <v>2606</v>
      </c>
      <c r="G208" s="28"/>
      <c r="H208" s="28" t="s">
        <v>2011</v>
      </c>
      <c r="I208" s="28" t="s">
        <v>2614</v>
      </c>
      <c r="J208" s="28" t="s">
        <v>2615</v>
      </c>
      <c r="K208" s="28" t="s">
        <v>2616</v>
      </c>
      <c r="L208" s="28" t="s">
        <v>2617</v>
      </c>
      <c r="M208" s="28" t="s">
        <v>2618</v>
      </c>
      <c r="N208" s="28" t="s">
        <v>2619</v>
      </c>
      <c r="O208" s="28"/>
      <c r="P208" s="29" t="str">
        <f t="array" ref="P208">IFERROR(XLOOKUP(D208, '2_Capability_Map'!$C$2:$C$200, '2_Capability_Map'!$M$2:$M$200, "Active"), "Active")</f>
        <v>Active</v>
      </c>
    </row>
    <row r="209" ht="199.5" customHeight="1">
      <c r="A209" s="28" t="s">
        <v>2620</v>
      </c>
      <c r="B209" s="28" t="s">
        <v>1991</v>
      </c>
      <c r="C209" s="32" t="s">
        <v>2027</v>
      </c>
      <c r="D209" s="33" t="s">
        <v>401</v>
      </c>
      <c r="E209" s="28" t="s">
        <v>402</v>
      </c>
      <c r="F209" s="28" t="s">
        <v>2606</v>
      </c>
      <c r="G209" s="28"/>
      <c r="H209" s="28" t="s">
        <v>2011</v>
      </c>
      <c r="I209" s="28" t="s">
        <v>2621</v>
      </c>
      <c r="J209" s="28" t="s">
        <v>2622</v>
      </c>
      <c r="K209" s="28" t="s">
        <v>2623</v>
      </c>
      <c r="L209" s="28" t="s">
        <v>2624</v>
      </c>
      <c r="M209" s="28" t="s">
        <v>2625</v>
      </c>
      <c r="N209" s="28" t="s">
        <v>2626</v>
      </c>
      <c r="O209" s="28"/>
      <c r="P209" s="29" t="str">
        <f t="array" ref="P209">IFERROR(XLOOKUP(D209, '2_Capability_Map'!$C$2:$C$200, '2_Capability_Map'!$M$2:$M$200, "Active"), "Active")</f>
        <v>Active</v>
      </c>
    </row>
    <row r="210" ht="199.5" customHeight="1">
      <c r="A210" s="28" t="s">
        <v>2627</v>
      </c>
      <c r="B210" s="28" t="s">
        <v>1991</v>
      </c>
      <c r="C210" s="32" t="s">
        <v>2027</v>
      </c>
      <c r="D210" s="33" t="s">
        <v>401</v>
      </c>
      <c r="E210" s="28" t="s">
        <v>402</v>
      </c>
      <c r="F210" s="28" t="s">
        <v>2606</v>
      </c>
      <c r="G210" s="28"/>
      <c r="H210" s="28" t="s">
        <v>2011</v>
      </c>
      <c r="I210" s="28" t="s">
        <v>2628</v>
      </c>
      <c r="J210" s="28" t="s">
        <v>2629</v>
      </c>
      <c r="K210" s="28" t="s">
        <v>2630</v>
      </c>
      <c r="L210" s="28" t="s">
        <v>2631</v>
      </c>
      <c r="M210" s="28" t="s">
        <v>1999</v>
      </c>
      <c r="N210" s="28" t="s">
        <v>2632</v>
      </c>
      <c r="O210" s="28"/>
      <c r="P210" s="29" t="str">
        <f t="array" ref="P210">IFERROR(XLOOKUP(D210, '2_Capability_Map'!$C$2:$C$200, '2_Capability_Map'!$M$2:$M$200, "Active"), "Active")</f>
        <v>Active</v>
      </c>
    </row>
    <row r="211" ht="199.5" customHeight="1">
      <c r="A211" s="28" t="s">
        <v>2633</v>
      </c>
      <c r="B211" s="28" t="s">
        <v>1991</v>
      </c>
      <c r="C211" s="32" t="s">
        <v>2027</v>
      </c>
      <c r="D211" s="33" t="s">
        <v>401</v>
      </c>
      <c r="E211" s="28" t="s">
        <v>402</v>
      </c>
      <c r="F211" s="28" t="s">
        <v>2634</v>
      </c>
      <c r="G211" s="28"/>
      <c r="H211" s="28" t="s">
        <v>2011</v>
      </c>
      <c r="I211" s="28" t="s">
        <v>2635</v>
      </c>
      <c r="J211" s="28" t="s">
        <v>2636</v>
      </c>
      <c r="K211" s="28" t="s">
        <v>2637</v>
      </c>
      <c r="L211" s="28" t="s">
        <v>2638</v>
      </c>
      <c r="M211" s="28" t="s">
        <v>1999</v>
      </c>
      <c r="N211" s="28" t="s">
        <v>2639</v>
      </c>
      <c r="O211" s="28"/>
      <c r="P211" s="29" t="str">
        <f t="array" ref="P211">IFERROR(XLOOKUP(D211, '2_Capability_Map'!$C$2:$C$200, '2_Capability_Map'!$M$2:$M$200, "Active"), "Active")</f>
        <v>Active</v>
      </c>
    </row>
    <row r="212" ht="199.5" customHeight="1">
      <c r="A212" s="28" t="s">
        <v>2640</v>
      </c>
      <c r="B212" s="28" t="s">
        <v>1991</v>
      </c>
      <c r="C212" s="32" t="s">
        <v>2641</v>
      </c>
      <c r="D212" s="33" t="s">
        <v>401</v>
      </c>
      <c r="E212" s="28" t="s">
        <v>402</v>
      </c>
      <c r="F212" s="28" t="s">
        <v>2642</v>
      </c>
      <c r="G212" s="28"/>
      <c r="H212" s="28" t="s">
        <v>2011</v>
      </c>
      <c r="I212" s="28" t="s">
        <v>2643</v>
      </c>
      <c r="J212" s="28" t="s">
        <v>2644</v>
      </c>
      <c r="K212" s="28" t="s">
        <v>2645</v>
      </c>
      <c r="L212" s="28" t="s">
        <v>2646</v>
      </c>
      <c r="M212" s="28"/>
      <c r="N212" s="28"/>
      <c r="O212" s="28"/>
      <c r="P212" s="29" t="str">
        <f t="array" ref="P212">IFERROR(XLOOKUP(D212, '2_Capability_Map'!$C$2:$C$200, '2_Capability_Map'!$M$2:$M$200, "Active"), "Active")</f>
        <v>Active</v>
      </c>
    </row>
    <row r="213" ht="199.5" customHeight="1">
      <c r="A213" s="28" t="s">
        <v>2647</v>
      </c>
      <c r="B213" s="28" t="s">
        <v>1991</v>
      </c>
      <c r="C213" s="32" t="s">
        <v>2641</v>
      </c>
      <c r="D213" s="33" t="s">
        <v>401</v>
      </c>
      <c r="E213" s="28" t="s">
        <v>402</v>
      </c>
      <c r="F213" s="28" t="s">
        <v>2606</v>
      </c>
      <c r="G213" s="28"/>
      <c r="H213" s="28" t="s">
        <v>2011</v>
      </c>
      <c r="I213" s="28" t="s">
        <v>2648</v>
      </c>
      <c r="J213" s="28" t="s">
        <v>2649</v>
      </c>
      <c r="K213" s="28" t="s">
        <v>2650</v>
      </c>
      <c r="L213" s="28" t="s">
        <v>2646</v>
      </c>
      <c r="M213" s="28"/>
      <c r="N213" s="28"/>
      <c r="O213" s="28"/>
      <c r="P213" s="29" t="str">
        <f t="array" ref="P213">IFERROR(XLOOKUP(D213, '2_Capability_Map'!$C$2:$C$200, '2_Capability_Map'!$M$2:$M$200, "Active"), "Active")</f>
        <v>Active</v>
      </c>
    </row>
    <row r="214" ht="199.5" customHeight="1">
      <c r="A214" s="28" t="s">
        <v>2651</v>
      </c>
      <c r="B214" s="28" t="s">
        <v>1991</v>
      </c>
      <c r="C214" s="32" t="s">
        <v>2034</v>
      </c>
      <c r="D214" s="33" t="s">
        <v>401</v>
      </c>
      <c r="E214" s="28" t="s">
        <v>402</v>
      </c>
      <c r="F214" s="28" t="s">
        <v>2652</v>
      </c>
      <c r="G214" s="28"/>
      <c r="H214" s="28" t="s">
        <v>2011</v>
      </c>
      <c r="I214" s="28" t="s">
        <v>2653</v>
      </c>
      <c r="J214" s="28" t="s">
        <v>2654</v>
      </c>
      <c r="K214" s="28" t="s">
        <v>2655</v>
      </c>
      <c r="L214" s="28"/>
      <c r="M214" s="28"/>
      <c r="N214" s="28"/>
      <c r="O214" s="28"/>
      <c r="P214" s="29" t="str">
        <f t="array" ref="P214">IFERROR(XLOOKUP(D214, '2_Capability_Map'!$C$2:$C$200, '2_Capability_Map'!$M$2:$M$200, "Active"), "Active")</f>
        <v>Active</v>
      </c>
    </row>
    <row r="215" ht="199.5" customHeight="1">
      <c r="A215" s="28" t="s">
        <v>2656</v>
      </c>
      <c r="B215" s="28" t="s">
        <v>1991</v>
      </c>
      <c r="C215" s="32" t="s">
        <v>2034</v>
      </c>
      <c r="D215" s="33" t="s">
        <v>401</v>
      </c>
      <c r="E215" s="28" t="s">
        <v>402</v>
      </c>
      <c r="F215" s="28" t="s">
        <v>2642</v>
      </c>
      <c r="G215" s="28"/>
      <c r="H215" s="28" t="s">
        <v>2011</v>
      </c>
      <c r="I215" s="28" t="s">
        <v>2657</v>
      </c>
      <c r="J215" s="28" t="s">
        <v>2658</v>
      </c>
      <c r="K215" s="28" t="s">
        <v>2659</v>
      </c>
      <c r="L215" s="28" t="s">
        <v>2660</v>
      </c>
      <c r="M215" s="28" t="s">
        <v>2661</v>
      </c>
      <c r="N215" s="28" t="s">
        <v>2662</v>
      </c>
      <c r="O215" s="28"/>
      <c r="P215" s="29" t="str">
        <f t="array" ref="P215">IFERROR(XLOOKUP(D215, '2_Capability_Map'!$C$2:$C$200, '2_Capability_Map'!$M$2:$M$200, "Active"), "Active")</f>
        <v>Active</v>
      </c>
    </row>
    <row r="216" ht="199.5" customHeight="1">
      <c r="A216" s="28" t="s">
        <v>2663</v>
      </c>
      <c r="B216" s="28" t="s">
        <v>1991</v>
      </c>
      <c r="C216" s="32" t="s">
        <v>2034</v>
      </c>
      <c r="D216" s="33" t="s">
        <v>401</v>
      </c>
      <c r="E216" s="28" t="s">
        <v>402</v>
      </c>
      <c r="F216" s="28" t="s">
        <v>2606</v>
      </c>
      <c r="G216" s="28"/>
      <c r="H216" s="28" t="s">
        <v>2011</v>
      </c>
      <c r="I216" s="28" t="s">
        <v>2664</v>
      </c>
      <c r="J216" s="28" t="s">
        <v>2664</v>
      </c>
      <c r="K216" s="28" t="s">
        <v>2665</v>
      </c>
      <c r="L216" s="28" t="s">
        <v>2666</v>
      </c>
      <c r="M216" s="28"/>
      <c r="N216" s="28" t="s">
        <v>2667</v>
      </c>
      <c r="O216" s="28"/>
      <c r="P216" s="29" t="str">
        <f t="array" ref="P216">IFERROR(XLOOKUP(D216, '2_Capability_Map'!$C$2:$C$200, '2_Capability_Map'!$M$2:$M$200, "Active"), "Active")</f>
        <v>Active</v>
      </c>
    </row>
    <row r="217" ht="199.5" customHeight="1">
      <c r="A217" s="28" t="s">
        <v>2668</v>
      </c>
      <c r="B217" s="28" t="s">
        <v>1991</v>
      </c>
      <c r="C217" s="32" t="s">
        <v>2034</v>
      </c>
      <c r="D217" s="33" t="s">
        <v>401</v>
      </c>
      <c r="E217" s="28" t="s">
        <v>402</v>
      </c>
      <c r="F217" s="28" t="s">
        <v>2606</v>
      </c>
      <c r="G217" s="28"/>
      <c r="H217" s="28" t="s">
        <v>2011</v>
      </c>
      <c r="I217" s="28" t="s">
        <v>2669</v>
      </c>
      <c r="J217" s="28" t="s">
        <v>2669</v>
      </c>
      <c r="K217" s="28" t="s">
        <v>2670</v>
      </c>
      <c r="L217" s="28" t="s">
        <v>2671</v>
      </c>
      <c r="M217" s="28"/>
      <c r="N217" s="28" t="s">
        <v>2672</v>
      </c>
      <c r="O217" s="28"/>
      <c r="P217" s="29" t="str">
        <f t="array" ref="P217">IFERROR(XLOOKUP(D217, '2_Capability_Map'!$C$2:$C$200, '2_Capability_Map'!$M$2:$M$200, "Active"), "Active")</f>
        <v>Active</v>
      </c>
    </row>
    <row r="218" ht="199.5" customHeight="1">
      <c r="A218" s="28" t="s">
        <v>2673</v>
      </c>
      <c r="B218" s="28" t="s">
        <v>1991</v>
      </c>
      <c r="C218" s="32" t="s">
        <v>2034</v>
      </c>
      <c r="D218" s="33" t="s">
        <v>401</v>
      </c>
      <c r="E218" s="28" t="s">
        <v>402</v>
      </c>
      <c r="F218" s="28" t="s">
        <v>2606</v>
      </c>
      <c r="G218" s="28"/>
      <c r="H218" s="28" t="s">
        <v>2011</v>
      </c>
      <c r="I218" s="28" t="s">
        <v>2674</v>
      </c>
      <c r="J218" s="28" t="s">
        <v>2675</v>
      </c>
      <c r="K218" s="28" t="s">
        <v>2676</v>
      </c>
      <c r="L218" s="28" t="s">
        <v>2676</v>
      </c>
      <c r="M218" s="28"/>
      <c r="N218" s="28" t="s">
        <v>2677</v>
      </c>
      <c r="O218" s="28"/>
      <c r="P218" s="29" t="str">
        <f t="array" ref="P218">IFERROR(XLOOKUP(D218, '2_Capability_Map'!$C$2:$C$200, '2_Capability_Map'!$M$2:$M$200, "Active"), "Active")</f>
        <v>Active</v>
      </c>
    </row>
    <row r="219" ht="199.5" customHeight="1">
      <c r="A219" s="28" t="s">
        <v>2678</v>
      </c>
      <c r="B219" s="28" t="s">
        <v>1991</v>
      </c>
      <c r="C219" s="32" t="s">
        <v>2034</v>
      </c>
      <c r="D219" s="33" t="s">
        <v>401</v>
      </c>
      <c r="E219" s="28" t="s">
        <v>402</v>
      </c>
      <c r="F219" s="28" t="s">
        <v>2606</v>
      </c>
      <c r="G219" s="28"/>
      <c r="H219" s="28" t="s">
        <v>2011</v>
      </c>
      <c r="I219" s="28" t="s">
        <v>2679</v>
      </c>
      <c r="J219" s="28" t="s">
        <v>2680</v>
      </c>
      <c r="K219" s="28" t="s">
        <v>2680</v>
      </c>
      <c r="L219" s="28" t="s">
        <v>2681</v>
      </c>
      <c r="M219" s="28"/>
      <c r="N219" s="28" t="s">
        <v>2682</v>
      </c>
      <c r="O219" s="28"/>
      <c r="P219" s="29" t="str">
        <f t="array" ref="P219">IFERROR(XLOOKUP(D219, '2_Capability_Map'!$C$2:$C$200, '2_Capability_Map'!$M$2:$M$200, "Active"), "Active")</f>
        <v>Active</v>
      </c>
    </row>
    <row r="220" ht="199.5" customHeight="1">
      <c r="A220" s="28" t="s">
        <v>2683</v>
      </c>
      <c r="B220" s="28" t="s">
        <v>1991</v>
      </c>
      <c r="C220" s="32" t="s">
        <v>2034</v>
      </c>
      <c r="D220" s="33" t="s">
        <v>401</v>
      </c>
      <c r="E220" s="28" t="s">
        <v>402</v>
      </c>
      <c r="F220" s="28" t="s">
        <v>2606</v>
      </c>
      <c r="G220" s="28"/>
      <c r="H220" s="28" t="s">
        <v>2011</v>
      </c>
      <c r="I220" s="28" t="s">
        <v>2684</v>
      </c>
      <c r="J220" s="28" t="s">
        <v>2685</v>
      </c>
      <c r="K220" s="28" t="s">
        <v>2686</v>
      </c>
      <c r="L220" s="28" t="s">
        <v>2687</v>
      </c>
      <c r="M220" s="28"/>
      <c r="N220" s="28"/>
      <c r="O220" s="28"/>
      <c r="P220" s="29" t="str">
        <f t="array" ref="P220">IFERROR(XLOOKUP(D220, '2_Capability_Map'!$C$2:$C$200, '2_Capability_Map'!$M$2:$M$200, "Active"), "Active")</f>
        <v>Active</v>
      </c>
    </row>
    <row r="221" ht="199.5" customHeight="1">
      <c r="A221" s="28" t="s">
        <v>2688</v>
      </c>
      <c r="B221" s="28" t="s">
        <v>1991</v>
      </c>
      <c r="C221" s="32" t="s">
        <v>2034</v>
      </c>
      <c r="D221" s="33" t="s">
        <v>401</v>
      </c>
      <c r="E221" s="28" t="s">
        <v>402</v>
      </c>
      <c r="F221" s="28" t="s">
        <v>2606</v>
      </c>
      <c r="G221" s="28" t="s">
        <v>1783</v>
      </c>
      <c r="H221" s="28" t="s">
        <v>2011</v>
      </c>
      <c r="I221" s="28" t="s">
        <v>2689</v>
      </c>
      <c r="J221" s="28" t="s">
        <v>2689</v>
      </c>
      <c r="K221" s="28" t="s">
        <v>2690</v>
      </c>
      <c r="L221" s="28" t="s">
        <v>2691</v>
      </c>
      <c r="M221" s="28"/>
      <c r="N221" s="28" t="s">
        <v>2692</v>
      </c>
      <c r="O221" s="28"/>
      <c r="P221" s="29" t="str">
        <f t="array" ref="P221">IFERROR(XLOOKUP(D221, '2_Capability_Map'!$C$2:$C$200, '2_Capability_Map'!$M$2:$M$200, "Active"), "Active")</f>
        <v>Active</v>
      </c>
    </row>
    <row r="222" ht="199.5" customHeight="1">
      <c r="A222" s="28" t="s">
        <v>2693</v>
      </c>
      <c r="B222" s="28" t="s">
        <v>1991</v>
      </c>
      <c r="C222" s="32" t="s">
        <v>2034</v>
      </c>
      <c r="D222" s="33" t="s">
        <v>401</v>
      </c>
      <c r="E222" s="28" t="s">
        <v>402</v>
      </c>
      <c r="F222" s="28" t="s">
        <v>2694</v>
      </c>
      <c r="G222" s="28"/>
      <c r="H222" s="28" t="s">
        <v>2011</v>
      </c>
      <c r="I222" s="28" t="s">
        <v>2695</v>
      </c>
      <c r="J222" s="28" t="s">
        <v>2696</v>
      </c>
      <c r="K222" s="28" t="s">
        <v>2697</v>
      </c>
      <c r="L222" s="28" t="s">
        <v>2697</v>
      </c>
      <c r="M222" s="28"/>
      <c r="N222" s="28" t="s">
        <v>2698</v>
      </c>
      <c r="O222" s="28"/>
      <c r="P222" s="29" t="str">
        <f t="array" ref="P222">IFERROR(XLOOKUP(D222, '2_Capability_Map'!$C$2:$C$200, '2_Capability_Map'!$M$2:$M$200, "Active"), "Active")</f>
        <v>Active</v>
      </c>
    </row>
    <row r="223" ht="199.5" customHeight="1">
      <c r="A223" s="28" t="s">
        <v>2699</v>
      </c>
      <c r="B223" s="28" t="s">
        <v>1991</v>
      </c>
      <c r="C223" s="32" t="s">
        <v>2034</v>
      </c>
      <c r="D223" s="33" t="s">
        <v>401</v>
      </c>
      <c r="E223" s="28" t="s">
        <v>402</v>
      </c>
      <c r="F223" s="28" t="s">
        <v>2606</v>
      </c>
      <c r="G223" s="28"/>
      <c r="H223" s="28" t="s">
        <v>2011</v>
      </c>
      <c r="I223" s="28" t="s">
        <v>2700</v>
      </c>
      <c r="J223" s="28" t="s">
        <v>2701</v>
      </c>
      <c r="K223" s="28" t="s">
        <v>2702</v>
      </c>
      <c r="L223" s="28" t="s">
        <v>2703</v>
      </c>
      <c r="M223" s="28"/>
      <c r="N223" s="28" t="s">
        <v>2704</v>
      </c>
      <c r="O223" s="28"/>
      <c r="P223" s="29" t="str">
        <f t="array" ref="P223">IFERROR(XLOOKUP(D223, '2_Capability_Map'!$C$2:$C$200, '2_Capability_Map'!$M$2:$M$200, "Active"), "Active")</f>
        <v>Active</v>
      </c>
    </row>
    <row r="224" ht="199.5" customHeight="1">
      <c r="A224" s="28" t="s">
        <v>2705</v>
      </c>
      <c r="B224" s="28" t="s">
        <v>1991</v>
      </c>
      <c r="C224" s="32" t="s">
        <v>2034</v>
      </c>
      <c r="D224" s="33" t="s">
        <v>401</v>
      </c>
      <c r="E224" s="28" t="s">
        <v>402</v>
      </c>
      <c r="F224" s="28" t="s">
        <v>2606</v>
      </c>
      <c r="G224" s="28"/>
      <c r="H224" s="28" t="s">
        <v>2166</v>
      </c>
      <c r="I224" s="28" t="s">
        <v>2706</v>
      </c>
      <c r="J224" s="28" t="s">
        <v>2707</v>
      </c>
      <c r="K224" s="28" t="s">
        <v>2708</v>
      </c>
      <c r="L224" s="28" t="s">
        <v>2709</v>
      </c>
      <c r="M224" s="28"/>
      <c r="N224" s="28" t="s">
        <v>2710</v>
      </c>
      <c r="O224" s="28"/>
      <c r="P224" s="29" t="str">
        <f t="array" ref="P224">IFERROR(XLOOKUP(D224, '2_Capability_Map'!$C$2:$C$200, '2_Capability_Map'!$M$2:$M$200, "Active"), "Active")</f>
        <v>Active</v>
      </c>
    </row>
    <row r="225" ht="199.5" customHeight="1">
      <c r="A225" s="28" t="s">
        <v>2711</v>
      </c>
      <c r="B225" s="28" t="s">
        <v>1991</v>
      </c>
      <c r="C225" s="32" t="s">
        <v>2347</v>
      </c>
      <c r="D225" s="33" t="s">
        <v>401</v>
      </c>
      <c r="E225" s="28" t="s">
        <v>402</v>
      </c>
      <c r="F225" s="28" t="s">
        <v>2642</v>
      </c>
      <c r="G225" s="28"/>
      <c r="H225" s="28" t="s">
        <v>2011</v>
      </c>
      <c r="I225" s="28" t="s">
        <v>2712</v>
      </c>
      <c r="J225" s="28" t="s">
        <v>2713</v>
      </c>
      <c r="K225" s="28" t="s">
        <v>2714</v>
      </c>
      <c r="L225" s="28" t="s">
        <v>2715</v>
      </c>
      <c r="M225" s="28" t="s">
        <v>2716</v>
      </c>
      <c r="N225" s="28"/>
      <c r="O225" s="28"/>
      <c r="P225" s="29" t="str">
        <f t="array" ref="P225">IFERROR(XLOOKUP(D225, '2_Capability_Map'!$C$2:$C$200, '2_Capability_Map'!$M$2:$M$200, "Active"), "Active")</f>
        <v>Active</v>
      </c>
    </row>
    <row r="226" ht="199.5" customHeight="1">
      <c r="A226" s="28" t="s">
        <v>2717</v>
      </c>
      <c r="B226" s="28" t="s">
        <v>1991</v>
      </c>
      <c r="C226" s="32" t="s">
        <v>2347</v>
      </c>
      <c r="D226" s="33" t="s">
        <v>401</v>
      </c>
      <c r="E226" s="28" t="s">
        <v>402</v>
      </c>
      <c r="F226" s="28" t="s">
        <v>2718</v>
      </c>
      <c r="G226" s="28"/>
      <c r="H226" s="28" t="s">
        <v>2011</v>
      </c>
      <c r="I226" s="28" t="s">
        <v>2719</v>
      </c>
      <c r="J226" s="28" t="s">
        <v>2720</v>
      </c>
      <c r="K226" s="28" t="s">
        <v>2721</v>
      </c>
      <c r="L226" s="28" t="s">
        <v>2722</v>
      </c>
      <c r="M226" s="28" t="s">
        <v>2723</v>
      </c>
      <c r="N226" s="28" t="s">
        <v>2724</v>
      </c>
      <c r="O226" s="28"/>
      <c r="P226" s="29" t="str">
        <f t="array" ref="P226">IFERROR(XLOOKUP(D226, '2_Capability_Map'!$C$2:$C$200, '2_Capability_Map'!$M$2:$M$200, "Active"), "Active")</f>
        <v>Active</v>
      </c>
    </row>
    <row r="227" ht="199.5" customHeight="1">
      <c r="A227" s="28" t="s">
        <v>2725</v>
      </c>
      <c r="B227" s="28" t="s">
        <v>1991</v>
      </c>
      <c r="C227" s="32" t="s">
        <v>2115</v>
      </c>
      <c r="D227" s="33" t="s">
        <v>401</v>
      </c>
      <c r="E227" s="28" t="s">
        <v>402</v>
      </c>
      <c r="F227" s="28" t="s">
        <v>2726</v>
      </c>
      <c r="G227" s="28"/>
      <c r="H227" s="28" t="s">
        <v>2011</v>
      </c>
      <c r="I227" s="28" t="s">
        <v>2727</v>
      </c>
      <c r="J227" s="28" t="s">
        <v>2728</v>
      </c>
      <c r="K227" s="28" t="s">
        <v>2729</v>
      </c>
      <c r="L227" s="28" t="s">
        <v>2730</v>
      </c>
      <c r="M227" s="28" t="s">
        <v>2731</v>
      </c>
      <c r="N227" s="28" t="s">
        <v>2731</v>
      </c>
      <c r="O227" s="28"/>
      <c r="P227" s="29" t="str">
        <f t="array" ref="P227">IFERROR(XLOOKUP(D227, '2_Capability_Map'!$C$2:$C$200, '2_Capability_Map'!$M$2:$M$200, "Active"), "Active")</f>
        <v>Active</v>
      </c>
    </row>
    <row r="228" ht="199.5" customHeight="1">
      <c r="A228" s="28" t="s">
        <v>2732</v>
      </c>
      <c r="B228" s="28" t="s">
        <v>1991</v>
      </c>
      <c r="C228" s="32" t="s">
        <v>2115</v>
      </c>
      <c r="D228" s="33" t="s">
        <v>401</v>
      </c>
      <c r="E228" s="28" t="s">
        <v>402</v>
      </c>
      <c r="F228" s="28" t="s">
        <v>2726</v>
      </c>
      <c r="G228" s="28"/>
      <c r="H228" s="28" t="s">
        <v>2011</v>
      </c>
      <c r="I228" s="28" t="s">
        <v>2733</v>
      </c>
      <c r="J228" s="28" t="s">
        <v>2734</v>
      </c>
      <c r="K228" s="28" t="s">
        <v>2735</v>
      </c>
      <c r="L228" s="28" t="s">
        <v>2736</v>
      </c>
      <c r="M228" s="28"/>
      <c r="N228" s="28" t="s">
        <v>2737</v>
      </c>
      <c r="O228" s="28"/>
      <c r="P228" s="29" t="str">
        <f t="array" ref="P228">IFERROR(XLOOKUP(D228, '2_Capability_Map'!$C$2:$C$200, '2_Capability_Map'!$M$2:$M$200, "Active"), "Active")</f>
        <v>Active</v>
      </c>
    </row>
    <row r="229" ht="199.5" customHeight="1">
      <c r="A229" s="28" t="s">
        <v>2738</v>
      </c>
      <c r="B229" s="28" t="s">
        <v>1991</v>
      </c>
      <c r="C229" s="32" t="s">
        <v>2115</v>
      </c>
      <c r="D229" s="33" t="s">
        <v>401</v>
      </c>
      <c r="E229" s="28" t="s">
        <v>402</v>
      </c>
      <c r="F229" s="28" t="s">
        <v>2726</v>
      </c>
      <c r="G229" s="28"/>
      <c r="H229" s="28" t="s">
        <v>2011</v>
      </c>
      <c r="I229" s="28" t="s">
        <v>2739</v>
      </c>
      <c r="J229" s="28" t="s">
        <v>2740</v>
      </c>
      <c r="K229" s="28" t="s">
        <v>2741</v>
      </c>
      <c r="L229" s="28"/>
      <c r="M229" s="28"/>
      <c r="N229" s="28"/>
      <c r="O229" s="28"/>
      <c r="P229" s="29" t="str">
        <f t="array" ref="P229">IFERROR(XLOOKUP(D229, '2_Capability_Map'!$C$2:$C$200, '2_Capability_Map'!$M$2:$M$200, "Active"), "Active")</f>
        <v>Active</v>
      </c>
    </row>
    <row r="230" ht="199.5" customHeight="1">
      <c r="A230" s="28" t="s">
        <v>2742</v>
      </c>
      <c r="B230" s="28" t="s">
        <v>1991</v>
      </c>
      <c r="C230" s="32" t="s">
        <v>2115</v>
      </c>
      <c r="D230" s="33" t="s">
        <v>401</v>
      </c>
      <c r="E230" s="28" t="s">
        <v>402</v>
      </c>
      <c r="F230" s="28" t="s">
        <v>2726</v>
      </c>
      <c r="G230" s="28"/>
      <c r="H230" s="28" t="s">
        <v>2011</v>
      </c>
      <c r="I230" s="28" t="s">
        <v>2743</v>
      </c>
      <c r="J230" s="28" t="s">
        <v>2744</v>
      </c>
      <c r="K230" s="28" t="s">
        <v>2741</v>
      </c>
      <c r="L230" s="28"/>
      <c r="M230" s="28"/>
      <c r="N230" s="28"/>
      <c r="O230" s="28"/>
      <c r="P230" s="29" t="str">
        <f t="array" ref="P230">IFERROR(XLOOKUP(D230, '2_Capability_Map'!$C$2:$C$200, '2_Capability_Map'!$M$2:$M$200, "Active"), "Active")</f>
        <v>Active</v>
      </c>
    </row>
    <row r="231" ht="199.5" customHeight="1">
      <c r="A231" s="28" t="s">
        <v>2745</v>
      </c>
      <c r="B231" s="28" t="s">
        <v>1991</v>
      </c>
      <c r="C231" s="32" t="s">
        <v>2115</v>
      </c>
      <c r="D231" s="33" t="s">
        <v>401</v>
      </c>
      <c r="E231" s="28" t="s">
        <v>402</v>
      </c>
      <c r="F231" s="28" t="s">
        <v>2634</v>
      </c>
      <c r="G231" s="28"/>
      <c r="H231" s="28" t="s">
        <v>2011</v>
      </c>
      <c r="I231" s="28" t="s">
        <v>2746</v>
      </c>
      <c r="J231" s="28" t="s">
        <v>2747</v>
      </c>
      <c r="K231" s="28"/>
      <c r="L231" s="28"/>
      <c r="M231" s="28"/>
      <c r="N231" s="28"/>
      <c r="O231" s="28"/>
      <c r="P231" s="29" t="str">
        <f t="array" ref="P231">IFERROR(XLOOKUP(D231, '2_Capability_Map'!$C$2:$C$200, '2_Capability_Map'!$M$2:$M$200, "Active"), "Active")</f>
        <v>Active</v>
      </c>
    </row>
    <row r="232" ht="199.5" customHeight="1">
      <c r="A232" s="28" t="s">
        <v>2748</v>
      </c>
      <c r="B232" s="28" t="s">
        <v>1991</v>
      </c>
      <c r="C232" s="32" t="s">
        <v>2145</v>
      </c>
      <c r="D232" s="33" t="s">
        <v>389</v>
      </c>
      <c r="E232" s="28" t="s">
        <v>390</v>
      </c>
      <c r="F232" s="28" t="s">
        <v>2749</v>
      </c>
      <c r="G232" s="28"/>
      <c r="H232" s="28" t="s">
        <v>2011</v>
      </c>
      <c r="I232" s="28" t="s">
        <v>2750</v>
      </c>
      <c r="J232" s="28" t="s">
        <v>2751</v>
      </c>
      <c r="K232" s="28" t="s">
        <v>2752</v>
      </c>
      <c r="L232" s="28" t="s">
        <v>2753</v>
      </c>
      <c r="M232" s="28"/>
      <c r="N232" s="28"/>
      <c r="O232" s="28"/>
      <c r="P232" s="29" t="str">
        <f t="array" ref="P232">IFERROR(XLOOKUP(D232, '2_Capability_Map'!$C$2:$C$200, '2_Capability_Map'!$M$2:$M$200, "Active"), "Active")</f>
        <v>Active</v>
      </c>
    </row>
    <row r="233" ht="199.5" customHeight="1">
      <c r="A233" s="28" t="s">
        <v>2754</v>
      </c>
      <c r="B233" s="28" t="s">
        <v>1991</v>
      </c>
      <c r="C233" s="32" t="s">
        <v>2145</v>
      </c>
      <c r="D233" s="33" t="s">
        <v>389</v>
      </c>
      <c r="E233" s="28" t="s">
        <v>390</v>
      </c>
      <c r="F233" s="28" t="s">
        <v>2755</v>
      </c>
      <c r="G233" s="28"/>
      <c r="H233" s="28" t="s">
        <v>2011</v>
      </c>
      <c r="I233" s="28" t="s">
        <v>2756</v>
      </c>
      <c r="J233" s="28" t="s">
        <v>2757</v>
      </c>
      <c r="K233" s="28" t="s">
        <v>2758</v>
      </c>
      <c r="L233" s="28" t="s">
        <v>2758</v>
      </c>
      <c r="M233" s="28" t="s">
        <v>2759</v>
      </c>
      <c r="N233" s="28" t="s">
        <v>2760</v>
      </c>
      <c r="O233" s="28"/>
      <c r="P233" s="29" t="str">
        <f t="array" ref="P233">IFERROR(XLOOKUP(D233, '2_Capability_Map'!$C$2:$C$200, '2_Capability_Map'!$M$2:$M$200, "Active"), "Active")</f>
        <v>Active</v>
      </c>
    </row>
    <row r="234" ht="199.5" customHeight="1">
      <c r="A234" s="28" t="s">
        <v>2761</v>
      </c>
      <c r="B234" s="28" t="s">
        <v>1991</v>
      </c>
      <c r="C234" s="28" t="s">
        <v>2762</v>
      </c>
      <c r="D234" s="28" t="s">
        <v>389</v>
      </c>
      <c r="E234" s="28" t="s">
        <v>390</v>
      </c>
      <c r="F234" s="28" t="s">
        <v>2763</v>
      </c>
      <c r="G234" s="28"/>
      <c r="H234" s="28" t="s">
        <v>2011</v>
      </c>
      <c r="I234" s="28" t="s">
        <v>2764</v>
      </c>
      <c r="J234" s="28" t="s">
        <v>2765</v>
      </c>
      <c r="K234" s="28" t="s">
        <v>2766</v>
      </c>
      <c r="L234" s="28" t="s">
        <v>2767</v>
      </c>
      <c r="M234" s="28"/>
      <c r="N234" s="28" t="s">
        <v>2768</v>
      </c>
      <c r="O234" s="28"/>
      <c r="P234" s="29" t="str">
        <f t="array" ref="P234">IFERROR(XLOOKUP(D234, '2_Capability_Map'!$C$2:$C$200, '2_Capability_Map'!$M$2:$M$200, "Active"), "Active")</f>
        <v>Active</v>
      </c>
    </row>
    <row r="235" ht="199.5" customHeight="1">
      <c r="A235" s="28" t="s">
        <v>2769</v>
      </c>
      <c r="B235" s="28" t="s">
        <v>1991</v>
      </c>
      <c r="C235" s="32" t="s">
        <v>1992</v>
      </c>
      <c r="D235" s="33" t="s">
        <v>439</v>
      </c>
      <c r="E235" s="28" t="s">
        <v>440</v>
      </c>
      <c r="F235" s="28" t="s">
        <v>2770</v>
      </c>
      <c r="G235" s="28"/>
      <c r="H235" s="28" t="s">
        <v>2011</v>
      </c>
      <c r="I235" s="28" t="s">
        <v>2771</v>
      </c>
      <c r="J235" s="28" t="s">
        <v>2772</v>
      </c>
      <c r="K235" s="28" t="s">
        <v>2773</v>
      </c>
      <c r="L235" s="28" t="s">
        <v>2774</v>
      </c>
      <c r="M235" s="28" t="s">
        <v>2775</v>
      </c>
      <c r="N235" s="28" t="s">
        <v>2776</v>
      </c>
      <c r="O235" s="28"/>
      <c r="P235" s="29" t="str">
        <f t="array" ref="P235">IFERROR(XLOOKUP(D235, '2_Capability_Map'!$C$2:$C$200, '2_Capability_Map'!$M$2:$M$200, "Active"), "Active")</f>
        <v>Active</v>
      </c>
    </row>
    <row r="236" ht="199.5" customHeight="1">
      <c r="A236" s="28" t="s">
        <v>2777</v>
      </c>
      <c r="B236" s="28" t="s">
        <v>1991</v>
      </c>
      <c r="C236" s="32" t="s">
        <v>2347</v>
      </c>
      <c r="D236" s="33" t="s">
        <v>439</v>
      </c>
      <c r="E236" s="28" t="s">
        <v>440</v>
      </c>
      <c r="F236" s="28" t="s">
        <v>2778</v>
      </c>
      <c r="G236" s="28"/>
      <c r="H236" s="28" t="s">
        <v>2011</v>
      </c>
      <c r="I236" s="28" t="s">
        <v>2779</v>
      </c>
      <c r="J236" s="28" t="s">
        <v>2780</v>
      </c>
      <c r="K236" s="28" t="s">
        <v>2781</v>
      </c>
      <c r="L236" s="28" t="s">
        <v>2782</v>
      </c>
      <c r="M236" s="28"/>
      <c r="N236" s="28"/>
      <c r="O236" s="28"/>
      <c r="P236" s="29" t="str">
        <f t="array" ref="P236">IFERROR(XLOOKUP(D236, '2_Capability_Map'!$C$2:$C$200, '2_Capability_Map'!$M$2:$M$200, "Active"), "Active")</f>
        <v>Active</v>
      </c>
    </row>
    <row r="237" ht="199.5" customHeight="1">
      <c r="A237" s="28" t="s">
        <v>2783</v>
      </c>
      <c r="B237" s="28" t="s">
        <v>1991</v>
      </c>
      <c r="C237" s="32" t="s">
        <v>2347</v>
      </c>
      <c r="D237" s="33" t="s">
        <v>439</v>
      </c>
      <c r="E237" s="28" t="s">
        <v>440</v>
      </c>
      <c r="F237" s="28" t="s">
        <v>2778</v>
      </c>
      <c r="G237" s="28"/>
      <c r="H237" s="28" t="s">
        <v>2011</v>
      </c>
      <c r="I237" s="28" t="s">
        <v>2779</v>
      </c>
      <c r="J237" s="28" t="s">
        <v>2784</v>
      </c>
      <c r="K237" s="28" t="s">
        <v>2785</v>
      </c>
      <c r="L237" s="28" t="s">
        <v>2782</v>
      </c>
      <c r="M237" s="28"/>
      <c r="N237" s="28"/>
      <c r="O237" s="28"/>
      <c r="P237" s="29" t="str">
        <f t="array" ref="P237">IFERROR(XLOOKUP(D237, '2_Capability_Map'!$C$2:$C$200, '2_Capability_Map'!$M$2:$M$200, "Active"), "Active")</f>
        <v>Active</v>
      </c>
    </row>
    <row r="238" ht="199.5" customHeight="1">
      <c r="A238" s="28" t="s">
        <v>2786</v>
      </c>
      <c r="B238" s="28" t="s">
        <v>1991</v>
      </c>
      <c r="C238" s="32" t="s">
        <v>2115</v>
      </c>
      <c r="D238" s="33" t="s">
        <v>439</v>
      </c>
      <c r="E238" s="28" t="s">
        <v>440</v>
      </c>
      <c r="F238" s="28" t="s">
        <v>2787</v>
      </c>
      <c r="G238" s="28"/>
      <c r="H238" s="28" t="s">
        <v>2011</v>
      </c>
      <c r="I238" s="28" t="s">
        <v>2788</v>
      </c>
      <c r="J238" s="28" t="s">
        <v>2789</v>
      </c>
      <c r="K238" s="28" t="s">
        <v>2790</v>
      </c>
      <c r="L238" s="28" t="s">
        <v>2791</v>
      </c>
      <c r="M238" s="28" t="s">
        <v>2792</v>
      </c>
      <c r="N238" s="28"/>
      <c r="O238" s="28"/>
      <c r="P238" s="29" t="str">
        <f t="array" ref="P238">IFERROR(XLOOKUP(D238, '2_Capability_Map'!$C$2:$C$200, '2_Capability_Map'!$M$2:$M$200, "Active"), "Active")</f>
        <v>Active</v>
      </c>
    </row>
    <row r="239" ht="199.5" customHeight="1">
      <c r="A239" s="28" t="s">
        <v>2793</v>
      </c>
      <c r="B239" s="28" t="s">
        <v>1991</v>
      </c>
      <c r="C239" s="32" t="s">
        <v>2794</v>
      </c>
      <c r="D239" s="33" t="s">
        <v>439</v>
      </c>
      <c r="E239" s="28" t="s">
        <v>440</v>
      </c>
      <c r="F239" s="28" t="s">
        <v>2795</v>
      </c>
      <c r="G239" s="28" t="s">
        <v>1783</v>
      </c>
      <c r="H239" s="28" t="s">
        <v>2011</v>
      </c>
      <c r="I239" s="28" t="s">
        <v>2796</v>
      </c>
      <c r="J239" s="28" t="s">
        <v>2797</v>
      </c>
      <c r="K239" s="28" t="s">
        <v>2798</v>
      </c>
      <c r="L239" s="28" t="s">
        <v>2799</v>
      </c>
      <c r="M239" s="28"/>
      <c r="N239" s="28" t="s">
        <v>2800</v>
      </c>
      <c r="O239" s="28"/>
      <c r="P239" s="29" t="str">
        <f t="array" ref="P239">IFERROR(XLOOKUP(D239, '2_Capability_Map'!$C$2:$C$200, '2_Capability_Map'!$M$2:$M$200, "Active"), "Active")</f>
        <v>Active</v>
      </c>
    </row>
    <row r="240" ht="199.5" customHeight="1">
      <c r="A240" s="28" t="s">
        <v>2801</v>
      </c>
      <c r="B240" s="28" t="s">
        <v>1991</v>
      </c>
      <c r="C240" s="32" t="s">
        <v>2802</v>
      </c>
      <c r="D240" s="33" t="s">
        <v>439</v>
      </c>
      <c r="E240" s="28" t="s">
        <v>440</v>
      </c>
      <c r="F240" s="28" t="s">
        <v>2803</v>
      </c>
      <c r="G240" s="28"/>
      <c r="H240" s="28" t="s">
        <v>2011</v>
      </c>
      <c r="I240" s="28" t="s">
        <v>2804</v>
      </c>
      <c r="J240" s="28" t="s">
        <v>2805</v>
      </c>
      <c r="K240" s="28" t="s">
        <v>2806</v>
      </c>
      <c r="L240" s="28" t="s">
        <v>2807</v>
      </c>
      <c r="M240" s="28" t="s">
        <v>2808</v>
      </c>
      <c r="N240" s="28" t="s">
        <v>2809</v>
      </c>
      <c r="O240" s="28"/>
      <c r="P240" s="29" t="str">
        <f t="array" ref="P240">IFERROR(XLOOKUP(D240, '2_Capability_Map'!$C$2:$C$200, '2_Capability_Map'!$M$2:$M$200, "Active"), "Active")</f>
        <v>Active</v>
      </c>
    </row>
    <row r="241" ht="199.5" customHeight="1">
      <c r="A241" s="28" t="s">
        <v>2810</v>
      </c>
      <c r="B241" s="28" t="s">
        <v>1991</v>
      </c>
      <c r="C241" s="32" t="s">
        <v>2802</v>
      </c>
      <c r="D241" s="33" t="s">
        <v>439</v>
      </c>
      <c r="E241" s="28" t="s">
        <v>440</v>
      </c>
      <c r="F241" s="28" t="s">
        <v>2803</v>
      </c>
      <c r="G241" s="28"/>
      <c r="H241" s="28" t="s">
        <v>2011</v>
      </c>
      <c r="I241" s="28" t="s">
        <v>2811</v>
      </c>
      <c r="J241" s="28" t="s">
        <v>2812</v>
      </c>
      <c r="K241" s="28" t="s">
        <v>2813</v>
      </c>
      <c r="L241" s="28" t="s">
        <v>2814</v>
      </c>
      <c r="M241" s="28" t="s">
        <v>2815</v>
      </c>
      <c r="N241" s="28" t="s">
        <v>2816</v>
      </c>
      <c r="O241" s="28"/>
      <c r="P241" s="29" t="str">
        <f t="array" ref="P241">IFERROR(XLOOKUP(D241, '2_Capability_Map'!$C$2:$C$200, '2_Capability_Map'!$M$2:$M$200, "Active"), "Active")</f>
        <v>Active</v>
      </c>
    </row>
    <row r="242" ht="199.5" customHeight="1">
      <c r="A242" s="28" t="s">
        <v>2817</v>
      </c>
      <c r="B242" s="28" t="s">
        <v>1991</v>
      </c>
      <c r="C242" s="32" t="s">
        <v>2325</v>
      </c>
      <c r="D242" s="33" t="s">
        <v>450</v>
      </c>
      <c r="E242" s="28" t="s">
        <v>451</v>
      </c>
      <c r="F242" s="28" t="s">
        <v>2818</v>
      </c>
      <c r="G242" s="28"/>
      <c r="H242" s="28" t="s">
        <v>2011</v>
      </c>
      <c r="I242" s="28" t="s">
        <v>2819</v>
      </c>
      <c r="J242" s="28" t="s">
        <v>2820</v>
      </c>
      <c r="K242" s="28" t="s">
        <v>2821</v>
      </c>
      <c r="L242" s="28" t="s">
        <v>2822</v>
      </c>
      <c r="M242" s="28"/>
      <c r="N242" s="28"/>
      <c r="O242" s="28"/>
      <c r="P242" s="29" t="str">
        <f t="array" ref="P242">IFERROR(XLOOKUP(D242, '2_Capability_Map'!$C$2:$C$200, '2_Capability_Map'!$M$2:$M$200, "Active"), "Active")</f>
        <v>Active</v>
      </c>
    </row>
    <row r="243" ht="199.5" customHeight="1">
      <c r="A243" s="28" t="s">
        <v>2823</v>
      </c>
      <c r="B243" s="28" t="s">
        <v>1991</v>
      </c>
      <c r="C243" s="32" t="s">
        <v>2145</v>
      </c>
      <c r="D243" s="33" t="s">
        <v>450</v>
      </c>
      <c r="E243" s="28" t="s">
        <v>451</v>
      </c>
      <c r="F243" s="28" t="s">
        <v>2824</v>
      </c>
      <c r="G243" s="28"/>
      <c r="H243" s="28" t="s">
        <v>2011</v>
      </c>
      <c r="I243" s="28" t="s">
        <v>2825</v>
      </c>
      <c r="J243" s="28" t="s">
        <v>2826</v>
      </c>
      <c r="K243" s="28" t="s">
        <v>2827</v>
      </c>
      <c r="L243" s="28" t="s">
        <v>2828</v>
      </c>
      <c r="M243" s="28"/>
      <c r="N243" s="28" t="s">
        <v>2829</v>
      </c>
      <c r="O243" s="28"/>
      <c r="P243" s="29" t="str">
        <f t="array" ref="P243">IFERROR(XLOOKUP(D243, '2_Capability_Map'!$C$2:$C$200, '2_Capability_Map'!$M$2:$M$200, "Active"), "Active")</f>
        <v>Active</v>
      </c>
    </row>
    <row r="244" ht="199.5" customHeight="1">
      <c r="A244" s="28" t="s">
        <v>2830</v>
      </c>
      <c r="B244" s="28" t="s">
        <v>1991</v>
      </c>
      <c r="C244" s="32" t="s">
        <v>2145</v>
      </c>
      <c r="D244" s="33" t="s">
        <v>450</v>
      </c>
      <c r="E244" s="28" t="s">
        <v>451</v>
      </c>
      <c r="F244" s="28" t="s">
        <v>2831</v>
      </c>
      <c r="G244" s="28"/>
      <c r="H244" s="28" t="s">
        <v>2011</v>
      </c>
      <c r="I244" s="28" t="s">
        <v>2832</v>
      </c>
      <c r="J244" s="28" t="s">
        <v>2833</v>
      </c>
      <c r="K244" s="28" t="s">
        <v>2834</v>
      </c>
      <c r="L244" s="28" t="s">
        <v>2835</v>
      </c>
      <c r="M244" s="28" t="s">
        <v>2836</v>
      </c>
      <c r="N244" s="28" t="s">
        <v>2837</v>
      </c>
      <c r="O244" s="28"/>
      <c r="P244" s="29" t="str">
        <f t="array" ref="P244">IFERROR(XLOOKUP(D244, '2_Capability_Map'!$C$2:$C$200, '2_Capability_Map'!$M$2:$M$200, "Active"), "Active")</f>
        <v>Active</v>
      </c>
    </row>
    <row r="245" ht="199.5" customHeight="1">
      <c r="A245" s="28" t="s">
        <v>2838</v>
      </c>
      <c r="B245" s="28" t="s">
        <v>1991</v>
      </c>
      <c r="C245" s="32" t="s">
        <v>2376</v>
      </c>
      <c r="D245" s="33" t="s">
        <v>450</v>
      </c>
      <c r="E245" s="28" t="s">
        <v>451</v>
      </c>
      <c r="F245" s="28" t="s">
        <v>2839</v>
      </c>
      <c r="G245" s="28"/>
      <c r="H245" s="28" t="s">
        <v>2011</v>
      </c>
      <c r="I245" s="28" t="s">
        <v>2840</v>
      </c>
      <c r="J245" s="28" t="s">
        <v>2841</v>
      </c>
      <c r="K245" s="28"/>
      <c r="L245" s="28"/>
      <c r="M245" s="28" t="s">
        <v>2842</v>
      </c>
      <c r="N245" s="28"/>
      <c r="O245" s="28"/>
      <c r="P245" s="29" t="str">
        <f t="array" ref="P245">IFERROR(XLOOKUP(D245, '2_Capability_Map'!$C$2:$C$200, '2_Capability_Map'!$M$2:$M$200, "Active"), "Active")</f>
        <v>Active</v>
      </c>
    </row>
    <row r="246" ht="199.5" customHeight="1">
      <c r="A246" s="28" t="s">
        <v>2843</v>
      </c>
      <c r="B246" s="28" t="s">
        <v>1991</v>
      </c>
      <c r="C246" s="32" t="s">
        <v>2010</v>
      </c>
      <c r="D246" s="33" t="s">
        <v>450</v>
      </c>
      <c r="E246" s="28" t="s">
        <v>451</v>
      </c>
      <c r="F246" s="28" t="s">
        <v>2844</v>
      </c>
      <c r="G246" s="28"/>
      <c r="H246" s="28" t="s">
        <v>2011</v>
      </c>
      <c r="I246" s="28" t="s">
        <v>2845</v>
      </c>
      <c r="J246" s="28" t="s">
        <v>2846</v>
      </c>
      <c r="K246" s="28" t="s">
        <v>2847</v>
      </c>
      <c r="L246" s="28" t="s">
        <v>2848</v>
      </c>
      <c r="M246" s="28" t="s">
        <v>2849</v>
      </c>
      <c r="N246" s="28" t="s">
        <v>2850</v>
      </c>
      <c r="O246" s="28"/>
      <c r="P246" s="29" t="str">
        <f t="array" ref="P246">IFERROR(XLOOKUP(D246, '2_Capability_Map'!$C$2:$C$200, '2_Capability_Map'!$M$2:$M$200, "Active"), "Active")</f>
        <v>Active</v>
      </c>
    </row>
    <row r="247" ht="199.5" customHeight="1">
      <c r="A247" s="28" t="s">
        <v>2851</v>
      </c>
      <c r="B247" s="28" t="s">
        <v>1991</v>
      </c>
      <c r="C247" s="32" t="s">
        <v>2190</v>
      </c>
      <c r="D247" s="33" t="s">
        <v>450</v>
      </c>
      <c r="E247" s="28" t="s">
        <v>451</v>
      </c>
      <c r="F247" s="28" t="s">
        <v>2852</v>
      </c>
      <c r="G247" s="28"/>
      <c r="H247" s="28" t="s">
        <v>2011</v>
      </c>
      <c r="I247" s="28" t="s">
        <v>2853</v>
      </c>
      <c r="J247" s="28" t="s">
        <v>2854</v>
      </c>
      <c r="K247" s="28" t="s">
        <v>2855</v>
      </c>
      <c r="L247" s="28" t="s">
        <v>2856</v>
      </c>
      <c r="M247" s="28" t="s">
        <v>2857</v>
      </c>
      <c r="N247" s="28" t="s">
        <v>2858</v>
      </c>
      <c r="O247" s="28"/>
      <c r="P247" s="29" t="str">
        <f t="array" ref="P247">IFERROR(XLOOKUP(D247, '2_Capability_Map'!$C$2:$C$200, '2_Capability_Map'!$M$2:$M$200, "Active"), "Active")</f>
        <v>Active</v>
      </c>
    </row>
    <row r="248" ht="199.5" customHeight="1">
      <c r="A248" s="28" t="s">
        <v>2859</v>
      </c>
      <c r="B248" s="28" t="s">
        <v>1991</v>
      </c>
      <c r="C248" s="32" t="s">
        <v>2190</v>
      </c>
      <c r="D248" s="33" t="s">
        <v>450</v>
      </c>
      <c r="E248" s="28" t="s">
        <v>451</v>
      </c>
      <c r="F248" s="28" t="s">
        <v>2844</v>
      </c>
      <c r="G248" s="28"/>
      <c r="H248" s="28" t="s">
        <v>2011</v>
      </c>
      <c r="I248" s="28" t="s">
        <v>2860</v>
      </c>
      <c r="J248" s="28" t="s">
        <v>2861</v>
      </c>
      <c r="K248" s="28" t="s">
        <v>2862</v>
      </c>
      <c r="L248" s="28" t="s">
        <v>2863</v>
      </c>
      <c r="M248" s="28" t="s">
        <v>2864</v>
      </c>
      <c r="N248" s="28" t="s">
        <v>2865</v>
      </c>
      <c r="O248" s="28"/>
      <c r="P248" s="29" t="str">
        <f t="array" ref="P248">IFERROR(XLOOKUP(D248, '2_Capability_Map'!$C$2:$C$200, '2_Capability_Map'!$M$2:$M$200, "Active"), "Active")</f>
        <v>Active</v>
      </c>
    </row>
    <row r="249" ht="199.5" customHeight="1">
      <c r="A249" s="28" t="s">
        <v>2866</v>
      </c>
      <c r="B249" s="28" t="s">
        <v>1991</v>
      </c>
      <c r="C249" s="32" t="s">
        <v>2190</v>
      </c>
      <c r="D249" s="33" t="s">
        <v>450</v>
      </c>
      <c r="E249" s="28" t="s">
        <v>451</v>
      </c>
      <c r="F249" s="28" t="s">
        <v>2867</v>
      </c>
      <c r="G249" s="28" t="s">
        <v>1620</v>
      </c>
      <c r="H249" s="28" t="s">
        <v>2011</v>
      </c>
      <c r="I249" s="28" t="s">
        <v>2868</v>
      </c>
      <c r="J249" s="28" t="s">
        <v>2869</v>
      </c>
      <c r="K249" s="28" t="s">
        <v>2870</v>
      </c>
      <c r="L249" s="28" t="s">
        <v>2871</v>
      </c>
      <c r="M249" s="28" t="s">
        <v>2872</v>
      </c>
      <c r="N249" s="28" t="s">
        <v>2873</v>
      </c>
      <c r="O249" s="28"/>
      <c r="P249" s="29" t="str">
        <f t="array" ref="P249">IFERROR(XLOOKUP(D249, '2_Capability_Map'!$C$2:$C$200, '2_Capability_Map'!$M$2:$M$200, "Active"), "Active")</f>
        <v>Active</v>
      </c>
    </row>
    <row r="250" ht="199.5" customHeight="1">
      <c r="A250" s="28" t="s">
        <v>2874</v>
      </c>
      <c r="B250" s="28" t="s">
        <v>1991</v>
      </c>
      <c r="C250" s="32" t="s">
        <v>2115</v>
      </c>
      <c r="D250" s="33" t="s">
        <v>450</v>
      </c>
      <c r="E250" s="28" t="s">
        <v>451</v>
      </c>
      <c r="F250" s="28" t="s">
        <v>2844</v>
      </c>
      <c r="G250" s="28"/>
      <c r="H250" s="28" t="s">
        <v>2011</v>
      </c>
      <c r="I250" s="28" t="s">
        <v>2875</v>
      </c>
      <c r="J250" s="28" t="s">
        <v>2876</v>
      </c>
      <c r="K250" s="28" t="s">
        <v>2877</v>
      </c>
      <c r="L250" s="28" t="s">
        <v>2878</v>
      </c>
      <c r="M250" s="28"/>
      <c r="N250" s="28"/>
      <c r="O250" s="28"/>
      <c r="P250" s="29" t="str">
        <f t="array" ref="P250">IFERROR(XLOOKUP(D250, '2_Capability_Map'!$C$2:$C$200, '2_Capability_Map'!$M$2:$M$200, "Active"), "Active")</f>
        <v>Active</v>
      </c>
    </row>
    <row r="251" ht="199.5" customHeight="1">
      <c r="A251" s="28" t="s">
        <v>2879</v>
      </c>
      <c r="B251" s="28" t="s">
        <v>1991</v>
      </c>
      <c r="C251" s="32" t="s">
        <v>2239</v>
      </c>
      <c r="D251" s="33" t="s">
        <v>450</v>
      </c>
      <c r="E251" s="28" t="s">
        <v>451</v>
      </c>
      <c r="F251" s="28" t="s">
        <v>2852</v>
      </c>
      <c r="G251" s="28"/>
      <c r="H251" s="28" t="s">
        <v>2011</v>
      </c>
      <c r="I251" s="28" t="s">
        <v>2880</v>
      </c>
      <c r="J251" s="28" t="s">
        <v>2881</v>
      </c>
      <c r="K251" s="28" t="s">
        <v>2882</v>
      </c>
      <c r="L251" s="28" t="s">
        <v>2883</v>
      </c>
      <c r="M251" s="28"/>
      <c r="N251" s="28" t="s">
        <v>2884</v>
      </c>
      <c r="O251" s="28"/>
      <c r="P251" s="29" t="str">
        <f t="array" ref="P251">IFERROR(XLOOKUP(D251, '2_Capability_Map'!$C$2:$C$200, '2_Capability_Map'!$M$2:$M$200, "Active"), "Active")</f>
        <v>Active</v>
      </c>
    </row>
    <row r="252" ht="199.5" customHeight="1">
      <c r="A252" s="28" t="s">
        <v>2885</v>
      </c>
      <c r="B252" s="28" t="s">
        <v>1991</v>
      </c>
      <c r="C252" s="32" t="s">
        <v>2360</v>
      </c>
      <c r="D252" s="33" t="s">
        <v>450</v>
      </c>
      <c r="E252" s="28" t="s">
        <v>451</v>
      </c>
      <c r="F252" s="28" t="s">
        <v>2886</v>
      </c>
      <c r="G252" s="28"/>
      <c r="H252" s="28" t="s">
        <v>2011</v>
      </c>
      <c r="I252" s="28" t="s">
        <v>2887</v>
      </c>
      <c r="J252" s="28" t="s">
        <v>2888</v>
      </c>
      <c r="K252" s="28" t="s">
        <v>2889</v>
      </c>
      <c r="L252" s="28" t="s">
        <v>2890</v>
      </c>
      <c r="M252" s="28" t="s">
        <v>2891</v>
      </c>
      <c r="N252" s="28" t="s">
        <v>2892</v>
      </c>
      <c r="O252" s="28"/>
      <c r="P252" s="29" t="str">
        <f t="array" ref="P252">IFERROR(XLOOKUP(D252, '2_Capability_Map'!$C$2:$C$200, '2_Capability_Map'!$M$2:$M$200, "Active"), "Active")</f>
        <v>Active</v>
      </c>
    </row>
    <row r="253" ht="199.5" customHeight="1">
      <c r="A253" s="28" t="s">
        <v>2817</v>
      </c>
      <c r="B253" s="28" t="s">
        <v>1991</v>
      </c>
      <c r="C253" s="32" t="s">
        <v>2325</v>
      </c>
      <c r="D253" s="33" t="s">
        <v>455</v>
      </c>
      <c r="E253" s="28" t="s">
        <v>456</v>
      </c>
      <c r="F253" s="28" t="s">
        <v>2893</v>
      </c>
      <c r="G253" s="28"/>
      <c r="H253" s="28" t="s">
        <v>2011</v>
      </c>
      <c r="I253" s="28" t="s">
        <v>2819</v>
      </c>
      <c r="J253" s="28" t="s">
        <v>2820</v>
      </c>
      <c r="K253" s="28" t="s">
        <v>2821</v>
      </c>
      <c r="L253" s="28" t="s">
        <v>2822</v>
      </c>
      <c r="M253" s="28"/>
      <c r="N253" s="28"/>
      <c r="O253" s="28"/>
      <c r="P253" s="29" t="str">
        <f t="array" ref="P253">IFERROR(XLOOKUP(D253, '2_Capability_Map'!$C$2:$C$200, '2_Capability_Map'!$M$2:$M$200, "Active"), "Active")</f>
        <v>Active</v>
      </c>
    </row>
    <row r="254" ht="199.5" customHeight="1">
      <c r="A254" s="28" t="s">
        <v>2823</v>
      </c>
      <c r="B254" s="28" t="s">
        <v>1991</v>
      </c>
      <c r="C254" s="32" t="s">
        <v>2145</v>
      </c>
      <c r="D254" s="33" t="s">
        <v>455</v>
      </c>
      <c r="E254" s="28" t="s">
        <v>456</v>
      </c>
      <c r="F254" s="28" t="s">
        <v>2894</v>
      </c>
      <c r="G254" s="28"/>
      <c r="H254" s="28" t="s">
        <v>2011</v>
      </c>
      <c r="I254" s="28" t="s">
        <v>2825</v>
      </c>
      <c r="J254" s="28" t="s">
        <v>2826</v>
      </c>
      <c r="K254" s="28" t="s">
        <v>2827</v>
      </c>
      <c r="L254" s="28" t="s">
        <v>2828</v>
      </c>
      <c r="M254" s="28"/>
      <c r="N254" s="28" t="s">
        <v>2829</v>
      </c>
      <c r="O254" s="28"/>
      <c r="P254" s="29" t="str">
        <f t="array" ref="P254">IFERROR(XLOOKUP(D254, '2_Capability_Map'!$C$2:$C$200, '2_Capability_Map'!$M$2:$M$200, "Active"), "Active")</f>
        <v>Active</v>
      </c>
    </row>
    <row r="255" ht="199.5" customHeight="1">
      <c r="A255" s="28" t="s">
        <v>2830</v>
      </c>
      <c r="B255" s="28" t="s">
        <v>1991</v>
      </c>
      <c r="C255" s="32" t="s">
        <v>2145</v>
      </c>
      <c r="D255" s="33" t="s">
        <v>455</v>
      </c>
      <c r="E255" s="28" t="s">
        <v>456</v>
      </c>
      <c r="F255" s="28" t="s">
        <v>2895</v>
      </c>
      <c r="G255" s="28"/>
      <c r="H255" s="28" t="s">
        <v>2011</v>
      </c>
      <c r="I255" s="28" t="s">
        <v>2832</v>
      </c>
      <c r="J255" s="28" t="s">
        <v>2833</v>
      </c>
      <c r="K255" s="28" t="s">
        <v>2834</v>
      </c>
      <c r="L255" s="28" t="s">
        <v>2835</v>
      </c>
      <c r="M255" s="28" t="s">
        <v>2836</v>
      </c>
      <c r="N255" s="28" t="s">
        <v>2837</v>
      </c>
      <c r="O255" s="28"/>
      <c r="P255" s="29" t="str">
        <f t="array" ref="P255">IFERROR(XLOOKUP(D255, '2_Capability_Map'!$C$2:$C$200, '2_Capability_Map'!$M$2:$M$200, "Active"), "Active")</f>
        <v>Active</v>
      </c>
    </row>
    <row r="256" ht="199.5" customHeight="1">
      <c r="A256" s="28" t="s">
        <v>2838</v>
      </c>
      <c r="B256" s="28" t="s">
        <v>1991</v>
      </c>
      <c r="C256" s="32" t="s">
        <v>2376</v>
      </c>
      <c r="D256" s="33" t="s">
        <v>455</v>
      </c>
      <c r="E256" s="28" t="s">
        <v>456</v>
      </c>
      <c r="F256" s="28" t="s">
        <v>2896</v>
      </c>
      <c r="G256" s="28"/>
      <c r="H256" s="28" t="s">
        <v>2011</v>
      </c>
      <c r="I256" s="28" t="s">
        <v>2840</v>
      </c>
      <c r="J256" s="28" t="s">
        <v>2841</v>
      </c>
      <c r="K256" s="28"/>
      <c r="L256" s="28"/>
      <c r="M256" s="28" t="s">
        <v>2842</v>
      </c>
      <c r="N256" s="28"/>
      <c r="O256" s="28"/>
      <c r="P256" s="29" t="str">
        <f t="array" ref="P256">IFERROR(XLOOKUP(D256, '2_Capability_Map'!$C$2:$C$200, '2_Capability_Map'!$M$2:$M$200, "Active"), "Active")</f>
        <v>Active</v>
      </c>
    </row>
    <row r="257" ht="199.5" customHeight="1">
      <c r="A257" s="28" t="s">
        <v>2843</v>
      </c>
      <c r="B257" s="28" t="s">
        <v>1991</v>
      </c>
      <c r="C257" s="32" t="s">
        <v>2010</v>
      </c>
      <c r="D257" s="33" t="s">
        <v>455</v>
      </c>
      <c r="E257" s="28" t="s">
        <v>456</v>
      </c>
      <c r="F257" s="28" t="s">
        <v>2897</v>
      </c>
      <c r="G257" s="28"/>
      <c r="H257" s="28" t="s">
        <v>2011</v>
      </c>
      <c r="I257" s="28" t="s">
        <v>2845</v>
      </c>
      <c r="J257" s="28" t="s">
        <v>2846</v>
      </c>
      <c r="K257" s="28" t="s">
        <v>2847</v>
      </c>
      <c r="L257" s="28" t="s">
        <v>2848</v>
      </c>
      <c r="M257" s="28" t="s">
        <v>2849</v>
      </c>
      <c r="N257" s="28" t="s">
        <v>2850</v>
      </c>
      <c r="O257" s="28"/>
      <c r="P257" s="29" t="str">
        <f t="array" ref="P257">IFERROR(XLOOKUP(D257, '2_Capability_Map'!$C$2:$C$200, '2_Capability_Map'!$M$2:$M$200, "Active"), "Active")</f>
        <v>Active</v>
      </c>
    </row>
    <row r="258" ht="199.5" customHeight="1">
      <c r="A258" s="28" t="s">
        <v>2851</v>
      </c>
      <c r="B258" s="28" t="s">
        <v>1991</v>
      </c>
      <c r="C258" s="32" t="s">
        <v>2190</v>
      </c>
      <c r="D258" s="33" t="s">
        <v>455</v>
      </c>
      <c r="E258" s="28" t="s">
        <v>456</v>
      </c>
      <c r="F258" s="28" t="s">
        <v>2897</v>
      </c>
      <c r="G258" s="28"/>
      <c r="H258" s="28" t="s">
        <v>2011</v>
      </c>
      <c r="I258" s="28" t="s">
        <v>2853</v>
      </c>
      <c r="J258" s="28" t="s">
        <v>2854</v>
      </c>
      <c r="K258" s="28" t="s">
        <v>2855</v>
      </c>
      <c r="L258" s="28" t="s">
        <v>2856</v>
      </c>
      <c r="M258" s="28" t="s">
        <v>2857</v>
      </c>
      <c r="N258" s="28" t="s">
        <v>2858</v>
      </c>
      <c r="O258" s="28"/>
      <c r="P258" s="29" t="str">
        <f t="array" ref="P258">IFERROR(XLOOKUP(D258, '2_Capability_Map'!$C$2:$C$200, '2_Capability_Map'!$M$2:$M$200, "Active"), "Active")</f>
        <v>Active</v>
      </c>
    </row>
    <row r="259" ht="199.5" customHeight="1">
      <c r="A259" s="28" t="s">
        <v>2859</v>
      </c>
      <c r="B259" s="28" t="s">
        <v>1991</v>
      </c>
      <c r="C259" s="32" t="s">
        <v>2190</v>
      </c>
      <c r="D259" s="33" t="s">
        <v>455</v>
      </c>
      <c r="E259" s="28" t="s">
        <v>456</v>
      </c>
      <c r="F259" s="28" t="s">
        <v>2896</v>
      </c>
      <c r="G259" s="28"/>
      <c r="H259" s="28" t="s">
        <v>2011</v>
      </c>
      <c r="I259" s="28" t="s">
        <v>2860</v>
      </c>
      <c r="J259" s="28" t="s">
        <v>2861</v>
      </c>
      <c r="K259" s="28" t="s">
        <v>2862</v>
      </c>
      <c r="L259" s="28" t="s">
        <v>2863</v>
      </c>
      <c r="M259" s="28" t="s">
        <v>2864</v>
      </c>
      <c r="N259" s="28" t="s">
        <v>2865</v>
      </c>
      <c r="O259" s="28"/>
      <c r="P259" s="29" t="str">
        <f t="array" ref="P259">IFERROR(XLOOKUP(D259, '2_Capability_Map'!$C$2:$C$200, '2_Capability_Map'!$M$2:$M$200, "Active"), "Active")</f>
        <v>Active</v>
      </c>
    </row>
    <row r="260" ht="199.5" customHeight="1">
      <c r="A260" s="28" t="s">
        <v>2866</v>
      </c>
      <c r="B260" s="28" t="s">
        <v>1991</v>
      </c>
      <c r="C260" s="32" t="s">
        <v>2190</v>
      </c>
      <c r="D260" s="33" t="s">
        <v>455</v>
      </c>
      <c r="E260" s="28" t="s">
        <v>456</v>
      </c>
      <c r="F260" s="28" t="s">
        <v>2896</v>
      </c>
      <c r="G260" s="28" t="s">
        <v>1620</v>
      </c>
      <c r="H260" s="28" t="s">
        <v>2011</v>
      </c>
      <c r="I260" s="28" t="s">
        <v>2868</v>
      </c>
      <c r="J260" s="28" t="s">
        <v>2869</v>
      </c>
      <c r="K260" s="28" t="s">
        <v>2870</v>
      </c>
      <c r="L260" s="28" t="s">
        <v>2871</v>
      </c>
      <c r="M260" s="28" t="s">
        <v>2872</v>
      </c>
      <c r="N260" s="28" t="s">
        <v>2873</v>
      </c>
      <c r="O260" s="28"/>
      <c r="P260" s="29" t="str">
        <f t="array" ref="P260">IFERROR(XLOOKUP(D260, '2_Capability_Map'!$C$2:$C$200, '2_Capability_Map'!$M$2:$M$200, "Active"), "Active")</f>
        <v>Active</v>
      </c>
    </row>
    <row r="261" ht="199.5" customHeight="1">
      <c r="A261" s="28" t="s">
        <v>2874</v>
      </c>
      <c r="B261" s="28" t="s">
        <v>1991</v>
      </c>
      <c r="C261" s="32" t="s">
        <v>2115</v>
      </c>
      <c r="D261" s="33" t="s">
        <v>455</v>
      </c>
      <c r="E261" s="28" t="s">
        <v>456</v>
      </c>
      <c r="F261" s="28" t="s">
        <v>2896</v>
      </c>
      <c r="G261" s="28"/>
      <c r="H261" s="28" t="s">
        <v>2011</v>
      </c>
      <c r="I261" s="28" t="s">
        <v>2875</v>
      </c>
      <c r="J261" s="28" t="s">
        <v>2876</v>
      </c>
      <c r="K261" s="28" t="s">
        <v>2877</v>
      </c>
      <c r="L261" s="28" t="s">
        <v>2878</v>
      </c>
      <c r="M261" s="28"/>
      <c r="N261" s="28"/>
      <c r="O261" s="28"/>
      <c r="P261" s="29" t="str">
        <f t="array" ref="P261">IFERROR(XLOOKUP(D261, '2_Capability_Map'!$C$2:$C$200, '2_Capability_Map'!$M$2:$M$200, "Active"), "Active")</f>
        <v>Active</v>
      </c>
    </row>
    <row r="262" ht="199.5" customHeight="1">
      <c r="A262" s="28" t="s">
        <v>2879</v>
      </c>
      <c r="B262" s="28" t="s">
        <v>1991</v>
      </c>
      <c r="C262" s="32" t="s">
        <v>2239</v>
      </c>
      <c r="D262" s="33" t="s">
        <v>455</v>
      </c>
      <c r="E262" s="28" t="s">
        <v>456</v>
      </c>
      <c r="F262" s="28" t="s">
        <v>2897</v>
      </c>
      <c r="G262" s="28"/>
      <c r="H262" s="28" t="s">
        <v>2011</v>
      </c>
      <c r="I262" s="28" t="s">
        <v>2880</v>
      </c>
      <c r="J262" s="28" t="s">
        <v>2881</v>
      </c>
      <c r="K262" s="28" t="s">
        <v>2882</v>
      </c>
      <c r="L262" s="28" t="s">
        <v>2883</v>
      </c>
      <c r="M262" s="28"/>
      <c r="N262" s="28" t="s">
        <v>2884</v>
      </c>
      <c r="O262" s="28"/>
      <c r="P262" s="29" t="str">
        <f t="array" ref="P262">IFERROR(XLOOKUP(D262, '2_Capability_Map'!$C$2:$C$200, '2_Capability_Map'!$M$2:$M$200, "Active"), "Active")</f>
        <v>Active</v>
      </c>
    </row>
    <row r="263" ht="199.5" customHeight="1">
      <c r="A263" s="28" t="s">
        <v>2885</v>
      </c>
      <c r="B263" s="28" t="s">
        <v>1991</v>
      </c>
      <c r="C263" s="32" t="s">
        <v>2360</v>
      </c>
      <c r="D263" s="33" t="s">
        <v>455</v>
      </c>
      <c r="E263" s="28" t="s">
        <v>456</v>
      </c>
      <c r="F263" s="28" t="s">
        <v>2898</v>
      </c>
      <c r="G263" s="28"/>
      <c r="H263" s="28" t="s">
        <v>2011</v>
      </c>
      <c r="I263" s="28" t="s">
        <v>2887</v>
      </c>
      <c r="J263" s="28" t="s">
        <v>2888</v>
      </c>
      <c r="K263" s="28" t="s">
        <v>2889</v>
      </c>
      <c r="L263" s="28" t="s">
        <v>2890</v>
      </c>
      <c r="M263" s="28" t="s">
        <v>2891</v>
      </c>
      <c r="N263" s="28" t="s">
        <v>2892</v>
      </c>
      <c r="O263" s="28"/>
      <c r="P263" s="29" t="str">
        <f t="array" ref="P263">IFERROR(XLOOKUP(D263, '2_Capability_Map'!$C$2:$C$200, '2_Capability_Map'!$M$2:$M$200, "Active"), "Active")</f>
        <v>Active</v>
      </c>
    </row>
    <row r="264" ht="199.5" customHeight="1">
      <c r="A264" s="28" t="s">
        <v>2152</v>
      </c>
      <c r="B264" s="28" t="s">
        <v>1991</v>
      </c>
      <c r="C264" s="32" t="s">
        <v>2027</v>
      </c>
      <c r="D264" s="33" t="s">
        <v>461</v>
      </c>
      <c r="E264" s="28" t="s">
        <v>462</v>
      </c>
      <c r="F264" s="28" t="s">
        <v>2899</v>
      </c>
      <c r="G264" s="28"/>
      <c r="H264" s="28" t="s">
        <v>2011</v>
      </c>
      <c r="I264" s="28" t="s">
        <v>2154</v>
      </c>
      <c r="J264" s="28" t="s">
        <v>2155</v>
      </c>
      <c r="K264" s="28" t="s">
        <v>2156</v>
      </c>
      <c r="L264" s="28" t="s">
        <v>2157</v>
      </c>
      <c r="M264" s="28" t="s">
        <v>2157</v>
      </c>
      <c r="N264" s="28" t="s">
        <v>2158</v>
      </c>
      <c r="O264" s="28"/>
      <c r="P264" s="29" t="str">
        <f t="array" ref="P264">IFERROR(XLOOKUP(D264, '2_Capability_Map'!$C$2:$C$200, '2_Capability_Map'!$M$2:$M$200, "Active"), "Active")</f>
        <v>Active</v>
      </c>
    </row>
    <row r="265" ht="199.5" customHeight="1">
      <c r="A265" s="28" t="s">
        <v>2159</v>
      </c>
      <c r="B265" s="28" t="s">
        <v>1991</v>
      </c>
      <c r="C265" s="32" t="s">
        <v>2027</v>
      </c>
      <c r="D265" s="33" t="s">
        <v>461</v>
      </c>
      <c r="E265" s="28" t="s">
        <v>462</v>
      </c>
      <c r="F265" s="28" t="s">
        <v>2899</v>
      </c>
      <c r="G265" s="28"/>
      <c r="H265" s="28" t="s">
        <v>2011</v>
      </c>
      <c r="I265" s="28" t="s">
        <v>2160</v>
      </c>
      <c r="J265" s="28" t="s">
        <v>2161</v>
      </c>
      <c r="K265" s="28" t="s">
        <v>2162</v>
      </c>
      <c r="L265" s="28" t="s">
        <v>2163</v>
      </c>
      <c r="M265" s="28" t="s">
        <v>2157</v>
      </c>
      <c r="N265" s="28" t="s">
        <v>2164</v>
      </c>
      <c r="O265" s="28"/>
      <c r="P265" s="29" t="str">
        <f t="array" ref="P265">IFERROR(XLOOKUP(D265, '2_Capability_Map'!$C$2:$C$200, '2_Capability_Map'!$M$2:$M$200, "Active"), "Active")</f>
        <v>Active</v>
      </c>
    </row>
    <row r="266" ht="199.5" customHeight="1">
      <c r="A266" s="28" t="s">
        <v>2165</v>
      </c>
      <c r="B266" s="28" t="s">
        <v>1991</v>
      </c>
      <c r="C266" s="32" t="s">
        <v>2027</v>
      </c>
      <c r="D266" s="33" t="s">
        <v>461</v>
      </c>
      <c r="E266" s="28" t="s">
        <v>462</v>
      </c>
      <c r="F266" s="28" t="s">
        <v>2900</v>
      </c>
      <c r="G266" s="28"/>
      <c r="H266" s="28" t="s">
        <v>2166</v>
      </c>
      <c r="I266" s="28" t="s">
        <v>2167</v>
      </c>
      <c r="J266" s="28" t="s">
        <v>2168</v>
      </c>
      <c r="K266" s="28" t="s">
        <v>2169</v>
      </c>
      <c r="L266" s="28" t="s">
        <v>2170</v>
      </c>
      <c r="M266" s="28" t="s">
        <v>2157</v>
      </c>
      <c r="N266" s="28" t="s">
        <v>2171</v>
      </c>
      <c r="O266" s="28"/>
      <c r="P266" s="29" t="str">
        <f t="array" ref="P266">IFERROR(XLOOKUP(D266, '2_Capability_Map'!$C$2:$C$200, '2_Capability_Map'!$M$2:$M$200, "Active"), "Active")</f>
        <v>Active</v>
      </c>
    </row>
    <row r="267" ht="199.5" customHeight="1">
      <c r="A267" s="28" t="s">
        <v>2172</v>
      </c>
      <c r="B267" s="28" t="s">
        <v>1991</v>
      </c>
      <c r="C267" s="32" t="s">
        <v>2027</v>
      </c>
      <c r="D267" s="33" t="s">
        <v>461</v>
      </c>
      <c r="E267" s="28" t="s">
        <v>462</v>
      </c>
      <c r="F267" s="28" t="s">
        <v>2901</v>
      </c>
      <c r="G267" s="28"/>
      <c r="H267" s="28" t="s">
        <v>2011</v>
      </c>
      <c r="I267" s="28" t="s">
        <v>2173</v>
      </c>
      <c r="J267" s="28" t="s">
        <v>2174</v>
      </c>
      <c r="K267" s="28" t="s">
        <v>2175</v>
      </c>
      <c r="L267" s="28" t="s">
        <v>2157</v>
      </c>
      <c r="M267" s="28" t="s">
        <v>2176</v>
      </c>
      <c r="N267" s="28" t="s">
        <v>2177</v>
      </c>
      <c r="O267" s="28"/>
      <c r="P267" s="29" t="str">
        <f t="array" ref="P267">IFERROR(XLOOKUP(D267, '2_Capability_Map'!$C$2:$C$200, '2_Capability_Map'!$M$2:$M$200, "Active"), "Active")</f>
        <v>Active</v>
      </c>
    </row>
    <row r="268" ht="199.5" customHeight="1">
      <c r="A268" s="28" t="s">
        <v>2178</v>
      </c>
      <c r="B268" s="28" t="s">
        <v>1991</v>
      </c>
      <c r="C268" s="32" t="s">
        <v>2027</v>
      </c>
      <c r="D268" s="33" t="s">
        <v>461</v>
      </c>
      <c r="E268" s="28" t="s">
        <v>462</v>
      </c>
      <c r="F268" s="28" t="s">
        <v>2899</v>
      </c>
      <c r="G268" s="28"/>
      <c r="H268" s="28" t="s">
        <v>2011</v>
      </c>
      <c r="I268" s="28" t="s">
        <v>2180</v>
      </c>
      <c r="J268" s="28" t="s">
        <v>2181</v>
      </c>
      <c r="K268" s="28" t="s">
        <v>2182</v>
      </c>
      <c r="L268" s="28" t="s">
        <v>2157</v>
      </c>
      <c r="M268" s="28" t="s">
        <v>2183</v>
      </c>
      <c r="N268" s="28" t="s">
        <v>2184</v>
      </c>
      <c r="O268" s="28"/>
      <c r="P268" s="29" t="str">
        <f t="array" ref="P268">IFERROR(XLOOKUP(D268, '2_Capability_Map'!$C$2:$C$200, '2_Capability_Map'!$M$2:$M$200, "Active"), "Active")</f>
        <v>Active</v>
      </c>
    </row>
    <row r="269" ht="199.5" customHeight="1">
      <c r="A269" s="28" t="s">
        <v>2185</v>
      </c>
      <c r="B269" s="28" t="s">
        <v>1991</v>
      </c>
      <c r="C269" s="32" t="s">
        <v>2027</v>
      </c>
      <c r="D269" s="33" t="s">
        <v>461</v>
      </c>
      <c r="E269" s="28" t="s">
        <v>462</v>
      </c>
      <c r="F269" s="28" t="s">
        <v>2899</v>
      </c>
      <c r="G269" s="28"/>
      <c r="H269" s="28" t="s">
        <v>2011</v>
      </c>
      <c r="I269" s="28" t="s">
        <v>2186</v>
      </c>
      <c r="J269" s="28" t="s">
        <v>2181</v>
      </c>
      <c r="K269" s="28" t="s">
        <v>2187</v>
      </c>
      <c r="L269" s="28" t="s">
        <v>2157</v>
      </c>
      <c r="M269" s="28" t="s">
        <v>2157</v>
      </c>
      <c r="N269" s="28" t="s">
        <v>2188</v>
      </c>
      <c r="O269" s="28"/>
      <c r="P269" s="29" t="str">
        <f t="array" ref="P269">IFERROR(XLOOKUP(D269, '2_Capability_Map'!$C$2:$C$200, '2_Capability_Map'!$M$2:$M$200, "Active"), "Active")</f>
        <v>Active</v>
      </c>
    </row>
    <row r="270" ht="199.5" customHeight="1">
      <c r="A270" s="28" t="s">
        <v>2189</v>
      </c>
      <c r="B270" s="28" t="s">
        <v>1991</v>
      </c>
      <c r="C270" s="32" t="s">
        <v>2190</v>
      </c>
      <c r="D270" s="33" t="s">
        <v>461</v>
      </c>
      <c r="E270" s="28" t="s">
        <v>462</v>
      </c>
      <c r="F270" s="28" t="s">
        <v>2902</v>
      </c>
      <c r="G270" s="28"/>
      <c r="H270" s="28" t="s">
        <v>1994</v>
      </c>
      <c r="I270" s="28" t="s">
        <v>2191</v>
      </c>
      <c r="J270" s="28" t="s">
        <v>2192</v>
      </c>
      <c r="K270" s="28" t="s">
        <v>2193</v>
      </c>
      <c r="L270" s="28" t="s">
        <v>2194</v>
      </c>
      <c r="M270" s="28" t="s">
        <v>2195</v>
      </c>
      <c r="N270" s="28" t="s">
        <v>2195</v>
      </c>
      <c r="O270" s="28"/>
      <c r="P270" s="29" t="str">
        <f t="array" ref="P270">IFERROR(XLOOKUP(D270, '2_Capability_Map'!$C$2:$C$200, '2_Capability_Map'!$M$2:$M$200, "Active"), "Active")</f>
        <v>Active</v>
      </c>
    </row>
    <row r="271" ht="199.5" customHeight="1">
      <c r="A271" s="28" t="s">
        <v>2196</v>
      </c>
      <c r="B271" s="28" t="s">
        <v>1991</v>
      </c>
      <c r="C271" s="32" t="s">
        <v>2190</v>
      </c>
      <c r="D271" s="33" t="s">
        <v>461</v>
      </c>
      <c r="E271" s="28" t="s">
        <v>462</v>
      </c>
      <c r="F271" s="28" t="s">
        <v>2899</v>
      </c>
      <c r="G271" s="28" t="s">
        <v>2198</v>
      </c>
      <c r="H271" s="28" t="s">
        <v>2166</v>
      </c>
      <c r="I271" s="28" t="s">
        <v>2199</v>
      </c>
      <c r="J271" s="28" t="s">
        <v>2200</v>
      </c>
      <c r="K271" s="28" t="s">
        <v>2201</v>
      </c>
      <c r="L271" s="28" t="s">
        <v>2195</v>
      </c>
      <c r="M271" s="28" t="s">
        <v>2195</v>
      </c>
      <c r="N271" s="28" t="s">
        <v>2195</v>
      </c>
      <c r="O271" s="28"/>
      <c r="P271" s="29" t="str">
        <f t="array" ref="P271">IFERROR(XLOOKUP(D271, '2_Capability_Map'!$C$2:$C$200, '2_Capability_Map'!$M$2:$M$200, "Active"), "Active")</f>
        <v>Active</v>
      </c>
    </row>
    <row r="272" ht="199.5" customHeight="1">
      <c r="A272" s="28" t="s">
        <v>2202</v>
      </c>
      <c r="B272" s="28" t="s">
        <v>1991</v>
      </c>
      <c r="C272" s="32" t="s">
        <v>2203</v>
      </c>
      <c r="D272" s="33" t="s">
        <v>461</v>
      </c>
      <c r="E272" s="28" t="s">
        <v>462</v>
      </c>
      <c r="F272" s="28" t="s">
        <v>2899</v>
      </c>
      <c r="G272" s="28"/>
      <c r="H272" s="28" t="s">
        <v>2011</v>
      </c>
      <c r="I272" s="28" t="s">
        <v>2204</v>
      </c>
      <c r="J272" s="28" t="s">
        <v>2205</v>
      </c>
      <c r="K272" s="28" t="s">
        <v>2206</v>
      </c>
      <c r="L272" s="28" t="s">
        <v>2207</v>
      </c>
      <c r="M272" s="28" t="s">
        <v>2208</v>
      </c>
      <c r="N272" s="28" t="s">
        <v>2209</v>
      </c>
      <c r="O272" s="28"/>
      <c r="P272" s="29" t="str">
        <f t="array" ref="P272">IFERROR(XLOOKUP(D272, '2_Capability_Map'!$C$2:$C$200, '2_Capability_Map'!$M$2:$M$200, "Active"), "Active")</f>
        <v>Active</v>
      </c>
    </row>
    <row r="273" ht="199.5" customHeight="1">
      <c r="A273" s="28" t="s">
        <v>2903</v>
      </c>
      <c r="B273" s="28" t="s">
        <v>1991</v>
      </c>
      <c r="C273" s="28" t="s">
        <v>2904</v>
      </c>
      <c r="D273" s="28" t="s">
        <v>461</v>
      </c>
      <c r="E273" s="28" t="s">
        <v>462</v>
      </c>
      <c r="F273" s="28" t="s">
        <v>2905</v>
      </c>
      <c r="G273" s="28"/>
      <c r="H273" s="28" t="s">
        <v>2011</v>
      </c>
      <c r="I273" s="28" t="s">
        <v>2906</v>
      </c>
      <c r="J273" s="28" t="s">
        <v>2907</v>
      </c>
      <c r="K273" s="28" t="s">
        <v>2908</v>
      </c>
      <c r="L273" s="28" t="s">
        <v>2909</v>
      </c>
      <c r="M273" s="28" t="s">
        <v>2910</v>
      </c>
      <c r="N273" s="28" t="s">
        <v>2911</v>
      </c>
      <c r="O273" s="28"/>
      <c r="P273" s="29" t="str">
        <f t="array" ref="P273">IFERROR(XLOOKUP(D273, '2_Capability_Map'!$C$2:$C$200, '2_Capability_Map'!$M$2:$M$200, "Active"), "Active")</f>
        <v>Active</v>
      </c>
    </row>
    <row r="274" ht="199.5" customHeight="1">
      <c r="A274" s="28" t="s">
        <v>2210</v>
      </c>
      <c r="B274" s="28" t="s">
        <v>1991</v>
      </c>
      <c r="C274" s="28" t="s">
        <v>2211</v>
      </c>
      <c r="D274" s="28" t="s">
        <v>461</v>
      </c>
      <c r="E274" s="28" t="s">
        <v>462</v>
      </c>
      <c r="F274" s="28" t="s">
        <v>2912</v>
      </c>
      <c r="G274" s="28"/>
      <c r="H274" s="28" t="s">
        <v>2011</v>
      </c>
      <c r="I274" s="28" t="s">
        <v>2212</v>
      </c>
      <c r="J274" s="28" t="s">
        <v>2213</v>
      </c>
      <c r="K274" s="28" t="s">
        <v>2214</v>
      </c>
      <c r="L274" s="28" t="s">
        <v>2215</v>
      </c>
      <c r="M274" s="28"/>
      <c r="N274" s="28" t="s">
        <v>2216</v>
      </c>
      <c r="O274" s="28"/>
      <c r="P274" s="29" t="str">
        <f t="array" ref="P274">IFERROR(XLOOKUP(D274, '2_Capability_Map'!$C$2:$C$200, '2_Capability_Map'!$M$2:$M$200, "Active"), "Active")</f>
        <v>Active</v>
      </c>
    </row>
    <row r="275" ht="199.5" customHeight="1">
      <c r="A275" s="28" t="s">
        <v>2217</v>
      </c>
      <c r="B275" s="28" t="s">
        <v>1991</v>
      </c>
      <c r="C275" s="32" t="s">
        <v>2115</v>
      </c>
      <c r="D275" s="33" t="s">
        <v>461</v>
      </c>
      <c r="E275" s="28" t="s">
        <v>462</v>
      </c>
      <c r="F275" s="28" t="s">
        <v>2913</v>
      </c>
      <c r="G275" s="28"/>
      <c r="H275" s="28" t="s">
        <v>2166</v>
      </c>
      <c r="I275" s="28" t="s">
        <v>2219</v>
      </c>
      <c r="J275" s="28" t="s">
        <v>2220</v>
      </c>
      <c r="K275" s="28" t="s">
        <v>2221</v>
      </c>
      <c r="L275" s="28" t="s">
        <v>2222</v>
      </c>
      <c r="M275" s="28"/>
      <c r="N275" s="28" t="s">
        <v>2223</v>
      </c>
      <c r="O275" s="28"/>
      <c r="P275" s="29" t="str">
        <f t="array" ref="P275">IFERROR(XLOOKUP(D275, '2_Capability_Map'!$C$2:$C$200, '2_Capability_Map'!$M$2:$M$200, "Active"), "Active")</f>
        <v>Active</v>
      </c>
    </row>
    <row r="276" ht="199.5" customHeight="1">
      <c r="A276" s="28" t="s">
        <v>2224</v>
      </c>
      <c r="B276" s="28" t="s">
        <v>1991</v>
      </c>
      <c r="C276" s="32" t="s">
        <v>2225</v>
      </c>
      <c r="D276" s="33" t="s">
        <v>461</v>
      </c>
      <c r="E276" s="28" t="s">
        <v>462</v>
      </c>
      <c r="F276" s="28" t="s">
        <v>2914</v>
      </c>
      <c r="G276" s="28"/>
      <c r="H276" s="28" t="s">
        <v>2011</v>
      </c>
      <c r="I276" s="28" t="s">
        <v>2226</v>
      </c>
      <c r="J276" s="28" t="s">
        <v>2227</v>
      </c>
      <c r="K276" s="28" t="s">
        <v>2228</v>
      </c>
      <c r="L276" s="28" t="s">
        <v>2229</v>
      </c>
      <c r="M276" s="28" t="s">
        <v>2128</v>
      </c>
      <c r="N276" s="28" t="s">
        <v>2230</v>
      </c>
      <c r="O276" s="28"/>
      <c r="P276" s="29" t="str">
        <f t="array" ref="P276">IFERROR(XLOOKUP(D276, '2_Capability_Map'!$C$2:$C$200, '2_Capability_Map'!$M$2:$M$200, "Active"), "Active")</f>
        <v>Active</v>
      </c>
    </row>
    <row r="277" ht="199.5" customHeight="1">
      <c r="A277" s="28" t="s">
        <v>2231</v>
      </c>
      <c r="B277" s="28" t="s">
        <v>1991</v>
      </c>
      <c r="C277" s="32" t="s">
        <v>2225</v>
      </c>
      <c r="D277" s="33" t="s">
        <v>461</v>
      </c>
      <c r="E277" s="28" t="s">
        <v>462</v>
      </c>
      <c r="F277" s="28" t="s">
        <v>2899</v>
      </c>
      <c r="G277" s="28"/>
      <c r="H277" s="28" t="s">
        <v>2011</v>
      </c>
      <c r="I277" s="28" t="s">
        <v>2233</v>
      </c>
      <c r="J277" s="28" t="s">
        <v>2234</v>
      </c>
      <c r="K277" s="28" t="s">
        <v>2235</v>
      </c>
      <c r="L277" s="28" t="s">
        <v>2236</v>
      </c>
      <c r="M277" s="28"/>
      <c r="N277" s="28" t="s">
        <v>2237</v>
      </c>
      <c r="O277" s="28"/>
      <c r="P277" s="29" t="str">
        <f t="array" ref="P277">IFERROR(XLOOKUP(D277, '2_Capability_Map'!$C$2:$C$200, '2_Capability_Map'!$M$2:$M$200, "Active"), "Active")</f>
        <v>Active</v>
      </c>
    </row>
    <row r="278" ht="199.5" customHeight="1">
      <c r="A278" s="28" t="s">
        <v>2238</v>
      </c>
      <c r="B278" s="28" t="s">
        <v>1991</v>
      </c>
      <c r="C278" s="32" t="s">
        <v>2239</v>
      </c>
      <c r="D278" s="33" t="s">
        <v>461</v>
      </c>
      <c r="E278" s="28" t="s">
        <v>462</v>
      </c>
      <c r="F278" s="28" t="s">
        <v>2899</v>
      </c>
      <c r="G278" s="28"/>
      <c r="H278" s="28" t="s">
        <v>2011</v>
      </c>
      <c r="I278" s="28" t="s">
        <v>2240</v>
      </c>
      <c r="J278" s="28" t="s">
        <v>2241</v>
      </c>
      <c r="K278" s="28" t="s">
        <v>2242</v>
      </c>
      <c r="L278" s="28" t="s">
        <v>2243</v>
      </c>
      <c r="M278" s="28"/>
      <c r="N278" s="28" t="s">
        <v>2244</v>
      </c>
      <c r="O278" s="28"/>
      <c r="P278" s="29" t="str">
        <f t="array" ref="P278">IFERROR(XLOOKUP(D278, '2_Capability_Map'!$C$2:$C$200, '2_Capability_Map'!$M$2:$M$200, "Active"), "Active")</f>
        <v>Active</v>
      </c>
    </row>
    <row r="279" ht="199.5" customHeight="1">
      <c r="A279" s="28" t="s">
        <v>2250</v>
      </c>
      <c r="B279" s="28" t="s">
        <v>1991</v>
      </c>
      <c r="C279" s="32" t="s">
        <v>2239</v>
      </c>
      <c r="D279" s="33" t="s">
        <v>461</v>
      </c>
      <c r="E279" s="28" t="s">
        <v>462</v>
      </c>
      <c r="F279" s="28" t="s">
        <v>2899</v>
      </c>
      <c r="G279" s="28"/>
      <c r="H279" s="28" t="s">
        <v>2011</v>
      </c>
      <c r="I279" s="28" t="s">
        <v>2251</v>
      </c>
      <c r="J279" s="28" t="s">
        <v>2252</v>
      </c>
      <c r="K279" s="28" t="s">
        <v>2253</v>
      </c>
      <c r="L279" s="28" t="s">
        <v>2254</v>
      </c>
      <c r="M279" s="28"/>
      <c r="N279" s="28"/>
      <c r="O279" s="28"/>
      <c r="P279" s="29" t="str">
        <f t="array" ref="P279">IFERROR(XLOOKUP(D279, '2_Capability_Map'!$C$2:$C$200, '2_Capability_Map'!$M$2:$M$200, "Active"), "Active")</f>
        <v>Active</v>
      </c>
    </row>
    <row r="280" ht="199.5" customHeight="1">
      <c r="A280" s="28" t="s">
        <v>2255</v>
      </c>
      <c r="B280" s="28" t="s">
        <v>1991</v>
      </c>
      <c r="C280" s="32" t="s">
        <v>2239</v>
      </c>
      <c r="D280" s="33" t="s">
        <v>461</v>
      </c>
      <c r="E280" s="28" t="s">
        <v>462</v>
      </c>
      <c r="F280" s="28" t="s">
        <v>2899</v>
      </c>
      <c r="G280" s="28"/>
      <c r="H280" s="28" t="s">
        <v>2011</v>
      </c>
      <c r="I280" s="28" t="s">
        <v>2256</v>
      </c>
      <c r="J280" s="28" t="s">
        <v>2257</v>
      </c>
      <c r="K280" s="28" t="s">
        <v>2258</v>
      </c>
      <c r="L280" s="28" t="s">
        <v>2259</v>
      </c>
      <c r="M280" s="28"/>
      <c r="N280" s="28"/>
      <c r="O280" s="28"/>
      <c r="P280" s="29" t="str">
        <f t="array" ref="P280">IFERROR(XLOOKUP(D280, '2_Capability_Map'!$C$2:$C$200, '2_Capability_Map'!$M$2:$M$200, "Active"), "Active")</f>
        <v>Active</v>
      </c>
    </row>
    <row r="281" ht="199.5" customHeight="1">
      <c r="A281" s="28" t="s">
        <v>2915</v>
      </c>
      <c r="B281" s="28" t="s">
        <v>1991</v>
      </c>
      <c r="C281" s="32" t="s">
        <v>2239</v>
      </c>
      <c r="D281" s="33" t="s">
        <v>461</v>
      </c>
      <c r="E281" s="28" t="s">
        <v>462</v>
      </c>
      <c r="F281" s="28" t="s">
        <v>2901</v>
      </c>
      <c r="G281" s="28"/>
      <c r="H281" s="28" t="s">
        <v>2011</v>
      </c>
      <c r="I281" s="28" t="s">
        <v>2916</v>
      </c>
      <c r="J281" s="28" t="s">
        <v>2917</v>
      </c>
      <c r="K281" s="28" t="s">
        <v>2918</v>
      </c>
      <c r="L281" s="28" t="s">
        <v>2919</v>
      </c>
      <c r="M281" s="28"/>
      <c r="N281" s="28"/>
      <c r="O281" s="28"/>
      <c r="P281" s="29" t="str">
        <f t="array" ref="P281">IFERROR(XLOOKUP(D281, '2_Capability_Map'!$C$2:$C$200, '2_Capability_Map'!$M$2:$M$200, "Active"), "Active")</f>
        <v>Active</v>
      </c>
    </row>
    <row r="282" ht="199.5" customHeight="1">
      <c r="A282" s="28" t="s">
        <v>2265</v>
      </c>
      <c r="B282" s="28" t="s">
        <v>1991</v>
      </c>
      <c r="C282" s="32" t="s">
        <v>2239</v>
      </c>
      <c r="D282" s="33" t="s">
        <v>461</v>
      </c>
      <c r="E282" s="28" t="s">
        <v>462</v>
      </c>
      <c r="F282" s="28" t="s">
        <v>2899</v>
      </c>
      <c r="G282" s="28"/>
      <c r="H282" s="28" t="s">
        <v>2166</v>
      </c>
      <c r="I282" s="28" t="s">
        <v>2266</v>
      </c>
      <c r="J282" s="28" t="s">
        <v>2267</v>
      </c>
      <c r="K282" s="28" t="s">
        <v>2268</v>
      </c>
      <c r="L282" s="28" t="s">
        <v>2269</v>
      </c>
      <c r="M282" s="28"/>
      <c r="N282" s="28"/>
      <c r="O282" s="28"/>
      <c r="P282" s="29" t="str">
        <f t="array" ref="P282">IFERROR(XLOOKUP(D282, '2_Capability_Map'!$C$2:$C$200, '2_Capability_Map'!$M$2:$M$200, "Active"), "Active")</f>
        <v>Active</v>
      </c>
    </row>
    <row r="283" ht="199.5" customHeight="1">
      <c r="A283" s="28" t="s">
        <v>2270</v>
      </c>
      <c r="B283" s="28" t="s">
        <v>1991</v>
      </c>
      <c r="C283" s="32" t="s">
        <v>2239</v>
      </c>
      <c r="D283" s="33" t="s">
        <v>461</v>
      </c>
      <c r="E283" s="28" t="s">
        <v>462</v>
      </c>
      <c r="F283" s="28" t="s">
        <v>2901</v>
      </c>
      <c r="G283" s="28"/>
      <c r="H283" s="28" t="s">
        <v>2011</v>
      </c>
      <c r="I283" s="28" t="s">
        <v>2271</v>
      </c>
      <c r="J283" s="28" t="s">
        <v>2272</v>
      </c>
      <c r="K283" s="28" t="s">
        <v>2273</v>
      </c>
      <c r="L283" s="28" t="s">
        <v>2274</v>
      </c>
      <c r="M283" s="28"/>
      <c r="N283" s="28"/>
      <c r="O283" s="28"/>
      <c r="P283" s="29" t="str">
        <f t="array" ref="P283">IFERROR(XLOOKUP(D283, '2_Capability_Map'!$C$2:$C$200, '2_Capability_Map'!$M$2:$M$200, "Active"), "Active")</f>
        <v>Active</v>
      </c>
    </row>
    <row r="284" ht="199.5" customHeight="1">
      <c r="A284" s="28" t="s">
        <v>2275</v>
      </c>
      <c r="B284" s="28" t="s">
        <v>1991</v>
      </c>
      <c r="C284" s="32" t="s">
        <v>2239</v>
      </c>
      <c r="D284" s="33" t="s">
        <v>461</v>
      </c>
      <c r="E284" s="28" t="s">
        <v>462</v>
      </c>
      <c r="F284" s="28" t="s">
        <v>2901</v>
      </c>
      <c r="G284" s="28"/>
      <c r="H284" s="28" t="s">
        <v>2011</v>
      </c>
      <c r="I284" s="28" t="s">
        <v>2276</v>
      </c>
      <c r="J284" s="28" t="s">
        <v>2277</v>
      </c>
      <c r="K284" s="28" t="s">
        <v>2278</v>
      </c>
      <c r="L284" s="28" t="s">
        <v>2279</v>
      </c>
      <c r="M284" s="28"/>
      <c r="N284" s="28"/>
      <c r="O284" s="28"/>
      <c r="P284" s="29" t="str">
        <f t="array" ref="P284">IFERROR(XLOOKUP(D284, '2_Capability_Map'!$C$2:$C$200, '2_Capability_Map'!$M$2:$M$200, "Active"), "Active")</f>
        <v>Active</v>
      </c>
    </row>
    <row r="285" ht="199.5" customHeight="1">
      <c r="A285" s="28" t="s">
        <v>2280</v>
      </c>
      <c r="B285" s="28" t="s">
        <v>1991</v>
      </c>
      <c r="C285" s="32" t="s">
        <v>2239</v>
      </c>
      <c r="D285" s="33" t="s">
        <v>461</v>
      </c>
      <c r="E285" s="28" t="s">
        <v>462</v>
      </c>
      <c r="F285" s="28" t="s">
        <v>2901</v>
      </c>
      <c r="G285" s="28"/>
      <c r="H285" s="28" t="s">
        <v>2011</v>
      </c>
      <c r="I285" s="28" t="s">
        <v>2281</v>
      </c>
      <c r="J285" s="28" t="s">
        <v>2282</v>
      </c>
      <c r="K285" s="28" t="s">
        <v>2283</v>
      </c>
      <c r="L285" s="28" t="s">
        <v>2284</v>
      </c>
      <c r="M285" s="28"/>
      <c r="N285" s="28"/>
      <c r="O285" s="28"/>
      <c r="P285" s="29" t="str">
        <f t="array" ref="P285">IFERROR(XLOOKUP(D285, '2_Capability_Map'!$C$2:$C$200, '2_Capability_Map'!$M$2:$M$200, "Active"), "Active")</f>
        <v>Active</v>
      </c>
    </row>
    <row r="286" ht="199.5" customHeight="1">
      <c r="A286" s="28" t="s">
        <v>2285</v>
      </c>
      <c r="B286" s="28" t="s">
        <v>1991</v>
      </c>
      <c r="C286" s="32" t="s">
        <v>2239</v>
      </c>
      <c r="D286" s="33" t="s">
        <v>461</v>
      </c>
      <c r="E286" s="28" t="s">
        <v>462</v>
      </c>
      <c r="F286" s="28" t="s">
        <v>2901</v>
      </c>
      <c r="G286" s="28"/>
      <c r="H286" s="28" t="s">
        <v>2011</v>
      </c>
      <c r="I286" s="28" t="s">
        <v>2286</v>
      </c>
      <c r="J286" s="28" t="s">
        <v>2287</v>
      </c>
      <c r="K286" s="28" t="s">
        <v>2288</v>
      </c>
      <c r="L286" s="28" t="s">
        <v>2289</v>
      </c>
      <c r="M286" s="28"/>
      <c r="N286" s="28"/>
      <c r="O286" s="28"/>
      <c r="P286" s="29" t="str">
        <f t="array" ref="P286">IFERROR(XLOOKUP(D286, '2_Capability_Map'!$C$2:$C$200, '2_Capability_Map'!$M$2:$M$200, "Active"), "Active")</f>
        <v>Active</v>
      </c>
    </row>
    <row r="287" ht="199.5" customHeight="1">
      <c r="A287" s="28" t="s">
        <v>2290</v>
      </c>
      <c r="B287" s="28" t="s">
        <v>1991</v>
      </c>
      <c r="C287" s="32" t="s">
        <v>2239</v>
      </c>
      <c r="D287" s="33" t="s">
        <v>461</v>
      </c>
      <c r="E287" s="28" t="s">
        <v>462</v>
      </c>
      <c r="F287" s="28" t="s">
        <v>2901</v>
      </c>
      <c r="G287" s="28"/>
      <c r="H287" s="28" t="s">
        <v>2011</v>
      </c>
      <c r="I287" s="28" t="s">
        <v>2291</v>
      </c>
      <c r="J287" s="28" t="s">
        <v>2292</v>
      </c>
      <c r="K287" s="28" t="s">
        <v>2292</v>
      </c>
      <c r="L287" s="28" t="s">
        <v>2293</v>
      </c>
      <c r="M287" s="28"/>
      <c r="N287" s="28"/>
      <c r="O287" s="28"/>
      <c r="P287" s="29" t="str">
        <f t="array" ref="P287">IFERROR(XLOOKUP(D287, '2_Capability_Map'!$C$2:$C$200, '2_Capability_Map'!$M$2:$M$200, "Active"), "Active")</f>
        <v>Active</v>
      </c>
    </row>
    <row r="288" ht="199.5" customHeight="1">
      <c r="A288" s="28" t="s">
        <v>2294</v>
      </c>
      <c r="B288" s="28" t="s">
        <v>1991</v>
      </c>
      <c r="C288" s="28" t="s">
        <v>2295</v>
      </c>
      <c r="D288" s="28" t="s">
        <v>461</v>
      </c>
      <c r="E288" s="28" t="s">
        <v>462</v>
      </c>
      <c r="F288" s="28" t="s">
        <v>2920</v>
      </c>
      <c r="G288" s="28"/>
      <c r="H288" s="28" t="s">
        <v>2011</v>
      </c>
      <c r="I288" s="28" t="s">
        <v>2296</v>
      </c>
      <c r="J288" s="28" t="s">
        <v>2132</v>
      </c>
      <c r="K288" s="28" t="s">
        <v>2297</v>
      </c>
      <c r="L288" s="28" t="s">
        <v>2298</v>
      </c>
      <c r="M288" s="28"/>
      <c r="N288" s="28"/>
      <c r="O288" s="28"/>
      <c r="P288" s="29" t="str">
        <f t="array" ref="P288">IFERROR(XLOOKUP(D288, '2_Capability_Map'!$C$2:$C$200, '2_Capability_Map'!$M$2:$M$200, "Active"), "Active")</f>
        <v>Active</v>
      </c>
    </row>
    <row r="289" ht="199.5" customHeight="1">
      <c r="A289" s="28" t="s">
        <v>2921</v>
      </c>
      <c r="B289" s="28" t="s">
        <v>1991</v>
      </c>
      <c r="C289" s="32" t="s">
        <v>2190</v>
      </c>
      <c r="D289" s="33" t="s">
        <v>508</v>
      </c>
      <c r="E289" s="28" t="s">
        <v>509</v>
      </c>
      <c r="F289" s="28" t="s">
        <v>2922</v>
      </c>
      <c r="G289" s="28"/>
      <c r="H289" s="28" t="s">
        <v>2011</v>
      </c>
      <c r="I289" s="28" t="s">
        <v>2923</v>
      </c>
      <c r="J289" s="28" t="s">
        <v>2924</v>
      </c>
      <c r="K289" s="28" t="s">
        <v>2925</v>
      </c>
      <c r="L289" s="28" t="s">
        <v>2926</v>
      </c>
      <c r="M289" s="28" t="s">
        <v>2195</v>
      </c>
      <c r="N289" s="28" t="s">
        <v>2195</v>
      </c>
      <c r="O289" s="28"/>
      <c r="P289" s="29" t="str">
        <f t="array" ref="P289">IFERROR(XLOOKUP(D289, '2_Capability_Map'!$C$2:$C$200, '2_Capability_Map'!$M$2:$M$200, "Active"), "Active")</f>
        <v>Active</v>
      </c>
    </row>
    <row r="290" ht="199.5" customHeight="1">
      <c r="A290" s="28" t="s">
        <v>2927</v>
      </c>
      <c r="B290" s="28" t="s">
        <v>1991</v>
      </c>
      <c r="C290" s="32" t="s">
        <v>2347</v>
      </c>
      <c r="D290" s="33" t="s">
        <v>508</v>
      </c>
      <c r="E290" s="28" t="s">
        <v>509</v>
      </c>
      <c r="F290" s="28" t="s">
        <v>2928</v>
      </c>
      <c r="G290" s="28"/>
      <c r="H290" s="28" t="s">
        <v>2011</v>
      </c>
      <c r="I290" s="28" t="s">
        <v>2929</v>
      </c>
      <c r="J290" s="28" t="s">
        <v>2930</v>
      </c>
      <c r="K290" s="28" t="s">
        <v>2931</v>
      </c>
      <c r="L290" s="28" t="s">
        <v>2932</v>
      </c>
      <c r="M290" s="28"/>
      <c r="N290" s="28"/>
      <c r="O290" s="28"/>
      <c r="P290" s="29" t="str">
        <f t="array" ref="P290">IFERROR(XLOOKUP(D290, '2_Capability_Map'!$C$2:$C$200, '2_Capability_Map'!$M$2:$M$200, "Active"), "Active")</f>
        <v>Active</v>
      </c>
    </row>
    <row r="291" ht="199.5" customHeight="1">
      <c r="A291" s="28" t="s">
        <v>2933</v>
      </c>
      <c r="B291" s="28" t="s">
        <v>1991</v>
      </c>
      <c r="C291" s="32" t="s">
        <v>2347</v>
      </c>
      <c r="D291" s="33" t="s">
        <v>508</v>
      </c>
      <c r="E291" s="28" t="s">
        <v>509</v>
      </c>
      <c r="F291" s="28" t="s">
        <v>2934</v>
      </c>
      <c r="G291" s="28"/>
      <c r="H291" s="28" t="s">
        <v>2011</v>
      </c>
      <c r="I291" s="28" t="s">
        <v>2935</v>
      </c>
      <c r="J291" s="28" t="s">
        <v>2936</v>
      </c>
      <c r="K291" s="28" t="s">
        <v>2937</v>
      </c>
      <c r="L291" s="28"/>
      <c r="M291" s="28"/>
      <c r="N291" s="28"/>
      <c r="O291" s="28"/>
      <c r="P291" s="29" t="str">
        <f t="array" ref="P291">IFERROR(XLOOKUP(D291, '2_Capability_Map'!$C$2:$C$200, '2_Capability_Map'!$M$2:$M$200, "Active"), "Active")</f>
        <v>Active</v>
      </c>
    </row>
    <row r="292" ht="199.5" customHeight="1">
      <c r="A292" s="28" t="s">
        <v>2769</v>
      </c>
      <c r="B292" s="28" t="s">
        <v>1991</v>
      </c>
      <c r="C292" s="32" t="s">
        <v>1992</v>
      </c>
      <c r="D292" s="33" t="s">
        <v>522</v>
      </c>
      <c r="E292" s="28" t="s">
        <v>523</v>
      </c>
      <c r="F292" s="28" t="s">
        <v>2938</v>
      </c>
      <c r="G292" s="28"/>
      <c r="H292" s="28" t="s">
        <v>2011</v>
      </c>
      <c r="I292" s="28" t="s">
        <v>2771</v>
      </c>
      <c r="J292" s="28" t="s">
        <v>2772</v>
      </c>
      <c r="K292" s="28" t="s">
        <v>2773</v>
      </c>
      <c r="L292" s="28" t="s">
        <v>2774</v>
      </c>
      <c r="M292" s="28" t="s">
        <v>2775</v>
      </c>
      <c r="N292" s="28" t="s">
        <v>2776</v>
      </c>
      <c r="O292" s="28"/>
      <c r="P292" s="29" t="str">
        <f t="array" ref="P292">IFERROR(XLOOKUP(D292, '2_Capability_Map'!$C$2:$C$200, '2_Capability_Map'!$M$2:$M$200, "Active"), "Active")</f>
        <v>Active</v>
      </c>
    </row>
    <row r="293" ht="199.5" customHeight="1">
      <c r="A293" s="28" t="s">
        <v>2777</v>
      </c>
      <c r="B293" s="28" t="s">
        <v>1991</v>
      </c>
      <c r="C293" s="32" t="s">
        <v>2347</v>
      </c>
      <c r="D293" s="33" t="s">
        <v>522</v>
      </c>
      <c r="E293" s="28" t="s">
        <v>523</v>
      </c>
      <c r="F293" s="28" t="s">
        <v>2939</v>
      </c>
      <c r="G293" s="28"/>
      <c r="H293" s="28" t="s">
        <v>2011</v>
      </c>
      <c r="I293" s="28" t="s">
        <v>2779</v>
      </c>
      <c r="J293" s="28" t="s">
        <v>2780</v>
      </c>
      <c r="K293" s="28" t="s">
        <v>2781</v>
      </c>
      <c r="L293" s="28" t="s">
        <v>2782</v>
      </c>
      <c r="M293" s="28"/>
      <c r="N293" s="28"/>
      <c r="O293" s="28"/>
      <c r="P293" s="29" t="str">
        <f t="array" ref="P293">IFERROR(XLOOKUP(D293, '2_Capability_Map'!$C$2:$C$200, '2_Capability_Map'!$M$2:$M$200, "Active"), "Active")</f>
        <v>Active</v>
      </c>
    </row>
    <row r="294" ht="199.5" customHeight="1">
      <c r="A294" s="28" t="s">
        <v>2783</v>
      </c>
      <c r="B294" s="28" t="s">
        <v>1991</v>
      </c>
      <c r="C294" s="32" t="s">
        <v>2347</v>
      </c>
      <c r="D294" s="33" t="s">
        <v>522</v>
      </c>
      <c r="E294" s="28" t="s">
        <v>523</v>
      </c>
      <c r="F294" s="28" t="s">
        <v>2939</v>
      </c>
      <c r="G294" s="28"/>
      <c r="H294" s="28" t="s">
        <v>2011</v>
      </c>
      <c r="I294" s="28" t="s">
        <v>2779</v>
      </c>
      <c r="J294" s="28" t="s">
        <v>2784</v>
      </c>
      <c r="K294" s="28" t="s">
        <v>2785</v>
      </c>
      <c r="L294" s="28" t="s">
        <v>2782</v>
      </c>
      <c r="M294" s="28"/>
      <c r="N294" s="28"/>
      <c r="O294" s="28"/>
      <c r="P294" s="29" t="str">
        <f t="array" ref="P294">IFERROR(XLOOKUP(D294, '2_Capability_Map'!$C$2:$C$200, '2_Capability_Map'!$M$2:$M$200, "Active"), "Active")</f>
        <v>Active</v>
      </c>
    </row>
    <row r="295" ht="199.5" customHeight="1">
      <c r="A295" s="28" t="s">
        <v>2786</v>
      </c>
      <c r="B295" s="28" t="s">
        <v>1991</v>
      </c>
      <c r="C295" s="32" t="s">
        <v>2115</v>
      </c>
      <c r="D295" s="33" t="s">
        <v>522</v>
      </c>
      <c r="E295" s="28" t="s">
        <v>523</v>
      </c>
      <c r="F295" s="28" t="s">
        <v>2938</v>
      </c>
      <c r="G295" s="28"/>
      <c r="H295" s="28" t="s">
        <v>2011</v>
      </c>
      <c r="I295" s="28" t="s">
        <v>2788</v>
      </c>
      <c r="J295" s="28" t="s">
        <v>2789</v>
      </c>
      <c r="K295" s="28" t="s">
        <v>2790</v>
      </c>
      <c r="L295" s="28" t="s">
        <v>2791</v>
      </c>
      <c r="M295" s="28" t="s">
        <v>2792</v>
      </c>
      <c r="N295" s="28"/>
      <c r="O295" s="28"/>
      <c r="P295" s="29" t="str">
        <f t="array" ref="P295">IFERROR(XLOOKUP(D295, '2_Capability_Map'!$C$2:$C$200, '2_Capability_Map'!$M$2:$M$200, "Active"), "Active")</f>
        <v>Active</v>
      </c>
    </row>
    <row r="296" ht="199.5" customHeight="1">
      <c r="A296" s="28" t="s">
        <v>2793</v>
      </c>
      <c r="B296" s="28" t="s">
        <v>1991</v>
      </c>
      <c r="C296" s="32" t="s">
        <v>2794</v>
      </c>
      <c r="D296" s="33" t="s">
        <v>522</v>
      </c>
      <c r="E296" s="28" t="s">
        <v>523</v>
      </c>
      <c r="F296" s="28" t="s">
        <v>2940</v>
      </c>
      <c r="G296" s="28" t="s">
        <v>1783</v>
      </c>
      <c r="H296" s="28" t="s">
        <v>2011</v>
      </c>
      <c r="I296" s="28" t="s">
        <v>2796</v>
      </c>
      <c r="J296" s="28" t="s">
        <v>2797</v>
      </c>
      <c r="K296" s="28" t="s">
        <v>2798</v>
      </c>
      <c r="L296" s="28" t="s">
        <v>2799</v>
      </c>
      <c r="M296" s="28"/>
      <c r="N296" s="28" t="s">
        <v>2800</v>
      </c>
      <c r="O296" s="28"/>
      <c r="P296" s="29" t="str">
        <f t="array" ref="P296">IFERROR(XLOOKUP(D296, '2_Capability_Map'!$C$2:$C$200, '2_Capability_Map'!$M$2:$M$200, "Active"), "Active")</f>
        <v>Active</v>
      </c>
    </row>
    <row r="297" ht="199.5" customHeight="1">
      <c r="A297" s="28" t="s">
        <v>2801</v>
      </c>
      <c r="B297" s="28" t="s">
        <v>1991</v>
      </c>
      <c r="C297" s="32" t="s">
        <v>2802</v>
      </c>
      <c r="D297" s="33" t="s">
        <v>522</v>
      </c>
      <c r="E297" s="28" t="s">
        <v>523</v>
      </c>
      <c r="F297" s="28" t="s">
        <v>2938</v>
      </c>
      <c r="G297" s="28"/>
      <c r="H297" s="28" t="s">
        <v>2011</v>
      </c>
      <c r="I297" s="28" t="s">
        <v>2804</v>
      </c>
      <c r="J297" s="28" t="s">
        <v>2805</v>
      </c>
      <c r="K297" s="28" t="s">
        <v>2806</v>
      </c>
      <c r="L297" s="28" t="s">
        <v>2807</v>
      </c>
      <c r="M297" s="28" t="s">
        <v>2808</v>
      </c>
      <c r="N297" s="28" t="s">
        <v>2809</v>
      </c>
      <c r="O297" s="28"/>
      <c r="P297" s="29" t="str">
        <f t="array" ref="P297">IFERROR(XLOOKUP(D297, '2_Capability_Map'!$C$2:$C$200, '2_Capability_Map'!$M$2:$M$200, "Active"), "Active")</f>
        <v>Active</v>
      </c>
    </row>
    <row r="298" ht="199.5" customHeight="1">
      <c r="A298" s="28" t="s">
        <v>2810</v>
      </c>
      <c r="B298" s="28" t="s">
        <v>1991</v>
      </c>
      <c r="C298" s="32" t="s">
        <v>2802</v>
      </c>
      <c r="D298" s="33" t="s">
        <v>522</v>
      </c>
      <c r="E298" s="28" t="s">
        <v>523</v>
      </c>
      <c r="F298" s="28" t="s">
        <v>2938</v>
      </c>
      <c r="G298" s="28"/>
      <c r="H298" s="28" t="s">
        <v>2011</v>
      </c>
      <c r="I298" s="28" t="s">
        <v>2811</v>
      </c>
      <c r="J298" s="28" t="s">
        <v>2812</v>
      </c>
      <c r="K298" s="28" t="s">
        <v>2813</v>
      </c>
      <c r="L298" s="28" t="s">
        <v>2814</v>
      </c>
      <c r="M298" s="28" t="s">
        <v>2815</v>
      </c>
      <c r="N298" s="28" t="s">
        <v>2816</v>
      </c>
      <c r="O298" s="28"/>
      <c r="P298" s="29" t="str">
        <f t="array" ref="P298">IFERROR(XLOOKUP(D298, '2_Capability_Map'!$C$2:$C$200, '2_Capability_Map'!$M$2:$M$200, "Active"), "Active")</f>
        <v>Active</v>
      </c>
    </row>
    <row r="299" ht="199.5" customHeight="1">
      <c r="A299" s="28" t="s">
        <v>2941</v>
      </c>
      <c r="B299" s="28" t="s">
        <v>1991</v>
      </c>
      <c r="C299" s="28" t="s">
        <v>2942</v>
      </c>
      <c r="D299" s="28" t="s">
        <v>547</v>
      </c>
      <c r="E299" s="28" t="s">
        <v>548</v>
      </c>
      <c r="F299" s="28" t="s">
        <v>2943</v>
      </c>
      <c r="G299" s="28"/>
      <c r="H299" s="28" t="s">
        <v>2011</v>
      </c>
      <c r="I299" s="28" t="s">
        <v>2944</v>
      </c>
      <c r="J299" s="28" t="s">
        <v>2945</v>
      </c>
      <c r="K299" s="28"/>
      <c r="L299" s="28" t="s">
        <v>2946</v>
      </c>
      <c r="M299" s="28"/>
      <c r="N299" s="28"/>
      <c r="O299" s="28"/>
      <c r="P299" s="29" t="str">
        <f t="array" ref="P299">IFERROR(XLOOKUP(D299, '2_Capability_Map'!$C$2:$C$200, '2_Capability_Map'!$M$2:$M$200, "Active"), "Active")</f>
        <v>Active</v>
      </c>
    </row>
    <row r="300" ht="199.5" customHeight="1">
      <c r="A300" s="28" t="s">
        <v>2137</v>
      </c>
      <c r="B300" s="28" t="s">
        <v>1991</v>
      </c>
      <c r="C300" s="28" t="s">
        <v>2138</v>
      </c>
      <c r="D300" s="28" t="s">
        <v>547</v>
      </c>
      <c r="E300" s="28" t="s">
        <v>548</v>
      </c>
      <c r="F300" s="28" t="s">
        <v>2947</v>
      </c>
      <c r="G300" s="28"/>
      <c r="H300" s="28" t="s">
        <v>2011</v>
      </c>
      <c r="I300" s="28" t="s">
        <v>2140</v>
      </c>
      <c r="J300" s="28" t="s">
        <v>2141</v>
      </c>
      <c r="K300" s="28" t="s">
        <v>2142</v>
      </c>
      <c r="L300" s="28" t="s">
        <v>2143</v>
      </c>
      <c r="M300" s="28"/>
      <c r="N300" s="28"/>
      <c r="O300" s="28"/>
      <c r="P300" s="29" t="str">
        <f t="array" ref="P300">IFERROR(XLOOKUP(D300, '2_Capability_Map'!$C$2:$C$200, '2_Capability_Map'!$M$2:$M$200, "Active"), "Active")</f>
        <v>Active</v>
      </c>
    </row>
    <row r="301" ht="199.5" customHeight="1">
      <c r="A301" s="28" t="s">
        <v>2948</v>
      </c>
      <c r="B301" s="28" t="s">
        <v>1991</v>
      </c>
      <c r="C301" s="32" t="s">
        <v>1992</v>
      </c>
      <c r="D301" s="33" t="s">
        <v>567</v>
      </c>
      <c r="E301" s="28" t="s">
        <v>568</v>
      </c>
      <c r="F301" s="28" t="s">
        <v>2949</v>
      </c>
      <c r="G301" s="28" t="s">
        <v>2950</v>
      </c>
      <c r="H301" s="28" t="s">
        <v>2011</v>
      </c>
      <c r="I301" s="28" t="s">
        <v>2951</v>
      </c>
      <c r="J301" s="28" t="s">
        <v>2952</v>
      </c>
      <c r="K301" s="28" t="s">
        <v>2953</v>
      </c>
      <c r="L301" s="28" t="s">
        <v>2954</v>
      </c>
      <c r="M301" s="28" t="s">
        <v>2955</v>
      </c>
      <c r="N301" s="28" t="s">
        <v>2956</v>
      </c>
      <c r="O301" s="28"/>
      <c r="P301" s="29" t="str">
        <f t="array" ref="P301">IFERROR(XLOOKUP(D301, '2_Capability_Map'!$C$2:$C$200, '2_Capability_Map'!$M$2:$M$200, "Active"), "Active")</f>
        <v>Active</v>
      </c>
    </row>
    <row r="302" ht="199.5" customHeight="1">
      <c r="A302" s="28" t="s">
        <v>2957</v>
      </c>
      <c r="B302" s="28" t="s">
        <v>1991</v>
      </c>
      <c r="C302" s="32" t="s">
        <v>2958</v>
      </c>
      <c r="D302" s="33" t="s">
        <v>572</v>
      </c>
      <c r="E302" s="28" t="s">
        <v>573</v>
      </c>
      <c r="F302" s="28" t="s">
        <v>2959</v>
      </c>
      <c r="G302" s="28"/>
      <c r="H302" s="28" t="s">
        <v>2011</v>
      </c>
      <c r="I302" s="28" t="s">
        <v>2960</v>
      </c>
      <c r="J302" s="28" t="s">
        <v>2961</v>
      </c>
      <c r="K302" s="28" t="s">
        <v>2962</v>
      </c>
      <c r="L302" s="28" t="s">
        <v>2128</v>
      </c>
      <c r="M302" s="28"/>
      <c r="N302" s="28"/>
      <c r="O302" s="28"/>
      <c r="P302" s="29" t="str">
        <f t="array" ref="P302">IFERROR(XLOOKUP(D302, '2_Capability_Map'!$C$2:$C$200, '2_Capability_Map'!$M$2:$M$200, "Active"), "Active")</f>
        <v>Active</v>
      </c>
    </row>
    <row r="303" ht="199.5" customHeight="1">
      <c r="A303" s="28" t="s">
        <v>2963</v>
      </c>
      <c r="B303" s="28" t="s">
        <v>1991</v>
      </c>
      <c r="C303" s="32" t="s">
        <v>2376</v>
      </c>
      <c r="D303" s="33" t="s">
        <v>572</v>
      </c>
      <c r="E303" s="28" t="s">
        <v>573</v>
      </c>
      <c r="F303" s="28" t="s">
        <v>2959</v>
      </c>
      <c r="G303" s="28"/>
      <c r="H303" s="28" t="s">
        <v>2011</v>
      </c>
      <c r="I303" s="28" t="s">
        <v>2964</v>
      </c>
      <c r="J303" s="28" t="s">
        <v>2965</v>
      </c>
      <c r="K303" s="28" t="s">
        <v>2966</v>
      </c>
      <c r="L303" s="28" t="s">
        <v>2967</v>
      </c>
      <c r="M303" s="28" t="s">
        <v>2968</v>
      </c>
      <c r="N303" s="28" t="s">
        <v>2969</v>
      </c>
      <c r="O303" s="28"/>
      <c r="P303" s="29" t="str">
        <f t="array" ref="P303">IFERROR(XLOOKUP(D303, '2_Capability_Map'!$C$2:$C$200, '2_Capability_Map'!$M$2:$M$200, "Active"), "Active")</f>
        <v>Active</v>
      </c>
    </row>
    <row r="304" ht="199.5" customHeight="1">
      <c r="A304" s="28" t="s">
        <v>2970</v>
      </c>
      <c r="B304" s="28" t="s">
        <v>1991</v>
      </c>
      <c r="C304" s="32" t="s">
        <v>2034</v>
      </c>
      <c r="D304" s="33" t="s">
        <v>572</v>
      </c>
      <c r="E304" s="28" t="s">
        <v>573</v>
      </c>
      <c r="F304" s="28" t="s">
        <v>2971</v>
      </c>
      <c r="G304" s="28"/>
      <c r="H304" s="28" t="s">
        <v>2011</v>
      </c>
      <c r="I304" s="28" t="s">
        <v>2972</v>
      </c>
      <c r="J304" s="28" t="s">
        <v>2973</v>
      </c>
      <c r="K304" s="28" t="s">
        <v>2974</v>
      </c>
      <c r="L304" s="28"/>
      <c r="M304" s="28"/>
      <c r="N304" s="28"/>
      <c r="O304" s="28"/>
      <c r="P304" s="29" t="str">
        <f t="array" ref="P304">IFERROR(XLOOKUP(D304, '2_Capability_Map'!$C$2:$C$200, '2_Capability_Map'!$M$2:$M$200, "Active"), "Active")</f>
        <v>Active</v>
      </c>
    </row>
    <row r="305" ht="199.5" customHeight="1">
      <c r="A305" s="28" t="s">
        <v>2975</v>
      </c>
      <c r="B305" s="28" t="s">
        <v>1991</v>
      </c>
      <c r="C305" s="32" t="s">
        <v>2034</v>
      </c>
      <c r="D305" s="33" t="s">
        <v>572</v>
      </c>
      <c r="E305" s="28" t="s">
        <v>573</v>
      </c>
      <c r="F305" s="28" t="s">
        <v>2976</v>
      </c>
      <c r="G305" s="28"/>
      <c r="H305" s="28" t="s">
        <v>2011</v>
      </c>
      <c r="I305" s="28" t="s">
        <v>2977</v>
      </c>
      <c r="J305" s="28" t="s">
        <v>2978</v>
      </c>
      <c r="K305" s="28"/>
      <c r="L305" s="28" t="s">
        <v>2979</v>
      </c>
      <c r="M305" s="28"/>
      <c r="N305" s="28"/>
      <c r="O305" s="28"/>
      <c r="P305" s="29" t="str">
        <f t="array" ref="P305">IFERROR(XLOOKUP(D305, '2_Capability_Map'!$C$2:$C$200, '2_Capability_Map'!$M$2:$M$200, "Active"), "Active")</f>
        <v>Active</v>
      </c>
    </row>
    <row r="306" ht="199.5" customHeight="1">
      <c r="A306" s="28" t="s">
        <v>2980</v>
      </c>
      <c r="B306" s="28" t="s">
        <v>1991</v>
      </c>
      <c r="C306" s="32" t="s">
        <v>2981</v>
      </c>
      <c r="D306" s="33" t="s">
        <v>572</v>
      </c>
      <c r="E306" s="28" t="s">
        <v>573</v>
      </c>
      <c r="F306" s="28" t="s">
        <v>2959</v>
      </c>
      <c r="G306" s="28"/>
      <c r="H306" s="28" t="s">
        <v>2011</v>
      </c>
      <c r="I306" s="28" t="s">
        <v>2982</v>
      </c>
      <c r="J306" s="28" t="s">
        <v>2983</v>
      </c>
      <c r="K306" s="28" t="s">
        <v>2984</v>
      </c>
      <c r="L306" s="28" t="s">
        <v>2985</v>
      </c>
      <c r="M306" s="28"/>
      <c r="N306" s="28"/>
      <c r="O306" s="28"/>
      <c r="P306" s="29" t="str">
        <f t="array" ref="P306">IFERROR(XLOOKUP(D306, '2_Capability_Map'!$C$2:$C$200, '2_Capability_Map'!$M$2:$M$200, "Active"), "Active")</f>
        <v>Active</v>
      </c>
    </row>
    <row r="307" ht="199.5" customHeight="1">
      <c r="A307" s="28" t="s">
        <v>2986</v>
      </c>
      <c r="B307" s="28" t="s">
        <v>1991</v>
      </c>
      <c r="C307" s="32" t="s">
        <v>2981</v>
      </c>
      <c r="D307" s="33" t="s">
        <v>572</v>
      </c>
      <c r="E307" s="28" t="s">
        <v>573</v>
      </c>
      <c r="F307" s="28" t="s">
        <v>2959</v>
      </c>
      <c r="G307" s="28"/>
      <c r="H307" s="28" t="s">
        <v>2011</v>
      </c>
      <c r="I307" s="28" t="s">
        <v>2987</v>
      </c>
      <c r="J307" s="28" t="s">
        <v>2988</v>
      </c>
      <c r="K307" s="28" t="s">
        <v>2989</v>
      </c>
      <c r="L307" s="28"/>
      <c r="M307" s="28"/>
      <c r="N307" s="28"/>
      <c r="O307" s="28"/>
      <c r="P307" s="29" t="str">
        <f t="array" ref="P307">IFERROR(XLOOKUP(D307, '2_Capability_Map'!$C$2:$C$200, '2_Capability_Map'!$M$2:$M$200, "Active"), "Active")</f>
        <v>Active</v>
      </c>
    </row>
    <row r="308" ht="199.5" customHeight="1">
      <c r="A308" s="28" t="s">
        <v>2990</v>
      </c>
      <c r="B308" s="28" t="s">
        <v>1991</v>
      </c>
      <c r="C308" s="32" t="s">
        <v>2981</v>
      </c>
      <c r="D308" s="33" t="s">
        <v>572</v>
      </c>
      <c r="E308" s="28" t="s">
        <v>573</v>
      </c>
      <c r="F308" s="28" t="s">
        <v>2959</v>
      </c>
      <c r="G308" s="28"/>
      <c r="H308" s="28" t="s">
        <v>2011</v>
      </c>
      <c r="I308" s="28" t="s">
        <v>2991</v>
      </c>
      <c r="J308" s="28" t="s">
        <v>2992</v>
      </c>
      <c r="K308" s="28" t="s">
        <v>2993</v>
      </c>
      <c r="L308" s="28"/>
      <c r="M308" s="28"/>
      <c r="N308" s="28"/>
      <c r="O308" s="28"/>
      <c r="P308" s="29" t="str">
        <f t="array" ref="P308">IFERROR(XLOOKUP(D308, '2_Capability_Map'!$C$2:$C$200, '2_Capability_Map'!$M$2:$M$200, "Active"), "Active")</f>
        <v>Active</v>
      </c>
    </row>
    <row r="309" ht="199.5" customHeight="1">
      <c r="A309" s="28" t="s">
        <v>2994</v>
      </c>
      <c r="B309" s="28" t="s">
        <v>1991</v>
      </c>
      <c r="C309" s="32" t="s">
        <v>2981</v>
      </c>
      <c r="D309" s="33" t="s">
        <v>572</v>
      </c>
      <c r="E309" s="28" t="s">
        <v>573</v>
      </c>
      <c r="F309" s="28" t="s">
        <v>2959</v>
      </c>
      <c r="G309" s="28"/>
      <c r="H309" s="28" t="s">
        <v>2011</v>
      </c>
      <c r="I309" s="28" t="s">
        <v>2995</v>
      </c>
      <c r="J309" s="28" t="s">
        <v>2996</v>
      </c>
      <c r="K309" s="28" t="s">
        <v>2997</v>
      </c>
      <c r="L309" s="28" t="s">
        <v>2998</v>
      </c>
      <c r="M309" s="28"/>
      <c r="N309" s="28"/>
      <c r="O309" s="28"/>
      <c r="P309" s="29" t="str">
        <f t="array" ref="P309">IFERROR(XLOOKUP(D309, '2_Capability_Map'!$C$2:$C$200, '2_Capability_Map'!$M$2:$M$200, "Active"), "Active")</f>
        <v>Active</v>
      </c>
    </row>
    <row r="310" ht="199.5" customHeight="1">
      <c r="A310" s="28" t="s">
        <v>2999</v>
      </c>
      <c r="B310" s="28" t="s">
        <v>1991</v>
      </c>
      <c r="C310" s="32" t="s">
        <v>2981</v>
      </c>
      <c r="D310" s="33" t="s">
        <v>572</v>
      </c>
      <c r="E310" s="28" t="s">
        <v>573</v>
      </c>
      <c r="F310" s="28" t="s">
        <v>3000</v>
      </c>
      <c r="G310" s="28"/>
      <c r="H310" s="28" t="s">
        <v>2011</v>
      </c>
      <c r="I310" s="28" t="s">
        <v>3001</v>
      </c>
      <c r="J310" s="28" t="s">
        <v>3002</v>
      </c>
      <c r="K310" s="28" t="s">
        <v>3003</v>
      </c>
      <c r="L310" s="28" t="s">
        <v>3004</v>
      </c>
      <c r="M310" s="28"/>
      <c r="N310" s="28"/>
      <c r="O310" s="28"/>
      <c r="P310" s="29" t="str">
        <f t="array" ref="P310">IFERROR(XLOOKUP(D310, '2_Capability_Map'!$C$2:$C$200, '2_Capability_Map'!$M$2:$M$200, "Active"), "Active")</f>
        <v>Active</v>
      </c>
    </row>
    <row r="311" ht="199.5" customHeight="1">
      <c r="A311" s="28" t="s">
        <v>3005</v>
      </c>
      <c r="B311" s="28" t="s">
        <v>1991</v>
      </c>
      <c r="C311" s="32" t="s">
        <v>3006</v>
      </c>
      <c r="D311" s="33" t="s">
        <v>572</v>
      </c>
      <c r="E311" s="28" t="s">
        <v>573</v>
      </c>
      <c r="F311" s="28" t="s">
        <v>2959</v>
      </c>
      <c r="G311" s="28"/>
      <c r="H311" s="28" t="s">
        <v>2011</v>
      </c>
      <c r="I311" s="28" t="s">
        <v>3007</v>
      </c>
      <c r="J311" s="28" t="s">
        <v>3007</v>
      </c>
      <c r="K311" s="28"/>
      <c r="L311" s="28" t="s">
        <v>3008</v>
      </c>
      <c r="M311" s="28"/>
      <c r="N311" s="28"/>
      <c r="O311" s="28"/>
      <c r="P311" s="29" t="str">
        <f t="array" ref="P311">IFERROR(XLOOKUP(D311, '2_Capability_Map'!$C$2:$C$200, '2_Capability_Map'!$M$2:$M$200, "Active"), "Active")</f>
        <v>Active</v>
      </c>
    </row>
    <row r="312" ht="199.5" customHeight="1">
      <c r="A312" s="28" t="s">
        <v>3009</v>
      </c>
      <c r="B312" s="28" t="s">
        <v>1991</v>
      </c>
      <c r="C312" s="32" t="s">
        <v>2115</v>
      </c>
      <c r="D312" s="33" t="s">
        <v>572</v>
      </c>
      <c r="E312" s="28" t="s">
        <v>573</v>
      </c>
      <c r="F312" s="28" t="s">
        <v>3010</v>
      </c>
      <c r="G312" s="28"/>
      <c r="H312" s="28" t="s">
        <v>2011</v>
      </c>
      <c r="I312" s="28" t="s">
        <v>3011</v>
      </c>
      <c r="J312" s="28" t="s">
        <v>3012</v>
      </c>
      <c r="K312" s="28" t="s">
        <v>3013</v>
      </c>
      <c r="L312" s="28" t="s">
        <v>3014</v>
      </c>
      <c r="M312" s="28"/>
      <c r="N312" s="28"/>
      <c r="O312" s="28"/>
      <c r="P312" s="29" t="str">
        <f t="array" ref="P312">IFERROR(XLOOKUP(D312, '2_Capability_Map'!$C$2:$C$200, '2_Capability_Map'!$M$2:$M$200, "Active"), "Active")</f>
        <v>Active</v>
      </c>
    </row>
    <row r="313" ht="199.5" customHeight="1">
      <c r="A313" s="28" t="s">
        <v>3015</v>
      </c>
      <c r="B313" s="28" t="s">
        <v>1991</v>
      </c>
      <c r="C313" s="32" t="s">
        <v>2383</v>
      </c>
      <c r="D313" s="33" t="s">
        <v>577</v>
      </c>
      <c r="E313" s="28" t="s">
        <v>578</v>
      </c>
      <c r="F313" s="28" t="s">
        <v>3016</v>
      </c>
      <c r="G313" s="28" t="s">
        <v>3017</v>
      </c>
      <c r="H313" s="28" t="s">
        <v>2011</v>
      </c>
      <c r="I313" s="28" t="s">
        <v>3018</v>
      </c>
      <c r="J313" s="28" t="s">
        <v>3019</v>
      </c>
      <c r="K313" s="28" t="s">
        <v>3020</v>
      </c>
      <c r="L313" s="28" t="s">
        <v>3021</v>
      </c>
      <c r="M313" s="28"/>
      <c r="N313" s="28"/>
      <c r="O313" s="28"/>
      <c r="P313" s="29" t="str">
        <f t="array" ref="P313">IFERROR(XLOOKUP(D313, '2_Capability_Map'!$C$2:$C$200, '2_Capability_Map'!$M$2:$M$200, "Active"), "Active")</f>
        <v>Active</v>
      </c>
    </row>
    <row r="314" ht="199.5" customHeight="1">
      <c r="A314" s="28" t="s">
        <v>2948</v>
      </c>
      <c r="B314" s="28" t="s">
        <v>1991</v>
      </c>
      <c r="C314" s="32" t="s">
        <v>1992</v>
      </c>
      <c r="D314" s="33" t="s">
        <v>577</v>
      </c>
      <c r="E314" s="28" t="s">
        <v>578</v>
      </c>
      <c r="F314" s="28" t="s">
        <v>3022</v>
      </c>
      <c r="G314" s="28" t="s">
        <v>2950</v>
      </c>
      <c r="H314" s="28" t="s">
        <v>2011</v>
      </c>
      <c r="I314" s="28" t="s">
        <v>2951</v>
      </c>
      <c r="J314" s="28" t="s">
        <v>2952</v>
      </c>
      <c r="K314" s="28" t="s">
        <v>2953</v>
      </c>
      <c r="L314" s="28" t="s">
        <v>2954</v>
      </c>
      <c r="M314" s="28" t="s">
        <v>2955</v>
      </c>
      <c r="N314" s="28" t="s">
        <v>2956</v>
      </c>
      <c r="O314" s="28"/>
      <c r="P314" s="29" t="str">
        <f t="array" ref="P314">IFERROR(XLOOKUP(D314, '2_Capability_Map'!$C$2:$C$200, '2_Capability_Map'!$M$2:$M$200, "Active"), "Active")</f>
        <v>Active</v>
      </c>
    </row>
    <row r="315" ht="199.5" customHeight="1">
      <c r="A315" s="28" t="s">
        <v>2957</v>
      </c>
      <c r="B315" s="28" t="s">
        <v>1991</v>
      </c>
      <c r="C315" s="32" t="s">
        <v>2958</v>
      </c>
      <c r="D315" s="33" t="s">
        <v>577</v>
      </c>
      <c r="E315" s="28" t="s">
        <v>578</v>
      </c>
      <c r="F315" s="28" t="s">
        <v>3023</v>
      </c>
      <c r="G315" s="28"/>
      <c r="H315" s="28" t="s">
        <v>2011</v>
      </c>
      <c r="I315" s="28" t="s">
        <v>2960</v>
      </c>
      <c r="J315" s="28" t="s">
        <v>2961</v>
      </c>
      <c r="K315" s="28" t="s">
        <v>2962</v>
      </c>
      <c r="L315" s="28" t="s">
        <v>2128</v>
      </c>
      <c r="M315" s="28"/>
      <c r="N315" s="28"/>
      <c r="O315" s="28"/>
      <c r="P315" s="29" t="str">
        <f t="array" ref="P315">IFERROR(XLOOKUP(D315, '2_Capability_Map'!$C$2:$C$200, '2_Capability_Map'!$M$2:$M$200, "Active"), "Active")</f>
        <v>Active</v>
      </c>
    </row>
    <row r="316" ht="199.5" customHeight="1">
      <c r="A316" s="28" t="s">
        <v>2963</v>
      </c>
      <c r="B316" s="28" t="s">
        <v>1991</v>
      </c>
      <c r="C316" s="32" t="s">
        <v>2376</v>
      </c>
      <c r="D316" s="33" t="s">
        <v>577</v>
      </c>
      <c r="E316" s="28" t="s">
        <v>578</v>
      </c>
      <c r="F316" s="28" t="s">
        <v>3022</v>
      </c>
      <c r="G316" s="28"/>
      <c r="H316" s="28" t="s">
        <v>2011</v>
      </c>
      <c r="I316" s="28" t="s">
        <v>2964</v>
      </c>
      <c r="J316" s="28" t="s">
        <v>2965</v>
      </c>
      <c r="K316" s="28" t="s">
        <v>2966</v>
      </c>
      <c r="L316" s="28" t="s">
        <v>2967</v>
      </c>
      <c r="M316" s="28" t="s">
        <v>2968</v>
      </c>
      <c r="N316" s="28" t="s">
        <v>2969</v>
      </c>
      <c r="O316" s="28"/>
      <c r="P316" s="29" t="str">
        <f t="array" ref="P316">IFERROR(XLOOKUP(D316, '2_Capability_Map'!$C$2:$C$200, '2_Capability_Map'!$M$2:$M$200, "Active"), "Active")</f>
        <v>Active</v>
      </c>
    </row>
    <row r="317" ht="199.5" customHeight="1">
      <c r="A317" s="28" t="s">
        <v>3024</v>
      </c>
      <c r="B317" s="28" t="s">
        <v>1991</v>
      </c>
      <c r="C317" s="32" t="s">
        <v>3025</v>
      </c>
      <c r="D317" s="33" t="s">
        <v>577</v>
      </c>
      <c r="E317" s="28" t="s">
        <v>578</v>
      </c>
      <c r="F317" s="28" t="s">
        <v>3022</v>
      </c>
      <c r="G317" s="28" t="s">
        <v>3026</v>
      </c>
      <c r="H317" s="28" t="s">
        <v>2011</v>
      </c>
      <c r="I317" s="28" t="s">
        <v>3027</v>
      </c>
      <c r="J317" s="28" t="s">
        <v>3028</v>
      </c>
      <c r="K317" s="28" t="s">
        <v>1999</v>
      </c>
      <c r="L317" s="28" t="s">
        <v>1999</v>
      </c>
      <c r="M317" s="28" t="s">
        <v>1999</v>
      </c>
      <c r="N317" s="28" t="s">
        <v>3029</v>
      </c>
      <c r="O317" s="28"/>
      <c r="P317" s="29" t="str">
        <f t="array" ref="P317">IFERROR(XLOOKUP(D317, '2_Capability_Map'!$C$2:$C$200, '2_Capability_Map'!$M$2:$M$200, "Active"), "Active")</f>
        <v>Active</v>
      </c>
    </row>
    <row r="318" ht="199.5" customHeight="1">
      <c r="A318" s="28" t="s">
        <v>3030</v>
      </c>
      <c r="B318" s="28" t="s">
        <v>1991</v>
      </c>
      <c r="C318" s="32" t="s">
        <v>2641</v>
      </c>
      <c r="D318" s="33" t="s">
        <v>577</v>
      </c>
      <c r="E318" s="28" t="s">
        <v>578</v>
      </c>
      <c r="F318" s="28" t="s">
        <v>3031</v>
      </c>
      <c r="G318" s="28" t="s">
        <v>3026</v>
      </c>
      <c r="H318" s="28" t="s">
        <v>2011</v>
      </c>
      <c r="I318" s="28" t="s">
        <v>3032</v>
      </c>
      <c r="J318" s="28" t="s">
        <v>3033</v>
      </c>
      <c r="K318" s="28"/>
      <c r="L318" s="28"/>
      <c r="M318" s="28"/>
      <c r="N318" s="28"/>
      <c r="O318" s="28"/>
      <c r="P318" s="29" t="str">
        <f t="array" ref="P318">IFERROR(XLOOKUP(D318, '2_Capability_Map'!$C$2:$C$200, '2_Capability_Map'!$M$2:$M$200, "Active"), "Active")</f>
        <v>Active</v>
      </c>
    </row>
    <row r="319" ht="199.5" customHeight="1">
      <c r="A319" s="28" t="s">
        <v>2970</v>
      </c>
      <c r="B319" s="28" t="s">
        <v>1991</v>
      </c>
      <c r="C319" s="32" t="s">
        <v>2034</v>
      </c>
      <c r="D319" s="33" t="s">
        <v>577</v>
      </c>
      <c r="E319" s="28" t="s">
        <v>578</v>
      </c>
      <c r="F319" s="28" t="s">
        <v>3034</v>
      </c>
      <c r="G319" s="28"/>
      <c r="H319" s="28" t="s">
        <v>2011</v>
      </c>
      <c r="I319" s="28" t="s">
        <v>2972</v>
      </c>
      <c r="J319" s="28" t="s">
        <v>2973</v>
      </c>
      <c r="K319" s="28" t="s">
        <v>2974</v>
      </c>
      <c r="L319" s="28"/>
      <c r="M319" s="28"/>
      <c r="N319" s="28"/>
      <c r="O319" s="28"/>
      <c r="P319" s="29" t="str">
        <f t="array" ref="P319">IFERROR(XLOOKUP(D319, '2_Capability_Map'!$C$2:$C$200, '2_Capability_Map'!$M$2:$M$200, "Active"), "Active")</f>
        <v>Active</v>
      </c>
    </row>
    <row r="320" ht="199.5" customHeight="1">
      <c r="A320" s="28" t="s">
        <v>2975</v>
      </c>
      <c r="B320" s="28" t="s">
        <v>1991</v>
      </c>
      <c r="C320" s="32" t="s">
        <v>2034</v>
      </c>
      <c r="D320" s="33" t="s">
        <v>577</v>
      </c>
      <c r="E320" s="28" t="s">
        <v>578</v>
      </c>
      <c r="F320" s="28" t="s">
        <v>3035</v>
      </c>
      <c r="G320" s="28"/>
      <c r="H320" s="28" t="s">
        <v>2011</v>
      </c>
      <c r="I320" s="28" t="s">
        <v>2977</v>
      </c>
      <c r="J320" s="28" t="s">
        <v>2978</v>
      </c>
      <c r="K320" s="28"/>
      <c r="L320" s="28" t="s">
        <v>2979</v>
      </c>
      <c r="M320" s="28"/>
      <c r="N320" s="28"/>
      <c r="O320" s="28"/>
      <c r="P320" s="29" t="str">
        <f t="array" ref="P320">IFERROR(XLOOKUP(D320, '2_Capability_Map'!$C$2:$C$200, '2_Capability_Map'!$M$2:$M$200, "Active"), "Active")</f>
        <v>Active</v>
      </c>
    </row>
    <row r="321" ht="199.5" customHeight="1">
      <c r="A321" s="28" t="s">
        <v>2921</v>
      </c>
      <c r="B321" s="28" t="s">
        <v>1991</v>
      </c>
      <c r="C321" s="32" t="s">
        <v>2190</v>
      </c>
      <c r="D321" s="33" t="s">
        <v>577</v>
      </c>
      <c r="E321" s="28" t="s">
        <v>578</v>
      </c>
      <c r="F321" s="28" t="s">
        <v>3034</v>
      </c>
      <c r="G321" s="28"/>
      <c r="H321" s="28" t="s">
        <v>2011</v>
      </c>
      <c r="I321" s="28" t="s">
        <v>2923</v>
      </c>
      <c r="J321" s="28" t="s">
        <v>2924</v>
      </c>
      <c r="K321" s="28" t="s">
        <v>2925</v>
      </c>
      <c r="L321" s="28" t="s">
        <v>2926</v>
      </c>
      <c r="M321" s="28" t="s">
        <v>2195</v>
      </c>
      <c r="N321" s="28" t="s">
        <v>2195</v>
      </c>
      <c r="O321" s="28"/>
      <c r="P321" s="29" t="str">
        <f t="array" ref="P321">IFERROR(XLOOKUP(D321, '2_Capability_Map'!$C$2:$C$200, '2_Capability_Map'!$M$2:$M$200, "Active"), "Active")</f>
        <v>Active</v>
      </c>
    </row>
    <row r="322" ht="199.5" customHeight="1">
      <c r="A322" s="28" t="s">
        <v>2927</v>
      </c>
      <c r="B322" s="28" t="s">
        <v>1991</v>
      </c>
      <c r="C322" s="32" t="s">
        <v>2347</v>
      </c>
      <c r="D322" s="33" t="s">
        <v>577</v>
      </c>
      <c r="E322" s="28" t="s">
        <v>578</v>
      </c>
      <c r="F322" s="28" t="s">
        <v>3022</v>
      </c>
      <c r="G322" s="28"/>
      <c r="H322" s="28" t="s">
        <v>2011</v>
      </c>
      <c r="I322" s="28" t="s">
        <v>2929</v>
      </c>
      <c r="J322" s="28" t="s">
        <v>2930</v>
      </c>
      <c r="K322" s="28" t="s">
        <v>2931</v>
      </c>
      <c r="L322" s="28" t="s">
        <v>2932</v>
      </c>
      <c r="M322" s="28"/>
      <c r="N322" s="28"/>
      <c r="O322" s="28"/>
      <c r="P322" s="29" t="str">
        <f t="array" ref="P322">IFERROR(XLOOKUP(D322, '2_Capability_Map'!$C$2:$C$200, '2_Capability_Map'!$M$2:$M$200, "Active"), "Active")</f>
        <v>Active</v>
      </c>
    </row>
    <row r="323" ht="199.5" customHeight="1">
      <c r="A323" s="28" t="s">
        <v>3036</v>
      </c>
      <c r="B323" s="28" t="s">
        <v>1991</v>
      </c>
      <c r="C323" s="32" t="s">
        <v>2347</v>
      </c>
      <c r="D323" s="33" t="s">
        <v>577</v>
      </c>
      <c r="E323" s="28" t="s">
        <v>578</v>
      </c>
      <c r="F323" s="28" t="s">
        <v>3037</v>
      </c>
      <c r="G323" s="28" t="s">
        <v>3026</v>
      </c>
      <c r="H323" s="28" t="s">
        <v>2011</v>
      </c>
      <c r="I323" s="28" t="s">
        <v>3038</v>
      </c>
      <c r="J323" s="28" t="s">
        <v>3039</v>
      </c>
      <c r="K323" s="28" t="s">
        <v>3040</v>
      </c>
      <c r="L323" s="28" t="s">
        <v>3041</v>
      </c>
      <c r="M323" s="28"/>
      <c r="N323" s="28"/>
      <c r="O323" s="28"/>
      <c r="P323" s="29" t="str">
        <f t="array" ref="P323">IFERROR(XLOOKUP(D323, '2_Capability_Map'!$C$2:$C$200, '2_Capability_Map'!$M$2:$M$200, "Active"), "Active")</f>
        <v>Active</v>
      </c>
    </row>
    <row r="324" ht="199.5" customHeight="1">
      <c r="A324" s="28" t="s">
        <v>2933</v>
      </c>
      <c r="B324" s="28" t="s">
        <v>1991</v>
      </c>
      <c r="C324" s="32" t="s">
        <v>2347</v>
      </c>
      <c r="D324" s="33" t="s">
        <v>577</v>
      </c>
      <c r="E324" s="28" t="s">
        <v>578</v>
      </c>
      <c r="F324" s="28" t="s">
        <v>3022</v>
      </c>
      <c r="G324" s="28"/>
      <c r="H324" s="28" t="s">
        <v>2011</v>
      </c>
      <c r="I324" s="28" t="s">
        <v>2935</v>
      </c>
      <c r="J324" s="28" t="s">
        <v>2936</v>
      </c>
      <c r="K324" s="28" t="s">
        <v>2937</v>
      </c>
      <c r="L324" s="28"/>
      <c r="M324" s="28"/>
      <c r="N324" s="28"/>
      <c r="O324" s="28"/>
      <c r="P324" s="29" t="str">
        <f t="array" ref="P324">IFERROR(XLOOKUP(D324, '2_Capability_Map'!$C$2:$C$200, '2_Capability_Map'!$M$2:$M$200, "Active"), "Active")</f>
        <v>Active</v>
      </c>
    </row>
    <row r="325" ht="199.5" customHeight="1">
      <c r="A325" s="28" t="s">
        <v>3005</v>
      </c>
      <c r="B325" s="28" t="s">
        <v>1991</v>
      </c>
      <c r="C325" s="32" t="s">
        <v>3006</v>
      </c>
      <c r="D325" s="33" t="s">
        <v>577</v>
      </c>
      <c r="E325" s="28" t="s">
        <v>578</v>
      </c>
      <c r="F325" s="28" t="s">
        <v>3023</v>
      </c>
      <c r="G325" s="28"/>
      <c r="H325" s="28" t="s">
        <v>2011</v>
      </c>
      <c r="I325" s="28" t="s">
        <v>3007</v>
      </c>
      <c r="J325" s="28" t="s">
        <v>3007</v>
      </c>
      <c r="K325" s="28"/>
      <c r="L325" s="28" t="s">
        <v>3008</v>
      </c>
      <c r="M325" s="28"/>
      <c r="N325" s="28"/>
      <c r="O325" s="28"/>
      <c r="P325" s="29" t="str">
        <f t="array" ref="P325">IFERROR(XLOOKUP(D325, '2_Capability_Map'!$C$2:$C$200, '2_Capability_Map'!$M$2:$M$200, "Active"), "Active")</f>
        <v>Active</v>
      </c>
    </row>
    <row r="326" ht="199.5" customHeight="1">
      <c r="A326" s="28" t="s">
        <v>3042</v>
      </c>
      <c r="B326" s="28" t="s">
        <v>1991</v>
      </c>
      <c r="C326" s="28" t="s">
        <v>3043</v>
      </c>
      <c r="D326" s="28" t="s">
        <v>577</v>
      </c>
      <c r="E326" s="28" t="s">
        <v>578</v>
      </c>
      <c r="F326" s="28" t="s">
        <v>3035</v>
      </c>
      <c r="G326" s="28" t="s">
        <v>3026</v>
      </c>
      <c r="H326" s="28" t="s">
        <v>2011</v>
      </c>
      <c r="I326" s="28" t="s">
        <v>3044</v>
      </c>
      <c r="J326" s="28" t="s">
        <v>3045</v>
      </c>
      <c r="K326" s="28" t="s">
        <v>3046</v>
      </c>
      <c r="L326" s="28" t="s">
        <v>3047</v>
      </c>
      <c r="M326" s="28"/>
      <c r="N326" s="28" t="s">
        <v>3048</v>
      </c>
      <c r="O326" s="28"/>
      <c r="P326" s="29" t="str">
        <f t="array" ref="P326">IFERROR(XLOOKUP(D326, '2_Capability_Map'!$C$2:$C$200, '2_Capability_Map'!$M$2:$M$200, "Active"), "Active")</f>
        <v>Active</v>
      </c>
    </row>
    <row r="327" ht="199.5" customHeight="1">
      <c r="A327" s="28" t="s">
        <v>3009</v>
      </c>
      <c r="B327" s="28" t="s">
        <v>1991</v>
      </c>
      <c r="C327" s="32" t="s">
        <v>2115</v>
      </c>
      <c r="D327" s="33" t="s">
        <v>577</v>
      </c>
      <c r="E327" s="28" t="s">
        <v>578</v>
      </c>
      <c r="F327" s="28" t="s">
        <v>3049</v>
      </c>
      <c r="G327" s="28"/>
      <c r="H327" s="28" t="s">
        <v>2011</v>
      </c>
      <c r="I327" s="28" t="s">
        <v>3011</v>
      </c>
      <c r="J327" s="28" t="s">
        <v>3012</v>
      </c>
      <c r="K327" s="28" t="s">
        <v>3013</v>
      </c>
      <c r="L327" s="28" t="s">
        <v>3014</v>
      </c>
      <c r="M327" s="28"/>
      <c r="N327" s="28"/>
      <c r="O327" s="28"/>
      <c r="P327" s="29" t="str">
        <f t="array" ref="P327">IFERROR(XLOOKUP(D327, '2_Capability_Map'!$C$2:$C$200, '2_Capability_Map'!$M$2:$M$200, "Active"), "Active")</f>
        <v>Active</v>
      </c>
    </row>
    <row r="328" ht="199.5" customHeight="1">
      <c r="A328" s="28" t="s">
        <v>3050</v>
      </c>
      <c r="B328" s="28" t="s">
        <v>1991</v>
      </c>
      <c r="C328" s="32" t="s">
        <v>1992</v>
      </c>
      <c r="D328" s="33" t="s">
        <v>583</v>
      </c>
      <c r="E328" s="28" t="s">
        <v>584</v>
      </c>
      <c r="F328" s="28" t="s">
        <v>3051</v>
      </c>
      <c r="G328" s="28" t="s">
        <v>1620</v>
      </c>
      <c r="H328" s="28" t="s">
        <v>2011</v>
      </c>
      <c r="I328" s="28" t="s">
        <v>3052</v>
      </c>
      <c r="J328" s="28" t="s">
        <v>3053</v>
      </c>
      <c r="K328" s="28" t="s">
        <v>3054</v>
      </c>
      <c r="L328" s="28" t="s">
        <v>3055</v>
      </c>
      <c r="M328" s="28" t="s">
        <v>3056</v>
      </c>
      <c r="N328" s="28" t="s">
        <v>3057</v>
      </c>
      <c r="O328" s="28"/>
      <c r="P328" s="29" t="str">
        <f t="array" ref="P328">IFERROR(XLOOKUP(D328, '2_Capability_Map'!$C$2:$C$200, '2_Capability_Map'!$M$2:$M$200, "Active"), "Active")</f>
        <v>Active</v>
      </c>
    </row>
    <row r="329" ht="199.5" customHeight="1">
      <c r="A329" s="28" t="s">
        <v>3058</v>
      </c>
      <c r="B329" s="28" t="s">
        <v>1991</v>
      </c>
      <c r="C329" s="32" t="s">
        <v>3059</v>
      </c>
      <c r="D329" s="33" t="s">
        <v>601</v>
      </c>
      <c r="E329" s="28" t="s">
        <v>602</v>
      </c>
      <c r="F329" s="28" t="s">
        <v>3060</v>
      </c>
      <c r="G329" s="28"/>
      <c r="H329" s="28" t="s">
        <v>2011</v>
      </c>
      <c r="I329" s="28" t="s">
        <v>3061</v>
      </c>
      <c r="J329" s="28" t="s">
        <v>3062</v>
      </c>
      <c r="K329" s="28"/>
      <c r="L329" s="28"/>
      <c r="M329" s="28"/>
      <c r="N329" s="28"/>
      <c r="O329" s="28"/>
      <c r="P329" s="29" t="str">
        <f t="array" ref="P329">IFERROR(XLOOKUP(D329, '2_Capability_Map'!$C$2:$C$200, '2_Capability_Map'!$M$2:$M$200, "Active"), "Active")</f>
        <v>Active</v>
      </c>
    </row>
    <row r="330" ht="199.5" customHeight="1">
      <c r="A330" s="28" t="s">
        <v>3063</v>
      </c>
      <c r="B330" s="28" t="s">
        <v>1991</v>
      </c>
      <c r="C330" s="32" t="s">
        <v>3059</v>
      </c>
      <c r="D330" s="33" t="s">
        <v>601</v>
      </c>
      <c r="E330" s="28" t="s">
        <v>602</v>
      </c>
      <c r="F330" s="28" t="s">
        <v>3064</v>
      </c>
      <c r="G330" s="28"/>
      <c r="H330" s="28" t="s">
        <v>2011</v>
      </c>
      <c r="I330" s="28" t="s">
        <v>3065</v>
      </c>
      <c r="J330" s="28" t="s">
        <v>3066</v>
      </c>
      <c r="K330" s="28" t="s">
        <v>3067</v>
      </c>
      <c r="L330" s="28"/>
      <c r="M330" s="28"/>
      <c r="N330" s="28"/>
      <c r="O330" s="28"/>
      <c r="P330" s="29" t="str">
        <f t="array" ref="P330">IFERROR(XLOOKUP(D330, '2_Capability_Map'!$C$2:$C$200, '2_Capability_Map'!$M$2:$M$200, "Active"), "Active")</f>
        <v>Active</v>
      </c>
    </row>
    <row r="331" ht="199.5" customHeight="1">
      <c r="A331" s="28" t="s">
        <v>3068</v>
      </c>
      <c r="B331" s="28" t="s">
        <v>1991</v>
      </c>
      <c r="C331" s="32" t="s">
        <v>2347</v>
      </c>
      <c r="D331" s="33" t="s">
        <v>601</v>
      </c>
      <c r="E331" s="28" t="s">
        <v>602</v>
      </c>
      <c r="F331" s="28" t="s">
        <v>3064</v>
      </c>
      <c r="G331" s="28"/>
      <c r="H331" s="28" t="s">
        <v>2011</v>
      </c>
      <c r="I331" s="28" t="s">
        <v>3069</v>
      </c>
      <c r="J331" s="28" t="s">
        <v>3070</v>
      </c>
      <c r="K331" s="28" t="s">
        <v>3071</v>
      </c>
      <c r="L331" s="28"/>
      <c r="M331" s="28"/>
      <c r="N331" s="28"/>
      <c r="O331" s="28"/>
      <c r="P331" s="29" t="str">
        <f t="array" ref="P331">IFERROR(XLOOKUP(D331, '2_Capability_Map'!$C$2:$C$200, '2_Capability_Map'!$M$2:$M$200, "Active"), "Active")</f>
        <v>Active</v>
      </c>
    </row>
    <row r="332" ht="199.5" customHeight="1">
      <c r="A332" s="28" t="s">
        <v>3072</v>
      </c>
      <c r="B332" s="28" t="s">
        <v>1991</v>
      </c>
      <c r="C332" s="32" t="s">
        <v>2239</v>
      </c>
      <c r="D332" s="33" t="s">
        <v>601</v>
      </c>
      <c r="E332" s="28" t="s">
        <v>602</v>
      </c>
      <c r="F332" s="28" t="s">
        <v>3064</v>
      </c>
      <c r="G332" s="28"/>
      <c r="H332" s="28" t="s">
        <v>2011</v>
      </c>
      <c r="I332" s="28" t="s">
        <v>3073</v>
      </c>
      <c r="J332" s="28" t="s">
        <v>3074</v>
      </c>
      <c r="K332" s="28" t="s">
        <v>3075</v>
      </c>
      <c r="L332" s="31" t="s">
        <v>3076</v>
      </c>
      <c r="M332" s="28"/>
      <c r="N332" s="28"/>
      <c r="O332" s="28"/>
      <c r="P332" s="29" t="str">
        <f t="array" ref="P332">IFERROR(XLOOKUP(D332, '2_Capability_Map'!$C$2:$C$200, '2_Capability_Map'!$M$2:$M$200, "Active"), "Active")</f>
        <v>Active</v>
      </c>
    </row>
    <row r="333" ht="199.5" customHeight="1">
      <c r="A333" s="28" t="s">
        <v>3077</v>
      </c>
      <c r="B333" s="28" t="s">
        <v>1991</v>
      </c>
      <c r="C333" s="32" t="s">
        <v>2239</v>
      </c>
      <c r="D333" s="33" t="s">
        <v>601</v>
      </c>
      <c r="E333" s="28" t="s">
        <v>602</v>
      </c>
      <c r="F333" s="28" t="s">
        <v>3078</v>
      </c>
      <c r="G333" s="28"/>
      <c r="H333" s="28" t="s">
        <v>2011</v>
      </c>
      <c r="I333" s="28" t="s">
        <v>3079</v>
      </c>
      <c r="J333" s="28" t="s">
        <v>3080</v>
      </c>
      <c r="K333" s="28" t="s">
        <v>3081</v>
      </c>
      <c r="L333" s="28" t="s">
        <v>3082</v>
      </c>
      <c r="M333" s="28"/>
      <c r="N333" s="28"/>
      <c r="O333" s="28"/>
      <c r="P333" s="29" t="str">
        <f t="array" ref="P333">IFERROR(XLOOKUP(D333, '2_Capability_Map'!$C$2:$C$200, '2_Capability_Map'!$M$2:$M$200, "Active"), "Active")</f>
        <v>Active</v>
      </c>
    </row>
    <row r="334" ht="199.5" customHeight="1">
      <c r="A334" s="28" t="s">
        <v>3083</v>
      </c>
      <c r="B334" s="28" t="s">
        <v>1991</v>
      </c>
      <c r="C334" s="32" t="s">
        <v>2239</v>
      </c>
      <c r="D334" s="33" t="s">
        <v>601</v>
      </c>
      <c r="E334" s="28" t="s">
        <v>602</v>
      </c>
      <c r="F334" s="28" t="s">
        <v>3084</v>
      </c>
      <c r="G334" s="28"/>
      <c r="H334" s="28" t="s">
        <v>2011</v>
      </c>
      <c r="I334" s="28" t="s">
        <v>3085</v>
      </c>
      <c r="J334" s="28" t="s">
        <v>3086</v>
      </c>
      <c r="K334" s="28" t="s">
        <v>3087</v>
      </c>
      <c r="L334" s="28" t="s">
        <v>3088</v>
      </c>
      <c r="M334" s="28"/>
      <c r="N334" s="28"/>
      <c r="O334" s="28"/>
      <c r="P334" s="29" t="str">
        <f t="array" ref="P334">IFERROR(XLOOKUP(D334, '2_Capability_Map'!$C$2:$C$200, '2_Capability_Map'!$M$2:$M$200, "Active"), "Active")</f>
        <v>Active</v>
      </c>
    </row>
    <row r="335" ht="199.5" customHeight="1">
      <c r="A335" s="28" t="s">
        <v>3089</v>
      </c>
      <c r="B335" s="28" t="s">
        <v>1991</v>
      </c>
      <c r="C335" s="32" t="s">
        <v>2239</v>
      </c>
      <c r="D335" s="33" t="s">
        <v>601</v>
      </c>
      <c r="E335" s="28" t="s">
        <v>602</v>
      </c>
      <c r="F335" s="28" t="s">
        <v>3084</v>
      </c>
      <c r="G335" s="28"/>
      <c r="H335" s="28" t="s">
        <v>2011</v>
      </c>
      <c r="I335" s="28" t="s">
        <v>3090</v>
      </c>
      <c r="J335" s="28" t="s">
        <v>3091</v>
      </c>
      <c r="K335" s="28" t="s">
        <v>3092</v>
      </c>
      <c r="L335" s="28" t="s">
        <v>3093</v>
      </c>
      <c r="M335" s="28"/>
      <c r="N335" s="28"/>
      <c r="O335" s="28"/>
      <c r="P335" s="29" t="str">
        <f t="array" ref="P335">IFERROR(XLOOKUP(D335, '2_Capability_Map'!$C$2:$C$200, '2_Capability_Map'!$M$2:$M$200, "Active"), "Active")</f>
        <v>Active</v>
      </c>
    </row>
    <row r="336" ht="199.5" customHeight="1">
      <c r="A336" s="28" t="s">
        <v>3094</v>
      </c>
      <c r="B336" s="28" t="s">
        <v>1991</v>
      </c>
      <c r="C336" s="32" t="s">
        <v>2239</v>
      </c>
      <c r="D336" s="33" t="s">
        <v>601</v>
      </c>
      <c r="E336" s="28" t="s">
        <v>602</v>
      </c>
      <c r="F336" s="28" t="s">
        <v>3095</v>
      </c>
      <c r="G336" s="28"/>
      <c r="H336" s="28" t="s">
        <v>2011</v>
      </c>
      <c r="I336" s="28" t="s">
        <v>3096</v>
      </c>
      <c r="J336" s="28" t="s">
        <v>3097</v>
      </c>
      <c r="K336" s="28" t="s">
        <v>3098</v>
      </c>
      <c r="L336" s="28" t="s">
        <v>3099</v>
      </c>
      <c r="M336" s="28"/>
      <c r="N336" s="28"/>
      <c r="O336" s="28"/>
      <c r="P336" s="29" t="str">
        <f t="array" ref="P336">IFERROR(XLOOKUP(D336, '2_Capability_Map'!$C$2:$C$200, '2_Capability_Map'!$M$2:$M$200, "Active"), "Active")</f>
        <v>Active</v>
      </c>
    </row>
    <row r="337" ht="199.5" customHeight="1">
      <c r="A337" s="28" t="s">
        <v>3100</v>
      </c>
      <c r="B337" s="28" t="s">
        <v>1991</v>
      </c>
      <c r="C337" s="32" t="s">
        <v>2239</v>
      </c>
      <c r="D337" s="33" t="s">
        <v>601</v>
      </c>
      <c r="E337" s="28" t="s">
        <v>602</v>
      </c>
      <c r="F337" s="28" t="s">
        <v>3064</v>
      </c>
      <c r="G337" s="28"/>
      <c r="H337" s="28" t="s">
        <v>2011</v>
      </c>
      <c r="I337" s="28" t="s">
        <v>3101</v>
      </c>
      <c r="J337" s="28" t="s">
        <v>3102</v>
      </c>
      <c r="K337" s="28" t="s">
        <v>3103</v>
      </c>
      <c r="L337" s="28" t="s">
        <v>3104</v>
      </c>
      <c r="M337" s="28"/>
      <c r="N337" s="28"/>
      <c r="O337" s="28"/>
      <c r="P337" s="29" t="str">
        <f t="array" ref="P337">IFERROR(XLOOKUP(D337, '2_Capability_Map'!$C$2:$C$200, '2_Capability_Map'!$M$2:$M$200, "Active"), "Active")</f>
        <v>Active</v>
      </c>
    </row>
    <row r="338" ht="199.5" customHeight="1">
      <c r="A338" s="28" t="s">
        <v>3105</v>
      </c>
      <c r="B338" s="28" t="s">
        <v>1991</v>
      </c>
      <c r="C338" s="32" t="s">
        <v>2239</v>
      </c>
      <c r="D338" s="33" t="s">
        <v>601</v>
      </c>
      <c r="E338" s="28" t="s">
        <v>602</v>
      </c>
      <c r="F338" s="28" t="s">
        <v>3064</v>
      </c>
      <c r="G338" s="28"/>
      <c r="H338" s="28" t="s">
        <v>2011</v>
      </c>
      <c r="I338" s="28" t="s">
        <v>3106</v>
      </c>
      <c r="J338" s="28" t="s">
        <v>3107</v>
      </c>
      <c r="K338" s="28" t="s">
        <v>3108</v>
      </c>
      <c r="L338" s="28" t="s">
        <v>3109</v>
      </c>
      <c r="M338" s="28"/>
      <c r="N338" s="28"/>
      <c r="O338" s="28"/>
      <c r="P338" s="29" t="str">
        <f t="array" ref="P338">IFERROR(XLOOKUP(D338, '2_Capability_Map'!$C$2:$C$200, '2_Capability_Map'!$M$2:$M$200, "Active"), "Active")</f>
        <v>Active</v>
      </c>
    </row>
    <row r="339" ht="199.5" customHeight="1">
      <c r="A339" s="28" t="s">
        <v>3110</v>
      </c>
      <c r="B339" s="28" t="s">
        <v>1991</v>
      </c>
      <c r="C339" s="32" t="s">
        <v>2239</v>
      </c>
      <c r="D339" s="33" t="s">
        <v>601</v>
      </c>
      <c r="E339" s="28" t="s">
        <v>602</v>
      </c>
      <c r="F339" s="28" t="s">
        <v>3064</v>
      </c>
      <c r="G339" s="28"/>
      <c r="H339" s="28" t="s">
        <v>2011</v>
      </c>
      <c r="I339" s="28" t="s">
        <v>3111</v>
      </c>
      <c r="J339" s="28" t="s">
        <v>3112</v>
      </c>
      <c r="K339" s="28" t="s">
        <v>3113</v>
      </c>
      <c r="L339" s="28" t="s">
        <v>3114</v>
      </c>
      <c r="M339" s="28"/>
      <c r="N339" s="28"/>
      <c r="O339" s="28"/>
      <c r="P339" s="29" t="str">
        <f t="array" ref="P339">IFERROR(XLOOKUP(D339, '2_Capability_Map'!$C$2:$C$200, '2_Capability_Map'!$M$2:$M$200, "Active"), "Active")</f>
        <v>Active</v>
      </c>
    </row>
    <row r="340" ht="199.5" customHeight="1">
      <c r="A340" s="28" t="s">
        <v>3115</v>
      </c>
      <c r="B340" s="28" t="s">
        <v>1991</v>
      </c>
      <c r="C340" s="32" t="s">
        <v>2239</v>
      </c>
      <c r="D340" s="33" t="s">
        <v>601</v>
      </c>
      <c r="E340" s="28" t="s">
        <v>602</v>
      </c>
      <c r="F340" s="28" t="s">
        <v>3064</v>
      </c>
      <c r="G340" s="28"/>
      <c r="H340" s="28" t="s">
        <v>2011</v>
      </c>
      <c r="I340" s="28" t="s">
        <v>3116</v>
      </c>
      <c r="J340" s="28" t="s">
        <v>3117</v>
      </c>
      <c r="K340" s="28" t="s">
        <v>3118</v>
      </c>
      <c r="L340" s="28" t="s">
        <v>3119</v>
      </c>
      <c r="M340" s="28"/>
      <c r="N340" s="28"/>
      <c r="O340" s="28"/>
      <c r="P340" s="29" t="str">
        <f t="array" ref="P340">IFERROR(XLOOKUP(D340, '2_Capability_Map'!$C$2:$C$200, '2_Capability_Map'!$M$2:$M$200, "Active"), "Active")</f>
        <v>Active</v>
      </c>
    </row>
    <row r="341" ht="199.5" customHeight="1">
      <c r="A341" s="28" t="s">
        <v>3120</v>
      </c>
      <c r="B341" s="28" t="s">
        <v>1991</v>
      </c>
      <c r="C341" s="32" t="s">
        <v>2239</v>
      </c>
      <c r="D341" s="33" t="s">
        <v>601</v>
      </c>
      <c r="E341" s="28" t="s">
        <v>602</v>
      </c>
      <c r="F341" s="28" t="s">
        <v>3064</v>
      </c>
      <c r="G341" s="28"/>
      <c r="H341" s="28" t="s">
        <v>2011</v>
      </c>
      <c r="I341" s="28" t="s">
        <v>3121</v>
      </c>
      <c r="J341" s="28" t="s">
        <v>3122</v>
      </c>
      <c r="K341" s="28" t="s">
        <v>3123</v>
      </c>
      <c r="L341" s="28" t="s">
        <v>3124</v>
      </c>
      <c r="M341" s="28"/>
      <c r="N341" s="28"/>
      <c r="O341" s="28"/>
      <c r="P341" s="29" t="str">
        <f t="array" ref="P341">IFERROR(XLOOKUP(D341, '2_Capability_Map'!$C$2:$C$200, '2_Capability_Map'!$M$2:$M$200, "Active"), "Active")</f>
        <v>Active</v>
      </c>
    </row>
    <row r="342" ht="199.5" customHeight="1">
      <c r="A342" s="28" t="s">
        <v>3125</v>
      </c>
      <c r="B342" s="28" t="s">
        <v>1991</v>
      </c>
      <c r="C342" s="32" t="s">
        <v>2239</v>
      </c>
      <c r="D342" s="33" t="s">
        <v>601</v>
      </c>
      <c r="E342" s="28" t="s">
        <v>602</v>
      </c>
      <c r="F342" s="28" t="s">
        <v>3064</v>
      </c>
      <c r="G342" s="28"/>
      <c r="H342" s="28" t="s">
        <v>2011</v>
      </c>
      <c r="I342" s="28" t="s">
        <v>3126</v>
      </c>
      <c r="J342" s="28" t="s">
        <v>3127</v>
      </c>
      <c r="K342" s="28" t="s">
        <v>3128</v>
      </c>
      <c r="L342" s="28" t="s">
        <v>3129</v>
      </c>
      <c r="M342" s="28"/>
      <c r="N342" s="28"/>
      <c r="O342" s="28"/>
      <c r="P342" s="29" t="str">
        <f t="array" ref="P342">IFERROR(XLOOKUP(D342, '2_Capability_Map'!$C$2:$C$200, '2_Capability_Map'!$M$2:$M$200, "Active"), "Active")</f>
        <v>Active</v>
      </c>
    </row>
    <row r="343" ht="199.5" customHeight="1">
      <c r="A343" s="28" t="s">
        <v>3058</v>
      </c>
      <c r="B343" s="28" t="s">
        <v>1991</v>
      </c>
      <c r="C343" s="32" t="s">
        <v>3059</v>
      </c>
      <c r="D343" s="33" t="s">
        <v>620</v>
      </c>
      <c r="E343" s="28" t="s">
        <v>621</v>
      </c>
      <c r="F343" s="28" t="s">
        <v>3130</v>
      </c>
      <c r="G343" s="28"/>
      <c r="H343" s="28" t="s">
        <v>2011</v>
      </c>
      <c r="I343" s="28" t="s">
        <v>3061</v>
      </c>
      <c r="J343" s="28" t="s">
        <v>3062</v>
      </c>
      <c r="K343" s="28"/>
      <c r="L343" s="28"/>
      <c r="M343" s="28"/>
      <c r="N343" s="28"/>
      <c r="O343" s="28"/>
      <c r="P343" s="29" t="str">
        <f t="array" ref="P343">IFERROR(XLOOKUP(D343, '2_Capability_Map'!$C$2:$C$200, '2_Capability_Map'!$M$2:$M$200, "Active"), "Active")</f>
        <v>Active</v>
      </c>
    </row>
    <row r="344" ht="199.5" customHeight="1">
      <c r="A344" s="28" t="s">
        <v>3063</v>
      </c>
      <c r="B344" s="28" t="s">
        <v>1991</v>
      </c>
      <c r="C344" s="32" t="s">
        <v>3059</v>
      </c>
      <c r="D344" s="33" t="s">
        <v>620</v>
      </c>
      <c r="E344" s="28" t="s">
        <v>621</v>
      </c>
      <c r="F344" s="28" t="s">
        <v>3130</v>
      </c>
      <c r="G344" s="28"/>
      <c r="H344" s="28" t="s">
        <v>2011</v>
      </c>
      <c r="I344" s="28" t="s">
        <v>3065</v>
      </c>
      <c r="J344" s="28" t="s">
        <v>3066</v>
      </c>
      <c r="K344" s="28" t="s">
        <v>3067</v>
      </c>
      <c r="L344" s="28"/>
      <c r="M344" s="28"/>
      <c r="N344" s="28"/>
      <c r="O344" s="28"/>
      <c r="P344" s="29" t="str">
        <f t="array" ref="P344">IFERROR(XLOOKUP(D344, '2_Capability_Map'!$C$2:$C$200, '2_Capability_Map'!$M$2:$M$200, "Active"), "Active")</f>
        <v>Active</v>
      </c>
    </row>
    <row r="345" ht="199.5" customHeight="1">
      <c r="A345" s="28" t="s">
        <v>2980</v>
      </c>
      <c r="B345" s="28" t="s">
        <v>1991</v>
      </c>
      <c r="C345" s="32" t="s">
        <v>2981</v>
      </c>
      <c r="D345" s="33" t="s">
        <v>620</v>
      </c>
      <c r="E345" s="28" t="s">
        <v>621</v>
      </c>
      <c r="F345" s="28" t="s">
        <v>3131</v>
      </c>
      <c r="G345" s="28"/>
      <c r="H345" s="28" t="s">
        <v>2011</v>
      </c>
      <c r="I345" s="28" t="s">
        <v>2982</v>
      </c>
      <c r="J345" s="28" t="s">
        <v>2983</v>
      </c>
      <c r="K345" s="28" t="s">
        <v>2984</v>
      </c>
      <c r="L345" s="28" t="s">
        <v>2985</v>
      </c>
      <c r="M345" s="28"/>
      <c r="N345" s="28"/>
      <c r="O345" s="28"/>
      <c r="P345" s="29" t="str">
        <f t="array" ref="P345">IFERROR(XLOOKUP(D345, '2_Capability_Map'!$C$2:$C$200, '2_Capability_Map'!$M$2:$M$200, "Active"), "Active")</f>
        <v>Active</v>
      </c>
    </row>
    <row r="346" ht="199.5" customHeight="1">
      <c r="A346" s="28" t="s">
        <v>2986</v>
      </c>
      <c r="B346" s="28" t="s">
        <v>1991</v>
      </c>
      <c r="C346" s="32" t="s">
        <v>2981</v>
      </c>
      <c r="D346" s="33" t="s">
        <v>620</v>
      </c>
      <c r="E346" s="28" t="s">
        <v>621</v>
      </c>
      <c r="F346" s="28" t="s">
        <v>3130</v>
      </c>
      <c r="G346" s="28"/>
      <c r="H346" s="28" t="s">
        <v>2011</v>
      </c>
      <c r="I346" s="28" t="s">
        <v>2987</v>
      </c>
      <c r="J346" s="28" t="s">
        <v>2988</v>
      </c>
      <c r="K346" s="28" t="s">
        <v>2989</v>
      </c>
      <c r="L346" s="28"/>
      <c r="M346" s="28"/>
      <c r="N346" s="28"/>
      <c r="O346" s="28"/>
      <c r="P346" s="29" t="str">
        <f t="array" ref="P346">IFERROR(XLOOKUP(D346, '2_Capability_Map'!$C$2:$C$200, '2_Capability_Map'!$M$2:$M$200, "Active"), "Active")</f>
        <v>Active</v>
      </c>
    </row>
    <row r="347" ht="199.5" customHeight="1">
      <c r="A347" s="28" t="s">
        <v>2990</v>
      </c>
      <c r="B347" s="28" t="s">
        <v>1991</v>
      </c>
      <c r="C347" s="32" t="s">
        <v>2981</v>
      </c>
      <c r="D347" s="33" t="s">
        <v>620</v>
      </c>
      <c r="E347" s="28" t="s">
        <v>621</v>
      </c>
      <c r="F347" s="28" t="s">
        <v>3130</v>
      </c>
      <c r="G347" s="28"/>
      <c r="H347" s="28" t="s">
        <v>2011</v>
      </c>
      <c r="I347" s="28" t="s">
        <v>2991</v>
      </c>
      <c r="J347" s="28" t="s">
        <v>2992</v>
      </c>
      <c r="K347" s="28" t="s">
        <v>2993</v>
      </c>
      <c r="L347" s="28"/>
      <c r="M347" s="28"/>
      <c r="N347" s="28"/>
      <c r="O347" s="28"/>
      <c r="P347" s="29" t="str">
        <f t="array" ref="P347">IFERROR(XLOOKUP(D347, '2_Capability_Map'!$C$2:$C$200, '2_Capability_Map'!$M$2:$M$200, "Active"), "Active")</f>
        <v>Active</v>
      </c>
    </row>
    <row r="348" ht="199.5" customHeight="1">
      <c r="A348" s="28" t="s">
        <v>2994</v>
      </c>
      <c r="B348" s="28" t="s">
        <v>1991</v>
      </c>
      <c r="C348" s="32" t="s">
        <v>2981</v>
      </c>
      <c r="D348" s="33" t="s">
        <v>620</v>
      </c>
      <c r="E348" s="28" t="s">
        <v>621</v>
      </c>
      <c r="F348" s="28" t="s">
        <v>3130</v>
      </c>
      <c r="G348" s="28"/>
      <c r="H348" s="28" t="s">
        <v>2011</v>
      </c>
      <c r="I348" s="28" t="s">
        <v>2995</v>
      </c>
      <c r="J348" s="28" t="s">
        <v>2996</v>
      </c>
      <c r="K348" s="28" t="s">
        <v>2997</v>
      </c>
      <c r="L348" s="28" t="s">
        <v>2998</v>
      </c>
      <c r="M348" s="28"/>
      <c r="N348" s="28"/>
      <c r="O348" s="28"/>
      <c r="P348" s="29" t="str">
        <f t="array" ref="P348">IFERROR(XLOOKUP(D348, '2_Capability_Map'!$C$2:$C$200, '2_Capability_Map'!$M$2:$M$200, "Active"), "Active")</f>
        <v>Active</v>
      </c>
    </row>
    <row r="349" ht="199.5" customHeight="1">
      <c r="A349" s="28" t="s">
        <v>2999</v>
      </c>
      <c r="B349" s="28" t="s">
        <v>1991</v>
      </c>
      <c r="C349" s="32" t="s">
        <v>2981</v>
      </c>
      <c r="D349" s="33" t="s">
        <v>620</v>
      </c>
      <c r="E349" s="28" t="s">
        <v>621</v>
      </c>
      <c r="F349" s="28" t="s">
        <v>3131</v>
      </c>
      <c r="G349" s="28"/>
      <c r="H349" s="28" t="s">
        <v>2011</v>
      </c>
      <c r="I349" s="28" t="s">
        <v>3001</v>
      </c>
      <c r="J349" s="28" t="s">
        <v>3002</v>
      </c>
      <c r="K349" s="28" t="s">
        <v>3003</v>
      </c>
      <c r="L349" s="28" t="s">
        <v>3004</v>
      </c>
      <c r="M349" s="28"/>
      <c r="N349" s="28"/>
      <c r="O349" s="28"/>
      <c r="P349" s="29" t="str">
        <f t="array" ref="P349">IFERROR(XLOOKUP(D349, '2_Capability_Map'!$C$2:$C$200, '2_Capability_Map'!$M$2:$M$200, "Active"), "Active")</f>
        <v>Active</v>
      </c>
    </row>
    <row r="350" ht="199.5" customHeight="1">
      <c r="A350" s="28" t="s">
        <v>3068</v>
      </c>
      <c r="B350" s="28" t="s">
        <v>1991</v>
      </c>
      <c r="C350" s="32" t="s">
        <v>2347</v>
      </c>
      <c r="D350" s="33" t="s">
        <v>620</v>
      </c>
      <c r="E350" s="28" t="s">
        <v>621</v>
      </c>
      <c r="F350" s="28" t="s">
        <v>3130</v>
      </c>
      <c r="G350" s="28"/>
      <c r="H350" s="28" t="s">
        <v>2011</v>
      </c>
      <c r="I350" s="28" t="s">
        <v>3069</v>
      </c>
      <c r="J350" s="28" t="s">
        <v>3070</v>
      </c>
      <c r="K350" s="28" t="s">
        <v>3071</v>
      </c>
      <c r="L350" s="28"/>
      <c r="M350" s="28"/>
      <c r="N350" s="28"/>
      <c r="O350" s="28"/>
      <c r="P350" s="29" t="str">
        <f t="array" ref="P350">IFERROR(XLOOKUP(D350, '2_Capability_Map'!$C$2:$C$200, '2_Capability_Map'!$M$2:$M$200, "Active"), "Active")</f>
        <v>Active</v>
      </c>
    </row>
    <row r="351" ht="199.5" customHeight="1">
      <c r="A351" s="28" t="s">
        <v>3072</v>
      </c>
      <c r="B351" s="28" t="s">
        <v>1991</v>
      </c>
      <c r="C351" s="32" t="s">
        <v>2239</v>
      </c>
      <c r="D351" s="33" t="s">
        <v>620</v>
      </c>
      <c r="E351" s="28" t="s">
        <v>621</v>
      </c>
      <c r="F351" s="28" t="s">
        <v>3130</v>
      </c>
      <c r="G351" s="28"/>
      <c r="H351" s="28" t="s">
        <v>2011</v>
      </c>
      <c r="I351" s="28" t="s">
        <v>3073</v>
      </c>
      <c r="J351" s="28" t="s">
        <v>3074</v>
      </c>
      <c r="K351" s="28" t="s">
        <v>3075</v>
      </c>
      <c r="L351" s="31" t="s">
        <v>3076</v>
      </c>
      <c r="M351" s="28"/>
      <c r="N351" s="28"/>
      <c r="O351" s="28"/>
      <c r="P351" s="29" t="str">
        <f t="array" ref="P351">IFERROR(XLOOKUP(D351, '2_Capability_Map'!$C$2:$C$200, '2_Capability_Map'!$M$2:$M$200, "Active"), "Active")</f>
        <v>Active</v>
      </c>
    </row>
    <row r="352" ht="199.5" customHeight="1">
      <c r="A352" s="28" t="s">
        <v>3077</v>
      </c>
      <c r="B352" s="28" t="s">
        <v>1991</v>
      </c>
      <c r="C352" s="32" t="s">
        <v>2239</v>
      </c>
      <c r="D352" s="33" t="s">
        <v>620</v>
      </c>
      <c r="E352" s="28" t="s">
        <v>621</v>
      </c>
      <c r="F352" s="28" t="s">
        <v>3132</v>
      </c>
      <c r="G352" s="28"/>
      <c r="H352" s="28" t="s">
        <v>2011</v>
      </c>
      <c r="I352" s="28" t="s">
        <v>3079</v>
      </c>
      <c r="J352" s="28" t="s">
        <v>3080</v>
      </c>
      <c r="K352" s="28" t="s">
        <v>3081</v>
      </c>
      <c r="L352" s="28" t="s">
        <v>3082</v>
      </c>
      <c r="M352" s="28"/>
      <c r="N352" s="28"/>
      <c r="O352" s="28"/>
      <c r="P352" s="29" t="str">
        <f t="array" ref="P352">IFERROR(XLOOKUP(D352, '2_Capability_Map'!$C$2:$C$200, '2_Capability_Map'!$M$2:$M$200, "Active"), "Active")</f>
        <v>Active</v>
      </c>
    </row>
    <row r="353" ht="199.5" customHeight="1">
      <c r="A353" s="28" t="s">
        <v>3083</v>
      </c>
      <c r="B353" s="28" t="s">
        <v>1991</v>
      </c>
      <c r="C353" s="32" t="s">
        <v>2239</v>
      </c>
      <c r="D353" s="33" t="s">
        <v>620</v>
      </c>
      <c r="E353" s="28" t="s">
        <v>621</v>
      </c>
      <c r="F353" s="28" t="s">
        <v>3133</v>
      </c>
      <c r="G353" s="28"/>
      <c r="H353" s="28" t="s">
        <v>2011</v>
      </c>
      <c r="I353" s="28" t="s">
        <v>3085</v>
      </c>
      <c r="J353" s="28" t="s">
        <v>3086</v>
      </c>
      <c r="K353" s="28" t="s">
        <v>3087</v>
      </c>
      <c r="L353" s="28" t="s">
        <v>3088</v>
      </c>
      <c r="M353" s="28"/>
      <c r="N353" s="28"/>
      <c r="O353" s="28"/>
      <c r="P353" s="29" t="str">
        <f t="array" ref="P353">IFERROR(XLOOKUP(D353, '2_Capability_Map'!$C$2:$C$200, '2_Capability_Map'!$M$2:$M$200, "Active"), "Active")</f>
        <v>Active</v>
      </c>
    </row>
    <row r="354" ht="199.5" customHeight="1">
      <c r="A354" s="28" t="s">
        <v>3089</v>
      </c>
      <c r="B354" s="28" t="s">
        <v>1991</v>
      </c>
      <c r="C354" s="32" t="s">
        <v>2239</v>
      </c>
      <c r="D354" s="33" t="s">
        <v>620</v>
      </c>
      <c r="E354" s="28" t="s">
        <v>621</v>
      </c>
      <c r="F354" s="28" t="s">
        <v>3134</v>
      </c>
      <c r="G354" s="28"/>
      <c r="H354" s="28" t="s">
        <v>2011</v>
      </c>
      <c r="I354" s="28" t="s">
        <v>3090</v>
      </c>
      <c r="J354" s="28" t="s">
        <v>3091</v>
      </c>
      <c r="K354" s="28" t="s">
        <v>3092</v>
      </c>
      <c r="L354" s="28" t="s">
        <v>3093</v>
      </c>
      <c r="M354" s="28"/>
      <c r="N354" s="28"/>
      <c r="O354" s="28"/>
      <c r="P354" s="29" t="str">
        <f t="array" ref="P354">IFERROR(XLOOKUP(D354, '2_Capability_Map'!$C$2:$C$200, '2_Capability_Map'!$M$2:$M$200, "Active"), "Active")</f>
        <v>Active</v>
      </c>
    </row>
    <row r="355" ht="199.5" customHeight="1">
      <c r="A355" s="28" t="s">
        <v>3094</v>
      </c>
      <c r="B355" s="28" t="s">
        <v>1991</v>
      </c>
      <c r="C355" s="32" t="s">
        <v>2239</v>
      </c>
      <c r="D355" s="33" t="s">
        <v>620</v>
      </c>
      <c r="E355" s="28" t="s">
        <v>621</v>
      </c>
      <c r="F355" s="28" t="s">
        <v>3133</v>
      </c>
      <c r="G355" s="28"/>
      <c r="H355" s="28" t="s">
        <v>2011</v>
      </c>
      <c r="I355" s="28" t="s">
        <v>3096</v>
      </c>
      <c r="J355" s="28" t="s">
        <v>3097</v>
      </c>
      <c r="K355" s="28" t="s">
        <v>3098</v>
      </c>
      <c r="L355" s="28" t="s">
        <v>3099</v>
      </c>
      <c r="M355" s="28"/>
      <c r="N355" s="28"/>
      <c r="O355" s="28"/>
      <c r="P355" s="29" t="str">
        <f t="array" ref="P355">IFERROR(XLOOKUP(D355, '2_Capability_Map'!$C$2:$C$200, '2_Capability_Map'!$M$2:$M$200, "Active"), "Active")</f>
        <v>Active</v>
      </c>
    </row>
    <row r="356" ht="199.5" customHeight="1">
      <c r="A356" s="28" t="s">
        <v>3100</v>
      </c>
      <c r="B356" s="28" t="s">
        <v>1991</v>
      </c>
      <c r="C356" s="32" t="s">
        <v>2239</v>
      </c>
      <c r="D356" s="33" t="s">
        <v>620</v>
      </c>
      <c r="E356" s="28" t="s">
        <v>621</v>
      </c>
      <c r="F356" s="28" t="s">
        <v>3130</v>
      </c>
      <c r="G356" s="28"/>
      <c r="H356" s="28" t="s">
        <v>2011</v>
      </c>
      <c r="I356" s="28" t="s">
        <v>3101</v>
      </c>
      <c r="J356" s="28" t="s">
        <v>3102</v>
      </c>
      <c r="K356" s="28" t="s">
        <v>3103</v>
      </c>
      <c r="L356" s="28" t="s">
        <v>3104</v>
      </c>
      <c r="M356" s="28"/>
      <c r="N356" s="28"/>
      <c r="O356" s="28"/>
      <c r="P356" s="29" t="str">
        <f t="array" ref="P356">IFERROR(XLOOKUP(D356, '2_Capability_Map'!$C$2:$C$200, '2_Capability_Map'!$M$2:$M$200, "Active"), "Active")</f>
        <v>Active</v>
      </c>
    </row>
    <row r="357" ht="199.5" customHeight="1">
      <c r="A357" s="28" t="s">
        <v>3105</v>
      </c>
      <c r="B357" s="28" t="s">
        <v>1991</v>
      </c>
      <c r="C357" s="32" t="s">
        <v>2239</v>
      </c>
      <c r="D357" s="33" t="s">
        <v>620</v>
      </c>
      <c r="E357" s="28" t="s">
        <v>621</v>
      </c>
      <c r="F357" s="28" t="s">
        <v>3131</v>
      </c>
      <c r="G357" s="28"/>
      <c r="H357" s="28" t="s">
        <v>2011</v>
      </c>
      <c r="I357" s="28" t="s">
        <v>3106</v>
      </c>
      <c r="J357" s="28" t="s">
        <v>3107</v>
      </c>
      <c r="K357" s="28" t="s">
        <v>3108</v>
      </c>
      <c r="L357" s="28" t="s">
        <v>3109</v>
      </c>
      <c r="M357" s="28"/>
      <c r="N357" s="28"/>
      <c r="O357" s="28"/>
      <c r="P357" s="29" t="str">
        <f t="array" ref="P357">IFERROR(XLOOKUP(D357, '2_Capability_Map'!$C$2:$C$200, '2_Capability_Map'!$M$2:$M$200, "Active"), "Active")</f>
        <v>Active</v>
      </c>
    </row>
    <row r="358" ht="199.5" customHeight="1">
      <c r="A358" s="28" t="s">
        <v>3110</v>
      </c>
      <c r="B358" s="28" t="s">
        <v>1991</v>
      </c>
      <c r="C358" s="32" t="s">
        <v>2239</v>
      </c>
      <c r="D358" s="33" t="s">
        <v>620</v>
      </c>
      <c r="E358" s="28" t="s">
        <v>621</v>
      </c>
      <c r="F358" s="28" t="s">
        <v>3130</v>
      </c>
      <c r="G358" s="28"/>
      <c r="H358" s="28" t="s">
        <v>2011</v>
      </c>
      <c r="I358" s="28" t="s">
        <v>3111</v>
      </c>
      <c r="J358" s="28" t="s">
        <v>3112</v>
      </c>
      <c r="K358" s="28" t="s">
        <v>3113</v>
      </c>
      <c r="L358" s="28" t="s">
        <v>3114</v>
      </c>
      <c r="M358" s="28"/>
      <c r="N358" s="28"/>
      <c r="O358" s="28"/>
      <c r="P358" s="29" t="str">
        <f t="array" ref="P358">IFERROR(XLOOKUP(D358, '2_Capability_Map'!$C$2:$C$200, '2_Capability_Map'!$M$2:$M$200, "Active"), "Active")</f>
        <v>Active</v>
      </c>
    </row>
    <row r="359" ht="199.5" customHeight="1">
      <c r="A359" s="28" t="s">
        <v>3115</v>
      </c>
      <c r="B359" s="28" t="s">
        <v>1991</v>
      </c>
      <c r="C359" s="32" t="s">
        <v>2239</v>
      </c>
      <c r="D359" s="33" t="s">
        <v>620</v>
      </c>
      <c r="E359" s="28" t="s">
        <v>621</v>
      </c>
      <c r="F359" s="28" t="s">
        <v>3135</v>
      </c>
      <c r="G359" s="28"/>
      <c r="H359" s="28" t="s">
        <v>2011</v>
      </c>
      <c r="I359" s="28" t="s">
        <v>3116</v>
      </c>
      <c r="J359" s="28" t="s">
        <v>3117</v>
      </c>
      <c r="K359" s="28" t="s">
        <v>3118</v>
      </c>
      <c r="L359" s="28" t="s">
        <v>3119</v>
      </c>
      <c r="M359" s="28"/>
      <c r="N359" s="28"/>
      <c r="O359" s="28"/>
      <c r="P359" s="29" t="str">
        <f t="array" ref="P359">IFERROR(XLOOKUP(D359, '2_Capability_Map'!$C$2:$C$200, '2_Capability_Map'!$M$2:$M$200, "Active"), "Active")</f>
        <v>Active</v>
      </c>
    </row>
    <row r="360" ht="199.5" customHeight="1">
      <c r="A360" s="28" t="s">
        <v>3120</v>
      </c>
      <c r="B360" s="28" t="s">
        <v>1991</v>
      </c>
      <c r="C360" s="32" t="s">
        <v>2239</v>
      </c>
      <c r="D360" s="33" t="s">
        <v>620</v>
      </c>
      <c r="E360" s="28" t="s">
        <v>621</v>
      </c>
      <c r="F360" s="28" t="s">
        <v>3130</v>
      </c>
      <c r="G360" s="28"/>
      <c r="H360" s="28" t="s">
        <v>2011</v>
      </c>
      <c r="I360" s="28" t="s">
        <v>3121</v>
      </c>
      <c r="J360" s="28" t="s">
        <v>3122</v>
      </c>
      <c r="K360" s="28" t="s">
        <v>3123</v>
      </c>
      <c r="L360" s="28" t="s">
        <v>3124</v>
      </c>
      <c r="M360" s="28"/>
      <c r="N360" s="28"/>
      <c r="O360" s="28"/>
      <c r="P360" s="29" t="str">
        <f t="array" ref="P360">IFERROR(XLOOKUP(D360, '2_Capability_Map'!$C$2:$C$200, '2_Capability_Map'!$M$2:$M$200, "Active"), "Active")</f>
        <v>Active</v>
      </c>
    </row>
    <row r="361" ht="199.5" customHeight="1">
      <c r="A361" s="28" t="s">
        <v>3125</v>
      </c>
      <c r="B361" s="28" t="s">
        <v>1991</v>
      </c>
      <c r="C361" s="32" t="s">
        <v>2239</v>
      </c>
      <c r="D361" s="33" t="s">
        <v>620</v>
      </c>
      <c r="E361" s="28" t="s">
        <v>621</v>
      </c>
      <c r="F361" s="28" t="s">
        <v>3135</v>
      </c>
      <c r="G361" s="28"/>
      <c r="H361" s="28" t="s">
        <v>2011</v>
      </c>
      <c r="I361" s="28" t="s">
        <v>3126</v>
      </c>
      <c r="J361" s="28" t="s">
        <v>3127</v>
      </c>
      <c r="K361" s="28" t="s">
        <v>3128</v>
      </c>
      <c r="L361" s="28" t="s">
        <v>3129</v>
      </c>
      <c r="M361" s="28"/>
      <c r="N361" s="28"/>
      <c r="O361" s="28"/>
      <c r="P361" s="29" t="str">
        <f t="array" ref="P361">IFERROR(XLOOKUP(D361, '2_Capability_Map'!$C$2:$C$200, '2_Capability_Map'!$M$2:$M$200, "Active"), "Active")</f>
        <v>Active</v>
      </c>
    </row>
    <row r="362" ht="199.5" customHeight="1">
      <c r="A362" s="28" t="s">
        <v>3136</v>
      </c>
      <c r="B362" s="28" t="s">
        <v>1991</v>
      </c>
      <c r="C362" s="32" t="s">
        <v>1992</v>
      </c>
      <c r="D362" s="33" t="s">
        <v>673</v>
      </c>
      <c r="E362" s="28" t="s">
        <v>674</v>
      </c>
      <c r="F362" s="28" t="s">
        <v>3137</v>
      </c>
      <c r="G362" s="28"/>
      <c r="H362" s="28" t="s">
        <v>2011</v>
      </c>
      <c r="I362" s="28" t="s">
        <v>3138</v>
      </c>
      <c r="J362" s="28" t="s">
        <v>3139</v>
      </c>
      <c r="K362" s="28" t="s">
        <v>3140</v>
      </c>
      <c r="L362" s="28" t="s">
        <v>3141</v>
      </c>
      <c r="M362" s="28" t="s">
        <v>1999</v>
      </c>
      <c r="N362" s="28" t="s">
        <v>3142</v>
      </c>
      <c r="O362" s="28"/>
      <c r="P362" s="29" t="str">
        <f t="array" ref="P362">IFERROR(XLOOKUP(D362, '2_Capability_Map'!$C$2:$C$200, '2_Capability_Map'!$M$2:$M$200, "Active"), "Active")</f>
        <v>Active</v>
      </c>
    </row>
    <row r="363" ht="199.5" customHeight="1">
      <c r="A363" s="28" t="s">
        <v>3143</v>
      </c>
      <c r="B363" s="28" t="s">
        <v>1991</v>
      </c>
      <c r="C363" s="32" t="s">
        <v>2376</v>
      </c>
      <c r="D363" s="33" t="s">
        <v>673</v>
      </c>
      <c r="E363" s="28" t="s">
        <v>674</v>
      </c>
      <c r="F363" s="28" t="s">
        <v>3144</v>
      </c>
      <c r="G363" s="28"/>
      <c r="H363" s="28" t="s">
        <v>2011</v>
      </c>
      <c r="I363" s="28" t="s">
        <v>3145</v>
      </c>
      <c r="J363" s="28" t="s">
        <v>3146</v>
      </c>
      <c r="K363" s="28" t="s">
        <v>3147</v>
      </c>
      <c r="L363" s="28" t="s">
        <v>3148</v>
      </c>
      <c r="M363" s="28"/>
      <c r="N363" s="28"/>
      <c r="O363" s="28"/>
      <c r="P363" s="29" t="str">
        <f t="array" ref="P363">IFERROR(XLOOKUP(D363, '2_Capability_Map'!$C$2:$C$200, '2_Capability_Map'!$M$2:$M$200, "Active"), "Active")</f>
        <v>Active</v>
      </c>
    </row>
    <row r="364" ht="199.5" customHeight="1">
      <c r="A364" s="28" t="s">
        <v>3149</v>
      </c>
      <c r="B364" s="28" t="s">
        <v>1991</v>
      </c>
      <c r="C364" s="32" t="s">
        <v>2048</v>
      </c>
      <c r="D364" s="33" t="s">
        <v>673</v>
      </c>
      <c r="E364" s="28" t="s">
        <v>674</v>
      </c>
      <c r="F364" s="28" t="s">
        <v>3144</v>
      </c>
      <c r="G364" s="28"/>
      <c r="H364" s="28" t="s">
        <v>2011</v>
      </c>
      <c r="I364" s="28" t="s">
        <v>3150</v>
      </c>
      <c r="J364" s="28" t="s">
        <v>3151</v>
      </c>
      <c r="K364" s="28"/>
      <c r="L364" s="28"/>
      <c r="M364" s="28"/>
      <c r="N364" s="28"/>
      <c r="O364" s="28"/>
      <c r="P364" s="29" t="str">
        <f t="array" ref="P364">IFERROR(XLOOKUP(D364, '2_Capability_Map'!$C$2:$C$200, '2_Capability_Map'!$M$2:$M$200, "Active"), "Active")</f>
        <v>Active</v>
      </c>
    </row>
    <row r="365" ht="199.5" customHeight="1">
      <c r="A365" s="28" t="s">
        <v>3152</v>
      </c>
      <c r="B365" s="28" t="s">
        <v>1991</v>
      </c>
      <c r="C365" s="32" t="s">
        <v>2048</v>
      </c>
      <c r="D365" s="33" t="s">
        <v>673</v>
      </c>
      <c r="E365" s="28" t="s">
        <v>674</v>
      </c>
      <c r="F365" s="28" t="s">
        <v>3153</v>
      </c>
      <c r="G365" s="28"/>
      <c r="H365" s="28" t="s">
        <v>2011</v>
      </c>
      <c r="I365" s="28" t="s">
        <v>3154</v>
      </c>
      <c r="J365" s="28" t="s">
        <v>3155</v>
      </c>
      <c r="K365" s="28" t="s">
        <v>3156</v>
      </c>
      <c r="L365" s="28" t="s">
        <v>3157</v>
      </c>
      <c r="M365" s="28"/>
      <c r="N365" s="28"/>
      <c r="O365" s="28"/>
      <c r="P365" s="29" t="str">
        <f t="array" ref="P365">IFERROR(XLOOKUP(D365, '2_Capability_Map'!$C$2:$C$200, '2_Capability_Map'!$M$2:$M$200, "Active"), "Active")</f>
        <v>Active</v>
      </c>
    </row>
    <row r="366" ht="199.5" customHeight="1">
      <c r="A366" s="28" t="s">
        <v>3158</v>
      </c>
      <c r="B366" s="28" t="s">
        <v>1991</v>
      </c>
      <c r="C366" s="32" t="s">
        <v>2048</v>
      </c>
      <c r="D366" s="33" t="s">
        <v>673</v>
      </c>
      <c r="E366" s="28" t="s">
        <v>674</v>
      </c>
      <c r="F366" s="28" t="s">
        <v>3144</v>
      </c>
      <c r="G366" s="28"/>
      <c r="H366" s="28" t="s">
        <v>2011</v>
      </c>
      <c r="I366" s="28" t="s">
        <v>3159</v>
      </c>
      <c r="J366" s="28" t="s">
        <v>3160</v>
      </c>
      <c r="K366" s="28"/>
      <c r="L366" s="28"/>
      <c r="M366" s="28"/>
      <c r="N366" s="28"/>
      <c r="O366" s="28"/>
      <c r="P366" s="29" t="str">
        <f t="array" ref="P366">IFERROR(XLOOKUP(D366, '2_Capability_Map'!$C$2:$C$200, '2_Capability_Map'!$M$2:$M$200, "Active"), "Active")</f>
        <v>Active</v>
      </c>
    </row>
    <row r="367" ht="199.5" customHeight="1">
      <c r="A367" s="28" t="s">
        <v>3161</v>
      </c>
      <c r="B367" s="28" t="s">
        <v>1991</v>
      </c>
      <c r="C367" s="32" t="s">
        <v>2048</v>
      </c>
      <c r="D367" s="33" t="s">
        <v>673</v>
      </c>
      <c r="E367" s="28" t="s">
        <v>674</v>
      </c>
      <c r="F367" s="28" t="s">
        <v>3162</v>
      </c>
      <c r="G367" s="28"/>
      <c r="H367" s="28" t="s">
        <v>2166</v>
      </c>
      <c r="I367" s="28" t="s">
        <v>3163</v>
      </c>
      <c r="J367" s="28" t="s">
        <v>3164</v>
      </c>
      <c r="K367" s="28" t="s">
        <v>3165</v>
      </c>
      <c r="L367" s="28"/>
      <c r="M367" s="28"/>
      <c r="N367" s="28"/>
      <c r="O367" s="28"/>
      <c r="P367" s="29" t="str">
        <f t="array" ref="P367">IFERROR(XLOOKUP(D367, '2_Capability_Map'!$C$2:$C$200, '2_Capability_Map'!$M$2:$M$200, "Active"), "Active")</f>
        <v>Active</v>
      </c>
    </row>
    <row r="368" ht="199.5" customHeight="1">
      <c r="A368" s="28" t="s">
        <v>3166</v>
      </c>
      <c r="B368" s="28" t="s">
        <v>1991</v>
      </c>
      <c r="C368" s="32" t="s">
        <v>2048</v>
      </c>
      <c r="D368" s="33" t="s">
        <v>673</v>
      </c>
      <c r="E368" s="28" t="s">
        <v>674</v>
      </c>
      <c r="F368" s="28" t="s">
        <v>3162</v>
      </c>
      <c r="G368" s="28"/>
      <c r="H368" s="28" t="s">
        <v>2166</v>
      </c>
      <c r="I368" s="28" t="s">
        <v>3167</v>
      </c>
      <c r="J368" s="28" t="s">
        <v>3164</v>
      </c>
      <c r="K368" s="28" t="s">
        <v>3165</v>
      </c>
      <c r="L368" s="28"/>
      <c r="M368" s="28"/>
      <c r="N368" s="28"/>
      <c r="O368" s="28"/>
      <c r="P368" s="29" t="str">
        <f t="array" ref="P368">IFERROR(XLOOKUP(D368, '2_Capability_Map'!$C$2:$C$200, '2_Capability_Map'!$M$2:$M$200, "Active"), "Active")</f>
        <v>Active</v>
      </c>
    </row>
    <row r="369" ht="199.5" customHeight="1">
      <c r="A369" s="28" t="s">
        <v>3168</v>
      </c>
      <c r="B369" s="28" t="s">
        <v>1991</v>
      </c>
      <c r="C369" s="32" t="s">
        <v>2048</v>
      </c>
      <c r="D369" s="33" t="s">
        <v>673</v>
      </c>
      <c r="E369" s="28" t="s">
        <v>674</v>
      </c>
      <c r="F369" s="28" t="s">
        <v>3144</v>
      </c>
      <c r="G369" s="28"/>
      <c r="H369" s="28" t="s">
        <v>2166</v>
      </c>
      <c r="I369" s="28" t="s">
        <v>3169</v>
      </c>
      <c r="J369" s="28" t="s">
        <v>3170</v>
      </c>
      <c r="K369" s="28" t="s">
        <v>3171</v>
      </c>
      <c r="L369" s="28"/>
      <c r="M369" s="28"/>
      <c r="N369" s="28"/>
      <c r="O369" s="28"/>
      <c r="P369" s="29" t="str">
        <f t="array" ref="P369">IFERROR(XLOOKUP(D369, '2_Capability_Map'!$C$2:$C$200, '2_Capability_Map'!$M$2:$M$200, "Active"), "Active")</f>
        <v>Active</v>
      </c>
    </row>
    <row r="370" ht="199.5" customHeight="1">
      <c r="A370" s="28" t="s">
        <v>3172</v>
      </c>
      <c r="B370" s="28" t="s">
        <v>1991</v>
      </c>
      <c r="C370" s="32" t="s">
        <v>2048</v>
      </c>
      <c r="D370" s="33" t="s">
        <v>673</v>
      </c>
      <c r="E370" s="28" t="s">
        <v>674</v>
      </c>
      <c r="F370" s="28" t="s">
        <v>3173</v>
      </c>
      <c r="G370" s="28"/>
      <c r="H370" s="28" t="s">
        <v>2011</v>
      </c>
      <c r="I370" s="28" t="s">
        <v>3174</v>
      </c>
      <c r="J370" s="28" t="s">
        <v>3175</v>
      </c>
      <c r="K370" s="28"/>
      <c r="L370" s="28"/>
      <c r="M370" s="28"/>
      <c r="N370" s="28"/>
      <c r="O370" s="28"/>
      <c r="P370" s="29" t="str">
        <f t="array" ref="P370">IFERROR(XLOOKUP(D370, '2_Capability_Map'!$C$2:$C$200, '2_Capability_Map'!$M$2:$M$200, "Active"), "Active")</f>
        <v>Active</v>
      </c>
    </row>
    <row r="371" ht="199.5" customHeight="1">
      <c r="A371" s="28" t="s">
        <v>3176</v>
      </c>
      <c r="B371" s="28" t="s">
        <v>1991</v>
      </c>
      <c r="C371" s="32" t="s">
        <v>2048</v>
      </c>
      <c r="D371" s="33" t="s">
        <v>673</v>
      </c>
      <c r="E371" s="28" t="s">
        <v>674</v>
      </c>
      <c r="F371" s="28" t="s">
        <v>3144</v>
      </c>
      <c r="G371" s="28"/>
      <c r="H371" s="28" t="s">
        <v>2011</v>
      </c>
      <c r="I371" s="28" t="s">
        <v>3177</v>
      </c>
      <c r="J371" s="28" t="s">
        <v>3178</v>
      </c>
      <c r="K371" s="28" t="s">
        <v>3179</v>
      </c>
      <c r="L371" s="28"/>
      <c r="M371" s="28"/>
      <c r="N371" s="28" t="s">
        <v>3180</v>
      </c>
      <c r="O371" s="28"/>
      <c r="P371" s="29" t="str">
        <f t="array" ref="P371">IFERROR(XLOOKUP(D371, '2_Capability_Map'!$C$2:$C$200, '2_Capability_Map'!$M$2:$M$200, "Active"), "Active")</f>
        <v>Active</v>
      </c>
    </row>
    <row r="372" ht="199.5" customHeight="1">
      <c r="A372" s="28" t="s">
        <v>3181</v>
      </c>
      <c r="B372" s="28" t="s">
        <v>1991</v>
      </c>
      <c r="C372" s="28" t="s">
        <v>3182</v>
      </c>
      <c r="D372" s="28" t="s">
        <v>673</v>
      </c>
      <c r="E372" s="28" t="s">
        <v>674</v>
      </c>
      <c r="F372" s="28" t="s">
        <v>3162</v>
      </c>
      <c r="G372" s="28"/>
      <c r="H372" s="28" t="s">
        <v>2011</v>
      </c>
      <c r="I372" s="28" t="s">
        <v>3183</v>
      </c>
      <c r="J372" s="28" t="s">
        <v>3184</v>
      </c>
      <c r="K372" s="28" t="s">
        <v>3185</v>
      </c>
      <c r="L372" s="28" t="s">
        <v>3186</v>
      </c>
      <c r="M372" s="28" t="s">
        <v>3187</v>
      </c>
      <c r="N372" s="28" t="s">
        <v>3187</v>
      </c>
      <c r="O372" s="28"/>
      <c r="P372" s="29" t="str">
        <f t="array" ref="P372">IFERROR(XLOOKUP(D372, '2_Capability_Map'!$C$2:$C$200, '2_Capability_Map'!$M$2:$M$200, "Active"), "Active")</f>
        <v>Active</v>
      </c>
    </row>
    <row r="373" ht="199.5" customHeight="1">
      <c r="A373" s="28" t="s">
        <v>3188</v>
      </c>
      <c r="B373" s="28" t="s">
        <v>1991</v>
      </c>
      <c r="C373" s="28" t="s">
        <v>3189</v>
      </c>
      <c r="D373" s="28" t="s">
        <v>673</v>
      </c>
      <c r="E373" s="28" t="s">
        <v>674</v>
      </c>
      <c r="F373" s="28" t="s">
        <v>3153</v>
      </c>
      <c r="G373" s="28"/>
      <c r="H373" s="28" t="s">
        <v>2011</v>
      </c>
      <c r="I373" s="28" t="s">
        <v>3190</v>
      </c>
      <c r="J373" s="28" t="s">
        <v>3191</v>
      </c>
      <c r="K373" s="28" t="s">
        <v>3192</v>
      </c>
      <c r="L373" s="28" t="s">
        <v>3193</v>
      </c>
      <c r="M373" s="28" t="s">
        <v>3194</v>
      </c>
      <c r="N373" s="28"/>
      <c r="O373" s="28"/>
      <c r="P373" s="29" t="str">
        <f t="array" ref="P373">IFERROR(XLOOKUP(D373, '2_Capability_Map'!$C$2:$C$200, '2_Capability_Map'!$M$2:$M$200, "Active"), "Active")</f>
        <v>Active</v>
      </c>
    </row>
    <row r="374" ht="199.5" customHeight="1">
      <c r="A374" s="28" t="s">
        <v>3195</v>
      </c>
      <c r="B374" s="28" t="s">
        <v>1991</v>
      </c>
      <c r="C374" s="28" t="s">
        <v>3196</v>
      </c>
      <c r="D374" s="28" t="s">
        <v>673</v>
      </c>
      <c r="E374" s="28" t="s">
        <v>674</v>
      </c>
      <c r="F374" s="28" t="s">
        <v>3144</v>
      </c>
      <c r="G374" s="28"/>
      <c r="H374" s="28" t="s">
        <v>2011</v>
      </c>
      <c r="I374" s="28" t="s">
        <v>3197</v>
      </c>
      <c r="J374" s="28" t="s">
        <v>3198</v>
      </c>
      <c r="K374" s="28" t="s">
        <v>3198</v>
      </c>
      <c r="L374" s="28" t="s">
        <v>3199</v>
      </c>
      <c r="M374" s="28" t="s">
        <v>3200</v>
      </c>
      <c r="N374" s="28" t="s">
        <v>3201</v>
      </c>
      <c r="O374" s="28"/>
      <c r="P374" s="29" t="str">
        <f t="array" ref="P374">IFERROR(XLOOKUP(D374, '2_Capability_Map'!$C$2:$C$200, '2_Capability_Map'!$M$2:$M$200, "Active"), "Active")</f>
        <v>Active</v>
      </c>
    </row>
    <row r="375" ht="199.5" customHeight="1">
      <c r="A375" s="28" t="s">
        <v>3202</v>
      </c>
      <c r="B375" s="28" t="s">
        <v>1991</v>
      </c>
      <c r="C375" s="32" t="s">
        <v>2115</v>
      </c>
      <c r="D375" s="33" t="s">
        <v>673</v>
      </c>
      <c r="E375" s="28" t="s">
        <v>674</v>
      </c>
      <c r="F375" s="28" t="s">
        <v>3137</v>
      </c>
      <c r="G375" s="28"/>
      <c r="H375" s="28" t="s">
        <v>2011</v>
      </c>
      <c r="I375" s="28" t="s">
        <v>3203</v>
      </c>
      <c r="J375" s="28" t="s">
        <v>3204</v>
      </c>
      <c r="K375" s="28" t="s">
        <v>3205</v>
      </c>
      <c r="L375" s="28" t="s">
        <v>3206</v>
      </c>
      <c r="M375" s="28"/>
      <c r="N375" s="28"/>
      <c r="O375" s="28"/>
      <c r="P375" s="29" t="str">
        <f t="array" ref="P375">IFERROR(XLOOKUP(D375, '2_Capability_Map'!$C$2:$C$200, '2_Capability_Map'!$M$2:$M$200, "Active"), "Active")</f>
        <v>Active</v>
      </c>
    </row>
    <row r="376" ht="199.5" customHeight="1">
      <c r="A376" s="28" t="s">
        <v>3207</v>
      </c>
      <c r="B376" s="28" t="s">
        <v>1991</v>
      </c>
      <c r="C376" s="32" t="s">
        <v>2115</v>
      </c>
      <c r="D376" s="33" t="s">
        <v>673</v>
      </c>
      <c r="E376" s="28" t="s">
        <v>674</v>
      </c>
      <c r="F376" s="28" t="s">
        <v>3144</v>
      </c>
      <c r="G376" s="28"/>
      <c r="H376" s="28" t="s">
        <v>2011</v>
      </c>
      <c r="I376" s="28" t="s">
        <v>3208</v>
      </c>
      <c r="J376" s="28" t="s">
        <v>3208</v>
      </c>
      <c r="K376" s="28" t="s">
        <v>3208</v>
      </c>
      <c r="L376" s="28" t="s">
        <v>3209</v>
      </c>
      <c r="M376" s="28" t="s">
        <v>3210</v>
      </c>
      <c r="N376" s="28" t="s">
        <v>3211</v>
      </c>
      <c r="O376" s="28"/>
      <c r="P376" s="29" t="str">
        <f t="array" ref="P376">IFERROR(XLOOKUP(D376, '2_Capability_Map'!$C$2:$C$200, '2_Capability_Map'!$M$2:$M$200, "Active"), "Active")</f>
        <v>Active</v>
      </c>
    </row>
    <row r="377" ht="199.5" customHeight="1">
      <c r="A377" s="28" t="s">
        <v>3212</v>
      </c>
      <c r="B377" s="28" t="s">
        <v>1991</v>
      </c>
      <c r="C377" s="32" t="s">
        <v>2115</v>
      </c>
      <c r="D377" s="33" t="s">
        <v>673</v>
      </c>
      <c r="E377" s="28" t="s">
        <v>674</v>
      </c>
      <c r="F377" s="28" t="s">
        <v>3153</v>
      </c>
      <c r="G377" s="28"/>
      <c r="H377" s="28" t="s">
        <v>2011</v>
      </c>
      <c r="I377" s="28" t="s">
        <v>3213</v>
      </c>
      <c r="J377" s="28" t="s">
        <v>3213</v>
      </c>
      <c r="K377" s="28" t="s">
        <v>3213</v>
      </c>
      <c r="L377" s="28" t="s">
        <v>3214</v>
      </c>
      <c r="M377" s="28" t="s">
        <v>3215</v>
      </c>
      <c r="N377" s="28" t="s">
        <v>3216</v>
      </c>
      <c r="O377" s="28"/>
      <c r="P377" s="29" t="str">
        <f t="array" ref="P377">IFERROR(XLOOKUP(D377, '2_Capability_Map'!$C$2:$C$200, '2_Capability_Map'!$M$2:$M$200, "Active"), "Active")</f>
        <v>Active</v>
      </c>
    </row>
    <row r="378" ht="199.5" customHeight="1">
      <c r="A378" s="28" t="s">
        <v>3217</v>
      </c>
      <c r="B378" s="28" t="s">
        <v>1991</v>
      </c>
      <c r="C378" s="32" t="s">
        <v>2115</v>
      </c>
      <c r="D378" s="33" t="s">
        <v>673</v>
      </c>
      <c r="E378" s="28" t="s">
        <v>674</v>
      </c>
      <c r="F378" s="28" t="s">
        <v>3218</v>
      </c>
      <c r="G378" s="28"/>
      <c r="H378" s="28" t="s">
        <v>2011</v>
      </c>
      <c r="I378" s="28" t="s">
        <v>3219</v>
      </c>
      <c r="J378" s="28" t="s">
        <v>3219</v>
      </c>
      <c r="K378" s="28" t="s">
        <v>3219</v>
      </c>
      <c r="L378" s="28" t="s">
        <v>3220</v>
      </c>
      <c r="M378" s="28" t="s">
        <v>3221</v>
      </c>
      <c r="N378" s="28" t="s">
        <v>3222</v>
      </c>
      <c r="O378" s="28"/>
      <c r="P378" s="29" t="str">
        <f t="array" ref="P378">IFERROR(XLOOKUP(D378, '2_Capability_Map'!$C$2:$C$200, '2_Capability_Map'!$M$2:$M$200, "Active"), "Active")</f>
        <v>Active</v>
      </c>
    </row>
    <row r="379" ht="199.5" customHeight="1">
      <c r="A379" s="28" t="s">
        <v>3223</v>
      </c>
      <c r="B379" s="28" t="s">
        <v>1991</v>
      </c>
      <c r="C379" s="32" t="s">
        <v>2115</v>
      </c>
      <c r="D379" s="33" t="s">
        <v>673</v>
      </c>
      <c r="E379" s="28" t="s">
        <v>674</v>
      </c>
      <c r="F379" s="28" t="s">
        <v>3224</v>
      </c>
      <c r="G379" s="28"/>
      <c r="H379" s="28" t="s">
        <v>2011</v>
      </c>
      <c r="I379" s="28" t="s">
        <v>3225</v>
      </c>
      <c r="J379" s="28" t="s">
        <v>3225</v>
      </c>
      <c r="K379" s="28" t="s">
        <v>3225</v>
      </c>
      <c r="L379" s="28" t="s">
        <v>3226</v>
      </c>
      <c r="M379" s="28" t="s">
        <v>3227</v>
      </c>
      <c r="N379" s="28" t="s">
        <v>3228</v>
      </c>
      <c r="O379" s="28"/>
      <c r="P379" s="29" t="str">
        <f t="array" ref="P379">IFERROR(XLOOKUP(D379, '2_Capability_Map'!$C$2:$C$200, '2_Capability_Map'!$M$2:$M$200, "Active"), "Active")</f>
        <v>Active</v>
      </c>
    </row>
    <row r="380" ht="199.5" customHeight="1">
      <c r="A380" s="28" t="s">
        <v>3229</v>
      </c>
      <c r="B380" s="28" t="s">
        <v>1991</v>
      </c>
      <c r="C380" s="32" t="s">
        <v>2115</v>
      </c>
      <c r="D380" s="33" t="s">
        <v>673</v>
      </c>
      <c r="E380" s="28" t="s">
        <v>674</v>
      </c>
      <c r="F380" s="28" t="s">
        <v>3224</v>
      </c>
      <c r="G380" s="28"/>
      <c r="H380" s="28" t="s">
        <v>2011</v>
      </c>
      <c r="I380" s="28" t="s">
        <v>3230</v>
      </c>
      <c r="J380" s="28" t="s">
        <v>3230</v>
      </c>
      <c r="K380" s="28" t="s">
        <v>3230</v>
      </c>
      <c r="L380" s="28" t="s">
        <v>3231</v>
      </c>
      <c r="M380" s="28" t="s">
        <v>3232</v>
      </c>
      <c r="N380" s="28" t="s">
        <v>3233</v>
      </c>
      <c r="O380" s="28"/>
      <c r="P380" s="29" t="str">
        <f t="array" ref="P380">IFERROR(XLOOKUP(D380, '2_Capability_Map'!$C$2:$C$200, '2_Capability_Map'!$M$2:$M$200, "Active"), "Active")</f>
        <v>Active</v>
      </c>
    </row>
    <row r="381" ht="199.5" customHeight="1">
      <c r="A381" s="28" t="s">
        <v>3234</v>
      </c>
      <c r="B381" s="28" t="s">
        <v>1991</v>
      </c>
      <c r="C381" s="32" t="s">
        <v>2115</v>
      </c>
      <c r="D381" s="33" t="s">
        <v>673</v>
      </c>
      <c r="E381" s="28" t="s">
        <v>674</v>
      </c>
      <c r="F381" s="28" t="s">
        <v>3153</v>
      </c>
      <c r="G381" s="28"/>
      <c r="H381" s="28" t="s">
        <v>2011</v>
      </c>
      <c r="I381" s="28" t="s">
        <v>3235</v>
      </c>
      <c r="J381" s="28" t="s">
        <v>3235</v>
      </c>
      <c r="K381" s="28" t="s">
        <v>3235</v>
      </c>
      <c r="L381" s="28" t="s">
        <v>3236</v>
      </c>
      <c r="M381" s="28" t="s">
        <v>2195</v>
      </c>
      <c r="N381" s="28" t="s">
        <v>3237</v>
      </c>
      <c r="O381" s="28"/>
      <c r="P381" s="29" t="str">
        <f t="array" ref="P381">IFERROR(XLOOKUP(D381, '2_Capability_Map'!$C$2:$C$200, '2_Capability_Map'!$M$2:$M$200, "Active"), "Active")</f>
        <v>Active</v>
      </c>
    </row>
    <row r="382" ht="199.5" customHeight="1">
      <c r="A382" s="28" t="s">
        <v>3238</v>
      </c>
      <c r="B382" s="28" t="s">
        <v>1991</v>
      </c>
      <c r="C382" s="32" t="s">
        <v>2115</v>
      </c>
      <c r="D382" s="33" t="s">
        <v>673</v>
      </c>
      <c r="E382" s="28" t="s">
        <v>674</v>
      </c>
      <c r="F382" s="28" t="s">
        <v>3153</v>
      </c>
      <c r="G382" s="28"/>
      <c r="H382" s="28" t="s">
        <v>2011</v>
      </c>
      <c r="I382" s="28" t="s">
        <v>3239</v>
      </c>
      <c r="J382" s="28" t="s">
        <v>3239</v>
      </c>
      <c r="K382" s="28" t="s">
        <v>3239</v>
      </c>
      <c r="L382" s="28" t="s">
        <v>3240</v>
      </c>
      <c r="M382" s="28" t="s">
        <v>2195</v>
      </c>
      <c r="N382" s="28" t="s">
        <v>3241</v>
      </c>
      <c r="O382" s="28"/>
      <c r="P382" s="29" t="str">
        <f t="array" ref="P382">IFERROR(XLOOKUP(D382, '2_Capability_Map'!$C$2:$C$200, '2_Capability_Map'!$M$2:$M$200, "Active"), "Active")</f>
        <v>Active</v>
      </c>
    </row>
    <row r="383" ht="199.5" customHeight="1">
      <c r="A383" s="28" t="s">
        <v>3242</v>
      </c>
      <c r="B383" s="28" t="s">
        <v>1991</v>
      </c>
      <c r="C383" s="32" t="s">
        <v>2115</v>
      </c>
      <c r="D383" s="33" t="s">
        <v>673</v>
      </c>
      <c r="E383" s="28" t="s">
        <v>674</v>
      </c>
      <c r="F383" s="28" t="s">
        <v>3144</v>
      </c>
      <c r="G383" s="28"/>
      <c r="H383" s="28" t="s">
        <v>2011</v>
      </c>
      <c r="I383" s="28" t="s">
        <v>3243</v>
      </c>
      <c r="J383" s="28" t="s">
        <v>3243</v>
      </c>
      <c r="K383" s="28" t="s">
        <v>3243</v>
      </c>
      <c r="L383" s="28" t="s">
        <v>3244</v>
      </c>
      <c r="M383" s="28" t="s">
        <v>3245</v>
      </c>
      <c r="N383" s="28" t="s">
        <v>3246</v>
      </c>
      <c r="O383" s="28"/>
      <c r="P383" s="29" t="str">
        <f t="array" ref="P383">IFERROR(XLOOKUP(D383, '2_Capability_Map'!$C$2:$C$200, '2_Capability_Map'!$M$2:$M$200, "Active"), "Active")</f>
        <v>Active</v>
      </c>
    </row>
    <row r="384" ht="199.5" customHeight="1">
      <c r="A384" s="28" t="s">
        <v>3247</v>
      </c>
      <c r="B384" s="28" t="s">
        <v>1991</v>
      </c>
      <c r="C384" s="32" t="s">
        <v>2115</v>
      </c>
      <c r="D384" s="33" t="s">
        <v>673</v>
      </c>
      <c r="E384" s="28" t="s">
        <v>674</v>
      </c>
      <c r="F384" s="28" t="s">
        <v>3153</v>
      </c>
      <c r="G384" s="28"/>
      <c r="H384" s="28" t="s">
        <v>2011</v>
      </c>
      <c r="I384" s="28" t="s">
        <v>3248</v>
      </c>
      <c r="J384" s="28" t="s">
        <v>3248</v>
      </c>
      <c r="K384" s="28" t="s">
        <v>3248</v>
      </c>
      <c r="L384" s="28" t="s">
        <v>3249</v>
      </c>
      <c r="M384" s="28" t="s">
        <v>3250</v>
      </c>
      <c r="N384" s="28" t="s">
        <v>3251</v>
      </c>
      <c r="O384" s="28"/>
      <c r="P384" s="29" t="str">
        <f t="array" ref="P384">IFERROR(XLOOKUP(D384, '2_Capability_Map'!$C$2:$C$200, '2_Capability_Map'!$M$2:$M$200, "Active"), "Active")</f>
        <v>Active</v>
      </c>
    </row>
    <row r="385" ht="199.5" customHeight="1">
      <c r="A385" s="28" t="s">
        <v>3252</v>
      </c>
      <c r="B385" s="28" t="s">
        <v>1991</v>
      </c>
      <c r="C385" s="32" t="s">
        <v>2115</v>
      </c>
      <c r="D385" s="33" t="s">
        <v>673</v>
      </c>
      <c r="E385" s="28" t="s">
        <v>674</v>
      </c>
      <c r="F385" s="28" t="s">
        <v>3144</v>
      </c>
      <c r="G385" s="28"/>
      <c r="H385" s="28" t="s">
        <v>2011</v>
      </c>
      <c r="I385" s="28" t="s">
        <v>3253</v>
      </c>
      <c r="J385" s="28" t="s">
        <v>3254</v>
      </c>
      <c r="K385" s="28" t="s">
        <v>3255</v>
      </c>
      <c r="L385" s="28" t="s">
        <v>3256</v>
      </c>
      <c r="M385" s="28"/>
      <c r="N385" s="28"/>
      <c r="O385" s="28"/>
      <c r="P385" s="29" t="str">
        <f t="array" ref="P385">IFERROR(XLOOKUP(D385, '2_Capability_Map'!$C$2:$C$200, '2_Capability_Map'!$M$2:$M$200, "Active"), "Active")</f>
        <v>Active</v>
      </c>
    </row>
    <row r="386" ht="199.5" customHeight="1">
      <c r="A386" s="28" t="s">
        <v>3257</v>
      </c>
      <c r="B386" s="28" t="s">
        <v>1991</v>
      </c>
      <c r="C386" s="32" t="s">
        <v>2239</v>
      </c>
      <c r="D386" s="33" t="s">
        <v>673</v>
      </c>
      <c r="E386" s="28" t="s">
        <v>674</v>
      </c>
      <c r="F386" s="28" t="s">
        <v>3153</v>
      </c>
      <c r="G386" s="28"/>
      <c r="H386" s="28" t="s">
        <v>2011</v>
      </c>
      <c r="I386" s="28" t="s">
        <v>3258</v>
      </c>
      <c r="J386" s="28" t="s">
        <v>3259</v>
      </c>
      <c r="K386" s="28" t="s">
        <v>3260</v>
      </c>
      <c r="L386" s="28"/>
      <c r="M386" s="28"/>
      <c r="N386" s="28"/>
      <c r="O386" s="28"/>
      <c r="P386" s="29" t="str">
        <f t="array" ref="P386">IFERROR(XLOOKUP(D386, '2_Capability_Map'!$C$2:$C$200, '2_Capability_Map'!$M$2:$M$200, "Active"), "Active")</f>
        <v>Active</v>
      </c>
    </row>
    <row r="387" ht="199.5" customHeight="1">
      <c r="A387" s="28" t="s">
        <v>3136</v>
      </c>
      <c r="B387" s="28" t="s">
        <v>1991</v>
      </c>
      <c r="C387" s="32" t="s">
        <v>1992</v>
      </c>
      <c r="D387" s="33" t="s">
        <v>686</v>
      </c>
      <c r="E387" s="28" t="s">
        <v>687</v>
      </c>
      <c r="F387" s="28" t="s">
        <v>3261</v>
      </c>
      <c r="G387" s="28"/>
      <c r="H387" s="28" t="s">
        <v>2011</v>
      </c>
      <c r="I387" s="28" t="s">
        <v>3138</v>
      </c>
      <c r="J387" s="28" t="s">
        <v>3139</v>
      </c>
      <c r="K387" s="28" t="s">
        <v>3140</v>
      </c>
      <c r="L387" s="28" t="s">
        <v>3141</v>
      </c>
      <c r="M387" s="28" t="s">
        <v>1999</v>
      </c>
      <c r="N387" s="28" t="s">
        <v>3142</v>
      </c>
      <c r="O387" s="28"/>
      <c r="P387" s="29" t="str">
        <f t="array" ref="P387">IFERROR(XLOOKUP(D387, '2_Capability_Map'!$C$2:$C$200, '2_Capability_Map'!$M$2:$M$200, "Active"), "Active")</f>
        <v>Active</v>
      </c>
    </row>
    <row r="388" ht="199.5" customHeight="1">
      <c r="A388" s="28" t="s">
        <v>3143</v>
      </c>
      <c r="B388" s="28" t="s">
        <v>1991</v>
      </c>
      <c r="C388" s="32" t="s">
        <v>2376</v>
      </c>
      <c r="D388" s="33" t="s">
        <v>686</v>
      </c>
      <c r="E388" s="28" t="s">
        <v>687</v>
      </c>
      <c r="F388" s="28" t="s">
        <v>3261</v>
      </c>
      <c r="G388" s="28"/>
      <c r="H388" s="28" t="s">
        <v>2011</v>
      </c>
      <c r="I388" s="28" t="s">
        <v>3145</v>
      </c>
      <c r="J388" s="28" t="s">
        <v>3146</v>
      </c>
      <c r="K388" s="28" t="s">
        <v>3147</v>
      </c>
      <c r="L388" s="28" t="s">
        <v>3148</v>
      </c>
      <c r="M388" s="28"/>
      <c r="N388" s="28"/>
      <c r="O388" s="28"/>
      <c r="P388" s="29" t="str">
        <f t="array" ref="P388">IFERROR(XLOOKUP(D388, '2_Capability_Map'!$C$2:$C$200, '2_Capability_Map'!$M$2:$M$200, "Active"), "Active")</f>
        <v>Active</v>
      </c>
    </row>
    <row r="389" ht="199.5" customHeight="1">
      <c r="A389" s="28" t="s">
        <v>3149</v>
      </c>
      <c r="B389" s="28" t="s">
        <v>1991</v>
      </c>
      <c r="C389" s="32" t="s">
        <v>2048</v>
      </c>
      <c r="D389" s="33" t="s">
        <v>686</v>
      </c>
      <c r="E389" s="28" t="s">
        <v>687</v>
      </c>
      <c r="F389" s="28" t="s">
        <v>3261</v>
      </c>
      <c r="G389" s="28"/>
      <c r="H389" s="28" t="s">
        <v>2011</v>
      </c>
      <c r="I389" s="28" t="s">
        <v>3150</v>
      </c>
      <c r="J389" s="28" t="s">
        <v>3151</v>
      </c>
      <c r="K389" s="28"/>
      <c r="L389" s="28"/>
      <c r="M389" s="28"/>
      <c r="N389" s="28"/>
      <c r="O389" s="28"/>
      <c r="P389" s="29" t="str">
        <f t="array" ref="P389">IFERROR(XLOOKUP(D389, '2_Capability_Map'!$C$2:$C$200, '2_Capability_Map'!$M$2:$M$200, "Active"), "Active")</f>
        <v>Active</v>
      </c>
    </row>
    <row r="390" ht="199.5" customHeight="1">
      <c r="A390" s="28" t="s">
        <v>3152</v>
      </c>
      <c r="B390" s="28" t="s">
        <v>1991</v>
      </c>
      <c r="C390" s="32" t="s">
        <v>2048</v>
      </c>
      <c r="D390" s="33" t="s">
        <v>686</v>
      </c>
      <c r="E390" s="28" t="s">
        <v>687</v>
      </c>
      <c r="F390" s="28" t="s">
        <v>3262</v>
      </c>
      <c r="G390" s="28"/>
      <c r="H390" s="28" t="s">
        <v>2011</v>
      </c>
      <c r="I390" s="28" t="s">
        <v>3154</v>
      </c>
      <c r="J390" s="28" t="s">
        <v>3155</v>
      </c>
      <c r="K390" s="28" t="s">
        <v>3156</v>
      </c>
      <c r="L390" s="28" t="s">
        <v>3157</v>
      </c>
      <c r="M390" s="28"/>
      <c r="N390" s="28"/>
      <c r="O390" s="28"/>
      <c r="P390" s="29" t="str">
        <f t="array" ref="P390">IFERROR(XLOOKUP(D390, '2_Capability_Map'!$C$2:$C$200, '2_Capability_Map'!$M$2:$M$200, "Active"), "Active")</f>
        <v>Active</v>
      </c>
    </row>
    <row r="391" ht="199.5" customHeight="1">
      <c r="A391" s="28" t="s">
        <v>3158</v>
      </c>
      <c r="B391" s="28" t="s">
        <v>1991</v>
      </c>
      <c r="C391" s="32" t="s">
        <v>2048</v>
      </c>
      <c r="D391" s="33" t="s">
        <v>686</v>
      </c>
      <c r="E391" s="28" t="s">
        <v>687</v>
      </c>
      <c r="F391" s="28" t="s">
        <v>3263</v>
      </c>
      <c r="G391" s="28"/>
      <c r="H391" s="28" t="s">
        <v>2011</v>
      </c>
      <c r="I391" s="28" t="s">
        <v>3159</v>
      </c>
      <c r="J391" s="28" t="s">
        <v>3160</v>
      </c>
      <c r="K391" s="28"/>
      <c r="L391" s="28"/>
      <c r="M391" s="28"/>
      <c r="N391" s="28"/>
      <c r="O391" s="28"/>
      <c r="P391" s="29" t="str">
        <f t="array" ref="P391">IFERROR(XLOOKUP(D391, '2_Capability_Map'!$C$2:$C$200, '2_Capability_Map'!$M$2:$M$200, "Active"), "Active")</f>
        <v>Active</v>
      </c>
    </row>
    <row r="392" ht="199.5" customHeight="1">
      <c r="A392" s="28" t="s">
        <v>3161</v>
      </c>
      <c r="B392" s="28" t="s">
        <v>1991</v>
      </c>
      <c r="C392" s="32" t="s">
        <v>2048</v>
      </c>
      <c r="D392" s="33" t="s">
        <v>686</v>
      </c>
      <c r="E392" s="28" t="s">
        <v>687</v>
      </c>
      <c r="F392" s="28" t="s">
        <v>3264</v>
      </c>
      <c r="G392" s="28"/>
      <c r="H392" s="28" t="s">
        <v>2166</v>
      </c>
      <c r="I392" s="28" t="s">
        <v>3163</v>
      </c>
      <c r="J392" s="28" t="s">
        <v>3164</v>
      </c>
      <c r="K392" s="28" t="s">
        <v>3165</v>
      </c>
      <c r="L392" s="28"/>
      <c r="M392" s="28"/>
      <c r="N392" s="28"/>
      <c r="O392" s="28"/>
      <c r="P392" s="29" t="str">
        <f t="array" ref="P392">IFERROR(XLOOKUP(D392, '2_Capability_Map'!$C$2:$C$200, '2_Capability_Map'!$M$2:$M$200, "Active"), "Active")</f>
        <v>Active</v>
      </c>
    </row>
    <row r="393" ht="199.5" customHeight="1">
      <c r="A393" s="28" t="s">
        <v>3166</v>
      </c>
      <c r="B393" s="28" t="s">
        <v>1991</v>
      </c>
      <c r="C393" s="32" t="s">
        <v>2048</v>
      </c>
      <c r="D393" s="33" t="s">
        <v>686</v>
      </c>
      <c r="E393" s="28" t="s">
        <v>687</v>
      </c>
      <c r="F393" s="28" t="s">
        <v>3264</v>
      </c>
      <c r="G393" s="28"/>
      <c r="H393" s="28" t="s">
        <v>2166</v>
      </c>
      <c r="I393" s="28" t="s">
        <v>3167</v>
      </c>
      <c r="J393" s="28" t="s">
        <v>3164</v>
      </c>
      <c r="K393" s="28" t="s">
        <v>3165</v>
      </c>
      <c r="L393" s="28"/>
      <c r="M393" s="28"/>
      <c r="N393" s="28"/>
      <c r="O393" s="28"/>
      <c r="P393" s="29" t="str">
        <f t="array" ref="P393">IFERROR(XLOOKUP(D393, '2_Capability_Map'!$C$2:$C$200, '2_Capability_Map'!$M$2:$M$200, "Active"), "Active")</f>
        <v>Active</v>
      </c>
    </row>
    <row r="394" ht="199.5" customHeight="1">
      <c r="A394" s="28" t="s">
        <v>3168</v>
      </c>
      <c r="B394" s="28" t="s">
        <v>1991</v>
      </c>
      <c r="C394" s="32" t="s">
        <v>2048</v>
      </c>
      <c r="D394" s="33" t="s">
        <v>686</v>
      </c>
      <c r="E394" s="28" t="s">
        <v>687</v>
      </c>
      <c r="F394" s="28" t="s">
        <v>3263</v>
      </c>
      <c r="G394" s="28"/>
      <c r="H394" s="28" t="s">
        <v>2166</v>
      </c>
      <c r="I394" s="28" t="s">
        <v>3169</v>
      </c>
      <c r="J394" s="28" t="s">
        <v>3170</v>
      </c>
      <c r="K394" s="28" t="s">
        <v>3171</v>
      </c>
      <c r="L394" s="28"/>
      <c r="M394" s="28"/>
      <c r="N394" s="28"/>
      <c r="O394" s="28"/>
      <c r="P394" s="29" t="str">
        <f t="array" ref="P394">IFERROR(XLOOKUP(D394, '2_Capability_Map'!$C$2:$C$200, '2_Capability_Map'!$M$2:$M$200, "Active"), "Active")</f>
        <v>Active</v>
      </c>
    </row>
    <row r="395" ht="199.5" customHeight="1">
      <c r="A395" s="28" t="s">
        <v>3172</v>
      </c>
      <c r="B395" s="28" t="s">
        <v>1991</v>
      </c>
      <c r="C395" s="32" t="s">
        <v>2048</v>
      </c>
      <c r="D395" s="33" t="s">
        <v>686</v>
      </c>
      <c r="E395" s="28" t="s">
        <v>687</v>
      </c>
      <c r="F395" s="28" t="s">
        <v>3265</v>
      </c>
      <c r="G395" s="28"/>
      <c r="H395" s="28" t="s">
        <v>2011</v>
      </c>
      <c r="I395" s="28" t="s">
        <v>3174</v>
      </c>
      <c r="J395" s="28" t="s">
        <v>3175</v>
      </c>
      <c r="K395" s="28"/>
      <c r="L395" s="28"/>
      <c r="M395" s="28"/>
      <c r="N395" s="28"/>
      <c r="O395" s="28"/>
      <c r="P395" s="29" t="str">
        <f t="array" ref="P395">IFERROR(XLOOKUP(D395, '2_Capability_Map'!$C$2:$C$200, '2_Capability_Map'!$M$2:$M$200, "Active"), "Active")</f>
        <v>Active</v>
      </c>
    </row>
    <row r="396" ht="199.5" customHeight="1">
      <c r="A396" s="28" t="s">
        <v>3176</v>
      </c>
      <c r="B396" s="28" t="s">
        <v>1991</v>
      </c>
      <c r="C396" s="32" t="s">
        <v>2048</v>
      </c>
      <c r="D396" s="33" t="s">
        <v>686</v>
      </c>
      <c r="E396" s="28" t="s">
        <v>687</v>
      </c>
      <c r="F396" s="28" t="s">
        <v>3261</v>
      </c>
      <c r="G396" s="28"/>
      <c r="H396" s="28" t="s">
        <v>2011</v>
      </c>
      <c r="I396" s="28" t="s">
        <v>3177</v>
      </c>
      <c r="J396" s="28" t="s">
        <v>3178</v>
      </c>
      <c r="K396" s="28" t="s">
        <v>3179</v>
      </c>
      <c r="L396" s="28"/>
      <c r="M396" s="28"/>
      <c r="N396" s="28" t="s">
        <v>3180</v>
      </c>
      <c r="O396" s="28"/>
      <c r="P396" s="29" t="str">
        <f t="array" ref="P396">IFERROR(XLOOKUP(D396, '2_Capability_Map'!$C$2:$C$200, '2_Capability_Map'!$M$2:$M$200, "Active"), "Active")</f>
        <v>Active</v>
      </c>
    </row>
    <row r="397" ht="199.5" customHeight="1">
      <c r="A397" s="28" t="s">
        <v>3181</v>
      </c>
      <c r="B397" s="28" t="s">
        <v>1991</v>
      </c>
      <c r="C397" s="28" t="s">
        <v>3182</v>
      </c>
      <c r="D397" s="28" t="s">
        <v>686</v>
      </c>
      <c r="E397" s="28" t="s">
        <v>687</v>
      </c>
      <c r="F397" s="28" t="s">
        <v>3264</v>
      </c>
      <c r="G397" s="28"/>
      <c r="H397" s="28" t="s">
        <v>2011</v>
      </c>
      <c r="I397" s="28" t="s">
        <v>3183</v>
      </c>
      <c r="J397" s="28" t="s">
        <v>3184</v>
      </c>
      <c r="K397" s="28" t="s">
        <v>3185</v>
      </c>
      <c r="L397" s="28" t="s">
        <v>3186</v>
      </c>
      <c r="M397" s="28" t="s">
        <v>3187</v>
      </c>
      <c r="N397" s="28" t="s">
        <v>3187</v>
      </c>
      <c r="O397" s="28"/>
      <c r="P397" s="29" t="str">
        <f t="array" ref="P397">IFERROR(XLOOKUP(D397, '2_Capability_Map'!$C$2:$C$200, '2_Capability_Map'!$M$2:$M$200, "Active"), "Active")</f>
        <v>Active</v>
      </c>
    </row>
    <row r="398" ht="199.5" customHeight="1">
      <c r="A398" s="28" t="s">
        <v>3188</v>
      </c>
      <c r="B398" s="28" t="s">
        <v>1991</v>
      </c>
      <c r="C398" s="28" t="s">
        <v>3189</v>
      </c>
      <c r="D398" s="28" t="s">
        <v>686</v>
      </c>
      <c r="E398" s="28" t="s">
        <v>687</v>
      </c>
      <c r="F398" s="28" t="s">
        <v>3262</v>
      </c>
      <c r="G398" s="28"/>
      <c r="H398" s="28" t="s">
        <v>2011</v>
      </c>
      <c r="I398" s="28" t="s">
        <v>3190</v>
      </c>
      <c r="J398" s="28" t="s">
        <v>3191</v>
      </c>
      <c r="K398" s="28" t="s">
        <v>3192</v>
      </c>
      <c r="L398" s="28" t="s">
        <v>3193</v>
      </c>
      <c r="M398" s="28" t="s">
        <v>3194</v>
      </c>
      <c r="N398" s="28"/>
      <c r="O398" s="28"/>
      <c r="P398" s="29" t="str">
        <f t="array" ref="P398">IFERROR(XLOOKUP(D398, '2_Capability_Map'!$C$2:$C$200, '2_Capability_Map'!$M$2:$M$200, "Active"), "Active")</f>
        <v>Active</v>
      </c>
    </row>
    <row r="399" ht="199.5" customHeight="1">
      <c r="A399" s="28" t="s">
        <v>3195</v>
      </c>
      <c r="B399" s="28" t="s">
        <v>1991</v>
      </c>
      <c r="C399" s="28" t="s">
        <v>3196</v>
      </c>
      <c r="D399" s="28" t="s">
        <v>686</v>
      </c>
      <c r="E399" s="28" t="s">
        <v>687</v>
      </c>
      <c r="F399" s="28" t="s">
        <v>3263</v>
      </c>
      <c r="G399" s="28"/>
      <c r="H399" s="28" t="s">
        <v>2011</v>
      </c>
      <c r="I399" s="28" t="s">
        <v>3197</v>
      </c>
      <c r="J399" s="28" t="s">
        <v>3198</v>
      </c>
      <c r="K399" s="28" t="s">
        <v>3198</v>
      </c>
      <c r="L399" s="28" t="s">
        <v>3199</v>
      </c>
      <c r="M399" s="28" t="s">
        <v>3200</v>
      </c>
      <c r="N399" s="28" t="s">
        <v>3201</v>
      </c>
      <c r="O399" s="28"/>
      <c r="P399" s="29" t="str">
        <f t="array" ref="P399">IFERROR(XLOOKUP(D399, '2_Capability_Map'!$C$2:$C$200, '2_Capability_Map'!$M$2:$M$200, "Active"), "Active")</f>
        <v>Active</v>
      </c>
    </row>
    <row r="400" ht="199.5" customHeight="1">
      <c r="A400" s="28" t="s">
        <v>3202</v>
      </c>
      <c r="B400" s="28" t="s">
        <v>1991</v>
      </c>
      <c r="C400" s="32" t="s">
        <v>2115</v>
      </c>
      <c r="D400" s="33" t="s">
        <v>686</v>
      </c>
      <c r="E400" s="28" t="s">
        <v>687</v>
      </c>
      <c r="F400" s="28" t="s">
        <v>3261</v>
      </c>
      <c r="G400" s="28"/>
      <c r="H400" s="28" t="s">
        <v>2011</v>
      </c>
      <c r="I400" s="28" t="s">
        <v>3203</v>
      </c>
      <c r="J400" s="28" t="s">
        <v>3204</v>
      </c>
      <c r="K400" s="28" t="s">
        <v>3205</v>
      </c>
      <c r="L400" s="28" t="s">
        <v>3206</v>
      </c>
      <c r="M400" s="28"/>
      <c r="N400" s="28"/>
      <c r="O400" s="28"/>
      <c r="P400" s="29" t="str">
        <f t="array" ref="P400">IFERROR(XLOOKUP(D400, '2_Capability_Map'!$C$2:$C$200, '2_Capability_Map'!$M$2:$M$200, "Active"), "Active")</f>
        <v>Active</v>
      </c>
    </row>
    <row r="401" ht="199.5" customHeight="1">
      <c r="A401" s="28" t="s">
        <v>3207</v>
      </c>
      <c r="B401" s="28" t="s">
        <v>1991</v>
      </c>
      <c r="C401" s="32" t="s">
        <v>2115</v>
      </c>
      <c r="D401" s="33" t="s">
        <v>686</v>
      </c>
      <c r="E401" s="28" t="s">
        <v>687</v>
      </c>
      <c r="F401" s="28" t="s">
        <v>3263</v>
      </c>
      <c r="G401" s="28"/>
      <c r="H401" s="28" t="s">
        <v>2011</v>
      </c>
      <c r="I401" s="28" t="s">
        <v>3208</v>
      </c>
      <c r="J401" s="28" t="s">
        <v>3208</v>
      </c>
      <c r="K401" s="28" t="s">
        <v>3208</v>
      </c>
      <c r="L401" s="28" t="s">
        <v>3209</v>
      </c>
      <c r="M401" s="28" t="s">
        <v>3210</v>
      </c>
      <c r="N401" s="28" t="s">
        <v>3211</v>
      </c>
      <c r="O401" s="28"/>
      <c r="P401" s="29" t="str">
        <f t="array" ref="P401">IFERROR(XLOOKUP(D401, '2_Capability_Map'!$C$2:$C$200, '2_Capability_Map'!$M$2:$M$200, "Active"), "Active")</f>
        <v>Active</v>
      </c>
    </row>
    <row r="402" ht="199.5" customHeight="1">
      <c r="A402" s="28" t="s">
        <v>3212</v>
      </c>
      <c r="B402" s="28" t="s">
        <v>1991</v>
      </c>
      <c r="C402" s="32" t="s">
        <v>2115</v>
      </c>
      <c r="D402" s="33" t="s">
        <v>686</v>
      </c>
      <c r="E402" s="28" t="s">
        <v>687</v>
      </c>
      <c r="F402" s="28" t="s">
        <v>3262</v>
      </c>
      <c r="G402" s="28"/>
      <c r="H402" s="28" t="s">
        <v>2011</v>
      </c>
      <c r="I402" s="28" t="s">
        <v>3213</v>
      </c>
      <c r="J402" s="28" t="s">
        <v>3213</v>
      </c>
      <c r="K402" s="28" t="s">
        <v>3213</v>
      </c>
      <c r="L402" s="28" t="s">
        <v>3214</v>
      </c>
      <c r="M402" s="28" t="s">
        <v>3215</v>
      </c>
      <c r="N402" s="28" t="s">
        <v>3216</v>
      </c>
      <c r="O402" s="28"/>
      <c r="P402" s="29" t="str">
        <f t="array" ref="P402">IFERROR(XLOOKUP(D402, '2_Capability_Map'!$C$2:$C$200, '2_Capability_Map'!$M$2:$M$200, "Active"), "Active")</f>
        <v>Active</v>
      </c>
    </row>
    <row r="403" ht="199.5" customHeight="1">
      <c r="A403" s="28" t="s">
        <v>3217</v>
      </c>
      <c r="B403" s="28" t="s">
        <v>1991</v>
      </c>
      <c r="C403" s="32" t="s">
        <v>2115</v>
      </c>
      <c r="D403" s="33" t="s">
        <v>686</v>
      </c>
      <c r="E403" s="28" t="s">
        <v>687</v>
      </c>
      <c r="F403" s="28" t="s">
        <v>3266</v>
      </c>
      <c r="G403" s="28"/>
      <c r="H403" s="28" t="s">
        <v>2011</v>
      </c>
      <c r="I403" s="28" t="s">
        <v>3219</v>
      </c>
      <c r="J403" s="28" t="s">
        <v>3219</v>
      </c>
      <c r="K403" s="28" t="s">
        <v>3219</v>
      </c>
      <c r="L403" s="28" t="s">
        <v>3220</v>
      </c>
      <c r="M403" s="28" t="s">
        <v>3221</v>
      </c>
      <c r="N403" s="28" t="s">
        <v>3222</v>
      </c>
      <c r="O403" s="28"/>
      <c r="P403" s="29" t="str">
        <f t="array" ref="P403">IFERROR(XLOOKUP(D403, '2_Capability_Map'!$C$2:$C$200, '2_Capability_Map'!$M$2:$M$200, "Active"), "Active")</f>
        <v>Active</v>
      </c>
    </row>
    <row r="404" ht="199.5" customHeight="1">
      <c r="A404" s="28" t="s">
        <v>3223</v>
      </c>
      <c r="B404" s="28" t="s">
        <v>1991</v>
      </c>
      <c r="C404" s="32" t="s">
        <v>2115</v>
      </c>
      <c r="D404" s="33" t="s">
        <v>686</v>
      </c>
      <c r="E404" s="28" t="s">
        <v>687</v>
      </c>
      <c r="F404" s="28" t="s">
        <v>3267</v>
      </c>
      <c r="G404" s="28"/>
      <c r="H404" s="28" t="s">
        <v>2011</v>
      </c>
      <c r="I404" s="28" t="s">
        <v>3225</v>
      </c>
      <c r="J404" s="28" t="s">
        <v>3225</v>
      </c>
      <c r="K404" s="28" t="s">
        <v>3225</v>
      </c>
      <c r="L404" s="28" t="s">
        <v>3226</v>
      </c>
      <c r="M404" s="28" t="s">
        <v>3227</v>
      </c>
      <c r="N404" s="28" t="s">
        <v>3228</v>
      </c>
      <c r="O404" s="28"/>
      <c r="P404" s="29" t="str">
        <f t="array" ref="P404">IFERROR(XLOOKUP(D404, '2_Capability_Map'!$C$2:$C$200, '2_Capability_Map'!$M$2:$M$200, "Active"), "Active")</f>
        <v>Active</v>
      </c>
    </row>
    <row r="405" ht="199.5" customHeight="1">
      <c r="A405" s="28" t="s">
        <v>3229</v>
      </c>
      <c r="B405" s="28" t="s">
        <v>1991</v>
      </c>
      <c r="C405" s="32" t="s">
        <v>2115</v>
      </c>
      <c r="D405" s="33" t="s">
        <v>686</v>
      </c>
      <c r="E405" s="28" t="s">
        <v>687</v>
      </c>
      <c r="F405" s="28" t="s">
        <v>3267</v>
      </c>
      <c r="G405" s="28"/>
      <c r="H405" s="28" t="s">
        <v>2011</v>
      </c>
      <c r="I405" s="28" t="s">
        <v>3230</v>
      </c>
      <c r="J405" s="28" t="s">
        <v>3230</v>
      </c>
      <c r="K405" s="28" t="s">
        <v>3230</v>
      </c>
      <c r="L405" s="28" t="s">
        <v>3231</v>
      </c>
      <c r="M405" s="28" t="s">
        <v>3232</v>
      </c>
      <c r="N405" s="28" t="s">
        <v>3233</v>
      </c>
      <c r="O405" s="28"/>
      <c r="P405" s="29" t="str">
        <f t="array" ref="P405">IFERROR(XLOOKUP(D405, '2_Capability_Map'!$C$2:$C$200, '2_Capability_Map'!$M$2:$M$200, "Active"), "Active")</f>
        <v>Active</v>
      </c>
    </row>
    <row r="406" ht="199.5" customHeight="1">
      <c r="A406" s="28" t="s">
        <v>3234</v>
      </c>
      <c r="B406" s="28" t="s">
        <v>1991</v>
      </c>
      <c r="C406" s="32" t="s">
        <v>2115</v>
      </c>
      <c r="D406" s="33" t="s">
        <v>686</v>
      </c>
      <c r="E406" s="28" t="s">
        <v>687</v>
      </c>
      <c r="F406" s="28" t="s">
        <v>3262</v>
      </c>
      <c r="G406" s="28"/>
      <c r="H406" s="28" t="s">
        <v>2011</v>
      </c>
      <c r="I406" s="28" t="s">
        <v>3235</v>
      </c>
      <c r="J406" s="28" t="s">
        <v>3235</v>
      </c>
      <c r="K406" s="28" t="s">
        <v>3235</v>
      </c>
      <c r="L406" s="28" t="s">
        <v>3236</v>
      </c>
      <c r="M406" s="28" t="s">
        <v>2195</v>
      </c>
      <c r="N406" s="28" t="s">
        <v>3237</v>
      </c>
      <c r="O406" s="28"/>
      <c r="P406" s="29" t="str">
        <f t="array" ref="P406">IFERROR(XLOOKUP(D406, '2_Capability_Map'!$C$2:$C$200, '2_Capability_Map'!$M$2:$M$200, "Active"), "Active")</f>
        <v>Active</v>
      </c>
    </row>
    <row r="407" ht="199.5" customHeight="1">
      <c r="A407" s="28" t="s">
        <v>3238</v>
      </c>
      <c r="B407" s="28" t="s">
        <v>1991</v>
      </c>
      <c r="C407" s="32" t="s">
        <v>2115</v>
      </c>
      <c r="D407" s="33" t="s">
        <v>686</v>
      </c>
      <c r="E407" s="28" t="s">
        <v>687</v>
      </c>
      <c r="F407" s="28" t="s">
        <v>3264</v>
      </c>
      <c r="G407" s="28"/>
      <c r="H407" s="28" t="s">
        <v>2011</v>
      </c>
      <c r="I407" s="28" t="s">
        <v>3239</v>
      </c>
      <c r="J407" s="28" t="s">
        <v>3239</v>
      </c>
      <c r="K407" s="28" t="s">
        <v>3239</v>
      </c>
      <c r="L407" s="28" t="s">
        <v>3240</v>
      </c>
      <c r="M407" s="28" t="s">
        <v>2195</v>
      </c>
      <c r="N407" s="28" t="s">
        <v>3241</v>
      </c>
      <c r="O407" s="28"/>
      <c r="P407" s="29" t="str">
        <f t="array" ref="P407">IFERROR(XLOOKUP(D407, '2_Capability_Map'!$C$2:$C$200, '2_Capability_Map'!$M$2:$M$200, "Active"), "Active")</f>
        <v>Active</v>
      </c>
    </row>
    <row r="408" ht="199.5" customHeight="1">
      <c r="A408" s="28" t="s">
        <v>3242</v>
      </c>
      <c r="B408" s="28" t="s">
        <v>1991</v>
      </c>
      <c r="C408" s="32" t="s">
        <v>2115</v>
      </c>
      <c r="D408" s="33" t="s">
        <v>686</v>
      </c>
      <c r="E408" s="28" t="s">
        <v>687</v>
      </c>
      <c r="F408" s="28" t="s">
        <v>3263</v>
      </c>
      <c r="G408" s="28"/>
      <c r="H408" s="28" t="s">
        <v>2011</v>
      </c>
      <c r="I408" s="28" t="s">
        <v>3243</v>
      </c>
      <c r="J408" s="28" t="s">
        <v>3243</v>
      </c>
      <c r="K408" s="28" t="s">
        <v>3243</v>
      </c>
      <c r="L408" s="28" t="s">
        <v>3244</v>
      </c>
      <c r="M408" s="28" t="s">
        <v>3245</v>
      </c>
      <c r="N408" s="28" t="s">
        <v>3246</v>
      </c>
      <c r="O408" s="28"/>
      <c r="P408" s="29" t="str">
        <f t="array" ref="P408">IFERROR(XLOOKUP(D408, '2_Capability_Map'!$C$2:$C$200, '2_Capability_Map'!$M$2:$M$200, "Active"), "Active")</f>
        <v>Active</v>
      </c>
    </row>
    <row r="409" ht="199.5" customHeight="1">
      <c r="A409" s="28" t="s">
        <v>3247</v>
      </c>
      <c r="B409" s="28" t="s">
        <v>1991</v>
      </c>
      <c r="C409" s="32" t="s">
        <v>2115</v>
      </c>
      <c r="D409" s="33" t="s">
        <v>686</v>
      </c>
      <c r="E409" s="28" t="s">
        <v>687</v>
      </c>
      <c r="F409" s="28" t="s">
        <v>3262</v>
      </c>
      <c r="G409" s="28"/>
      <c r="H409" s="28" t="s">
        <v>2011</v>
      </c>
      <c r="I409" s="28" t="s">
        <v>3248</v>
      </c>
      <c r="J409" s="28" t="s">
        <v>3248</v>
      </c>
      <c r="K409" s="28" t="s">
        <v>3248</v>
      </c>
      <c r="L409" s="28" t="s">
        <v>3249</v>
      </c>
      <c r="M409" s="28" t="s">
        <v>3250</v>
      </c>
      <c r="N409" s="28" t="s">
        <v>3251</v>
      </c>
      <c r="O409" s="28"/>
      <c r="P409" s="29" t="str">
        <f t="array" ref="P409">IFERROR(XLOOKUP(D409, '2_Capability_Map'!$C$2:$C$200, '2_Capability_Map'!$M$2:$M$200, "Active"), "Active")</f>
        <v>Active</v>
      </c>
    </row>
    <row r="410" ht="199.5" customHeight="1">
      <c r="A410" s="28" t="s">
        <v>3252</v>
      </c>
      <c r="B410" s="28" t="s">
        <v>1991</v>
      </c>
      <c r="C410" s="32" t="s">
        <v>2115</v>
      </c>
      <c r="D410" s="33" t="s">
        <v>686</v>
      </c>
      <c r="E410" s="28" t="s">
        <v>687</v>
      </c>
      <c r="F410" s="28" t="s">
        <v>3263</v>
      </c>
      <c r="G410" s="28"/>
      <c r="H410" s="28" t="s">
        <v>2011</v>
      </c>
      <c r="I410" s="28" t="s">
        <v>3253</v>
      </c>
      <c r="J410" s="28" t="s">
        <v>3254</v>
      </c>
      <c r="K410" s="28" t="s">
        <v>3255</v>
      </c>
      <c r="L410" s="28" t="s">
        <v>3256</v>
      </c>
      <c r="M410" s="28"/>
      <c r="N410" s="28"/>
      <c r="O410" s="28"/>
      <c r="P410" s="29" t="str">
        <f t="array" ref="P410">IFERROR(XLOOKUP(D410, '2_Capability_Map'!$C$2:$C$200, '2_Capability_Map'!$M$2:$M$200, "Active"), "Active")</f>
        <v>Active</v>
      </c>
    </row>
    <row r="411" ht="199.5" customHeight="1">
      <c r="A411" s="28" t="s">
        <v>3257</v>
      </c>
      <c r="B411" s="28" t="s">
        <v>1991</v>
      </c>
      <c r="C411" s="32" t="s">
        <v>2239</v>
      </c>
      <c r="D411" s="33" t="s">
        <v>686</v>
      </c>
      <c r="E411" s="28" t="s">
        <v>687</v>
      </c>
      <c r="F411" s="28" t="s">
        <v>3261</v>
      </c>
      <c r="G411" s="28"/>
      <c r="H411" s="28" t="s">
        <v>2011</v>
      </c>
      <c r="I411" s="28" t="s">
        <v>3258</v>
      </c>
      <c r="J411" s="28" t="s">
        <v>3259</v>
      </c>
      <c r="K411" s="28" t="s">
        <v>3260</v>
      </c>
      <c r="L411" s="28"/>
      <c r="M411" s="28"/>
      <c r="N411" s="28"/>
      <c r="O411" s="28"/>
      <c r="P411" s="29" t="str">
        <f t="array" ref="P411">IFERROR(XLOOKUP(D411, '2_Capability_Map'!$C$2:$C$200, '2_Capability_Map'!$M$2:$M$200, "Active"), "Active")</f>
        <v>Active</v>
      </c>
    </row>
    <row r="412" ht="199.5" customHeight="1">
      <c r="A412" s="28" t="s">
        <v>3268</v>
      </c>
      <c r="B412" s="28" t="s">
        <v>1991</v>
      </c>
      <c r="C412" s="32" t="s">
        <v>2034</v>
      </c>
      <c r="D412" s="33" t="s">
        <v>691</v>
      </c>
      <c r="E412" s="28" t="s">
        <v>692</v>
      </c>
      <c r="F412" s="28" t="s">
        <v>3269</v>
      </c>
      <c r="G412" s="28"/>
      <c r="H412" s="28" t="s">
        <v>2011</v>
      </c>
      <c r="I412" s="28" t="s">
        <v>3270</v>
      </c>
      <c r="J412" s="28" t="s">
        <v>3271</v>
      </c>
      <c r="K412" s="28" t="s">
        <v>3272</v>
      </c>
      <c r="L412" s="28"/>
      <c r="M412" s="28"/>
      <c r="N412" s="28"/>
      <c r="O412" s="28"/>
      <c r="P412" s="29" t="str">
        <f t="array" ref="P412">IFERROR(XLOOKUP(D412, '2_Capability_Map'!$C$2:$C$200, '2_Capability_Map'!$M$2:$M$200, "Active"), "Active")</f>
        <v>Active</v>
      </c>
    </row>
    <row r="413" ht="199.5" customHeight="1">
      <c r="A413" s="28" t="s">
        <v>3273</v>
      </c>
      <c r="B413" s="28" t="s">
        <v>1991</v>
      </c>
      <c r="C413" s="32" t="s">
        <v>2048</v>
      </c>
      <c r="D413" s="33" t="s">
        <v>691</v>
      </c>
      <c r="E413" s="28" t="s">
        <v>692</v>
      </c>
      <c r="F413" s="28" t="s">
        <v>3269</v>
      </c>
      <c r="G413" s="28"/>
      <c r="H413" s="28" t="s">
        <v>2011</v>
      </c>
      <c r="I413" s="28" t="s">
        <v>3274</v>
      </c>
      <c r="J413" s="28" t="s">
        <v>3275</v>
      </c>
      <c r="K413" s="28" t="s">
        <v>3276</v>
      </c>
      <c r="L413" s="28"/>
      <c r="M413" s="28"/>
      <c r="N413" s="28"/>
      <c r="O413" s="28"/>
      <c r="P413" s="29" t="str">
        <f t="array" ref="P413">IFERROR(XLOOKUP(D413, '2_Capability_Map'!$C$2:$C$200, '2_Capability_Map'!$M$2:$M$200, "Active"), "Active")</f>
        <v>Active</v>
      </c>
    </row>
    <row r="414" ht="199.5" customHeight="1">
      <c r="A414" s="28" t="s">
        <v>3277</v>
      </c>
      <c r="B414" s="28" t="s">
        <v>1991</v>
      </c>
      <c r="C414" s="32" t="s">
        <v>2034</v>
      </c>
      <c r="D414" s="33" t="s">
        <v>696</v>
      </c>
      <c r="E414" s="28" t="s">
        <v>697</v>
      </c>
      <c r="F414" s="28" t="s">
        <v>3278</v>
      </c>
      <c r="G414" s="28"/>
      <c r="H414" s="28" t="s">
        <v>2011</v>
      </c>
      <c r="I414" s="28" t="s">
        <v>3279</v>
      </c>
      <c r="J414" s="28" t="s">
        <v>3280</v>
      </c>
      <c r="K414" s="28" t="s">
        <v>3281</v>
      </c>
      <c r="L414" s="28"/>
      <c r="M414" s="28"/>
      <c r="N414" s="28"/>
      <c r="O414" s="28"/>
      <c r="P414" s="29" t="str">
        <f t="array" ref="P414">IFERROR(XLOOKUP(D414, '2_Capability_Map'!$C$2:$C$200, '2_Capability_Map'!$M$2:$M$200, "Active"), "Active")</f>
        <v>Active</v>
      </c>
    </row>
    <row r="415" ht="199.5" customHeight="1">
      <c r="A415" s="28" t="s">
        <v>3282</v>
      </c>
      <c r="B415" s="28" t="s">
        <v>1991</v>
      </c>
      <c r="C415" s="32" t="s">
        <v>2383</v>
      </c>
      <c r="D415" s="33" t="s">
        <v>702</v>
      </c>
      <c r="E415" s="28" t="s">
        <v>703</v>
      </c>
      <c r="F415" s="28" t="s">
        <v>3283</v>
      </c>
      <c r="G415" s="28"/>
      <c r="H415" s="28" t="s">
        <v>2011</v>
      </c>
      <c r="I415" s="28" t="s">
        <v>3284</v>
      </c>
      <c r="J415" s="28" t="s">
        <v>3285</v>
      </c>
      <c r="K415" s="28" t="s">
        <v>3286</v>
      </c>
      <c r="L415" s="28" t="s">
        <v>3287</v>
      </c>
      <c r="M415" s="28" t="s">
        <v>3288</v>
      </c>
      <c r="N415" s="28" t="s">
        <v>3289</v>
      </c>
      <c r="O415" s="28"/>
      <c r="P415" s="29" t="str">
        <f t="array" ref="P415">IFERROR(XLOOKUP(D415, '2_Capability_Map'!$C$2:$C$200, '2_Capability_Map'!$M$2:$M$200, "Active"), "Active")</f>
        <v>Active</v>
      </c>
    </row>
    <row r="416" ht="199.5" customHeight="1">
      <c r="A416" s="28" t="s">
        <v>3290</v>
      </c>
      <c r="B416" s="28" t="s">
        <v>1991</v>
      </c>
      <c r="C416" s="32" t="s">
        <v>1992</v>
      </c>
      <c r="D416" s="33" t="s">
        <v>702</v>
      </c>
      <c r="E416" s="28" t="s">
        <v>703</v>
      </c>
      <c r="F416" s="28" t="s">
        <v>3283</v>
      </c>
      <c r="G416" s="28"/>
      <c r="H416" s="28" t="s">
        <v>2011</v>
      </c>
      <c r="I416" s="28" t="s">
        <v>3291</v>
      </c>
      <c r="J416" s="28" t="s">
        <v>3292</v>
      </c>
      <c r="K416" s="28" t="s">
        <v>3293</v>
      </c>
      <c r="L416" s="28" t="s">
        <v>3294</v>
      </c>
      <c r="M416" s="28"/>
      <c r="N416" s="28" t="s">
        <v>3295</v>
      </c>
      <c r="O416" s="28"/>
      <c r="P416" s="29" t="str">
        <f t="array" ref="P416">IFERROR(XLOOKUP(D416, '2_Capability_Map'!$C$2:$C$200, '2_Capability_Map'!$M$2:$M$200, "Active"), "Active")</f>
        <v>Active</v>
      </c>
    </row>
    <row r="417" ht="199.5" customHeight="1">
      <c r="A417" s="28" t="s">
        <v>3296</v>
      </c>
      <c r="B417" s="28" t="s">
        <v>1991</v>
      </c>
      <c r="C417" s="32" t="s">
        <v>2376</v>
      </c>
      <c r="D417" s="33" t="s">
        <v>702</v>
      </c>
      <c r="E417" s="28" t="s">
        <v>703</v>
      </c>
      <c r="F417" s="28" t="s">
        <v>3283</v>
      </c>
      <c r="G417" s="28"/>
      <c r="H417" s="28" t="s">
        <v>2011</v>
      </c>
      <c r="I417" s="28" t="s">
        <v>3297</v>
      </c>
      <c r="J417" s="28" t="s">
        <v>3298</v>
      </c>
      <c r="K417" s="28"/>
      <c r="L417" s="28"/>
      <c r="M417" s="28"/>
      <c r="N417" s="28"/>
      <c r="O417" s="28"/>
      <c r="P417" s="29" t="str">
        <f t="array" ref="P417">IFERROR(XLOOKUP(D417, '2_Capability_Map'!$C$2:$C$200, '2_Capability_Map'!$M$2:$M$200, "Active"), "Active")</f>
        <v>Active</v>
      </c>
    </row>
    <row r="418" ht="199.5" customHeight="1">
      <c r="A418" s="28" t="s">
        <v>3299</v>
      </c>
      <c r="B418" s="28" t="s">
        <v>1991</v>
      </c>
      <c r="C418" s="32" t="s">
        <v>2010</v>
      </c>
      <c r="D418" s="33" t="s">
        <v>702</v>
      </c>
      <c r="E418" s="28" t="s">
        <v>703</v>
      </c>
      <c r="F418" s="28" t="s">
        <v>3283</v>
      </c>
      <c r="G418" s="28"/>
      <c r="H418" s="28" t="s">
        <v>2011</v>
      </c>
      <c r="I418" s="28" t="s">
        <v>3300</v>
      </c>
      <c r="J418" s="28" t="s">
        <v>3301</v>
      </c>
      <c r="K418" s="28" t="s">
        <v>3302</v>
      </c>
      <c r="L418" s="28" t="s">
        <v>3303</v>
      </c>
      <c r="M418" s="28"/>
      <c r="N418" s="28"/>
      <c r="O418" s="28"/>
      <c r="P418" s="29" t="str">
        <f t="array" ref="P418">IFERROR(XLOOKUP(D418, '2_Capability_Map'!$C$2:$C$200, '2_Capability_Map'!$M$2:$M$200, "Active"), "Active")</f>
        <v>Active</v>
      </c>
    </row>
    <row r="419" ht="199.5" customHeight="1">
      <c r="A419" s="28" t="s">
        <v>3304</v>
      </c>
      <c r="B419" s="28" t="s">
        <v>1991</v>
      </c>
      <c r="C419" s="32" t="s">
        <v>2027</v>
      </c>
      <c r="D419" s="33" t="s">
        <v>702</v>
      </c>
      <c r="E419" s="28" t="s">
        <v>703</v>
      </c>
      <c r="F419" s="28" t="s">
        <v>3283</v>
      </c>
      <c r="G419" s="28"/>
      <c r="H419" s="28" t="s">
        <v>2011</v>
      </c>
      <c r="I419" s="28" t="s">
        <v>3305</v>
      </c>
      <c r="J419" s="28" t="s">
        <v>3306</v>
      </c>
      <c r="K419" s="28" t="s">
        <v>3307</v>
      </c>
      <c r="L419" s="28" t="s">
        <v>3308</v>
      </c>
      <c r="M419" s="28" t="s">
        <v>3309</v>
      </c>
      <c r="N419" s="28" t="s">
        <v>3310</v>
      </c>
      <c r="O419" s="28"/>
      <c r="P419" s="29" t="str">
        <f t="array" ref="P419">IFERROR(XLOOKUP(D419, '2_Capability_Map'!$C$2:$C$200, '2_Capability_Map'!$M$2:$M$200, "Active"), "Active")</f>
        <v>Active</v>
      </c>
    </row>
    <row r="420" ht="199.5" customHeight="1">
      <c r="A420" s="28" t="s">
        <v>3311</v>
      </c>
      <c r="B420" s="28" t="s">
        <v>1991</v>
      </c>
      <c r="C420" s="32" t="s">
        <v>3312</v>
      </c>
      <c r="D420" s="33" t="s">
        <v>702</v>
      </c>
      <c r="E420" s="28" t="s">
        <v>703</v>
      </c>
      <c r="F420" s="28" t="s">
        <v>3283</v>
      </c>
      <c r="G420" s="28"/>
      <c r="H420" s="28" t="s">
        <v>2011</v>
      </c>
      <c r="I420" s="28" t="s">
        <v>3313</v>
      </c>
      <c r="J420" s="28" t="s">
        <v>3314</v>
      </c>
      <c r="K420" s="28" t="s">
        <v>3315</v>
      </c>
      <c r="L420" s="28" t="s">
        <v>3316</v>
      </c>
      <c r="M420" s="28" t="s">
        <v>3317</v>
      </c>
      <c r="N420" s="28" t="s">
        <v>3318</v>
      </c>
      <c r="O420" s="28"/>
      <c r="P420" s="29" t="str">
        <f t="array" ref="P420">IFERROR(XLOOKUP(D420, '2_Capability_Map'!$C$2:$C$200, '2_Capability_Map'!$M$2:$M$200, "Active"), "Active")</f>
        <v>Active</v>
      </c>
    </row>
    <row r="421" ht="199.5" customHeight="1">
      <c r="A421" s="28" t="s">
        <v>3319</v>
      </c>
      <c r="B421" s="28" t="s">
        <v>1991</v>
      </c>
      <c r="C421" s="32" t="s">
        <v>2034</v>
      </c>
      <c r="D421" s="33" t="s">
        <v>702</v>
      </c>
      <c r="E421" s="28" t="s">
        <v>703</v>
      </c>
      <c r="F421" s="28" t="s">
        <v>3283</v>
      </c>
      <c r="G421" s="28" t="s">
        <v>1783</v>
      </c>
      <c r="H421" s="28" t="s">
        <v>1994</v>
      </c>
      <c r="I421" s="28" t="s">
        <v>3320</v>
      </c>
      <c r="J421" s="28" t="s">
        <v>3321</v>
      </c>
      <c r="K421" s="28" t="s">
        <v>3322</v>
      </c>
      <c r="L421" s="31" t="s">
        <v>3323</v>
      </c>
      <c r="M421" s="28" t="s">
        <v>3324</v>
      </c>
      <c r="N421" s="28" t="s">
        <v>3325</v>
      </c>
      <c r="O421" s="28"/>
      <c r="P421" s="29" t="str">
        <f t="array" ref="P421">IFERROR(XLOOKUP(D421, '2_Capability_Map'!$C$2:$C$200, '2_Capability_Map'!$M$2:$M$200, "Active"), "Active")</f>
        <v>Active</v>
      </c>
    </row>
    <row r="422" ht="199.5" customHeight="1">
      <c r="A422" s="28" t="s">
        <v>3326</v>
      </c>
      <c r="B422" s="28" t="s">
        <v>1991</v>
      </c>
      <c r="C422" s="32" t="s">
        <v>2034</v>
      </c>
      <c r="D422" s="33" t="s">
        <v>702</v>
      </c>
      <c r="E422" s="28" t="s">
        <v>703</v>
      </c>
      <c r="F422" s="28" t="s">
        <v>3283</v>
      </c>
      <c r="G422" s="28"/>
      <c r="H422" s="28" t="s">
        <v>2011</v>
      </c>
      <c r="I422" s="28" t="s">
        <v>3327</v>
      </c>
      <c r="J422" s="28" t="s">
        <v>3328</v>
      </c>
      <c r="K422" s="28" t="s">
        <v>3329</v>
      </c>
      <c r="L422" s="28" t="s">
        <v>3330</v>
      </c>
      <c r="M422" s="28" t="s">
        <v>3331</v>
      </c>
      <c r="N422" s="28" t="s">
        <v>3332</v>
      </c>
      <c r="O422" s="28"/>
      <c r="P422" s="29" t="str">
        <f t="array" ref="P422">IFERROR(XLOOKUP(D422, '2_Capability_Map'!$C$2:$C$200, '2_Capability_Map'!$M$2:$M$200, "Active"), "Active")</f>
        <v>Active</v>
      </c>
    </row>
    <row r="423" ht="199.5" customHeight="1">
      <c r="A423" s="28" t="s">
        <v>3333</v>
      </c>
      <c r="B423" s="28" t="s">
        <v>1991</v>
      </c>
      <c r="C423" s="32" t="s">
        <v>2190</v>
      </c>
      <c r="D423" s="33" t="s">
        <v>702</v>
      </c>
      <c r="E423" s="28" t="s">
        <v>703</v>
      </c>
      <c r="F423" s="28" t="s">
        <v>3283</v>
      </c>
      <c r="G423" s="28"/>
      <c r="H423" s="28" t="s">
        <v>2011</v>
      </c>
      <c r="I423" s="28" t="s">
        <v>3334</v>
      </c>
      <c r="J423" s="28" t="s">
        <v>3335</v>
      </c>
      <c r="K423" s="28" t="s">
        <v>3336</v>
      </c>
      <c r="L423" s="28" t="s">
        <v>3337</v>
      </c>
      <c r="M423" s="28" t="s">
        <v>3338</v>
      </c>
      <c r="N423" s="28" t="s">
        <v>2195</v>
      </c>
      <c r="O423" s="28"/>
      <c r="P423" s="29" t="str">
        <f t="array" ref="P423">IFERROR(XLOOKUP(D423, '2_Capability_Map'!$C$2:$C$200, '2_Capability_Map'!$M$2:$M$200, "Active"), "Active")</f>
        <v>Active</v>
      </c>
    </row>
    <row r="424" ht="199.5" customHeight="1">
      <c r="A424" s="28" t="s">
        <v>3339</v>
      </c>
      <c r="B424" s="28" t="s">
        <v>1991</v>
      </c>
      <c r="C424" s="32" t="s">
        <v>3340</v>
      </c>
      <c r="D424" s="33" t="s">
        <v>702</v>
      </c>
      <c r="E424" s="28" t="s">
        <v>703</v>
      </c>
      <c r="F424" s="28" t="s">
        <v>3283</v>
      </c>
      <c r="G424" s="28"/>
      <c r="H424" s="28" t="s">
        <v>2011</v>
      </c>
      <c r="I424" s="28" t="s">
        <v>3341</v>
      </c>
      <c r="J424" s="28" t="s">
        <v>3342</v>
      </c>
      <c r="K424" s="28" t="s">
        <v>3343</v>
      </c>
      <c r="L424" s="28" t="s">
        <v>2128</v>
      </c>
      <c r="M424" s="28"/>
      <c r="N424" s="28"/>
      <c r="O424" s="28"/>
      <c r="P424" s="29" t="str">
        <f t="array" ref="P424">IFERROR(XLOOKUP(D424, '2_Capability_Map'!$C$2:$C$200, '2_Capability_Map'!$M$2:$M$200, "Active"), "Active")</f>
        <v>Active</v>
      </c>
    </row>
    <row r="425" ht="199.5" customHeight="1">
      <c r="A425" s="28" t="s">
        <v>2346</v>
      </c>
      <c r="B425" s="28" t="s">
        <v>1991</v>
      </c>
      <c r="C425" s="32" t="s">
        <v>2347</v>
      </c>
      <c r="D425" s="33" t="s">
        <v>702</v>
      </c>
      <c r="E425" s="28" t="s">
        <v>703</v>
      </c>
      <c r="F425" s="28" t="s">
        <v>3283</v>
      </c>
      <c r="G425" s="28"/>
      <c r="H425" s="28" t="s">
        <v>2011</v>
      </c>
      <c r="I425" s="28" t="s">
        <v>2349</v>
      </c>
      <c r="J425" s="28" t="s">
        <v>2350</v>
      </c>
      <c r="K425" s="28" t="s">
        <v>2351</v>
      </c>
      <c r="L425" s="28" t="s">
        <v>2352</v>
      </c>
      <c r="M425" s="28"/>
      <c r="N425" s="28"/>
      <c r="O425" s="28"/>
      <c r="P425" s="29" t="str">
        <f t="array" ref="P425">IFERROR(XLOOKUP(D425, '2_Capability_Map'!$C$2:$C$200, '2_Capability_Map'!$M$2:$M$200, "Active"), "Active")</f>
        <v>Active</v>
      </c>
    </row>
    <row r="426" ht="199.5" customHeight="1">
      <c r="A426" s="28" t="s">
        <v>3344</v>
      </c>
      <c r="B426" s="28" t="s">
        <v>1991</v>
      </c>
      <c r="C426" s="32" t="s">
        <v>2347</v>
      </c>
      <c r="D426" s="33" t="s">
        <v>702</v>
      </c>
      <c r="E426" s="28" t="s">
        <v>703</v>
      </c>
      <c r="F426" s="28" t="s">
        <v>3283</v>
      </c>
      <c r="G426" s="28"/>
      <c r="H426" s="28" t="s">
        <v>2011</v>
      </c>
      <c r="I426" s="28" t="s">
        <v>3345</v>
      </c>
      <c r="J426" s="28" t="s">
        <v>3346</v>
      </c>
      <c r="K426" s="28" t="s">
        <v>3347</v>
      </c>
      <c r="L426" s="28" t="s">
        <v>3348</v>
      </c>
      <c r="M426" s="28" t="s">
        <v>3349</v>
      </c>
      <c r="N426" s="28" t="s">
        <v>2195</v>
      </c>
      <c r="O426" s="28"/>
      <c r="P426" s="29" t="str">
        <f t="array" ref="P426">IFERROR(XLOOKUP(D426, '2_Capability_Map'!$C$2:$C$200, '2_Capability_Map'!$M$2:$M$200, "Active"), "Active")</f>
        <v>Active</v>
      </c>
    </row>
    <row r="427" ht="199.5" customHeight="1">
      <c r="A427" s="28" t="s">
        <v>3350</v>
      </c>
      <c r="B427" s="28" t="s">
        <v>1991</v>
      </c>
      <c r="C427" s="32" t="s">
        <v>2203</v>
      </c>
      <c r="D427" s="33" t="s">
        <v>702</v>
      </c>
      <c r="E427" s="28" t="s">
        <v>703</v>
      </c>
      <c r="F427" s="28" t="s">
        <v>3283</v>
      </c>
      <c r="G427" s="28"/>
      <c r="H427" s="28" t="s">
        <v>2011</v>
      </c>
      <c r="I427" s="28" t="s">
        <v>3351</v>
      </c>
      <c r="J427" s="28" t="s">
        <v>3352</v>
      </c>
      <c r="K427" s="28" t="s">
        <v>3353</v>
      </c>
      <c r="L427" s="28" t="s">
        <v>3354</v>
      </c>
      <c r="M427" s="28" t="s">
        <v>2195</v>
      </c>
      <c r="N427" s="28" t="s">
        <v>3355</v>
      </c>
      <c r="O427" s="28"/>
      <c r="P427" s="29" t="str">
        <f t="array" ref="P427">IFERROR(XLOOKUP(D427, '2_Capability_Map'!$C$2:$C$200, '2_Capability_Map'!$M$2:$M$200, "Active"), "Active")</f>
        <v>Active</v>
      </c>
    </row>
    <row r="428" ht="199.5" customHeight="1">
      <c r="A428" s="28" t="s">
        <v>3356</v>
      </c>
      <c r="B428" s="28" t="s">
        <v>1991</v>
      </c>
      <c r="C428" s="28" t="s">
        <v>3357</v>
      </c>
      <c r="D428" s="28" t="s">
        <v>702</v>
      </c>
      <c r="E428" s="28" t="s">
        <v>703</v>
      </c>
      <c r="F428" s="28" t="s">
        <v>3283</v>
      </c>
      <c r="G428" s="28"/>
      <c r="H428" s="28" t="s">
        <v>2011</v>
      </c>
      <c r="I428" s="28" t="s">
        <v>3358</v>
      </c>
      <c r="J428" s="28" t="s">
        <v>3359</v>
      </c>
      <c r="K428" s="28" t="s">
        <v>3360</v>
      </c>
      <c r="L428" s="28" t="s">
        <v>3361</v>
      </c>
      <c r="M428" s="28" t="s">
        <v>3362</v>
      </c>
      <c r="N428" s="28" t="s">
        <v>3363</v>
      </c>
      <c r="O428" s="28"/>
      <c r="P428" s="29" t="str">
        <f t="array" ref="P428">IFERROR(XLOOKUP(D428, '2_Capability_Map'!$C$2:$C$200, '2_Capability_Map'!$M$2:$M$200, "Active"), "Active")</f>
        <v>Active</v>
      </c>
    </row>
    <row r="429" ht="199.5" customHeight="1">
      <c r="A429" s="28" t="s">
        <v>3364</v>
      </c>
      <c r="B429" s="28" t="s">
        <v>1991</v>
      </c>
      <c r="C429" s="32" t="s">
        <v>3365</v>
      </c>
      <c r="D429" s="33" t="s">
        <v>702</v>
      </c>
      <c r="E429" s="28" t="s">
        <v>703</v>
      </c>
      <c r="F429" s="28" t="s">
        <v>3283</v>
      </c>
      <c r="G429" s="28"/>
      <c r="H429" s="28" t="s">
        <v>2011</v>
      </c>
      <c r="I429" s="28" t="s">
        <v>3366</v>
      </c>
      <c r="J429" s="28" t="s">
        <v>3367</v>
      </c>
      <c r="K429" s="28" t="s">
        <v>3368</v>
      </c>
      <c r="L429" s="28" t="s">
        <v>3369</v>
      </c>
      <c r="M429" s="28" t="s">
        <v>3370</v>
      </c>
      <c r="N429" s="28" t="s">
        <v>3371</v>
      </c>
      <c r="O429" s="28"/>
      <c r="P429" s="29" t="str">
        <f t="array" ref="P429">IFERROR(XLOOKUP(D429, '2_Capability_Map'!$C$2:$C$200, '2_Capability_Map'!$M$2:$M$200, "Active"), "Active")</f>
        <v>Active</v>
      </c>
    </row>
    <row r="430" ht="199.5" customHeight="1">
      <c r="A430" s="28" t="s">
        <v>3372</v>
      </c>
      <c r="B430" s="28" t="s">
        <v>1991</v>
      </c>
      <c r="C430" s="32" t="s">
        <v>2115</v>
      </c>
      <c r="D430" s="33" t="s">
        <v>702</v>
      </c>
      <c r="E430" s="28" t="s">
        <v>703</v>
      </c>
      <c r="F430" s="28" t="s">
        <v>3283</v>
      </c>
      <c r="G430" s="28"/>
      <c r="H430" s="28" t="s">
        <v>2011</v>
      </c>
      <c r="I430" s="28" t="s">
        <v>3373</v>
      </c>
      <c r="J430" s="28" t="s">
        <v>3374</v>
      </c>
      <c r="K430" s="28" t="s">
        <v>3375</v>
      </c>
      <c r="L430" s="28" t="s">
        <v>3376</v>
      </c>
      <c r="M430" s="28" t="s">
        <v>3377</v>
      </c>
      <c r="N430" s="28" t="s">
        <v>3378</v>
      </c>
      <c r="O430" s="28"/>
      <c r="P430" s="29" t="str">
        <f t="array" ref="P430">IFERROR(XLOOKUP(D430, '2_Capability_Map'!$C$2:$C$200, '2_Capability_Map'!$M$2:$M$200, "Active"), "Active")</f>
        <v>Active</v>
      </c>
    </row>
    <row r="431" ht="199.5" customHeight="1">
      <c r="A431" s="28" t="s">
        <v>3379</v>
      </c>
      <c r="B431" s="28" t="s">
        <v>1991</v>
      </c>
      <c r="C431" s="32" t="s">
        <v>2115</v>
      </c>
      <c r="D431" s="33" t="s">
        <v>702</v>
      </c>
      <c r="E431" s="28" t="s">
        <v>703</v>
      </c>
      <c r="F431" s="28" t="s">
        <v>3283</v>
      </c>
      <c r="G431" s="28"/>
      <c r="H431" s="28" t="s">
        <v>2011</v>
      </c>
      <c r="I431" s="28" t="s">
        <v>3380</v>
      </c>
      <c r="J431" s="28" t="s">
        <v>3381</v>
      </c>
      <c r="K431" s="28" t="s">
        <v>3382</v>
      </c>
      <c r="L431" s="28" t="s">
        <v>3383</v>
      </c>
      <c r="M431" s="28"/>
      <c r="N431" s="28" t="s">
        <v>3384</v>
      </c>
      <c r="O431" s="28"/>
      <c r="P431" s="29" t="str">
        <f t="array" ref="P431">IFERROR(XLOOKUP(D431, '2_Capability_Map'!$C$2:$C$200, '2_Capability_Map'!$M$2:$M$200, "Active"), "Active")</f>
        <v>Active</v>
      </c>
    </row>
    <row r="432" ht="199.5" customHeight="1">
      <c r="A432" s="28" t="s">
        <v>3385</v>
      </c>
      <c r="B432" s="28" t="s">
        <v>1991</v>
      </c>
      <c r="C432" s="32" t="s">
        <v>2115</v>
      </c>
      <c r="D432" s="33" t="s">
        <v>702</v>
      </c>
      <c r="E432" s="28" t="s">
        <v>703</v>
      </c>
      <c r="F432" s="28" t="s">
        <v>3283</v>
      </c>
      <c r="G432" s="28"/>
      <c r="H432" s="28" t="s">
        <v>2011</v>
      </c>
      <c r="I432" s="28" t="s">
        <v>3386</v>
      </c>
      <c r="J432" s="28" t="s">
        <v>3387</v>
      </c>
      <c r="K432" s="28" t="s">
        <v>3387</v>
      </c>
      <c r="L432" s="28" t="s">
        <v>3387</v>
      </c>
      <c r="M432" s="28"/>
      <c r="N432" s="28"/>
      <c r="O432" s="28"/>
      <c r="P432" s="29" t="str">
        <f t="array" ref="P432">IFERROR(XLOOKUP(D432, '2_Capability_Map'!$C$2:$C$200, '2_Capability_Map'!$M$2:$M$200, "Active"), "Active")</f>
        <v>Active</v>
      </c>
    </row>
    <row r="433" ht="199.5" customHeight="1">
      <c r="A433" s="28" t="s">
        <v>3388</v>
      </c>
      <c r="B433" s="28" t="s">
        <v>1991</v>
      </c>
      <c r="C433" s="32" t="s">
        <v>2115</v>
      </c>
      <c r="D433" s="33" t="s">
        <v>702</v>
      </c>
      <c r="E433" s="28" t="s">
        <v>703</v>
      </c>
      <c r="F433" s="28" t="s">
        <v>3283</v>
      </c>
      <c r="G433" s="28" t="s">
        <v>1783</v>
      </c>
      <c r="H433" s="28" t="s">
        <v>2011</v>
      </c>
      <c r="I433" s="28" t="s">
        <v>3389</v>
      </c>
      <c r="J433" s="28" t="s">
        <v>3390</v>
      </c>
      <c r="K433" s="28" t="s">
        <v>3391</v>
      </c>
      <c r="L433" s="28" t="s">
        <v>3392</v>
      </c>
      <c r="M433" s="28"/>
      <c r="N433" s="28"/>
      <c r="O433" s="28"/>
      <c r="P433" s="29" t="str">
        <f t="array" ref="P433">IFERROR(XLOOKUP(D433, '2_Capability_Map'!$C$2:$C$200, '2_Capability_Map'!$M$2:$M$200, "Active"), "Active")</f>
        <v>Active</v>
      </c>
    </row>
    <row r="434" ht="199.5" customHeight="1">
      <c r="A434" s="28" t="s">
        <v>3393</v>
      </c>
      <c r="B434" s="28" t="s">
        <v>1991</v>
      </c>
      <c r="C434" s="32" t="s">
        <v>2794</v>
      </c>
      <c r="D434" s="33" t="s">
        <v>702</v>
      </c>
      <c r="E434" s="28" t="s">
        <v>703</v>
      </c>
      <c r="F434" s="28" t="s">
        <v>3283</v>
      </c>
      <c r="G434" s="28"/>
      <c r="H434" s="28" t="s">
        <v>2011</v>
      </c>
      <c r="I434" s="28" t="s">
        <v>3394</v>
      </c>
      <c r="J434" s="28" t="s">
        <v>3395</v>
      </c>
      <c r="K434" s="28" t="s">
        <v>3396</v>
      </c>
      <c r="L434" s="28" t="s">
        <v>3397</v>
      </c>
      <c r="M434" s="28"/>
      <c r="N434" s="28" t="s">
        <v>3398</v>
      </c>
      <c r="O434" s="28"/>
      <c r="P434" s="29" t="str">
        <f t="array" ref="P434">IFERROR(XLOOKUP(D434, '2_Capability_Map'!$C$2:$C$200, '2_Capability_Map'!$M$2:$M$200, "Active"), "Active")</f>
        <v>Active</v>
      </c>
    </row>
    <row r="435" ht="199.5" customHeight="1">
      <c r="A435" s="28" t="s">
        <v>3399</v>
      </c>
      <c r="B435" s="28" t="s">
        <v>1991</v>
      </c>
      <c r="C435" s="32" t="s">
        <v>2794</v>
      </c>
      <c r="D435" s="33" t="s">
        <v>702</v>
      </c>
      <c r="E435" s="28" t="s">
        <v>703</v>
      </c>
      <c r="F435" s="28" t="s">
        <v>3283</v>
      </c>
      <c r="G435" s="28"/>
      <c r="H435" s="28" t="s">
        <v>2011</v>
      </c>
      <c r="I435" s="28" t="s">
        <v>3400</v>
      </c>
      <c r="J435" s="28" t="s">
        <v>3401</v>
      </c>
      <c r="K435" s="28" t="s">
        <v>3402</v>
      </c>
      <c r="L435" s="28" t="s">
        <v>3403</v>
      </c>
      <c r="M435" s="28"/>
      <c r="N435" s="28" t="s">
        <v>3404</v>
      </c>
      <c r="O435" s="28"/>
      <c r="P435" s="29" t="str">
        <f t="array" ref="P435">IFERROR(XLOOKUP(D435, '2_Capability_Map'!$C$2:$C$200, '2_Capability_Map'!$M$2:$M$200, "Active"), "Active")</f>
        <v>Active</v>
      </c>
    </row>
    <row r="436" ht="199.5" customHeight="1">
      <c r="A436" s="28" t="s">
        <v>3405</v>
      </c>
      <c r="B436" s="28" t="s">
        <v>1991</v>
      </c>
      <c r="C436" s="32" t="s">
        <v>2794</v>
      </c>
      <c r="D436" s="33" t="s">
        <v>702</v>
      </c>
      <c r="E436" s="28" t="s">
        <v>703</v>
      </c>
      <c r="F436" s="28" t="s">
        <v>3283</v>
      </c>
      <c r="G436" s="28" t="s">
        <v>3406</v>
      </c>
      <c r="H436" s="28" t="s">
        <v>2011</v>
      </c>
      <c r="I436" s="28" t="s">
        <v>3407</v>
      </c>
      <c r="J436" s="28" t="s">
        <v>3408</v>
      </c>
      <c r="K436" s="31" t="s">
        <v>3409</v>
      </c>
      <c r="L436" s="31" t="s">
        <v>3410</v>
      </c>
      <c r="M436" s="28"/>
      <c r="N436" s="28" t="s">
        <v>3411</v>
      </c>
      <c r="O436" s="28"/>
      <c r="P436" s="29" t="str">
        <f t="array" ref="P436">IFERROR(XLOOKUP(D436, '2_Capability_Map'!$C$2:$C$200, '2_Capability_Map'!$M$2:$M$200, "Active"), "Active")</f>
        <v>Active</v>
      </c>
    </row>
    <row r="437" ht="199.5" customHeight="1">
      <c r="A437" s="28" t="s">
        <v>3412</v>
      </c>
      <c r="B437" s="28" t="s">
        <v>1991</v>
      </c>
      <c r="C437" s="32" t="s">
        <v>2794</v>
      </c>
      <c r="D437" s="33" t="s">
        <v>702</v>
      </c>
      <c r="E437" s="28" t="s">
        <v>703</v>
      </c>
      <c r="F437" s="28" t="s">
        <v>3283</v>
      </c>
      <c r="G437" s="28"/>
      <c r="H437" s="28" t="s">
        <v>2011</v>
      </c>
      <c r="I437" s="28" t="s">
        <v>3413</v>
      </c>
      <c r="J437" s="28" t="s">
        <v>3414</v>
      </c>
      <c r="K437" s="28" t="s">
        <v>3415</v>
      </c>
      <c r="L437" s="28" t="s">
        <v>3416</v>
      </c>
      <c r="M437" s="28"/>
      <c r="N437" s="28" t="s">
        <v>3417</v>
      </c>
      <c r="O437" s="28"/>
      <c r="P437" s="29" t="str">
        <f t="array" ref="P437">IFERROR(XLOOKUP(D437, '2_Capability_Map'!$C$2:$C$200, '2_Capability_Map'!$M$2:$M$200, "Active"), "Active")</f>
        <v>Active</v>
      </c>
    </row>
    <row r="438" ht="199.5" customHeight="1">
      <c r="A438" s="28" t="s">
        <v>3418</v>
      </c>
      <c r="B438" s="28" t="s">
        <v>1991</v>
      </c>
      <c r="C438" s="32" t="s">
        <v>2225</v>
      </c>
      <c r="D438" s="33" t="s">
        <v>702</v>
      </c>
      <c r="E438" s="28" t="s">
        <v>703</v>
      </c>
      <c r="F438" s="28" t="s">
        <v>3283</v>
      </c>
      <c r="G438" s="28"/>
      <c r="H438" s="28" t="s">
        <v>2011</v>
      </c>
      <c r="I438" s="28" t="s">
        <v>3419</v>
      </c>
      <c r="J438" s="28" t="s">
        <v>3420</v>
      </c>
      <c r="K438" s="28" t="s">
        <v>3421</v>
      </c>
      <c r="L438" s="28" t="s">
        <v>3422</v>
      </c>
      <c r="M438" s="28"/>
      <c r="N438" s="28" t="s">
        <v>3423</v>
      </c>
      <c r="O438" s="28"/>
      <c r="P438" s="29" t="str">
        <f t="array" ref="P438">IFERROR(XLOOKUP(D438, '2_Capability_Map'!$C$2:$C$200, '2_Capability_Map'!$M$2:$M$200, "Active"), "Active")</f>
        <v>Active</v>
      </c>
    </row>
    <row r="439" ht="199.5" customHeight="1">
      <c r="A439" s="28" t="s">
        <v>3424</v>
      </c>
      <c r="B439" s="28" t="s">
        <v>1991</v>
      </c>
      <c r="C439" s="32" t="s">
        <v>2225</v>
      </c>
      <c r="D439" s="33" t="s">
        <v>702</v>
      </c>
      <c r="E439" s="28" t="s">
        <v>703</v>
      </c>
      <c r="F439" s="28" t="s">
        <v>3425</v>
      </c>
      <c r="G439" s="28"/>
      <c r="H439" s="28" t="s">
        <v>2011</v>
      </c>
      <c r="I439" s="28" t="s">
        <v>3426</v>
      </c>
      <c r="J439" s="28" t="s">
        <v>3427</v>
      </c>
      <c r="K439" s="28" t="s">
        <v>3428</v>
      </c>
      <c r="L439" s="28" t="s">
        <v>3429</v>
      </c>
      <c r="M439" s="28" t="s">
        <v>3430</v>
      </c>
      <c r="N439" s="28" t="s">
        <v>3431</v>
      </c>
      <c r="O439" s="28"/>
      <c r="P439" s="29" t="str">
        <f t="array" ref="P439">IFERROR(XLOOKUP(D439, '2_Capability_Map'!$C$2:$C$200, '2_Capability_Map'!$M$2:$M$200, "Active"), "Active")</f>
        <v>Active</v>
      </c>
    </row>
    <row r="440" ht="199.5" customHeight="1">
      <c r="A440" s="28" t="s">
        <v>3432</v>
      </c>
      <c r="B440" s="28" t="s">
        <v>1991</v>
      </c>
      <c r="C440" s="32" t="s">
        <v>2239</v>
      </c>
      <c r="D440" s="33" t="s">
        <v>720</v>
      </c>
      <c r="E440" s="28" t="s">
        <v>721</v>
      </c>
      <c r="F440" s="28" t="s">
        <v>3433</v>
      </c>
      <c r="G440" s="28"/>
      <c r="H440" s="28" t="s">
        <v>2011</v>
      </c>
      <c r="I440" s="28" t="s">
        <v>3434</v>
      </c>
      <c r="J440" s="28" t="s">
        <v>3435</v>
      </c>
      <c r="K440" s="28" t="s">
        <v>3436</v>
      </c>
      <c r="L440" s="28" t="s">
        <v>3437</v>
      </c>
      <c r="M440" s="28"/>
      <c r="N440" s="28"/>
      <c r="O440" s="28"/>
      <c r="P440" s="29" t="str">
        <f t="array" ref="P440">IFERROR(XLOOKUP(D440, '2_Capability_Map'!$C$2:$C$200, '2_Capability_Map'!$M$2:$M$200, "Active"), "Active")</f>
        <v>Active</v>
      </c>
    </row>
    <row r="441" ht="199.5" customHeight="1">
      <c r="A441" s="28" t="s">
        <v>2605</v>
      </c>
      <c r="B441" s="28" t="s">
        <v>1991</v>
      </c>
      <c r="C441" s="32" t="s">
        <v>2027</v>
      </c>
      <c r="D441" s="33" t="s">
        <v>760</v>
      </c>
      <c r="E441" s="28" t="s">
        <v>761</v>
      </c>
      <c r="F441" s="28" t="s">
        <v>3438</v>
      </c>
      <c r="G441" s="28"/>
      <c r="H441" s="28" t="s">
        <v>2011</v>
      </c>
      <c r="I441" s="28" t="s">
        <v>2607</v>
      </c>
      <c r="J441" s="28" t="s">
        <v>2608</v>
      </c>
      <c r="K441" s="28" t="s">
        <v>2609</v>
      </c>
      <c r="L441" s="28" t="s">
        <v>2610</v>
      </c>
      <c r="M441" s="28" t="s">
        <v>2611</v>
      </c>
      <c r="N441" s="28" t="s">
        <v>2612</v>
      </c>
      <c r="O441" s="28"/>
      <c r="P441" s="29" t="str">
        <f t="array" ref="P441">IFERROR(XLOOKUP(D441, '2_Capability_Map'!$C$2:$C$200, '2_Capability_Map'!$M$2:$M$200, "Active"), "Active")</f>
        <v>Active</v>
      </c>
    </row>
    <row r="442" ht="199.5" customHeight="1">
      <c r="A442" s="28" t="s">
        <v>2613</v>
      </c>
      <c r="B442" s="28" t="s">
        <v>1991</v>
      </c>
      <c r="C442" s="32" t="s">
        <v>2027</v>
      </c>
      <c r="D442" s="33" t="s">
        <v>760</v>
      </c>
      <c r="E442" s="28" t="s">
        <v>761</v>
      </c>
      <c r="F442" s="28" t="s">
        <v>3438</v>
      </c>
      <c r="G442" s="28"/>
      <c r="H442" s="28" t="s">
        <v>2011</v>
      </c>
      <c r="I442" s="28" t="s">
        <v>2614</v>
      </c>
      <c r="J442" s="28" t="s">
        <v>2615</v>
      </c>
      <c r="K442" s="28" t="s">
        <v>2616</v>
      </c>
      <c r="L442" s="28" t="s">
        <v>2617</v>
      </c>
      <c r="M442" s="28" t="s">
        <v>2618</v>
      </c>
      <c r="N442" s="28" t="s">
        <v>2619</v>
      </c>
      <c r="O442" s="28"/>
      <c r="P442" s="29" t="str">
        <f t="array" ref="P442">IFERROR(XLOOKUP(D442, '2_Capability_Map'!$C$2:$C$200, '2_Capability_Map'!$M$2:$M$200, "Active"), "Active")</f>
        <v>Active</v>
      </c>
    </row>
    <row r="443" ht="199.5" customHeight="1">
      <c r="A443" s="28" t="s">
        <v>2620</v>
      </c>
      <c r="B443" s="28" t="s">
        <v>1991</v>
      </c>
      <c r="C443" s="32" t="s">
        <v>2027</v>
      </c>
      <c r="D443" s="33" t="s">
        <v>760</v>
      </c>
      <c r="E443" s="28" t="s">
        <v>761</v>
      </c>
      <c r="F443" s="28" t="s">
        <v>3438</v>
      </c>
      <c r="G443" s="28"/>
      <c r="H443" s="28" t="s">
        <v>2011</v>
      </c>
      <c r="I443" s="28" t="s">
        <v>2621</v>
      </c>
      <c r="J443" s="28" t="s">
        <v>2622</v>
      </c>
      <c r="K443" s="28" t="s">
        <v>2623</v>
      </c>
      <c r="L443" s="28" t="s">
        <v>2624</v>
      </c>
      <c r="M443" s="28" t="s">
        <v>2625</v>
      </c>
      <c r="N443" s="28" t="s">
        <v>2626</v>
      </c>
      <c r="O443" s="28"/>
      <c r="P443" s="29" t="str">
        <f t="array" ref="P443">IFERROR(XLOOKUP(D443, '2_Capability_Map'!$C$2:$C$200, '2_Capability_Map'!$M$2:$M$200, "Active"), "Active")</f>
        <v>Active</v>
      </c>
    </row>
    <row r="444" ht="199.5" customHeight="1">
      <c r="A444" s="28" t="s">
        <v>2627</v>
      </c>
      <c r="B444" s="28" t="s">
        <v>1991</v>
      </c>
      <c r="C444" s="32" t="s">
        <v>2027</v>
      </c>
      <c r="D444" s="33" t="s">
        <v>760</v>
      </c>
      <c r="E444" s="28" t="s">
        <v>761</v>
      </c>
      <c r="F444" s="28" t="s">
        <v>3438</v>
      </c>
      <c r="G444" s="28"/>
      <c r="H444" s="28" t="s">
        <v>2011</v>
      </c>
      <c r="I444" s="28" t="s">
        <v>2628</v>
      </c>
      <c r="J444" s="28" t="s">
        <v>2629</v>
      </c>
      <c r="K444" s="28" t="s">
        <v>2630</v>
      </c>
      <c r="L444" s="28" t="s">
        <v>2631</v>
      </c>
      <c r="M444" s="28" t="s">
        <v>1999</v>
      </c>
      <c r="N444" s="28" t="s">
        <v>2632</v>
      </c>
      <c r="O444" s="28"/>
      <c r="P444" s="29" t="str">
        <f t="array" ref="P444">IFERROR(XLOOKUP(D444, '2_Capability_Map'!$C$2:$C$200, '2_Capability_Map'!$M$2:$M$200, "Active"), "Active")</f>
        <v>Active</v>
      </c>
    </row>
    <row r="445" ht="199.5" customHeight="1">
      <c r="A445" s="28" t="s">
        <v>2633</v>
      </c>
      <c r="B445" s="28" t="s">
        <v>1991</v>
      </c>
      <c r="C445" s="32" t="s">
        <v>2027</v>
      </c>
      <c r="D445" s="33" t="s">
        <v>760</v>
      </c>
      <c r="E445" s="28" t="s">
        <v>761</v>
      </c>
      <c r="F445" s="28" t="s">
        <v>3438</v>
      </c>
      <c r="G445" s="28"/>
      <c r="H445" s="28" t="s">
        <v>2011</v>
      </c>
      <c r="I445" s="28" t="s">
        <v>2635</v>
      </c>
      <c r="J445" s="28" t="s">
        <v>2636</v>
      </c>
      <c r="K445" s="28" t="s">
        <v>2637</v>
      </c>
      <c r="L445" s="28" t="s">
        <v>2638</v>
      </c>
      <c r="M445" s="28" t="s">
        <v>1999</v>
      </c>
      <c r="N445" s="28" t="s">
        <v>2639</v>
      </c>
      <c r="O445" s="28"/>
      <c r="P445" s="29" t="str">
        <f t="array" ref="P445">IFERROR(XLOOKUP(D445, '2_Capability_Map'!$C$2:$C$200, '2_Capability_Map'!$M$2:$M$200, "Active"), "Active")</f>
        <v>Active</v>
      </c>
    </row>
    <row r="446" ht="199.5" customHeight="1">
      <c r="A446" s="28" t="s">
        <v>2640</v>
      </c>
      <c r="B446" s="28" t="s">
        <v>1991</v>
      </c>
      <c r="C446" s="32" t="s">
        <v>2641</v>
      </c>
      <c r="D446" s="33" t="s">
        <v>760</v>
      </c>
      <c r="E446" s="28" t="s">
        <v>761</v>
      </c>
      <c r="F446" s="28" t="s">
        <v>3439</v>
      </c>
      <c r="G446" s="28"/>
      <c r="H446" s="28" t="s">
        <v>2011</v>
      </c>
      <c r="I446" s="28" t="s">
        <v>2643</v>
      </c>
      <c r="J446" s="28" t="s">
        <v>2644</v>
      </c>
      <c r="K446" s="28" t="s">
        <v>2645</v>
      </c>
      <c r="L446" s="28" t="s">
        <v>2646</v>
      </c>
      <c r="M446" s="28"/>
      <c r="N446" s="28"/>
      <c r="O446" s="28"/>
      <c r="P446" s="29" t="str">
        <f t="array" ref="P446">IFERROR(XLOOKUP(D446, '2_Capability_Map'!$C$2:$C$200, '2_Capability_Map'!$M$2:$M$200, "Active"), "Active")</f>
        <v>Active</v>
      </c>
    </row>
    <row r="447" ht="199.5" customHeight="1">
      <c r="A447" s="28" t="s">
        <v>2647</v>
      </c>
      <c r="B447" s="28" t="s">
        <v>1991</v>
      </c>
      <c r="C447" s="32" t="s">
        <v>2641</v>
      </c>
      <c r="D447" s="33" t="s">
        <v>760</v>
      </c>
      <c r="E447" s="28" t="s">
        <v>761</v>
      </c>
      <c r="F447" s="28" t="s">
        <v>3439</v>
      </c>
      <c r="G447" s="28"/>
      <c r="H447" s="28" t="s">
        <v>2011</v>
      </c>
      <c r="I447" s="28" t="s">
        <v>2648</v>
      </c>
      <c r="J447" s="28" t="s">
        <v>2649</v>
      </c>
      <c r="K447" s="28" t="s">
        <v>2650</v>
      </c>
      <c r="L447" s="28" t="s">
        <v>2646</v>
      </c>
      <c r="M447" s="28"/>
      <c r="N447" s="28"/>
      <c r="O447" s="28"/>
      <c r="P447" s="29" t="str">
        <f t="array" ref="P447">IFERROR(XLOOKUP(D447, '2_Capability_Map'!$C$2:$C$200, '2_Capability_Map'!$M$2:$M$200, "Active"), "Active")</f>
        <v>Active</v>
      </c>
    </row>
    <row r="448" ht="199.5" customHeight="1">
      <c r="A448" s="28" t="s">
        <v>2651</v>
      </c>
      <c r="B448" s="28" t="s">
        <v>1991</v>
      </c>
      <c r="C448" s="32" t="s">
        <v>2034</v>
      </c>
      <c r="D448" s="33" t="s">
        <v>760</v>
      </c>
      <c r="E448" s="28" t="s">
        <v>761</v>
      </c>
      <c r="F448" s="28" t="s">
        <v>3438</v>
      </c>
      <c r="G448" s="28"/>
      <c r="H448" s="28" t="s">
        <v>2011</v>
      </c>
      <c r="I448" s="28" t="s">
        <v>2653</v>
      </c>
      <c r="J448" s="28" t="s">
        <v>2654</v>
      </c>
      <c r="K448" s="28" t="s">
        <v>2655</v>
      </c>
      <c r="L448" s="28"/>
      <c r="M448" s="28"/>
      <c r="N448" s="28"/>
      <c r="O448" s="28"/>
      <c r="P448" s="29" t="str">
        <f t="array" ref="P448">IFERROR(XLOOKUP(D448, '2_Capability_Map'!$C$2:$C$200, '2_Capability_Map'!$M$2:$M$200, "Active"), "Active")</f>
        <v>Active</v>
      </c>
    </row>
    <row r="449" ht="199.5" customHeight="1">
      <c r="A449" s="28" t="s">
        <v>3440</v>
      </c>
      <c r="B449" s="28" t="s">
        <v>1991</v>
      </c>
      <c r="C449" s="32" t="s">
        <v>2034</v>
      </c>
      <c r="D449" s="33" t="s">
        <v>760</v>
      </c>
      <c r="E449" s="28" t="s">
        <v>761</v>
      </c>
      <c r="F449" s="28" t="s">
        <v>3438</v>
      </c>
      <c r="G449" s="28"/>
      <c r="H449" s="28" t="s">
        <v>2011</v>
      </c>
      <c r="I449" s="28" t="s">
        <v>3441</v>
      </c>
      <c r="J449" s="28" t="s">
        <v>3442</v>
      </c>
      <c r="K449" s="28" t="s">
        <v>3443</v>
      </c>
      <c r="L449" s="28"/>
      <c r="M449" s="28"/>
      <c r="N449" s="28"/>
      <c r="O449" s="28"/>
      <c r="P449" s="29" t="str">
        <f t="array" ref="P449">IFERROR(XLOOKUP(D449, '2_Capability_Map'!$C$2:$C$200, '2_Capability_Map'!$M$2:$M$200, "Active"), "Active")</f>
        <v>Active</v>
      </c>
    </row>
    <row r="450" ht="199.5" customHeight="1">
      <c r="A450" s="28" t="s">
        <v>2656</v>
      </c>
      <c r="B450" s="28" t="s">
        <v>1991</v>
      </c>
      <c r="C450" s="32" t="s">
        <v>2034</v>
      </c>
      <c r="D450" s="33" t="s">
        <v>760</v>
      </c>
      <c r="E450" s="28" t="s">
        <v>761</v>
      </c>
      <c r="F450" s="28" t="s">
        <v>1802</v>
      </c>
      <c r="G450" s="28"/>
      <c r="H450" s="28" t="s">
        <v>2011</v>
      </c>
      <c r="I450" s="28" t="s">
        <v>2657</v>
      </c>
      <c r="J450" s="28" t="s">
        <v>2658</v>
      </c>
      <c r="K450" s="28" t="s">
        <v>2659</v>
      </c>
      <c r="L450" s="28" t="s">
        <v>2660</v>
      </c>
      <c r="M450" s="28" t="s">
        <v>2661</v>
      </c>
      <c r="N450" s="28" t="s">
        <v>2662</v>
      </c>
      <c r="O450" s="28"/>
      <c r="P450" s="29" t="str">
        <f t="array" ref="P450">IFERROR(XLOOKUP(D450, '2_Capability_Map'!$C$2:$C$200, '2_Capability_Map'!$M$2:$M$200, "Active"), "Active")</f>
        <v>Active</v>
      </c>
    </row>
    <row r="451" ht="199.5" customHeight="1">
      <c r="A451" s="28" t="s">
        <v>3444</v>
      </c>
      <c r="B451" s="28" t="s">
        <v>1991</v>
      </c>
      <c r="C451" s="32" t="s">
        <v>2034</v>
      </c>
      <c r="D451" s="33" t="s">
        <v>760</v>
      </c>
      <c r="E451" s="28" t="s">
        <v>761</v>
      </c>
      <c r="F451" s="28" t="s">
        <v>3438</v>
      </c>
      <c r="G451" s="28"/>
      <c r="H451" s="28" t="s">
        <v>2011</v>
      </c>
      <c r="I451" s="28" t="s">
        <v>3445</v>
      </c>
      <c r="J451" s="28" t="s">
        <v>3445</v>
      </c>
      <c r="K451" s="28" t="s">
        <v>3446</v>
      </c>
      <c r="L451" s="28" t="s">
        <v>3447</v>
      </c>
      <c r="M451" s="28"/>
      <c r="N451" s="28" t="s">
        <v>3448</v>
      </c>
      <c r="O451" s="28"/>
      <c r="P451" s="29" t="str">
        <f t="array" ref="P451">IFERROR(XLOOKUP(D451, '2_Capability_Map'!$C$2:$C$200, '2_Capability_Map'!$M$2:$M$200, "Active"), "Active")</f>
        <v>Active</v>
      </c>
    </row>
    <row r="452" ht="199.5" customHeight="1">
      <c r="A452" s="28" t="s">
        <v>2663</v>
      </c>
      <c r="B452" s="28" t="s">
        <v>1991</v>
      </c>
      <c r="C452" s="32" t="s">
        <v>2034</v>
      </c>
      <c r="D452" s="33" t="s">
        <v>760</v>
      </c>
      <c r="E452" s="28" t="s">
        <v>761</v>
      </c>
      <c r="F452" s="28" t="s">
        <v>3439</v>
      </c>
      <c r="G452" s="28"/>
      <c r="H452" s="28" t="s">
        <v>2011</v>
      </c>
      <c r="I452" s="28" t="s">
        <v>2664</v>
      </c>
      <c r="J452" s="28" t="s">
        <v>2664</v>
      </c>
      <c r="K452" s="28" t="s">
        <v>2665</v>
      </c>
      <c r="L452" s="28" t="s">
        <v>2666</v>
      </c>
      <c r="M452" s="28"/>
      <c r="N452" s="28" t="s">
        <v>2667</v>
      </c>
      <c r="O452" s="28"/>
      <c r="P452" s="29" t="str">
        <f t="array" ref="P452">IFERROR(XLOOKUP(D452, '2_Capability_Map'!$C$2:$C$200, '2_Capability_Map'!$M$2:$M$200, "Active"), "Active")</f>
        <v>Active</v>
      </c>
    </row>
    <row r="453" ht="199.5" customHeight="1">
      <c r="A453" s="28" t="s">
        <v>2673</v>
      </c>
      <c r="B453" s="28" t="s">
        <v>1991</v>
      </c>
      <c r="C453" s="32" t="s">
        <v>2034</v>
      </c>
      <c r="D453" s="33" t="s">
        <v>760</v>
      </c>
      <c r="E453" s="28" t="s">
        <v>761</v>
      </c>
      <c r="F453" s="28" t="s">
        <v>3439</v>
      </c>
      <c r="G453" s="28"/>
      <c r="H453" s="28" t="s">
        <v>2011</v>
      </c>
      <c r="I453" s="28" t="s">
        <v>2674</v>
      </c>
      <c r="J453" s="28" t="s">
        <v>2675</v>
      </c>
      <c r="K453" s="28" t="s">
        <v>2676</v>
      </c>
      <c r="L453" s="28" t="s">
        <v>2676</v>
      </c>
      <c r="M453" s="28"/>
      <c r="N453" s="28" t="s">
        <v>2677</v>
      </c>
      <c r="O453" s="28"/>
      <c r="P453" s="29" t="str">
        <f t="array" ref="P453">IFERROR(XLOOKUP(D453, '2_Capability_Map'!$C$2:$C$200, '2_Capability_Map'!$M$2:$M$200, "Active"), "Active")</f>
        <v>Active</v>
      </c>
    </row>
    <row r="454" ht="199.5" customHeight="1">
      <c r="A454" s="28" t="s">
        <v>2678</v>
      </c>
      <c r="B454" s="28" t="s">
        <v>1991</v>
      </c>
      <c r="C454" s="32" t="s">
        <v>2034</v>
      </c>
      <c r="D454" s="33" t="s">
        <v>760</v>
      </c>
      <c r="E454" s="28" t="s">
        <v>761</v>
      </c>
      <c r="F454" s="28" t="s">
        <v>3438</v>
      </c>
      <c r="G454" s="28"/>
      <c r="H454" s="28" t="s">
        <v>2011</v>
      </c>
      <c r="I454" s="28" t="s">
        <v>2679</v>
      </c>
      <c r="J454" s="28" t="s">
        <v>2680</v>
      </c>
      <c r="K454" s="28" t="s">
        <v>2680</v>
      </c>
      <c r="L454" s="28" t="s">
        <v>2681</v>
      </c>
      <c r="M454" s="28"/>
      <c r="N454" s="28" t="s">
        <v>2682</v>
      </c>
      <c r="O454" s="28"/>
      <c r="P454" s="29" t="str">
        <f t="array" ref="P454">IFERROR(XLOOKUP(D454, '2_Capability_Map'!$C$2:$C$200, '2_Capability_Map'!$M$2:$M$200, "Active"), "Active")</f>
        <v>Active</v>
      </c>
    </row>
    <row r="455" ht="199.5" customHeight="1">
      <c r="A455" s="28" t="s">
        <v>2688</v>
      </c>
      <c r="B455" s="28" t="s">
        <v>1991</v>
      </c>
      <c r="C455" s="32" t="s">
        <v>2034</v>
      </c>
      <c r="D455" s="33" t="s">
        <v>760</v>
      </c>
      <c r="E455" s="28" t="s">
        <v>761</v>
      </c>
      <c r="F455" s="28" t="s">
        <v>3439</v>
      </c>
      <c r="G455" s="28" t="s">
        <v>1783</v>
      </c>
      <c r="H455" s="28" t="s">
        <v>2011</v>
      </c>
      <c r="I455" s="28" t="s">
        <v>2689</v>
      </c>
      <c r="J455" s="28" t="s">
        <v>2689</v>
      </c>
      <c r="K455" s="28" t="s">
        <v>2690</v>
      </c>
      <c r="L455" s="28" t="s">
        <v>2691</v>
      </c>
      <c r="M455" s="28"/>
      <c r="N455" s="28" t="s">
        <v>2692</v>
      </c>
      <c r="O455" s="28"/>
      <c r="P455" s="29" t="str">
        <f t="array" ref="P455">IFERROR(XLOOKUP(D455, '2_Capability_Map'!$C$2:$C$200, '2_Capability_Map'!$M$2:$M$200, "Active"), "Active")</f>
        <v>Active</v>
      </c>
    </row>
    <row r="456" ht="199.5" customHeight="1">
      <c r="A456" s="28" t="s">
        <v>2699</v>
      </c>
      <c r="B456" s="28" t="s">
        <v>1991</v>
      </c>
      <c r="C456" s="32" t="s">
        <v>2034</v>
      </c>
      <c r="D456" s="33" t="s">
        <v>760</v>
      </c>
      <c r="E456" s="28" t="s">
        <v>761</v>
      </c>
      <c r="F456" s="28" t="s">
        <v>3449</v>
      </c>
      <c r="G456" s="28"/>
      <c r="H456" s="28" t="s">
        <v>2011</v>
      </c>
      <c r="I456" s="28" t="s">
        <v>2700</v>
      </c>
      <c r="J456" s="28" t="s">
        <v>2701</v>
      </c>
      <c r="K456" s="28" t="s">
        <v>2702</v>
      </c>
      <c r="L456" s="28" t="s">
        <v>2703</v>
      </c>
      <c r="M456" s="28"/>
      <c r="N456" s="28" t="s">
        <v>2704</v>
      </c>
      <c r="O456" s="28"/>
      <c r="P456" s="29" t="str">
        <f t="array" ref="P456">IFERROR(XLOOKUP(D456, '2_Capability_Map'!$C$2:$C$200, '2_Capability_Map'!$M$2:$M$200, "Active"), "Active")</f>
        <v>Active</v>
      </c>
    </row>
    <row r="457" ht="199.5" customHeight="1">
      <c r="A457" s="28" t="s">
        <v>2705</v>
      </c>
      <c r="B457" s="28" t="s">
        <v>1991</v>
      </c>
      <c r="C457" s="32" t="s">
        <v>2034</v>
      </c>
      <c r="D457" s="33" t="s">
        <v>760</v>
      </c>
      <c r="E457" s="28" t="s">
        <v>761</v>
      </c>
      <c r="F457" s="28" t="s">
        <v>3439</v>
      </c>
      <c r="G457" s="28"/>
      <c r="H457" s="28" t="s">
        <v>2166</v>
      </c>
      <c r="I457" s="28" t="s">
        <v>2706</v>
      </c>
      <c r="J457" s="28" t="s">
        <v>2707</v>
      </c>
      <c r="K457" s="28" t="s">
        <v>2708</v>
      </c>
      <c r="L457" s="28" t="s">
        <v>2709</v>
      </c>
      <c r="M457" s="28"/>
      <c r="N457" s="28" t="s">
        <v>2710</v>
      </c>
      <c r="O457" s="28"/>
      <c r="P457" s="29" t="str">
        <f t="array" ref="P457">IFERROR(XLOOKUP(D457, '2_Capability_Map'!$C$2:$C$200, '2_Capability_Map'!$M$2:$M$200, "Active"), "Active")</f>
        <v>Active</v>
      </c>
    </row>
    <row r="458" ht="199.5" customHeight="1">
      <c r="A458" s="28" t="s">
        <v>3450</v>
      </c>
      <c r="B458" s="28" t="s">
        <v>1991</v>
      </c>
      <c r="C458" s="32" t="s">
        <v>2034</v>
      </c>
      <c r="D458" s="33" t="s">
        <v>760</v>
      </c>
      <c r="E458" s="28" t="s">
        <v>761</v>
      </c>
      <c r="F458" s="28" t="s">
        <v>1802</v>
      </c>
      <c r="G458" s="28" t="s">
        <v>1783</v>
      </c>
      <c r="H458" s="28" t="s">
        <v>2011</v>
      </c>
      <c r="I458" s="28" t="s">
        <v>3451</v>
      </c>
      <c r="J458" s="28" t="s">
        <v>3452</v>
      </c>
      <c r="K458" s="28" t="s">
        <v>3453</v>
      </c>
      <c r="L458" s="31" t="s">
        <v>3454</v>
      </c>
      <c r="M458" s="31" t="s">
        <v>3455</v>
      </c>
      <c r="N458" s="28" t="s">
        <v>3456</v>
      </c>
      <c r="O458" s="28"/>
      <c r="P458" s="29" t="str">
        <f t="array" ref="P458">IFERROR(XLOOKUP(D458, '2_Capability_Map'!$C$2:$C$200, '2_Capability_Map'!$M$2:$M$200, "Active"), "Active")</f>
        <v>Active</v>
      </c>
    </row>
    <row r="459" ht="199.5" customHeight="1">
      <c r="A459" s="28" t="s">
        <v>3457</v>
      </c>
      <c r="B459" s="28" t="s">
        <v>1991</v>
      </c>
      <c r="C459" s="32" t="s">
        <v>2034</v>
      </c>
      <c r="D459" s="33" t="s">
        <v>760</v>
      </c>
      <c r="E459" s="28" t="s">
        <v>761</v>
      </c>
      <c r="F459" s="28" t="s">
        <v>3438</v>
      </c>
      <c r="G459" s="28" t="s">
        <v>1783</v>
      </c>
      <c r="H459" s="28" t="s">
        <v>2011</v>
      </c>
      <c r="I459" s="28" t="s">
        <v>3458</v>
      </c>
      <c r="J459" s="28" t="s">
        <v>3459</v>
      </c>
      <c r="K459" s="28" t="s">
        <v>3460</v>
      </c>
      <c r="L459" s="28" t="s">
        <v>3461</v>
      </c>
      <c r="M459" s="28" t="s">
        <v>3462</v>
      </c>
      <c r="N459" s="28" t="s">
        <v>3463</v>
      </c>
      <c r="O459" s="28"/>
      <c r="P459" s="29" t="str">
        <f t="array" ref="P459">IFERROR(XLOOKUP(D459, '2_Capability_Map'!$C$2:$C$200, '2_Capability_Map'!$M$2:$M$200, "Active"), "Active")</f>
        <v>Active</v>
      </c>
    </row>
    <row r="460" ht="199.5" customHeight="1">
      <c r="A460" s="28" t="s">
        <v>2711</v>
      </c>
      <c r="B460" s="28" t="s">
        <v>1991</v>
      </c>
      <c r="C460" s="32" t="s">
        <v>2347</v>
      </c>
      <c r="D460" s="33" t="s">
        <v>760</v>
      </c>
      <c r="E460" s="28" t="s">
        <v>761</v>
      </c>
      <c r="F460" s="28" t="s">
        <v>1802</v>
      </c>
      <c r="G460" s="28"/>
      <c r="H460" s="28" t="s">
        <v>2011</v>
      </c>
      <c r="I460" s="28" t="s">
        <v>2712</v>
      </c>
      <c r="J460" s="28" t="s">
        <v>2713</v>
      </c>
      <c r="K460" s="28" t="s">
        <v>2714</v>
      </c>
      <c r="L460" s="28" t="s">
        <v>2715</v>
      </c>
      <c r="M460" s="28" t="s">
        <v>2716</v>
      </c>
      <c r="N460" s="28"/>
      <c r="O460" s="28"/>
      <c r="P460" s="29" t="str">
        <f t="array" ref="P460">IFERROR(XLOOKUP(D460, '2_Capability_Map'!$C$2:$C$200, '2_Capability_Map'!$M$2:$M$200, "Active"), "Active")</f>
        <v>Active</v>
      </c>
    </row>
    <row r="461" ht="199.5" customHeight="1">
      <c r="A461" s="28" t="s">
        <v>2717</v>
      </c>
      <c r="B461" s="28" t="s">
        <v>1991</v>
      </c>
      <c r="C461" s="32" t="s">
        <v>2347</v>
      </c>
      <c r="D461" s="33" t="s">
        <v>760</v>
      </c>
      <c r="E461" s="28" t="s">
        <v>761</v>
      </c>
      <c r="F461" s="28" t="s">
        <v>1847</v>
      </c>
      <c r="G461" s="28"/>
      <c r="H461" s="28" t="s">
        <v>2011</v>
      </c>
      <c r="I461" s="28" t="s">
        <v>2719</v>
      </c>
      <c r="J461" s="28" t="s">
        <v>2720</v>
      </c>
      <c r="K461" s="28" t="s">
        <v>2721</v>
      </c>
      <c r="L461" s="28" t="s">
        <v>2722</v>
      </c>
      <c r="M461" s="28" t="s">
        <v>2723</v>
      </c>
      <c r="N461" s="28" t="s">
        <v>2724</v>
      </c>
      <c r="O461" s="28"/>
      <c r="P461" s="29" t="str">
        <f t="array" ref="P461">IFERROR(XLOOKUP(D461, '2_Capability_Map'!$C$2:$C$200, '2_Capability_Map'!$M$2:$M$200, "Active"), "Active")</f>
        <v>Active</v>
      </c>
    </row>
    <row r="462" ht="199.5" customHeight="1">
      <c r="A462" s="28" t="s">
        <v>2725</v>
      </c>
      <c r="B462" s="28" t="s">
        <v>1991</v>
      </c>
      <c r="C462" s="32" t="s">
        <v>2115</v>
      </c>
      <c r="D462" s="33" t="s">
        <v>760</v>
      </c>
      <c r="E462" s="28" t="s">
        <v>761</v>
      </c>
      <c r="F462" s="28" t="s">
        <v>3438</v>
      </c>
      <c r="G462" s="28"/>
      <c r="H462" s="28" t="s">
        <v>2011</v>
      </c>
      <c r="I462" s="28" t="s">
        <v>2727</v>
      </c>
      <c r="J462" s="28" t="s">
        <v>2728</v>
      </c>
      <c r="K462" s="28" t="s">
        <v>2729</v>
      </c>
      <c r="L462" s="28" t="s">
        <v>2730</v>
      </c>
      <c r="M462" s="28" t="s">
        <v>2731</v>
      </c>
      <c r="N462" s="28" t="s">
        <v>2731</v>
      </c>
      <c r="O462" s="28"/>
      <c r="P462" s="29" t="str">
        <f t="array" ref="P462">IFERROR(XLOOKUP(D462, '2_Capability_Map'!$C$2:$C$200, '2_Capability_Map'!$M$2:$M$200, "Active"), "Active")</f>
        <v>Active</v>
      </c>
    </row>
    <row r="463" ht="199.5" customHeight="1">
      <c r="A463" s="28" t="s">
        <v>2745</v>
      </c>
      <c r="B463" s="28" t="s">
        <v>1991</v>
      </c>
      <c r="C463" s="32" t="s">
        <v>2115</v>
      </c>
      <c r="D463" s="33" t="s">
        <v>760</v>
      </c>
      <c r="E463" s="28" t="s">
        <v>761</v>
      </c>
      <c r="F463" s="28" t="s">
        <v>3438</v>
      </c>
      <c r="G463" s="28"/>
      <c r="H463" s="28" t="s">
        <v>2011</v>
      </c>
      <c r="I463" s="28" t="s">
        <v>2746</v>
      </c>
      <c r="J463" s="28" t="s">
        <v>2747</v>
      </c>
      <c r="K463" s="28"/>
      <c r="L463" s="28"/>
      <c r="M463" s="28"/>
      <c r="N463" s="28"/>
      <c r="O463" s="28"/>
      <c r="P463" s="29" t="str">
        <f t="array" ref="P463">IFERROR(XLOOKUP(D463, '2_Capability_Map'!$C$2:$C$200, '2_Capability_Map'!$M$2:$M$200, "Active"), "Active")</f>
        <v>Active</v>
      </c>
    </row>
    <row r="464" ht="199.5" customHeight="1">
      <c r="A464" s="28" t="s">
        <v>3464</v>
      </c>
      <c r="B464" s="28" t="s">
        <v>1991</v>
      </c>
      <c r="C464" s="32" t="s">
        <v>2115</v>
      </c>
      <c r="D464" s="33" t="s">
        <v>760</v>
      </c>
      <c r="E464" s="28" t="s">
        <v>761</v>
      </c>
      <c r="F464" s="28" t="s">
        <v>3438</v>
      </c>
      <c r="G464" s="28"/>
      <c r="H464" s="28" t="s">
        <v>2011</v>
      </c>
      <c r="I464" s="28" t="s">
        <v>3465</v>
      </c>
      <c r="J464" s="28" t="s">
        <v>3466</v>
      </c>
      <c r="K464" s="28" t="s">
        <v>3467</v>
      </c>
      <c r="L464" s="28"/>
      <c r="M464" s="28"/>
      <c r="N464" s="28"/>
      <c r="O464" s="28"/>
      <c r="P464" s="29" t="str">
        <f t="array" ref="P464">IFERROR(XLOOKUP(D464, '2_Capability_Map'!$C$2:$C$200, '2_Capability_Map'!$M$2:$M$200, "Active"), "Active")</f>
        <v>Active</v>
      </c>
    </row>
    <row r="465" ht="199.5" customHeight="1">
      <c r="A465" s="28" t="s">
        <v>3468</v>
      </c>
      <c r="B465" s="28" t="s">
        <v>1991</v>
      </c>
      <c r="C465" s="32" t="s">
        <v>2115</v>
      </c>
      <c r="D465" s="33" t="s">
        <v>760</v>
      </c>
      <c r="E465" s="28" t="s">
        <v>761</v>
      </c>
      <c r="F465" s="28" t="s">
        <v>3438</v>
      </c>
      <c r="G465" s="28"/>
      <c r="H465" s="28" t="s">
        <v>2011</v>
      </c>
      <c r="I465" s="28" t="s">
        <v>3469</v>
      </c>
      <c r="J465" s="28" t="s">
        <v>3466</v>
      </c>
      <c r="K465" s="28" t="s">
        <v>3470</v>
      </c>
      <c r="L465" s="28"/>
      <c r="M465" s="28"/>
      <c r="N465" s="28"/>
      <c r="O465" s="28"/>
      <c r="P465" s="29" t="str">
        <f t="array" ref="P465">IFERROR(XLOOKUP(D465, '2_Capability_Map'!$C$2:$C$200, '2_Capability_Map'!$M$2:$M$200, "Active"), "Active")</f>
        <v>Active</v>
      </c>
    </row>
    <row r="466" ht="199.5" customHeight="1">
      <c r="A466" s="28" t="s">
        <v>2748</v>
      </c>
      <c r="B466" s="28" t="s">
        <v>1991</v>
      </c>
      <c r="C466" s="32" t="s">
        <v>2145</v>
      </c>
      <c r="D466" s="33" t="s">
        <v>753</v>
      </c>
      <c r="E466" s="28" t="s">
        <v>754</v>
      </c>
      <c r="F466" s="28" t="s">
        <v>3471</v>
      </c>
      <c r="G466" s="28"/>
      <c r="H466" s="28" t="s">
        <v>2011</v>
      </c>
      <c r="I466" s="28" t="s">
        <v>2750</v>
      </c>
      <c r="J466" s="28" t="s">
        <v>2751</v>
      </c>
      <c r="K466" s="28" t="s">
        <v>2752</v>
      </c>
      <c r="L466" s="28" t="s">
        <v>2753</v>
      </c>
      <c r="M466" s="28"/>
      <c r="N466" s="28"/>
      <c r="O466" s="28"/>
      <c r="P466" s="29" t="str">
        <f t="array" ref="P466">IFERROR(XLOOKUP(D466, '2_Capability_Map'!$C$2:$C$200, '2_Capability_Map'!$M$2:$M$200, "Active"), "Active")</f>
        <v>Active</v>
      </c>
    </row>
    <row r="467" ht="199.5" customHeight="1">
      <c r="A467" s="28" t="s">
        <v>2754</v>
      </c>
      <c r="B467" s="28" t="s">
        <v>1991</v>
      </c>
      <c r="C467" s="32" t="s">
        <v>2145</v>
      </c>
      <c r="D467" s="33" t="s">
        <v>753</v>
      </c>
      <c r="E467" s="28" t="s">
        <v>754</v>
      </c>
      <c r="F467" s="28" t="s">
        <v>3471</v>
      </c>
      <c r="G467" s="28"/>
      <c r="H467" s="28" t="s">
        <v>2011</v>
      </c>
      <c r="I467" s="28" t="s">
        <v>2756</v>
      </c>
      <c r="J467" s="28" t="s">
        <v>2757</v>
      </c>
      <c r="K467" s="28" t="s">
        <v>2758</v>
      </c>
      <c r="L467" s="28" t="s">
        <v>2758</v>
      </c>
      <c r="M467" s="28" t="s">
        <v>2759</v>
      </c>
      <c r="N467" s="28" t="s">
        <v>2760</v>
      </c>
      <c r="O467" s="28"/>
      <c r="P467" s="29" t="str">
        <f t="array" ref="P467">IFERROR(XLOOKUP(D467, '2_Capability_Map'!$C$2:$C$200, '2_Capability_Map'!$M$2:$M$200, "Active"), "Active")</f>
        <v>Active</v>
      </c>
    </row>
    <row r="468" ht="199.5" customHeight="1">
      <c r="A468" s="28" t="s">
        <v>2761</v>
      </c>
      <c r="B468" s="28" t="s">
        <v>1991</v>
      </c>
      <c r="C468" s="28" t="s">
        <v>2762</v>
      </c>
      <c r="D468" s="28" t="s">
        <v>753</v>
      </c>
      <c r="E468" s="28" t="s">
        <v>754</v>
      </c>
      <c r="F468" s="28" t="s">
        <v>3472</v>
      </c>
      <c r="G468" s="28"/>
      <c r="H468" s="28" t="s">
        <v>2011</v>
      </c>
      <c r="I468" s="28" t="s">
        <v>2764</v>
      </c>
      <c r="J468" s="28" t="s">
        <v>2765</v>
      </c>
      <c r="K468" s="28" t="s">
        <v>2766</v>
      </c>
      <c r="L468" s="28" t="s">
        <v>2767</v>
      </c>
      <c r="M468" s="28"/>
      <c r="N468" s="28" t="s">
        <v>2768</v>
      </c>
      <c r="O468" s="28"/>
      <c r="P468" s="29" t="str">
        <f t="array" ref="P468">IFERROR(XLOOKUP(D468, '2_Capability_Map'!$C$2:$C$200, '2_Capability_Map'!$M$2:$M$200, "Active"), "Active")</f>
        <v>Active</v>
      </c>
    </row>
    <row r="469" ht="199.5" customHeight="1">
      <c r="A469" s="28" t="s">
        <v>3473</v>
      </c>
      <c r="B469" s="28" t="s">
        <v>1991</v>
      </c>
      <c r="C469" s="28" t="s">
        <v>3474</v>
      </c>
      <c r="D469" s="28" t="s">
        <v>766</v>
      </c>
      <c r="E469" s="28" t="s">
        <v>767</v>
      </c>
      <c r="F469" s="28" t="s">
        <v>3475</v>
      </c>
      <c r="G469" s="28"/>
      <c r="H469" s="28" t="s">
        <v>2011</v>
      </c>
      <c r="I469" s="28" t="s">
        <v>3476</v>
      </c>
      <c r="J469" s="28" t="s">
        <v>3477</v>
      </c>
      <c r="K469" s="28"/>
      <c r="L469" s="28"/>
      <c r="M469" s="28"/>
      <c r="N469" s="28"/>
      <c r="O469" s="28"/>
      <c r="P469" s="29" t="str">
        <f t="array" ref="P469">IFERROR(XLOOKUP(D469, '2_Capability_Map'!$C$2:$C$200, '2_Capability_Map'!$M$2:$M$200, "Active"), "Active")</f>
        <v>Active</v>
      </c>
    </row>
    <row r="470" ht="199.5" customHeight="1">
      <c r="A470" s="28" t="s">
        <v>3478</v>
      </c>
      <c r="B470" s="28" t="s">
        <v>1991</v>
      </c>
      <c r="C470" s="32" t="s">
        <v>2115</v>
      </c>
      <c r="D470" s="33" t="s">
        <v>766</v>
      </c>
      <c r="E470" s="28" t="s">
        <v>767</v>
      </c>
      <c r="F470" s="28" t="s">
        <v>3479</v>
      </c>
      <c r="G470" s="28" t="s">
        <v>2198</v>
      </c>
      <c r="H470" s="28" t="s">
        <v>2011</v>
      </c>
      <c r="I470" s="28" t="s">
        <v>3480</v>
      </c>
      <c r="J470" s="28" t="s">
        <v>3481</v>
      </c>
      <c r="K470" s="28" t="s">
        <v>3482</v>
      </c>
      <c r="L470" s="28" t="s">
        <v>3483</v>
      </c>
      <c r="M470" s="28"/>
      <c r="N470" s="28" t="s">
        <v>3484</v>
      </c>
      <c r="O470" s="28"/>
      <c r="P470" s="29" t="str">
        <f t="array" ref="P470">IFERROR(XLOOKUP(D470, '2_Capability_Map'!$C$2:$C$200, '2_Capability_Map'!$M$2:$M$200, "Active"), "Active")</f>
        <v>Active</v>
      </c>
    </row>
    <row r="471" ht="199.5" customHeight="1">
      <c r="A471" s="28" t="s">
        <v>3485</v>
      </c>
      <c r="B471" s="28" t="s">
        <v>1991</v>
      </c>
      <c r="C471" s="32" t="s">
        <v>2115</v>
      </c>
      <c r="D471" s="33" t="s">
        <v>766</v>
      </c>
      <c r="E471" s="28" t="s">
        <v>767</v>
      </c>
      <c r="F471" s="28" t="s">
        <v>3479</v>
      </c>
      <c r="G471" s="28"/>
      <c r="H471" s="28" t="s">
        <v>2011</v>
      </c>
      <c r="I471" s="28" t="s">
        <v>3486</v>
      </c>
      <c r="J471" s="28" t="s">
        <v>3487</v>
      </c>
      <c r="K471" s="28" t="s">
        <v>3488</v>
      </c>
      <c r="L471" s="28" t="s">
        <v>3489</v>
      </c>
      <c r="M471" s="28" t="s">
        <v>3490</v>
      </c>
      <c r="N471" s="28" t="s">
        <v>3491</v>
      </c>
      <c r="O471" s="28"/>
      <c r="P471" s="29" t="str">
        <f t="array" ref="P471">IFERROR(XLOOKUP(D471, '2_Capability_Map'!$C$2:$C$200, '2_Capability_Map'!$M$2:$M$200, "Active"), "Active")</f>
        <v>Active</v>
      </c>
    </row>
    <row r="472" ht="199.5" customHeight="1">
      <c r="A472" s="28" t="s">
        <v>3492</v>
      </c>
      <c r="B472" s="28" t="s">
        <v>1991</v>
      </c>
      <c r="C472" s="32" t="s">
        <v>2115</v>
      </c>
      <c r="D472" s="33" t="s">
        <v>766</v>
      </c>
      <c r="E472" s="28" t="s">
        <v>767</v>
      </c>
      <c r="F472" s="28" t="s">
        <v>3493</v>
      </c>
      <c r="G472" s="28"/>
      <c r="H472" s="28" t="s">
        <v>2011</v>
      </c>
      <c r="I472" s="28" t="s">
        <v>3494</v>
      </c>
      <c r="J472" s="28" t="s">
        <v>3495</v>
      </c>
      <c r="K472" s="28" t="s">
        <v>3496</v>
      </c>
      <c r="L472" s="28" t="s">
        <v>3497</v>
      </c>
      <c r="M472" s="28"/>
      <c r="N472" s="28" t="s">
        <v>3498</v>
      </c>
      <c r="O472" s="28"/>
      <c r="P472" s="29" t="str">
        <f t="array" ref="P472">IFERROR(XLOOKUP(D472, '2_Capability_Map'!$C$2:$C$200, '2_Capability_Map'!$M$2:$M$200, "Active"), "Active")</f>
        <v>Active</v>
      </c>
    </row>
    <row r="473" ht="199.5" customHeight="1">
      <c r="A473" s="28" t="s">
        <v>3499</v>
      </c>
      <c r="B473" s="28" t="s">
        <v>1991</v>
      </c>
      <c r="C473" s="32" t="s">
        <v>2115</v>
      </c>
      <c r="D473" s="33" t="s">
        <v>766</v>
      </c>
      <c r="E473" s="28" t="s">
        <v>767</v>
      </c>
      <c r="F473" s="28" t="s">
        <v>3493</v>
      </c>
      <c r="G473" s="28"/>
      <c r="H473" s="28" t="s">
        <v>2011</v>
      </c>
      <c r="I473" s="28" t="s">
        <v>3500</v>
      </c>
      <c r="J473" s="28" t="s">
        <v>3501</v>
      </c>
      <c r="K473" s="28" t="s">
        <v>3502</v>
      </c>
      <c r="L473" s="28" t="s">
        <v>3503</v>
      </c>
      <c r="M473" s="28" t="s">
        <v>2195</v>
      </c>
      <c r="N473" s="28" t="s">
        <v>3504</v>
      </c>
      <c r="O473" s="28"/>
      <c r="P473" s="29" t="str">
        <f t="array" ref="P473">IFERROR(XLOOKUP(D473, '2_Capability_Map'!$C$2:$C$200, '2_Capability_Map'!$M$2:$M$200, "Active"), "Active")</f>
        <v>Active</v>
      </c>
    </row>
    <row r="474" ht="199.5" customHeight="1">
      <c r="A474" s="28" t="s">
        <v>3505</v>
      </c>
      <c r="B474" s="28" t="s">
        <v>1991</v>
      </c>
      <c r="C474" s="32" t="s">
        <v>2115</v>
      </c>
      <c r="D474" s="33" t="s">
        <v>766</v>
      </c>
      <c r="E474" s="28" t="s">
        <v>767</v>
      </c>
      <c r="F474" s="28" t="s">
        <v>3479</v>
      </c>
      <c r="G474" s="28"/>
      <c r="H474" s="28" t="s">
        <v>2011</v>
      </c>
      <c r="I474" s="28" t="s">
        <v>3506</v>
      </c>
      <c r="J474" s="28" t="s">
        <v>3507</v>
      </c>
      <c r="K474" s="28" t="s">
        <v>3508</v>
      </c>
      <c r="L474" s="28" t="s">
        <v>3509</v>
      </c>
      <c r="M474" s="28" t="s">
        <v>3510</v>
      </c>
      <c r="N474" s="28" t="s">
        <v>3511</v>
      </c>
      <c r="O474" s="28"/>
      <c r="P474" s="29" t="str">
        <f t="array" ref="P474">IFERROR(XLOOKUP(D474, '2_Capability_Map'!$C$2:$C$200, '2_Capability_Map'!$M$2:$M$200, "Active"), "Active")</f>
        <v>Active</v>
      </c>
    </row>
    <row r="475" ht="199.5" customHeight="1">
      <c r="A475" s="28" t="s">
        <v>3512</v>
      </c>
      <c r="B475" s="28" t="s">
        <v>1991</v>
      </c>
      <c r="C475" s="32" t="s">
        <v>2115</v>
      </c>
      <c r="D475" s="33" t="s">
        <v>766</v>
      </c>
      <c r="E475" s="28" t="s">
        <v>767</v>
      </c>
      <c r="F475" s="28" t="s">
        <v>3479</v>
      </c>
      <c r="G475" s="28" t="s">
        <v>2198</v>
      </c>
      <c r="H475" s="28" t="s">
        <v>2011</v>
      </c>
      <c r="I475" s="28" t="s">
        <v>3513</v>
      </c>
      <c r="J475" s="28" t="s">
        <v>3514</v>
      </c>
      <c r="K475" s="28" t="s">
        <v>3515</v>
      </c>
      <c r="L475" s="28" t="s">
        <v>3516</v>
      </c>
      <c r="M475" s="28" t="s">
        <v>2195</v>
      </c>
      <c r="N475" s="28" t="s">
        <v>3517</v>
      </c>
      <c r="O475" s="28"/>
      <c r="P475" s="29" t="str">
        <f t="array" ref="P475">IFERROR(XLOOKUP(D475, '2_Capability_Map'!$C$2:$C$200, '2_Capability_Map'!$M$2:$M$200, "Active"), "Active")</f>
        <v>Active</v>
      </c>
    </row>
    <row r="476" ht="199.5" customHeight="1">
      <c r="A476" s="28" t="s">
        <v>3518</v>
      </c>
      <c r="B476" s="28" t="s">
        <v>1991</v>
      </c>
      <c r="C476" s="32" t="s">
        <v>2115</v>
      </c>
      <c r="D476" s="33" t="s">
        <v>766</v>
      </c>
      <c r="E476" s="28" t="s">
        <v>767</v>
      </c>
      <c r="F476" s="28" t="s">
        <v>3493</v>
      </c>
      <c r="G476" s="28"/>
      <c r="H476" s="28" t="s">
        <v>2011</v>
      </c>
      <c r="I476" s="28" t="s">
        <v>3519</v>
      </c>
      <c r="J476" s="28" t="s">
        <v>3520</v>
      </c>
      <c r="K476" s="28" t="s">
        <v>3521</v>
      </c>
      <c r="L476" s="28" t="s">
        <v>3522</v>
      </c>
      <c r="M476" s="28" t="s">
        <v>3523</v>
      </c>
      <c r="N476" s="28" t="s">
        <v>3524</v>
      </c>
      <c r="O476" s="28"/>
      <c r="P476" s="29" t="str">
        <f t="array" ref="P476">IFERROR(XLOOKUP(D476, '2_Capability_Map'!$C$2:$C$200, '2_Capability_Map'!$M$2:$M$200, "Active"), "Active")</f>
        <v>Active</v>
      </c>
    </row>
    <row r="477" ht="199.5" customHeight="1">
      <c r="A477" s="28" t="s">
        <v>3525</v>
      </c>
      <c r="B477" s="28" t="s">
        <v>1991</v>
      </c>
      <c r="C477" s="32" t="s">
        <v>2115</v>
      </c>
      <c r="D477" s="33" t="s">
        <v>766</v>
      </c>
      <c r="E477" s="28" t="s">
        <v>767</v>
      </c>
      <c r="F477" s="28" t="s">
        <v>3526</v>
      </c>
      <c r="G477" s="28"/>
      <c r="H477" s="28" t="s">
        <v>2011</v>
      </c>
      <c r="I477" s="28" t="s">
        <v>3527</v>
      </c>
      <c r="J477" s="28" t="s">
        <v>3528</v>
      </c>
      <c r="K477" s="28" t="s">
        <v>3529</v>
      </c>
      <c r="L477" s="28" t="s">
        <v>3530</v>
      </c>
      <c r="M477" s="28" t="s">
        <v>2195</v>
      </c>
      <c r="N477" s="28" t="s">
        <v>3531</v>
      </c>
      <c r="O477" s="28"/>
      <c r="P477" s="29" t="str">
        <f t="array" ref="P477">IFERROR(XLOOKUP(D477, '2_Capability_Map'!$C$2:$C$200, '2_Capability_Map'!$M$2:$M$200, "Active"), "Active")</f>
        <v>Active</v>
      </c>
    </row>
    <row r="478" ht="199.5" customHeight="1">
      <c r="A478" s="28" t="s">
        <v>3532</v>
      </c>
      <c r="B478" s="28" t="s">
        <v>1991</v>
      </c>
      <c r="C478" s="32" t="s">
        <v>2115</v>
      </c>
      <c r="D478" s="33" t="s">
        <v>766</v>
      </c>
      <c r="E478" s="28" t="s">
        <v>767</v>
      </c>
      <c r="F478" s="28" t="s">
        <v>3493</v>
      </c>
      <c r="G478" s="28" t="s">
        <v>2198</v>
      </c>
      <c r="H478" s="28" t="s">
        <v>2011</v>
      </c>
      <c r="I478" s="28" t="s">
        <v>3533</v>
      </c>
      <c r="J478" s="28" t="s">
        <v>3534</v>
      </c>
      <c r="K478" s="28" t="s">
        <v>3535</v>
      </c>
      <c r="L478" s="28" t="s">
        <v>3536</v>
      </c>
      <c r="M478" s="28" t="s">
        <v>2195</v>
      </c>
      <c r="N478" s="28" t="s">
        <v>3537</v>
      </c>
      <c r="O478" s="28"/>
      <c r="P478" s="29" t="str">
        <f t="array" ref="P478">IFERROR(XLOOKUP(D478, '2_Capability_Map'!$C$2:$C$200, '2_Capability_Map'!$M$2:$M$200, "Active"), "Active")</f>
        <v>Active</v>
      </c>
    </row>
    <row r="479" ht="199.5" customHeight="1">
      <c r="A479" s="28" t="s">
        <v>3538</v>
      </c>
      <c r="B479" s="28" t="s">
        <v>1991</v>
      </c>
      <c r="C479" s="32" t="s">
        <v>2115</v>
      </c>
      <c r="D479" s="33" t="s">
        <v>766</v>
      </c>
      <c r="E479" s="28" t="s">
        <v>767</v>
      </c>
      <c r="F479" s="28" t="s">
        <v>3493</v>
      </c>
      <c r="G479" s="28" t="s">
        <v>2198</v>
      </c>
      <c r="H479" s="28" t="s">
        <v>2011</v>
      </c>
      <c r="I479" s="28" t="s">
        <v>3539</v>
      </c>
      <c r="J479" s="28" t="s">
        <v>3540</v>
      </c>
      <c r="K479" s="28" t="s">
        <v>3541</v>
      </c>
      <c r="L479" s="28" t="s">
        <v>3542</v>
      </c>
      <c r="M479" s="28" t="s">
        <v>2195</v>
      </c>
      <c r="N479" s="28" t="s">
        <v>3543</v>
      </c>
      <c r="O479" s="28"/>
      <c r="P479" s="29" t="str">
        <f t="array" ref="P479">IFERROR(XLOOKUP(D479, '2_Capability_Map'!$C$2:$C$200, '2_Capability_Map'!$M$2:$M$200, "Active"), "Active")</f>
        <v>Active</v>
      </c>
    </row>
    <row r="480" ht="199.5" customHeight="1">
      <c r="A480" s="28" t="s">
        <v>3544</v>
      </c>
      <c r="B480" s="28" t="s">
        <v>1991</v>
      </c>
      <c r="C480" s="32" t="s">
        <v>2115</v>
      </c>
      <c r="D480" s="33" t="s">
        <v>766</v>
      </c>
      <c r="E480" s="28" t="s">
        <v>767</v>
      </c>
      <c r="F480" s="28" t="s">
        <v>3545</v>
      </c>
      <c r="G480" s="28"/>
      <c r="H480" s="28" t="s">
        <v>2011</v>
      </c>
      <c r="I480" s="28" t="s">
        <v>3546</v>
      </c>
      <c r="J480" s="28" t="s">
        <v>3547</v>
      </c>
      <c r="K480" s="28" t="s">
        <v>3547</v>
      </c>
      <c r="L480" s="28" t="s">
        <v>3548</v>
      </c>
      <c r="M480" s="28" t="s">
        <v>3549</v>
      </c>
      <c r="N480" s="28" t="s">
        <v>3550</v>
      </c>
      <c r="O480" s="28"/>
      <c r="P480" s="29" t="str">
        <f t="array" ref="P480">IFERROR(XLOOKUP(D480, '2_Capability_Map'!$C$2:$C$200, '2_Capability_Map'!$M$2:$M$200, "Active"), "Active")</f>
        <v>Active</v>
      </c>
    </row>
    <row r="481" ht="199.5" customHeight="1">
      <c r="A481" s="28" t="s">
        <v>3551</v>
      </c>
      <c r="B481" s="28" t="s">
        <v>1991</v>
      </c>
      <c r="C481" s="32" t="s">
        <v>2115</v>
      </c>
      <c r="D481" s="33" t="s">
        <v>766</v>
      </c>
      <c r="E481" s="28" t="s">
        <v>767</v>
      </c>
      <c r="F481" s="28" t="s">
        <v>3552</v>
      </c>
      <c r="G481" s="28"/>
      <c r="H481" s="28" t="s">
        <v>2011</v>
      </c>
      <c r="I481" s="28" t="s">
        <v>3553</v>
      </c>
      <c r="J481" s="28" t="s">
        <v>3554</v>
      </c>
      <c r="K481" s="28" t="s">
        <v>3554</v>
      </c>
      <c r="L481" s="28" t="s">
        <v>3555</v>
      </c>
      <c r="M481" s="28" t="s">
        <v>3556</v>
      </c>
      <c r="N481" s="28" t="s">
        <v>3557</v>
      </c>
      <c r="O481" s="28"/>
      <c r="P481" s="29" t="str">
        <f t="array" ref="P481">IFERROR(XLOOKUP(D481, '2_Capability_Map'!$C$2:$C$200, '2_Capability_Map'!$M$2:$M$200, "Active"), "Active")</f>
        <v>Active</v>
      </c>
    </row>
    <row r="482" ht="199.5" customHeight="1">
      <c r="A482" s="28" t="s">
        <v>3558</v>
      </c>
      <c r="B482" s="28" t="s">
        <v>1991</v>
      </c>
      <c r="C482" s="32" t="s">
        <v>2115</v>
      </c>
      <c r="D482" s="33" t="s">
        <v>766</v>
      </c>
      <c r="E482" s="28" t="s">
        <v>767</v>
      </c>
      <c r="F482" s="28" t="s">
        <v>3475</v>
      </c>
      <c r="G482" s="28" t="s">
        <v>2198</v>
      </c>
      <c r="H482" s="28" t="s">
        <v>2011</v>
      </c>
      <c r="I482" s="28" t="s">
        <v>3559</v>
      </c>
      <c r="J482" s="28" t="s">
        <v>3560</v>
      </c>
      <c r="K482" s="28" t="s">
        <v>3561</v>
      </c>
      <c r="L482" s="28" t="s">
        <v>3562</v>
      </c>
      <c r="M482" s="28" t="s">
        <v>2195</v>
      </c>
      <c r="N482" s="28" t="s">
        <v>3563</v>
      </c>
      <c r="O482" s="28"/>
      <c r="P482" s="29" t="str">
        <f t="array" ref="P482">IFERROR(XLOOKUP(D482, '2_Capability_Map'!$C$2:$C$200, '2_Capability_Map'!$M$2:$M$200, "Active"), "Active")</f>
        <v>Active</v>
      </c>
    </row>
    <row r="483" ht="199.5" customHeight="1">
      <c r="A483" s="28" t="s">
        <v>3564</v>
      </c>
      <c r="B483" s="28" t="s">
        <v>1991</v>
      </c>
      <c r="C483" s="32" t="s">
        <v>2115</v>
      </c>
      <c r="D483" s="33" t="s">
        <v>766</v>
      </c>
      <c r="E483" s="28" t="s">
        <v>767</v>
      </c>
      <c r="F483" s="28" t="s">
        <v>3479</v>
      </c>
      <c r="G483" s="28"/>
      <c r="H483" s="28" t="s">
        <v>2011</v>
      </c>
      <c r="I483" s="28" t="s">
        <v>3565</v>
      </c>
      <c r="J483" s="28" t="s">
        <v>3565</v>
      </c>
      <c r="K483" s="28" t="s">
        <v>3566</v>
      </c>
      <c r="L483" s="28" t="s">
        <v>3567</v>
      </c>
      <c r="M483" s="28" t="s">
        <v>3568</v>
      </c>
      <c r="N483" s="28" t="s">
        <v>3569</v>
      </c>
      <c r="O483" s="28"/>
      <c r="P483" s="29" t="str">
        <f t="array" ref="P483">IFERROR(XLOOKUP(D483, '2_Capability_Map'!$C$2:$C$200, '2_Capability_Map'!$M$2:$M$200, "Active"), "Active")</f>
        <v>Active</v>
      </c>
    </row>
    <row r="484" ht="199.5" customHeight="1">
      <c r="A484" s="28" t="s">
        <v>3570</v>
      </c>
      <c r="B484" s="28" t="s">
        <v>1991</v>
      </c>
      <c r="C484" s="32" t="s">
        <v>2115</v>
      </c>
      <c r="D484" s="33" t="s">
        <v>766</v>
      </c>
      <c r="E484" s="28" t="s">
        <v>767</v>
      </c>
      <c r="F484" s="28" t="s">
        <v>3479</v>
      </c>
      <c r="G484" s="28" t="s">
        <v>2198</v>
      </c>
      <c r="H484" s="28" t="s">
        <v>2011</v>
      </c>
      <c r="I484" s="28" t="s">
        <v>3571</v>
      </c>
      <c r="J484" s="28" t="s">
        <v>3572</v>
      </c>
      <c r="K484" s="28" t="s">
        <v>3573</v>
      </c>
      <c r="L484" s="28" t="s">
        <v>3574</v>
      </c>
      <c r="M484" s="28"/>
      <c r="N484" s="28" t="s">
        <v>3575</v>
      </c>
      <c r="O484" s="28"/>
      <c r="P484" s="29" t="str">
        <f t="array" ref="P484">IFERROR(XLOOKUP(D484, '2_Capability_Map'!$C$2:$C$200, '2_Capability_Map'!$M$2:$M$200, "Active"), "Active")</f>
        <v>Active</v>
      </c>
    </row>
    <row r="485" ht="199.5" customHeight="1">
      <c r="A485" s="28" t="s">
        <v>3576</v>
      </c>
      <c r="B485" s="28" t="s">
        <v>1991</v>
      </c>
      <c r="C485" s="32" t="s">
        <v>2115</v>
      </c>
      <c r="D485" s="33" t="s">
        <v>766</v>
      </c>
      <c r="E485" s="28" t="s">
        <v>767</v>
      </c>
      <c r="F485" s="28" t="s">
        <v>3493</v>
      </c>
      <c r="G485" s="28"/>
      <c r="H485" s="28" t="s">
        <v>2011</v>
      </c>
      <c r="I485" s="28" t="s">
        <v>3577</v>
      </c>
      <c r="J485" s="28" t="s">
        <v>3578</v>
      </c>
      <c r="K485" s="28" t="s">
        <v>3579</v>
      </c>
      <c r="L485" s="28" t="s">
        <v>3580</v>
      </c>
      <c r="M485" s="28" t="s">
        <v>3581</v>
      </c>
      <c r="N485" s="28" t="s">
        <v>3582</v>
      </c>
      <c r="O485" s="28"/>
      <c r="P485" s="29" t="str">
        <f t="array" ref="P485">IFERROR(XLOOKUP(D485, '2_Capability_Map'!$C$2:$C$200, '2_Capability_Map'!$M$2:$M$200, "Active"), "Active")</f>
        <v>Active</v>
      </c>
    </row>
    <row r="486" ht="199.5" customHeight="1">
      <c r="A486" s="28" t="s">
        <v>3583</v>
      </c>
      <c r="B486" s="28" t="s">
        <v>1991</v>
      </c>
      <c r="C486" s="32" t="s">
        <v>2115</v>
      </c>
      <c r="D486" s="33" t="s">
        <v>766</v>
      </c>
      <c r="E486" s="28" t="s">
        <v>767</v>
      </c>
      <c r="F486" s="28" t="s">
        <v>3475</v>
      </c>
      <c r="G486" s="28"/>
      <c r="H486" s="28" t="s">
        <v>2011</v>
      </c>
      <c r="I486" s="28" t="s">
        <v>3584</v>
      </c>
      <c r="J486" s="28" t="s">
        <v>3584</v>
      </c>
      <c r="K486" s="28" t="s">
        <v>3584</v>
      </c>
      <c r="L486" s="28" t="s">
        <v>3585</v>
      </c>
      <c r="M486" s="28" t="s">
        <v>2195</v>
      </c>
      <c r="N486" s="28" t="s">
        <v>3586</v>
      </c>
      <c r="O486" s="28"/>
      <c r="P486" s="29" t="str">
        <f t="array" ref="P486">IFERROR(XLOOKUP(D486, '2_Capability_Map'!$C$2:$C$200, '2_Capability_Map'!$M$2:$M$200, "Active"), "Active")</f>
        <v>Active</v>
      </c>
    </row>
    <row r="487" ht="199.5" customHeight="1">
      <c r="A487" s="28" t="s">
        <v>3587</v>
      </c>
      <c r="B487" s="28" t="s">
        <v>1991</v>
      </c>
      <c r="C487" s="32" t="s">
        <v>2115</v>
      </c>
      <c r="D487" s="33" t="s">
        <v>766</v>
      </c>
      <c r="E487" s="28" t="s">
        <v>767</v>
      </c>
      <c r="F487" s="28" t="s">
        <v>3475</v>
      </c>
      <c r="G487" s="28"/>
      <c r="H487" s="28" t="s">
        <v>2011</v>
      </c>
      <c r="I487" s="28" t="s">
        <v>3588</v>
      </c>
      <c r="J487" s="28" t="s">
        <v>3578</v>
      </c>
      <c r="K487" s="28" t="s">
        <v>3589</v>
      </c>
      <c r="L487" s="28" t="s">
        <v>3590</v>
      </c>
      <c r="M487" s="28" t="s">
        <v>2195</v>
      </c>
      <c r="N487" s="28" t="s">
        <v>3591</v>
      </c>
      <c r="O487" s="28"/>
      <c r="P487" s="29" t="str">
        <f t="array" ref="P487">IFERROR(XLOOKUP(D487, '2_Capability_Map'!$C$2:$C$200, '2_Capability_Map'!$M$2:$M$200, "Active"), "Active")</f>
        <v>Active</v>
      </c>
    </row>
    <row r="488" ht="199.5" customHeight="1">
      <c r="A488" s="28" t="s">
        <v>3592</v>
      </c>
      <c r="B488" s="28" t="s">
        <v>1991</v>
      </c>
      <c r="C488" s="32" t="s">
        <v>2115</v>
      </c>
      <c r="D488" s="33" t="s">
        <v>766</v>
      </c>
      <c r="E488" s="28" t="s">
        <v>767</v>
      </c>
      <c r="F488" s="28" t="s">
        <v>3479</v>
      </c>
      <c r="G488" s="28"/>
      <c r="H488" s="28" t="s">
        <v>2011</v>
      </c>
      <c r="I488" s="28" t="s">
        <v>3593</v>
      </c>
      <c r="J488" s="28" t="s">
        <v>3594</v>
      </c>
      <c r="K488" s="28" t="s">
        <v>3595</v>
      </c>
      <c r="L488" s="28" t="s">
        <v>3596</v>
      </c>
      <c r="M488" s="28" t="s">
        <v>3597</v>
      </c>
      <c r="N488" s="28" t="s">
        <v>3598</v>
      </c>
      <c r="O488" s="28"/>
      <c r="P488" s="29" t="str">
        <f t="array" ref="P488">IFERROR(XLOOKUP(D488, '2_Capability_Map'!$C$2:$C$200, '2_Capability_Map'!$M$2:$M$200, "Active"), "Active")</f>
        <v>Active</v>
      </c>
    </row>
    <row r="489" ht="199.5" customHeight="1">
      <c r="A489" s="28" t="s">
        <v>3599</v>
      </c>
      <c r="B489" s="28" t="s">
        <v>1991</v>
      </c>
      <c r="C489" s="32" t="s">
        <v>2115</v>
      </c>
      <c r="D489" s="33" t="s">
        <v>766</v>
      </c>
      <c r="E489" s="28" t="s">
        <v>767</v>
      </c>
      <c r="F489" s="28" t="s">
        <v>3475</v>
      </c>
      <c r="G489" s="28"/>
      <c r="H489" s="28" t="s">
        <v>2011</v>
      </c>
      <c r="I489" s="28" t="s">
        <v>3600</v>
      </c>
      <c r="J489" s="28" t="s">
        <v>3600</v>
      </c>
      <c r="K489" s="28" t="s">
        <v>3601</v>
      </c>
      <c r="L489" s="28" t="s">
        <v>3602</v>
      </c>
      <c r="M489" s="28"/>
      <c r="N489" s="28" t="s">
        <v>3603</v>
      </c>
      <c r="O489" s="28"/>
      <c r="P489" s="29" t="str">
        <f t="array" ref="P489">IFERROR(XLOOKUP(D489, '2_Capability_Map'!$C$2:$C$200, '2_Capability_Map'!$M$2:$M$200, "Active"), "Active")</f>
        <v>Active</v>
      </c>
    </row>
    <row r="490" ht="199.5" customHeight="1">
      <c r="A490" s="28" t="s">
        <v>3604</v>
      </c>
      <c r="B490" s="28" t="s">
        <v>1991</v>
      </c>
      <c r="C490" s="32" t="s">
        <v>2115</v>
      </c>
      <c r="D490" s="33" t="s">
        <v>766</v>
      </c>
      <c r="E490" s="28" t="s">
        <v>767</v>
      </c>
      <c r="F490" s="28" t="s">
        <v>3475</v>
      </c>
      <c r="G490" s="28"/>
      <c r="H490" s="28" t="s">
        <v>2011</v>
      </c>
      <c r="I490" s="28" t="s">
        <v>3605</v>
      </c>
      <c r="J490" s="28" t="s">
        <v>3606</v>
      </c>
      <c r="K490" s="28" t="s">
        <v>3606</v>
      </c>
      <c r="L490" s="28" t="s">
        <v>3607</v>
      </c>
      <c r="M490" s="28" t="s">
        <v>3608</v>
      </c>
      <c r="N490" s="28" t="s">
        <v>3609</v>
      </c>
      <c r="O490" s="28"/>
      <c r="P490" s="29" t="str">
        <f t="array" ref="P490">IFERROR(XLOOKUP(D490, '2_Capability_Map'!$C$2:$C$200, '2_Capability_Map'!$M$2:$M$200, "Active"), "Active")</f>
        <v>Active</v>
      </c>
    </row>
    <row r="491" ht="199.5" customHeight="1">
      <c r="A491" s="28" t="s">
        <v>3610</v>
      </c>
      <c r="B491" s="28" t="s">
        <v>1991</v>
      </c>
      <c r="C491" s="32" t="s">
        <v>2115</v>
      </c>
      <c r="D491" s="33" t="s">
        <v>766</v>
      </c>
      <c r="E491" s="28" t="s">
        <v>767</v>
      </c>
      <c r="F491" s="28" t="s">
        <v>3611</v>
      </c>
      <c r="G491" s="28" t="s">
        <v>1783</v>
      </c>
      <c r="H491" s="28" t="s">
        <v>2011</v>
      </c>
      <c r="I491" s="28" t="s">
        <v>3612</v>
      </c>
      <c r="J491" s="28" t="s">
        <v>3613</v>
      </c>
      <c r="K491" s="28" t="s">
        <v>3614</v>
      </c>
      <c r="L491" s="28" t="s">
        <v>3615</v>
      </c>
      <c r="M491" s="28" t="s">
        <v>3616</v>
      </c>
      <c r="N491" s="28" t="s">
        <v>3617</v>
      </c>
      <c r="O491" s="28"/>
      <c r="P491" s="29" t="str">
        <f t="array" ref="P491">IFERROR(XLOOKUP(D491, '2_Capability_Map'!$C$2:$C$200, '2_Capability_Map'!$M$2:$M$200, "Active"), "Active")</f>
        <v>Active</v>
      </c>
    </row>
    <row r="492" ht="199.5" customHeight="1">
      <c r="A492" s="28" t="s">
        <v>3618</v>
      </c>
      <c r="B492" s="28" t="s">
        <v>1991</v>
      </c>
      <c r="C492" s="32" t="s">
        <v>2115</v>
      </c>
      <c r="D492" s="33" t="s">
        <v>766</v>
      </c>
      <c r="E492" s="28" t="s">
        <v>767</v>
      </c>
      <c r="F492" s="28" t="s">
        <v>3475</v>
      </c>
      <c r="G492" s="28" t="s">
        <v>2198</v>
      </c>
      <c r="H492" s="28" t="s">
        <v>2011</v>
      </c>
      <c r="I492" s="28" t="s">
        <v>3619</v>
      </c>
      <c r="J492" s="28" t="s">
        <v>3620</v>
      </c>
      <c r="K492" s="28" t="s">
        <v>3621</v>
      </c>
      <c r="L492" s="28" t="s">
        <v>3622</v>
      </c>
      <c r="M492" s="28" t="s">
        <v>2195</v>
      </c>
      <c r="N492" s="28" t="s">
        <v>3623</v>
      </c>
      <c r="O492" s="28"/>
      <c r="P492" s="29" t="str">
        <f t="array" ref="P492">IFERROR(XLOOKUP(D492, '2_Capability_Map'!$C$2:$C$200, '2_Capability_Map'!$M$2:$M$200, "Active"), "Active")</f>
        <v>Active</v>
      </c>
    </row>
    <row r="493" ht="199.5" customHeight="1">
      <c r="A493" s="28" t="s">
        <v>3624</v>
      </c>
      <c r="B493" s="28" t="s">
        <v>1991</v>
      </c>
      <c r="C493" s="32" t="s">
        <v>2794</v>
      </c>
      <c r="D493" s="33" t="s">
        <v>766</v>
      </c>
      <c r="E493" s="28" t="s">
        <v>767</v>
      </c>
      <c r="F493" s="28" t="s">
        <v>3552</v>
      </c>
      <c r="G493" s="28"/>
      <c r="H493" s="28" t="s">
        <v>2011</v>
      </c>
      <c r="I493" s="28" t="s">
        <v>3625</v>
      </c>
      <c r="J493" s="28" t="s">
        <v>3626</v>
      </c>
      <c r="K493" s="28"/>
      <c r="L493" s="28"/>
      <c r="M493" s="28"/>
      <c r="N493" s="28"/>
      <c r="O493" s="28"/>
      <c r="P493" s="29" t="str">
        <f t="array" ref="P493">IFERROR(XLOOKUP(D493, '2_Capability_Map'!$C$2:$C$200, '2_Capability_Map'!$M$2:$M$200, "Active"), "Active")</f>
        <v>Active</v>
      </c>
    </row>
    <row r="494" ht="199.5" customHeight="1">
      <c r="A494" s="28" t="s">
        <v>3473</v>
      </c>
      <c r="B494" s="28" t="s">
        <v>1991</v>
      </c>
      <c r="C494" s="28" t="s">
        <v>3474</v>
      </c>
      <c r="D494" s="28" t="s">
        <v>779</v>
      </c>
      <c r="E494" s="28" t="s">
        <v>780</v>
      </c>
      <c r="F494" s="28" t="s">
        <v>3627</v>
      </c>
      <c r="G494" s="28"/>
      <c r="H494" s="28" t="s">
        <v>2011</v>
      </c>
      <c r="I494" s="28" t="s">
        <v>3476</v>
      </c>
      <c r="J494" s="28" t="s">
        <v>3477</v>
      </c>
      <c r="K494" s="28"/>
      <c r="L494" s="28"/>
      <c r="M494" s="28"/>
      <c r="N494" s="28"/>
      <c r="O494" s="28"/>
      <c r="P494" s="29" t="str">
        <f t="array" ref="P494">IFERROR(XLOOKUP(D494, '2_Capability_Map'!$C$2:$C$200, '2_Capability_Map'!$M$2:$M$200, "Active"), "Active")</f>
        <v>Active</v>
      </c>
    </row>
    <row r="495" ht="199.5" customHeight="1">
      <c r="A495" s="28" t="s">
        <v>3478</v>
      </c>
      <c r="B495" s="28" t="s">
        <v>1991</v>
      </c>
      <c r="C495" s="32" t="s">
        <v>2115</v>
      </c>
      <c r="D495" s="33" t="s">
        <v>779</v>
      </c>
      <c r="E495" s="28" t="s">
        <v>780</v>
      </c>
      <c r="F495" s="28" t="s">
        <v>3628</v>
      </c>
      <c r="G495" s="28" t="s">
        <v>2198</v>
      </c>
      <c r="H495" s="28" t="s">
        <v>2011</v>
      </c>
      <c r="I495" s="28" t="s">
        <v>3480</v>
      </c>
      <c r="J495" s="28" t="s">
        <v>3481</v>
      </c>
      <c r="K495" s="28" t="s">
        <v>3482</v>
      </c>
      <c r="L495" s="28" t="s">
        <v>3483</v>
      </c>
      <c r="M495" s="28"/>
      <c r="N495" s="28" t="s">
        <v>3484</v>
      </c>
      <c r="O495" s="28"/>
      <c r="P495" s="29" t="str">
        <f t="array" ref="P495">IFERROR(XLOOKUP(D495, '2_Capability_Map'!$C$2:$C$200, '2_Capability_Map'!$M$2:$M$200, "Active"), "Active")</f>
        <v>Active</v>
      </c>
    </row>
    <row r="496" ht="199.5" customHeight="1">
      <c r="A496" s="28" t="s">
        <v>3485</v>
      </c>
      <c r="B496" s="28" t="s">
        <v>1991</v>
      </c>
      <c r="C496" s="32" t="s">
        <v>2115</v>
      </c>
      <c r="D496" s="33" t="s">
        <v>779</v>
      </c>
      <c r="E496" s="28" t="s">
        <v>780</v>
      </c>
      <c r="F496" s="28" t="s">
        <v>3628</v>
      </c>
      <c r="G496" s="28"/>
      <c r="H496" s="28" t="s">
        <v>2011</v>
      </c>
      <c r="I496" s="28" t="s">
        <v>3486</v>
      </c>
      <c r="J496" s="28" t="s">
        <v>3487</v>
      </c>
      <c r="K496" s="28" t="s">
        <v>3488</v>
      </c>
      <c r="L496" s="28" t="s">
        <v>3489</v>
      </c>
      <c r="M496" s="28" t="s">
        <v>3490</v>
      </c>
      <c r="N496" s="28" t="s">
        <v>3491</v>
      </c>
      <c r="O496" s="28"/>
      <c r="P496" s="29" t="str">
        <f t="array" ref="P496">IFERROR(XLOOKUP(D496, '2_Capability_Map'!$C$2:$C$200, '2_Capability_Map'!$M$2:$M$200, "Active"), "Active")</f>
        <v>Active</v>
      </c>
    </row>
    <row r="497" ht="199.5" customHeight="1">
      <c r="A497" s="28" t="s">
        <v>3492</v>
      </c>
      <c r="B497" s="28" t="s">
        <v>1991</v>
      </c>
      <c r="C497" s="32" t="s">
        <v>2115</v>
      </c>
      <c r="D497" s="33" t="s">
        <v>779</v>
      </c>
      <c r="E497" s="28" t="s">
        <v>780</v>
      </c>
      <c r="F497" s="28" t="s">
        <v>3627</v>
      </c>
      <c r="G497" s="28"/>
      <c r="H497" s="28" t="s">
        <v>2011</v>
      </c>
      <c r="I497" s="28" t="s">
        <v>3494</v>
      </c>
      <c r="J497" s="28" t="s">
        <v>3495</v>
      </c>
      <c r="K497" s="28" t="s">
        <v>3496</v>
      </c>
      <c r="L497" s="28" t="s">
        <v>3497</v>
      </c>
      <c r="M497" s="28"/>
      <c r="N497" s="28" t="s">
        <v>3498</v>
      </c>
      <c r="O497" s="28"/>
      <c r="P497" s="29" t="str">
        <f t="array" ref="P497">IFERROR(XLOOKUP(D497, '2_Capability_Map'!$C$2:$C$200, '2_Capability_Map'!$M$2:$M$200, "Active"), "Active")</f>
        <v>Active</v>
      </c>
    </row>
    <row r="498" ht="199.5" customHeight="1">
      <c r="A498" s="28" t="s">
        <v>3499</v>
      </c>
      <c r="B498" s="28" t="s">
        <v>1991</v>
      </c>
      <c r="C498" s="32" t="s">
        <v>2115</v>
      </c>
      <c r="D498" s="33" t="s">
        <v>779</v>
      </c>
      <c r="E498" s="28" t="s">
        <v>780</v>
      </c>
      <c r="F498" s="28" t="s">
        <v>3628</v>
      </c>
      <c r="G498" s="28"/>
      <c r="H498" s="28" t="s">
        <v>2011</v>
      </c>
      <c r="I498" s="28" t="s">
        <v>3500</v>
      </c>
      <c r="J498" s="28" t="s">
        <v>3501</v>
      </c>
      <c r="K498" s="28" t="s">
        <v>3502</v>
      </c>
      <c r="L498" s="28" t="s">
        <v>3503</v>
      </c>
      <c r="M498" s="28" t="s">
        <v>2195</v>
      </c>
      <c r="N498" s="28" t="s">
        <v>3504</v>
      </c>
      <c r="O498" s="28"/>
      <c r="P498" s="29" t="str">
        <f t="array" ref="P498">IFERROR(XLOOKUP(D498, '2_Capability_Map'!$C$2:$C$200, '2_Capability_Map'!$M$2:$M$200, "Active"), "Active")</f>
        <v>Active</v>
      </c>
    </row>
    <row r="499" ht="199.5" customHeight="1">
      <c r="A499" s="28" t="s">
        <v>3505</v>
      </c>
      <c r="B499" s="28" t="s">
        <v>1991</v>
      </c>
      <c r="C499" s="32" t="s">
        <v>2115</v>
      </c>
      <c r="D499" s="33" t="s">
        <v>779</v>
      </c>
      <c r="E499" s="28" t="s">
        <v>780</v>
      </c>
      <c r="F499" s="28" t="s">
        <v>3628</v>
      </c>
      <c r="G499" s="28"/>
      <c r="H499" s="28" t="s">
        <v>2011</v>
      </c>
      <c r="I499" s="28" t="s">
        <v>3506</v>
      </c>
      <c r="J499" s="28" t="s">
        <v>3507</v>
      </c>
      <c r="K499" s="28" t="s">
        <v>3508</v>
      </c>
      <c r="L499" s="28" t="s">
        <v>3509</v>
      </c>
      <c r="M499" s="28" t="s">
        <v>3510</v>
      </c>
      <c r="N499" s="28" t="s">
        <v>3511</v>
      </c>
      <c r="O499" s="28"/>
      <c r="P499" s="29" t="str">
        <f t="array" ref="P499">IFERROR(XLOOKUP(D499, '2_Capability_Map'!$C$2:$C$200, '2_Capability_Map'!$M$2:$M$200, "Active"), "Active")</f>
        <v>Active</v>
      </c>
    </row>
    <row r="500" ht="199.5" customHeight="1">
      <c r="A500" s="28" t="s">
        <v>3512</v>
      </c>
      <c r="B500" s="28" t="s">
        <v>1991</v>
      </c>
      <c r="C500" s="32" t="s">
        <v>2115</v>
      </c>
      <c r="D500" s="33" t="s">
        <v>779</v>
      </c>
      <c r="E500" s="28" t="s">
        <v>780</v>
      </c>
      <c r="F500" s="28" t="s">
        <v>3629</v>
      </c>
      <c r="G500" s="28" t="s">
        <v>2198</v>
      </c>
      <c r="H500" s="28" t="s">
        <v>2011</v>
      </c>
      <c r="I500" s="28" t="s">
        <v>3513</v>
      </c>
      <c r="J500" s="28" t="s">
        <v>3514</v>
      </c>
      <c r="K500" s="28" t="s">
        <v>3515</v>
      </c>
      <c r="L500" s="28" t="s">
        <v>3516</v>
      </c>
      <c r="M500" s="28" t="s">
        <v>2195</v>
      </c>
      <c r="N500" s="28" t="s">
        <v>3517</v>
      </c>
      <c r="O500" s="28"/>
      <c r="P500" s="29" t="str">
        <f t="array" ref="P500">IFERROR(XLOOKUP(D500, '2_Capability_Map'!$C$2:$C$200, '2_Capability_Map'!$M$2:$M$200, "Active"), "Active")</f>
        <v>Active</v>
      </c>
    </row>
    <row r="501" ht="199.5" customHeight="1">
      <c r="A501" s="28" t="s">
        <v>3518</v>
      </c>
      <c r="B501" s="28" t="s">
        <v>1991</v>
      </c>
      <c r="C501" s="32" t="s">
        <v>2115</v>
      </c>
      <c r="D501" s="33" t="s">
        <v>779</v>
      </c>
      <c r="E501" s="28" t="s">
        <v>780</v>
      </c>
      <c r="F501" s="28" t="s">
        <v>3630</v>
      </c>
      <c r="G501" s="28"/>
      <c r="H501" s="28" t="s">
        <v>2011</v>
      </c>
      <c r="I501" s="28" t="s">
        <v>3519</v>
      </c>
      <c r="J501" s="28" t="s">
        <v>3520</v>
      </c>
      <c r="K501" s="28" t="s">
        <v>3521</v>
      </c>
      <c r="L501" s="28" t="s">
        <v>3522</v>
      </c>
      <c r="M501" s="28" t="s">
        <v>3523</v>
      </c>
      <c r="N501" s="28" t="s">
        <v>3524</v>
      </c>
      <c r="O501" s="28"/>
      <c r="P501" s="29" t="str">
        <f t="array" ref="P501">IFERROR(XLOOKUP(D501, '2_Capability_Map'!$C$2:$C$200, '2_Capability_Map'!$M$2:$M$200, "Active"), "Active")</f>
        <v>Active</v>
      </c>
    </row>
    <row r="502" ht="199.5" customHeight="1">
      <c r="A502" s="28" t="s">
        <v>3525</v>
      </c>
      <c r="B502" s="28" t="s">
        <v>1991</v>
      </c>
      <c r="C502" s="32" t="s">
        <v>2115</v>
      </c>
      <c r="D502" s="33" t="s">
        <v>779</v>
      </c>
      <c r="E502" s="28" t="s">
        <v>780</v>
      </c>
      <c r="F502" s="28" t="s">
        <v>3629</v>
      </c>
      <c r="G502" s="28"/>
      <c r="H502" s="28" t="s">
        <v>2011</v>
      </c>
      <c r="I502" s="28" t="s">
        <v>3527</v>
      </c>
      <c r="J502" s="28" t="s">
        <v>3528</v>
      </c>
      <c r="K502" s="28" t="s">
        <v>3529</v>
      </c>
      <c r="L502" s="28" t="s">
        <v>3530</v>
      </c>
      <c r="M502" s="28" t="s">
        <v>2195</v>
      </c>
      <c r="N502" s="28" t="s">
        <v>3531</v>
      </c>
      <c r="O502" s="28"/>
      <c r="P502" s="29" t="str">
        <f t="array" ref="P502">IFERROR(XLOOKUP(D502, '2_Capability_Map'!$C$2:$C$200, '2_Capability_Map'!$M$2:$M$200, "Active"), "Active")</f>
        <v>Active</v>
      </c>
    </row>
    <row r="503" ht="199.5" customHeight="1">
      <c r="A503" s="28" t="s">
        <v>3532</v>
      </c>
      <c r="B503" s="28" t="s">
        <v>1991</v>
      </c>
      <c r="C503" s="32" t="s">
        <v>2115</v>
      </c>
      <c r="D503" s="33" t="s">
        <v>779</v>
      </c>
      <c r="E503" s="28" t="s">
        <v>780</v>
      </c>
      <c r="F503" s="28" t="s">
        <v>3628</v>
      </c>
      <c r="G503" s="28" t="s">
        <v>2198</v>
      </c>
      <c r="H503" s="28" t="s">
        <v>2011</v>
      </c>
      <c r="I503" s="28" t="s">
        <v>3533</v>
      </c>
      <c r="J503" s="28" t="s">
        <v>3534</v>
      </c>
      <c r="K503" s="28" t="s">
        <v>3535</v>
      </c>
      <c r="L503" s="28" t="s">
        <v>3536</v>
      </c>
      <c r="M503" s="28" t="s">
        <v>2195</v>
      </c>
      <c r="N503" s="28" t="s">
        <v>3537</v>
      </c>
      <c r="O503" s="28"/>
      <c r="P503" s="29" t="str">
        <f t="array" ref="P503">IFERROR(XLOOKUP(D503, '2_Capability_Map'!$C$2:$C$200, '2_Capability_Map'!$M$2:$M$200, "Active"), "Active")</f>
        <v>Active</v>
      </c>
    </row>
    <row r="504" ht="199.5" customHeight="1">
      <c r="A504" s="28" t="s">
        <v>3538</v>
      </c>
      <c r="B504" s="28" t="s">
        <v>1991</v>
      </c>
      <c r="C504" s="32" t="s">
        <v>2115</v>
      </c>
      <c r="D504" s="33" t="s">
        <v>779</v>
      </c>
      <c r="E504" s="28" t="s">
        <v>780</v>
      </c>
      <c r="F504" s="28" t="s">
        <v>3628</v>
      </c>
      <c r="G504" s="28" t="s">
        <v>2198</v>
      </c>
      <c r="H504" s="28" t="s">
        <v>2011</v>
      </c>
      <c r="I504" s="28" t="s">
        <v>3539</v>
      </c>
      <c r="J504" s="28" t="s">
        <v>3540</v>
      </c>
      <c r="K504" s="28" t="s">
        <v>3541</v>
      </c>
      <c r="L504" s="28" t="s">
        <v>3542</v>
      </c>
      <c r="M504" s="28" t="s">
        <v>2195</v>
      </c>
      <c r="N504" s="28" t="s">
        <v>3543</v>
      </c>
      <c r="O504" s="28"/>
      <c r="P504" s="29" t="str">
        <f t="array" ref="P504">IFERROR(XLOOKUP(D504, '2_Capability_Map'!$C$2:$C$200, '2_Capability_Map'!$M$2:$M$200, "Active"), "Active")</f>
        <v>Active</v>
      </c>
    </row>
    <row r="505" ht="199.5" customHeight="1">
      <c r="A505" s="28" t="s">
        <v>3544</v>
      </c>
      <c r="B505" s="28" t="s">
        <v>1991</v>
      </c>
      <c r="C505" s="32" t="s">
        <v>2115</v>
      </c>
      <c r="D505" s="33" t="s">
        <v>779</v>
      </c>
      <c r="E505" s="28" t="s">
        <v>780</v>
      </c>
      <c r="F505" s="28" t="s">
        <v>3631</v>
      </c>
      <c r="G505" s="28"/>
      <c r="H505" s="28" t="s">
        <v>2011</v>
      </c>
      <c r="I505" s="28" t="s">
        <v>3546</v>
      </c>
      <c r="J505" s="28" t="s">
        <v>3547</v>
      </c>
      <c r="K505" s="28" t="s">
        <v>3547</v>
      </c>
      <c r="L505" s="28" t="s">
        <v>3548</v>
      </c>
      <c r="M505" s="28" t="s">
        <v>3549</v>
      </c>
      <c r="N505" s="28" t="s">
        <v>3550</v>
      </c>
      <c r="O505" s="28"/>
      <c r="P505" s="29" t="str">
        <f t="array" ref="P505">IFERROR(XLOOKUP(D505, '2_Capability_Map'!$C$2:$C$200, '2_Capability_Map'!$M$2:$M$200, "Active"), "Active")</f>
        <v>Active</v>
      </c>
    </row>
    <row r="506" ht="199.5" customHeight="1">
      <c r="A506" s="28" t="s">
        <v>3551</v>
      </c>
      <c r="B506" s="28" t="s">
        <v>1991</v>
      </c>
      <c r="C506" s="32" t="s">
        <v>2115</v>
      </c>
      <c r="D506" s="33" t="s">
        <v>779</v>
      </c>
      <c r="E506" s="28" t="s">
        <v>780</v>
      </c>
      <c r="F506" s="28" t="s">
        <v>3632</v>
      </c>
      <c r="G506" s="28"/>
      <c r="H506" s="28" t="s">
        <v>2011</v>
      </c>
      <c r="I506" s="28" t="s">
        <v>3553</v>
      </c>
      <c r="J506" s="28" t="s">
        <v>3554</v>
      </c>
      <c r="K506" s="28" t="s">
        <v>3554</v>
      </c>
      <c r="L506" s="28" t="s">
        <v>3555</v>
      </c>
      <c r="M506" s="28" t="s">
        <v>3556</v>
      </c>
      <c r="N506" s="28" t="s">
        <v>3557</v>
      </c>
      <c r="O506" s="28"/>
      <c r="P506" s="29" t="str">
        <f t="array" ref="P506">IFERROR(XLOOKUP(D506, '2_Capability_Map'!$C$2:$C$200, '2_Capability_Map'!$M$2:$M$200, "Active"), "Active")</f>
        <v>Active</v>
      </c>
    </row>
    <row r="507" ht="199.5" customHeight="1">
      <c r="A507" s="28" t="s">
        <v>3558</v>
      </c>
      <c r="B507" s="28" t="s">
        <v>1991</v>
      </c>
      <c r="C507" s="32" t="s">
        <v>2115</v>
      </c>
      <c r="D507" s="33" t="s">
        <v>779</v>
      </c>
      <c r="E507" s="28" t="s">
        <v>780</v>
      </c>
      <c r="F507" s="28" t="s">
        <v>3627</v>
      </c>
      <c r="G507" s="28" t="s">
        <v>2198</v>
      </c>
      <c r="H507" s="28" t="s">
        <v>2011</v>
      </c>
      <c r="I507" s="28" t="s">
        <v>3559</v>
      </c>
      <c r="J507" s="28" t="s">
        <v>3560</v>
      </c>
      <c r="K507" s="28" t="s">
        <v>3561</v>
      </c>
      <c r="L507" s="28" t="s">
        <v>3562</v>
      </c>
      <c r="M507" s="28" t="s">
        <v>2195</v>
      </c>
      <c r="N507" s="28" t="s">
        <v>3563</v>
      </c>
      <c r="O507" s="28"/>
      <c r="P507" s="29" t="str">
        <f t="array" ref="P507">IFERROR(XLOOKUP(D507, '2_Capability_Map'!$C$2:$C$200, '2_Capability_Map'!$M$2:$M$200, "Active"), "Active")</f>
        <v>Active</v>
      </c>
    </row>
    <row r="508" ht="199.5" customHeight="1">
      <c r="A508" s="28" t="s">
        <v>3564</v>
      </c>
      <c r="B508" s="28" t="s">
        <v>1991</v>
      </c>
      <c r="C508" s="32" t="s">
        <v>2115</v>
      </c>
      <c r="D508" s="33" t="s">
        <v>779</v>
      </c>
      <c r="E508" s="28" t="s">
        <v>780</v>
      </c>
      <c r="F508" s="28" t="s">
        <v>3628</v>
      </c>
      <c r="G508" s="28"/>
      <c r="H508" s="28" t="s">
        <v>2011</v>
      </c>
      <c r="I508" s="28" t="s">
        <v>3565</v>
      </c>
      <c r="J508" s="28" t="s">
        <v>3565</v>
      </c>
      <c r="K508" s="28" t="s">
        <v>3566</v>
      </c>
      <c r="L508" s="28" t="s">
        <v>3567</v>
      </c>
      <c r="M508" s="28" t="s">
        <v>3568</v>
      </c>
      <c r="N508" s="28" t="s">
        <v>3569</v>
      </c>
      <c r="O508" s="28"/>
      <c r="P508" s="29" t="str">
        <f t="array" ref="P508">IFERROR(XLOOKUP(D508, '2_Capability_Map'!$C$2:$C$200, '2_Capability_Map'!$M$2:$M$200, "Active"), "Active")</f>
        <v>Active</v>
      </c>
    </row>
    <row r="509" ht="199.5" customHeight="1">
      <c r="A509" s="28" t="s">
        <v>3570</v>
      </c>
      <c r="B509" s="28" t="s">
        <v>1991</v>
      </c>
      <c r="C509" s="32" t="s">
        <v>2115</v>
      </c>
      <c r="D509" s="33" t="s">
        <v>779</v>
      </c>
      <c r="E509" s="28" t="s">
        <v>780</v>
      </c>
      <c r="F509" s="28" t="s">
        <v>3628</v>
      </c>
      <c r="G509" s="28" t="s">
        <v>2198</v>
      </c>
      <c r="H509" s="28" t="s">
        <v>2011</v>
      </c>
      <c r="I509" s="28" t="s">
        <v>3571</v>
      </c>
      <c r="J509" s="28" t="s">
        <v>3572</v>
      </c>
      <c r="K509" s="28" t="s">
        <v>3573</v>
      </c>
      <c r="L509" s="28" t="s">
        <v>3574</v>
      </c>
      <c r="M509" s="28"/>
      <c r="N509" s="28" t="s">
        <v>3575</v>
      </c>
      <c r="O509" s="28"/>
      <c r="P509" s="29" t="str">
        <f t="array" ref="P509">IFERROR(XLOOKUP(D509, '2_Capability_Map'!$C$2:$C$200, '2_Capability_Map'!$M$2:$M$200, "Active"), "Active")</f>
        <v>Active</v>
      </c>
    </row>
    <row r="510" ht="199.5" customHeight="1">
      <c r="A510" s="28" t="s">
        <v>3576</v>
      </c>
      <c r="B510" s="28" t="s">
        <v>1991</v>
      </c>
      <c r="C510" s="32" t="s">
        <v>2115</v>
      </c>
      <c r="D510" s="33" t="s">
        <v>779</v>
      </c>
      <c r="E510" s="28" t="s">
        <v>780</v>
      </c>
      <c r="F510" s="28" t="s">
        <v>3630</v>
      </c>
      <c r="G510" s="28"/>
      <c r="H510" s="28" t="s">
        <v>2011</v>
      </c>
      <c r="I510" s="28" t="s">
        <v>3577</v>
      </c>
      <c r="J510" s="28" t="s">
        <v>3578</v>
      </c>
      <c r="K510" s="28" t="s">
        <v>3579</v>
      </c>
      <c r="L510" s="28" t="s">
        <v>3580</v>
      </c>
      <c r="M510" s="28" t="s">
        <v>3581</v>
      </c>
      <c r="N510" s="28" t="s">
        <v>3582</v>
      </c>
      <c r="O510" s="28"/>
      <c r="P510" s="29" t="str">
        <f t="array" ref="P510">IFERROR(XLOOKUP(D510, '2_Capability_Map'!$C$2:$C$200, '2_Capability_Map'!$M$2:$M$200, "Active"), "Active")</f>
        <v>Active</v>
      </c>
    </row>
    <row r="511" ht="199.5" customHeight="1">
      <c r="A511" s="28" t="s">
        <v>3583</v>
      </c>
      <c r="B511" s="28" t="s">
        <v>1991</v>
      </c>
      <c r="C511" s="32" t="s">
        <v>2115</v>
      </c>
      <c r="D511" s="33" t="s">
        <v>779</v>
      </c>
      <c r="E511" s="28" t="s">
        <v>780</v>
      </c>
      <c r="F511" s="28" t="s">
        <v>3627</v>
      </c>
      <c r="G511" s="28"/>
      <c r="H511" s="28" t="s">
        <v>2011</v>
      </c>
      <c r="I511" s="28" t="s">
        <v>3584</v>
      </c>
      <c r="J511" s="28" t="s">
        <v>3584</v>
      </c>
      <c r="K511" s="28" t="s">
        <v>3584</v>
      </c>
      <c r="L511" s="28" t="s">
        <v>3585</v>
      </c>
      <c r="M511" s="28" t="s">
        <v>2195</v>
      </c>
      <c r="N511" s="28" t="s">
        <v>3586</v>
      </c>
      <c r="O511" s="28"/>
      <c r="P511" s="29" t="str">
        <f t="array" ref="P511">IFERROR(XLOOKUP(D511, '2_Capability_Map'!$C$2:$C$200, '2_Capability_Map'!$M$2:$M$200, "Active"), "Active")</f>
        <v>Active</v>
      </c>
    </row>
    <row r="512" ht="199.5" customHeight="1">
      <c r="A512" s="28" t="s">
        <v>3587</v>
      </c>
      <c r="B512" s="28" t="s">
        <v>1991</v>
      </c>
      <c r="C512" s="32" t="s">
        <v>2115</v>
      </c>
      <c r="D512" s="33" t="s">
        <v>779</v>
      </c>
      <c r="E512" s="28" t="s">
        <v>780</v>
      </c>
      <c r="F512" s="28" t="s">
        <v>3627</v>
      </c>
      <c r="G512" s="28"/>
      <c r="H512" s="28" t="s">
        <v>2011</v>
      </c>
      <c r="I512" s="28" t="s">
        <v>3588</v>
      </c>
      <c r="J512" s="28" t="s">
        <v>3578</v>
      </c>
      <c r="K512" s="28" t="s">
        <v>3589</v>
      </c>
      <c r="L512" s="28" t="s">
        <v>3590</v>
      </c>
      <c r="M512" s="28" t="s">
        <v>2195</v>
      </c>
      <c r="N512" s="28" t="s">
        <v>3591</v>
      </c>
      <c r="O512" s="28"/>
      <c r="P512" s="29" t="str">
        <f t="array" ref="P512">IFERROR(XLOOKUP(D512, '2_Capability_Map'!$C$2:$C$200, '2_Capability_Map'!$M$2:$M$200, "Active"), "Active")</f>
        <v>Active</v>
      </c>
    </row>
    <row r="513" ht="199.5" customHeight="1">
      <c r="A513" s="28" t="s">
        <v>3592</v>
      </c>
      <c r="B513" s="28" t="s">
        <v>1991</v>
      </c>
      <c r="C513" s="32" t="s">
        <v>2115</v>
      </c>
      <c r="D513" s="33" t="s">
        <v>779</v>
      </c>
      <c r="E513" s="28" t="s">
        <v>780</v>
      </c>
      <c r="F513" s="28" t="s">
        <v>3628</v>
      </c>
      <c r="G513" s="28"/>
      <c r="H513" s="28" t="s">
        <v>2011</v>
      </c>
      <c r="I513" s="28" t="s">
        <v>3593</v>
      </c>
      <c r="J513" s="28" t="s">
        <v>3594</v>
      </c>
      <c r="K513" s="28" t="s">
        <v>3595</v>
      </c>
      <c r="L513" s="28" t="s">
        <v>3596</v>
      </c>
      <c r="M513" s="28" t="s">
        <v>3597</v>
      </c>
      <c r="N513" s="28" t="s">
        <v>3598</v>
      </c>
      <c r="O513" s="28"/>
      <c r="P513" s="29" t="str">
        <f t="array" ref="P513">IFERROR(XLOOKUP(D513, '2_Capability_Map'!$C$2:$C$200, '2_Capability_Map'!$M$2:$M$200, "Active"), "Active")</f>
        <v>Active</v>
      </c>
    </row>
    <row r="514" ht="199.5" customHeight="1">
      <c r="A514" s="28" t="s">
        <v>3599</v>
      </c>
      <c r="B514" s="28" t="s">
        <v>1991</v>
      </c>
      <c r="C514" s="32" t="s">
        <v>2115</v>
      </c>
      <c r="D514" s="33" t="s">
        <v>779</v>
      </c>
      <c r="E514" s="28" t="s">
        <v>780</v>
      </c>
      <c r="F514" s="28" t="s">
        <v>3629</v>
      </c>
      <c r="G514" s="28"/>
      <c r="H514" s="28" t="s">
        <v>2011</v>
      </c>
      <c r="I514" s="28" t="s">
        <v>3600</v>
      </c>
      <c r="J514" s="28" t="s">
        <v>3600</v>
      </c>
      <c r="K514" s="28" t="s">
        <v>3601</v>
      </c>
      <c r="L514" s="28" t="s">
        <v>3602</v>
      </c>
      <c r="M514" s="28"/>
      <c r="N514" s="28" t="s">
        <v>3603</v>
      </c>
      <c r="O514" s="28"/>
      <c r="P514" s="29" t="str">
        <f t="array" ref="P514">IFERROR(XLOOKUP(D514, '2_Capability_Map'!$C$2:$C$200, '2_Capability_Map'!$M$2:$M$200, "Active"), "Active")</f>
        <v>Active</v>
      </c>
    </row>
    <row r="515" ht="199.5" customHeight="1">
      <c r="A515" s="28" t="s">
        <v>3604</v>
      </c>
      <c r="B515" s="28" t="s">
        <v>1991</v>
      </c>
      <c r="C515" s="32" t="s">
        <v>2115</v>
      </c>
      <c r="D515" s="33" t="s">
        <v>779</v>
      </c>
      <c r="E515" s="28" t="s">
        <v>780</v>
      </c>
      <c r="F515" s="28" t="s">
        <v>3629</v>
      </c>
      <c r="G515" s="28"/>
      <c r="H515" s="28" t="s">
        <v>2011</v>
      </c>
      <c r="I515" s="28" t="s">
        <v>3605</v>
      </c>
      <c r="J515" s="28" t="s">
        <v>3606</v>
      </c>
      <c r="K515" s="28" t="s">
        <v>3606</v>
      </c>
      <c r="L515" s="28" t="s">
        <v>3607</v>
      </c>
      <c r="M515" s="28" t="s">
        <v>3608</v>
      </c>
      <c r="N515" s="28" t="s">
        <v>3609</v>
      </c>
      <c r="O515" s="28"/>
      <c r="P515" s="29" t="str">
        <f t="array" ref="P515">IFERROR(XLOOKUP(D515, '2_Capability_Map'!$C$2:$C$200, '2_Capability_Map'!$M$2:$M$200, "Active"), "Active")</f>
        <v>Active</v>
      </c>
    </row>
    <row r="516" ht="199.5" customHeight="1">
      <c r="A516" s="28" t="s">
        <v>3610</v>
      </c>
      <c r="B516" s="28" t="s">
        <v>1991</v>
      </c>
      <c r="C516" s="32" t="s">
        <v>2115</v>
      </c>
      <c r="D516" s="33" t="s">
        <v>779</v>
      </c>
      <c r="E516" s="28" t="s">
        <v>780</v>
      </c>
      <c r="F516" s="28" t="s">
        <v>3629</v>
      </c>
      <c r="G516" s="28" t="s">
        <v>1783</v>
      </c>
      <c r="H516" s="28" t="s">
        <v>2011</v>
      </c>
      <c r="I516" s="28" t="s">
        <v>3612</v>
      </c>
      <c r="J516" s="28" t="s">
        <v>3613</v>
      </c>
      <c r="K516" s="28" t="s">
        <v>3614</v>
      </c>
      <c r="L516" s="28" t="s">
        <v>3615</v>
      </c>
      <c r="M516" s="28" t="s">
        <v>3616</v>
      </c>
      <c r="N516" s="28" t="s">
        <v>3617</v>
      </c>
      <c r="O516" s="28"/>
      <c r="P516" s="29" t="str">
        <f t="array" ref="P516">IFERROR(XLOOKUP(D516, '2_Capability_Map'!$C$2:$C$200, '2_Capability_Map'!$M$2:$M$200, "Active"), "Active")</f>
        <v>Active</v>
      </c>
    </row>
    <row r="517" ht="199.5" customHeight="1">
      <c r="A517" s="28" t="s">
        <v>3618</v>
      </c>
      <c r="B517" s="28" t="s">
        <v>1991</v>
      </c>
      <c r="C517" s="32" t="s">
        <v>2115</v>
      </c>
      <c r="D517" s="33" t="s">
        <v>779</v>
      </c>
      <c r="E517" s="28" t="s">
        <v>780</v>
      </c>
      <c r="F517" s="28" t="s">
        <v>3629</v>
      </c>
      <c r="G517" s="28" t="s">
        <v>2198</v>
      </c>
      <c r="H517" s="28" t="s">
        <v>2011</v>
      </c>
      <c r="I517" s="28" t="s">
        <v>3619</v>
      </c>
      <c r="J517" s="28" t="s">
        <v>3620</v>
      </c>
      <c r="K517" s="28" t="s">
        <v>3621</v>
      </c>
      <c r="L517" s="28" t="s">
        <v>3622</v>
      </c>
      <c r="M517" s="28" t="s">
        <v>2195</v>
      </c>
      <c r="N517" s="28" t="s">
        <v>3623</v>
      </c>
      <c r="O517" s="28"/>
      <c r="P517" s="29" t="str">
        <f t="array" ref="P517">IFERROR(XLOOKUP(D517, '2_Capability_Map'!$C$2:$C$200, '2_Capability_Map'!$M$2:$M$200, "Active"), "Active")</f>
        <v>Active</v>
      </c>
    </row>
    <row r="518" ht="199.5" customHeight="1">
      <c r="A518" s="28" t="s">
        <v>3624</v>
      </c>
      <c r="B518" s="28" t="s">
        <v>1991</v>
      </c>
      <c r="C518" s="32" t="s">
        <v>2794</v>
      </c>
      <c r="D518" s="33" t="s">
        <v>779</v>
      </c>
      <c r="E518" s="28" t="s">
        <v>780</v>
      </c>
      <c r="F518" s="28" t="s">
        <v>3629</v>
      </c>
      <c r="G518" s="28"/>
      <c r="H518" s="28" t="s">
        <v>2011</v>
      </c>
      <c r="I518" s="28" t="s">
        <v>3625</v>
      </c>
      <c r="J518" s="28" t="s">
        <v>3626</v>
      </c>
      <c r="K518" s="28"/>
      <c r="L518" s="28"/>
      <c r="M518" s="28"/>
      <c r="N518" s="28"/>
      <c r="O518" s="28"/>
      <c r="P518" s="29" t="str">
        <f t="array" ref="P518">IFERROR(XLOOKUP(D518, '2_Capability_Map'!$C$2:$C$200, '2_Capability_Map'!$M$2:$M$200, "Active"), "Active")</f>
        <v>Active</v>
      </c>
    </row>
    <row r="519" ht="199.5" customHeight="1">
      <c r="A519" s="28" t="s">
        <v>3633</v>
      </c>
      <c r="B519" s="28" t="s">
        <v>1991</v>
      </c>
      <c r="C519" s="32" t="s">
        <v>2115</v>
      </c>
      <c r="D519" s="33" t="s">
        <v>784</v>
      </c>
      <c r="E519" s="28" t="s">
        <v>785</v>
      </c>
      <c r="F519" s="28" t="s">
        <v>3634</v>
      </c>
      <c r="G519" s="28"/>
      <c r="H519" s="28" t="s">
        <v>2011</v>
      </c>
      <c r="I519" s="28" t="s">
        <v>3635</v>
      </c>
      <c r="J519" s="28" t="s">
        <v>3636</v>
      </c>
      <c r="K519" s="28" t="s">
        <v>3637</v>
      </c>
      <c r="L519" s="28"/>
      <c r="M519" s="28"/>
      <c r="N519" s="28"/>
      <c r="O519" s="28"/>
      <c r="P519" s="29" t="str">
        <f t="array" ref="P519">IFERROR(XLOOKUP(D519, '2_Capability_Map'!$C$2:$C$200, '2_Capability_Map'!$M$2:$M$200, "Active"), "Active")</f>
        <v>Active</v>
      </c>
    </row>
    <row r="520" ht="199.5" customHeight="1">
      <c r="A520" s="28" t="s">
        <v>2090</v>
      </c>
      <c r="B520" s="28" t="s">
        <v>1991</v>
      </c>
      <c r="C520" s="32" t="s">
        <v>2048</v>
      </c>
      <c r="D520" s="33" t="s">
        <v>832</v>
      </c>
      <c r="E520" s="28" t="s">
        <v>833</v>
      </c>
      <c r="F520" s="28" t="s">
        <v>3638</v>
      </c>
      <c r="G520" s="28"/>
      <c r="H520" s="28" t="s">
        <v>2166</v>
      </c>
      <c r="I520" s="28" t="s">
        <v>2091</v>
      </c>
      <c r="J520" s="28" t="s">
        <v>2092</v>
      </c>
      <c r="K520" s="28" t="s">
        <v>2093</v>
      </c>
      <c r="L520" s="28" t="s">
        <v>2073</v>
      </c>
      <c r="M520" s="28"/>
      <c r="N520" s="28"/>
      <c r="O520" s="28"/>
      <c r="P520" s="29" t="str">
        <f t="array" ref="P520">IFERROR(XLOOKUP(D520, '2_Capability_Map'!$C$2:$C$200, '2_Capability_Map'!$M$2:$M$200, "Active"), "Active")</f>
        <v>Active</v>
      </c>
    </row>
    <row r="521" ht="199.5" customHeight="1">
      <c r="A521" s="28" t="s">
        <v>3639</v>
      </c>
      <c r="B521" s="28" t="s">
        <v>1991</v>
      </c>
      <c r="C521" s="32" t="s">
        <v>2048</v>
      </c>
      <c r="D521" s="33" t="s">
        <v>832</v>
      </c>
      <c r="E521" s="28" t="s">
        <v>833</v>
      </c>
      <c r="F521" s="28" t="s">
        <v>3638</v>
      </c>
      <c r="G521" s="28" t="s">
        <v>1783</v>
      </c>
      <c r="H521" s="28" t="s">
        <v>2011</v>
      </c>
      <c r="I521" s="28" t="s">
        <v>3640</v>
      </c>
      <c r="J521" s="28" t="s">
        <v>3641</v>
      </c>
      <c r="K521" s="31" t="s">
        <v>3642</v>
      </c>
      <c r="L521" s="28" t="s">
        <v>3643</v>
      </c>
      <c r="M521" s="28"/>
      <c r="N521" s="28"/>
      <c r="O521" s="28"/>
      <c r="P521" s="29" t="str">
        <f t="array" ref="P521">IFERROR(XLOOKUP(D521, '2_Capability_Map'!$C$2:$C$200, '2_Capability_Map'!$M$2:$M$200, "Active"), "Active")</f>
        <v>Active</v>
      </c>
    </row>
    <row r="522" ht="199.5" customHeight="1">
      <c r="A522" s="28" t="s">
        <v>3644</v>
      </c>
      <c r="B522" s="28" t="s">
        <v>1991</v>
      </c>
      <c r="C522" s="32" t="s">
        <v>2048</v>
      </c>
      <c r="D522" s="33" t="s">
        <v>832</v>
      </c>
      <c r="E522" s="28" t="s">
        <v>833</v>
      </c>
      <c r="F522" s="28" t="s">
        <v>3638</v>
      </c>
      <c r="G522" s="28"/>
      <c r="H522" s="28" t="s">
        <v>2011</v>
      </c>
      <c r="I522" s="28" t="s">
        <v>3645</v>
      </c>
      <c r="J522" s="28" t="s">
        <v>3646</v>
      </c>
      <c r="K522" s="28" t="s">
        <v>3647</v>
      </c>
      <c r="L522" s="28" t="s">
        <v>3643</v>
      </c>
      <c r="M522" s="28"/>
      <c r="N522" s="28"/>
      <c r="O522" s="28"/>
      <c r="P522" s="29" t="str">
        <f t="array" ref="P522">IFERROR(XLOOKUP(D522, '2_Capability_Map'!$C$2:$C$200, '2_Capability_Map'!$M$2:$M$200, "Active"), "Active")</f>
        <v>Active</v>
      </c>
    </row>
    <row r="523" ht="199.5" customHeight="1">
      <c r="A523" s="28" t="s">
        <v>3648</v>
      </c>
      <c r="B523" s="28" t="s">
        <v>1991</v>
      </c>
      <c r="C523" s="32" t="s">
        <v>2048</v>
      </c>
      <c r="D523" s="33" t="s">
        <v>832</v>
      </c>
      <c r="E523" s="28" t="s">
        <v>833</v>
      </c>
      <c r="F523" s="28" t="s">
        <v>3638</v>
      </c>
      <c r="G523" s="28"/>
      <c r="H523" s="28" t="s">
        <v>2011</v>
      </c>
      <c r="I523" s="28" t="s">
        <v>3649</v>
      </c>
      <c r="J523" s="28" t="s">
        <v>3646</v>
      </c>
      <c r="K523" s="31" t="s">
        <v>3650</v>
      </c>
      <c r="L523" s="28" t="s">
        <v>3651</v>
      </c>
      <c r="M523" s="28"/>
      <c r="N523" s="28"/>
      <c r="O523" s="28"/>
      <c r="P523" s="29" t="str">
        <f t="array" ref="P523">IFERROR(XLOOKUP(D523, '2_Capability_Map'!$C$2:$C$200, '2_Capability_Map'!$M$2:$M$200, "Active"), "Active")</f>
        <v>Active</v>
      </c>
    </row>
    <row r="524" ht="199.5" customHeight="1">
      <c r="A524" s="28" t="s">
        <v>3652</v>
      </c>
      <c r="B524" s="28" t="s">
        <v>1991</v>
      </c>
      <c r="C524" s="32" t="s">
        <v>2048</v>
      </c>
      <c r="D524" s="33" t="s">
        <v>832</v>
      </c>
      <c r="E524" s="28" t="s">
        <v>833</v>
      </c>
      <c r="F524" s="28" t="s">
        <v>3638</v>
      </c>
      <c r="G524" s="28"/>
      <c r="H524" s="28" t="s">
        <v>2011</v>
      </c>
      <c r="I524" s="28" t="s">
        <v>3653</v>
      </c>
      <c r="J524" s="28" t="s">
        <v>3654</v>
      </c>
      <c r="K524" s="28" t="s">
        <v>3655</v>
      </c>
      <c r="L524" s="28" t="s">
        <v>3656</v>
      </c>
      <c r="M524" s="28"/>
      <c r="N524" s="28"/>
      <c r="O524" s="28"/>
      <c r="P524" s="29" t="str">
        <f t="array" ref="P524">IFERROR(XLOOKUP(D524, '2_Capability_Map'!$C$2:$C$200, '2_Capability_Map'!$M$2:$M$200, "Active"), "Active")</f>
        <v>Active</v>
      </c>
    </row>
    <row r="525" ht="199.5" customHeight="1">
      <c r="A525" s="28" t="s">
        <v>3639</v>
      </c>
      <c r="B525" s="28" t="s">
        <v>1991</v>
      </c>
      <c r="C525" s="32" t="s">
        <v>2048</v>
      </c>
      <c r="D525" s="33" t="s">
        <v>840</v>
      </c>
      <c r="E525" s="28" t="s">
        <v>841</v>
      </c>
      <c r="F525" s="28" t="s">
        <v>3657</v>
      </c>
      <c r="G525" s="28" t="s">
        <v>1783</v>
      </c>
      <c r="H525" s="28" t="s">
        <v>2011</v>
      </c>
      <c r="I525" s="28" t="s">
        <v>3640</v>
      </c>
      <c r="J525" s="28" t="s">
        <v>3641</v>
      </c>
      <c r="K525" s="31" t="s">
        <v>3642</v>
      </c>
      <c r="L525" s="28" t="s">
        <v>3643</v>
      </c>
      <c r="M525" s="28"/>
      <c r="N525" s="28"/>
      <c r="O525" s="28"/>
      <c r="P525" s="29" t="str">
        <f t="array" ref="P525">IFERROR(XLOOKUP(D525, '2_Capability_Map'!$C$2:$C$200, '2_Capability_Map'!$M$2:$M$200, "Active"), "Active")</f>
        <v>Active</v>
      </c>
    </row>
    <row r="526" ht="199.5" customHeight="1">
      <c r="A526" s="28" t="s">
        <v>3644</v>
      </c>
      <c r="B526" s="28" t="s">
        <v>1991</v>
      </c>
      <c r="C526" s="32" t="s">
        <v>2048</v>
      </c>
      <c r="D526" s="33" t="s">
        <v>840</v>
      </c>
      <c r="E526" s="28" t="s">
        <v>841</v>
      </c>
      <c r="F526" s="28" t="s">
        <v>3657</v>
      </c>
      <c r="G526" s="28"/>
      <c r="H526" s="28" t="s">
        <v>2011</v>
      </c>
      <c r="I526" s="28" t="s">
        <v>3645</v>
      </c>
      <c r="J526" s="28" t="s">
        <v>3646</v>
      </c>
      <c r="K526" s="28" t="s">
        <v>3647</v>
      </c>
      <c r="L526" s="28" t="s">
        <v>3643</v>
      </c>
      <c r="M526" s="28"/>
      <c r="N526" s="28"/>
      <c r="O526" s="28"/>
      <c r="P526" s="29" t="str">
        <f t="array" ref="P526">IFERROR(XLOOKUP(D526, '2_Capability_Map'!$C$2:$C$200, '2_Capability_Map'!$M$2:$M$200, "Active"), "Active")</f>
        <v>Active</v>
      </c>
    </row>
    <row r="527" ht="199.5" customHeight="1">
      <c r="A527" s="28" t="s">
        <v>3648</v>
      </c>
      <c r="B527" s="28" t="s">
        <v>1991</v>
      </c>
      <c r="C527" s="32" t="s">
        <v>2048</v>
      </c>
      <c r="D527" s="33" t="s">
        <v>840</v>
      </c>
      <c r="E527" s="28" t="s">
        <v>841</v>
      </c>
      <c r="F527" s="28" t="s">
        <v>3658</v>
      </c>
      <c r="G527" s="28"/>
      <c r="H527" s="28" t="s">
        <v>2011</v>
      </c>
      <c r="I527" s="28" t="s">
        <v>3649</v>
      </c>
      <c r="J527" s="28" t="s">
        <v>3646</v>
      </c>
      <c r="K527" s="31" t="s">
        <v>3650</v>
      </c>
      <c r="L527" s="28" t="s">
        <v>3651</v>
      </c>
      <c r="M527" s="28"/>
      <c r="N527" s="28"/>
      <c r="O527" s="28"/>
      <c r="P527" s="29" t="str">
        <f t="array" ref="P527">IFERROR(XLOOKUP(D527, '2_Capability_Map'!$C$2:$C$200, '2_Capability_Map'!$M$2:$M$200, "Active"), "Active")</f>
        <v>Active</v>
      </c>
    </row>
    <row r="528" ht="199.5" customHeight="1">
      <c r="A528" s="28" t="s">
        <v>3652</v>
      </c>
      <c r="B528" s="28" t="s">
        <v>1991</v>
      </c>
      <c r="C528" s="32" t="s">
        <v>2048</v>
      </c>
      <c r="D528" s="33" t="s">
        <v>840</v>
      </c>
      <c r="E528" s="28" t="s">
        <v>841</v>
      </c>
      <c r="F528" s="28" t="s">
        <v>3657</v>
      </c>
      <c r="G528" s="28"/>
      <c r="H528" s="28" t="s">
        <v>2011</v>
      </c>
      <c r="I528" s="28" t="s">
        <v>3653</v>
      </c>
      <c r="J528" s="28" t="s">
        <v>3654</v>
      </c>
      <c r="K528" s="28" t="s">
        <v>3655</v>
      </c>
      <c r="L528" s="28" t="s">
        <v>3656</v>
      </c>
      <c r="M528" s="28"/>
      <c r="N528" s="28"/>
      <c r="O528" s="28"/>
      <c r="P528" s="29" t="str">
        <f t="array" ref="P528">IFERROR(XLOOKUP(D528, '2_Capability_Map'!$C$2:$C$200, '2_Capability_Map'!$M$2:$M$200, "Active"), "Active")</f>
        <v>Active</v>
      </c>
    </row>
    <row r="529" ht="199.5" customHeight="1">
      <c r="A529" s="28" t="s">
        <v>2534</v>
      </c>
      <c r="B529" s="28" t="s">
        <v>1991</v>
      </c>
      <c r="C529" s="32" t="s">
        <v>2376</v>
      </c>
      <c r="D529" s="33" t="s">
        <v>990</v>
      </c>
      <c r="E529" s="28" t="s">
        <v>991</v>
      </c>
      <c r="F529" s="28" t="s">
        <v>3659</v>
      </c>
      <c r="G529" s="28"/>
      <c r="H529" s="28" t="s">
        <v>2011</v>
      </c>
      <c r="I529" s="28" t="s">
        <v>2536</v>
      </c>
      <c r="J529" s="28" t="s">
        <v>2537</v>
      </c>
      <c r="K529" s="28" t="s">
        <v>2538</v>
      </c>
      <c r="L529" s="28"/>
      <c r="M529" s="28"/>
      <c r="N529" s="28"/>
      <c r="O529" s="28"/>
      <c r="P529" s="29" t="str">
        <f t="array" ref="P529">IFERROR(XLOOKUP(D529, '2_Capability_Map'!$C$2:$C$200, '2_Capability_Map'!$M$2:$M$200, "Active"), "Active")</f>
        <v>Active</v>
      </c>
    </row>
    <row r="530" ht="199.5" customHeight="1">
      <c r="A530" s="28" t="s">
        <v>2539</v>
      </c>
      <c r="B530" s="28" t="s">
        <v>1991</v>
      </c>
      <c r="C530" s="32" t="s">
        <v>2376</v>
      </c>
      <c r="D530" s="33" t="s">
        <v>990</v>
      </c>
      <c r="E530" s="28" t="s">
        <v>991</v>
      </c>
      <c r="F530" s="28" t="s">
        <v>3660</v>
      </c>
      <c r="G530" s="28"/>
      <c r="H530" s="28" t="s">
        <v>2011</v>
      </c>
      <c r="I530" s="28" t="s">
        <v>2541</v>
      </c>
      <c r="J530" s="28" t="s">
        <v>2542</v>
      </c>
      <c r="K530" s="28" t="s">
        <v>2543</v>
      </c>
      <c r="L530" s="28" t="s">
        <v>2544</v>
      </c>
      <c r="M530" s="28" t="s">
        <v>2545</v>
      </c>
      <c r="N530" s="28"/>
      <c r="O530" s="28"/>
      <c r="P530" s="29" t="str">
        <f t="array" ref="P530">IFERROR(XLOOKUP(D530, '2_Capability_Map'!$C$2:$C$200, '2_Capability_Map'!$M$2:$M$200, "Active"), "Active")</f>
        <v>Active</v>
      </c>
    </row>
    <row r="531" ht="199.5" customHeight="1">
      <c r="A531" s="28" t="s">
        <v>2546</v>
      </c>
      <c r="B531" s="28" t="s">
        <v>1991</v>
      </c>
      <c r="C531" s="32" t="s">
        <v>2376</v>
      </c>
      <c r="D531" s="33" t="s">
        <v>990</v>
      </c>
      <c r="E531" s="28" t="s">
        <v>991</v>
      </c>
      <c r="F531" s="28" t="s">
        <v>3661</v>
      </c>
      <c r="G531" s="28"/>
      <c r="H531" s="28" t="s">
        <v>2011</v>
      </c>
      <c r="I531" s="28" t="s">
        <v>2547</v>
      </c>
      <c r="J531" s="28" t="s">
        <v>2548</v>
      </c>
      <c r="K531" s="28"/>
      <c r="L531" s="28"/>
      <c r="M531" s="28"/>
      <c r="N531" s="28"/>
      <c r="O531" s="28"/>
      <c r="P531" s="29" t="str">
        <f t="array" ref="P531">IFERROR(XLOOKUP(D531, '2_Capability_Map'!$C$2:$C$200, '2_Capability_Map'!$M$2:$M$200, "Active"), "Active")</f>
        <v>Active</v>
      </c>
    </row>
    <row r="532" ht="199.5" customHeight="1">
      <c r="A532" s="28" t="s">
        <v>2549</v>
      </c>
      <c r="B532" s="28" t="s">
        <v>1991</v>
      </c>
      <c r="C532" s="32" t="s">
        <v>2376</v>
      </c>
      <c r="D532" s="33" t="s">
        <v>990</v>
      </c>
      <c r="E532" s="28" t="s">
        <v>991</v>
      </c>
      <c r="F532" s="28" t="s">
        <v>3661</v>
      </c>
      <c r="G532" s="28"/>
      <c r="H532" s="28" t="s">
        <v>2011</v>
      </c>
      <c r="I532" s="28" t="s">
        <v>2551</v>
      </c>
      <c r="J532" s="28" t="s">
        <v>2552</v>
      </c>
      <c r="K532" s="28" t="s">
        <v>2553</v>
      </c>
      <c r="L532" s="28" t="s">
        <v>2554</v>
      </c>
      <c r="M532" s="28" t="s">
        <v>2555</v>
      </c>
      <c r="N532" s="28" t="s">
        <v>2556</v>
      </c>
      <c r="O532" s="28"/>
      <c r="P532" s="29" t="str">
        <f t="array" ref="P532">IFERROR(XLOOKUP(D532, '2_Capability_Map'!$C$2:$C$200, '2_Capability_Map'!$M$2:$M$200, "Active"), "Active")</f>
        <v>Active</v>
      </c>
    </row>
    <row r="533" ht="199.5" customHeight="1">
      <c r="A533" s="28" t="s">
        <v>2557</v>
      </c>
      <c r="B533" s="28" t="s">
        <v>1991</v>
      </c>
      <c r="C533" s="28" t="s">
        <v>2558</v>
      </c>
      <c r="D533" s="28" t="s">
        <v>990</v>
      </c>
      <c r="E533" s="28" t="s">
        <v>991</v>
      </c>
      <c r="F533" s="28" t="s">
        <v>3662</v>
      </c>
      <c r="G533" s="28" t="s">
        <v>1783</v>
      </c>
      <c r="H533" s="28" t="s">
        <v>2011</v>
      </c>
      <c r="I533" s="28" t="s">
        <v>2560</v>
      </c>
      <c r="J533" s="28" t="s">
        <v>2561</v>
      </c>
      <c r="K533" s="28" t="s">
        <v>2562</v>
      </c>
      <c r="L533" s="28" t="s">
        <v>2563</v>
      </c>
      <c r="M533" s="28" t="s">
        <v>2564</v>
      </c>
      <c r="N533" s="28" t="s">
        <v>2565</v>
      </c>
      <c r="O533" s="28"/>
      <c r="P533" s="29" t="str">
        <f t="array" ref="P533">IFERROR(XLOOKUP(D533, '2_Capability_Map'!$C$2:$C$200, '2_Capability_Map'!$M$2:$M$200, "Active"), "Active")</f>
        <v>Active</v>
      </c>
    </row>
    <row r="534" ht="199.5" customHeight="1">
      <c r="A534" s="28" t="s">
        <v>2566</v>
      </c>
      <c r="B534" s="28" t="s">
        <v>1991</v>
      </c>
      <c r="C534" s="28" t="s">
        <v>2567</v>
      </c>
      <c r="D534" s="28" t="s">
        <v>990</v>
      </c>
      <c r="E534" s="28" t="s">
        <v>991</v>
      </c>
      <c r="F534" s="28" t="s">
        <v>3663</v>
      </c>
      <c r="G534" s="28"/>
      <c r="H534" s="28" t="s">
        <v>2011</v>
      </c>
      <c r="I534" s="28" t="s">
        <v>2569</v>
      </c>
      <c r="J534" s="28" t="s">
        <v>2570</v>
      </c>
      <c r="K534" s="28" t="s">
        <v>2571</v>
      </c>
      <c r="L534" s="28" t="s">
        <v>2572</v>
      </c>
      <c r="M534" s="28" t="s">
        <v>2573</v>
      </c>
      <c r="N534" s="28" t="s">
        <v>2574</v>
      </c>
      <c r="O534" s="28"/>
      <c r="P534" s="29" t="str">
        <f t="array" ref="P534">IFERROR(XLOOKUP(D534, '2_Capability_Map'!$C$2:$C$200, '2_Capability_Map'!$M$2:$M$200, "Active"), "Active")</f>
        <v>Active</v>
      </c>
    </row>
    <row r="535" ht="199.5" customHeight="1">
      <c r="A535" s="28" t="s">
        <v>2575</v>
      </c>
      <c r="B535" s="28" t="s">
        <v>1991</v>
      </c>
      <c r="C535" s="28" t="s">
        <v>2576</v>
      </c>
      <c r="D535" s="28" t="s">
        <v>990</v>
      </c>
      <c r="E535" s="28" t="s">
        <v>991</v>
      </c>
      <c r="F535" s="28" t="s">
        <v>3663</v>
      </c>
      <c r="G535" s="28"/>
      <c r="H535" s="28" t="s">
        <v>2011</v>
      </c>
      <c r="I535" s="28" t="s">
        <v>2577</v>
      </c>
      <c r="J535" s="28" t="s">
        <v>2577</v>
      </c>
      <c r="K535" s="28" t="s">
        <v>2578</v>
      </c>
      <c r="L535" s="28" t="s">
        <v>2579</v>
      </c>
      <c r="M535" s="28" t="s">
        <v>2580</v>
      </c>
      <c r="N535" s="28" t="s">
        <v>2581</v>
      </c>
      <c r="O535" s="28"/>
      <c r="P535" s="29" t="str">
        <f t="array" ref="P535">IFERROR(XLOOKUP(D535, '2_Capability_Map'!$C$2:$C$200, '2_Capability_Map'!$M$2:$M$200, "Active"), "Active")</f>
        <v>Active</v>
      </c>
    </row>
    <row r="536" ht="199.5" customHeight="1">
      <c r="A536" s="28" t="s">
        <v>2582</v>
      </c>
      <c r="B536" s="28" t="s">
        <v>1991</v>
      </c>
      <c r="C536" s="28" t="s">
        <v>2583</v>
      </c>
      <c r="D536" s="28" t="s">
        <v>990</v>
      </c>
      <c r="E536" s="28" t="s">
        <v>991</v>
      </c>
      <c r="F536" s="28" t="s">
        <v>3663</v>
      </c>
      <c r="G536" s="28"/>
      <c r="H536" s="28" t="s">
        <v>2011</v>
      </c>
      <c r="I536" s="28" t="s">
        <v>2584</v>
      </c>
      <c r="J536" s="28" t="s">
        <v>2585</v>
      </c>
      <c r="K536" s="28" t="s">
        <v>2586</v>
      </c>
      <c r="L536" s="28" t="s">
        <v>2587</v>
      </c>
      <c r="M536" s="28" t="s">
        <v>2580</v>
      </c>
      <c r="N536" s="28" t="s">
        <v>2588</v>
      </c>
      <c r="O536" s="28"/>
      <c r="P536" s="29" t="str">
        <f t="array" ref="P536">IFERROR(XLOOKUP(D536, '2_Capability_Map'!$C$2:$C$200, '2_Capability_Map'!$M$2:$M$200, "Active"), "Active")</f>
        <v>Active</v>
      </c>
    </row>
    <row r="537" ht="199.5" customHeight="1">
      <c r="A537" s="28" t="s">
        <v>2589</v>
      </c>
      <c r="B537" s="28" t="s">
        <v>1991</v>
      </c>
      <c r="C537" s="28" t="s">
        <v>2590</v>
      </c>
      <c r="D537" s="28" t="s">
        <v>990</v>
      </c>
      <c r="E537" s="28" t="s">
        <v>991</v>
      </c>
      <c r="F537" s="28" t="s">
        <v>3663</v>
      </c>
      <c r="G537" s="28"/>
      <c r="H537" s="28" t="s">
        <v>2011</v>
      </c>
      <c r="I537" s="28" t="s">
        <v>2592</v>
      </c>
      <c r="J537" s="28" t="s">
        <v>2593</v>
      </c>
      <c r="K537" s="28" t="s">
        <v>2594</v>
      </c>
      <c r="L537" s="28" t="s">
        <v>2595</v>
      </c>
      <c r="M537" s="28" t="s">
        <v>2580</v>
      </c>
      <c r="N537" s="28" t="s">
        <v>2596</v>
      </c>
      <c r="O537" s="28"/>
      <c r="P537" s="29" t="str">
        <f t="array" ref="P537">IFERROR(XLOOKUP(D537, '2_Capability_Map'!$C$2:$C$200, '2_Capability_Map'!$M$2:$M$200, "Active"), "Active")</f>
        <v>Active</v>
      </c>
    </row>
    <row r="538" ht="199.5" customHeight="1">
      <c r="A538" s="28" t="s">
        <v>2597</v>
      </c>
      <c r="B538" s="28" t="s">
        <v>1991</v>
      </c>
      <c r="C538" s="28" t="s">
        <v>2598</v>
      </c>
      <c r="D538" s="28" t="s">
        <v>990</v>
      </c>
      <c r="E538" s="28" t="s">
        <v>991</v>
      </c>
      <c r="F538" s="28" t="s">
        <v>3662</v>
      </c>
      <c r="G538" s="28"/>
      <c r="H538" s="28" t="s">
        <v>2011</v>
      </c>
      <c r="I538" s="28" t="s">
        <v>2599</v>
      </c>
      <c r="J538" s="28" t="s">
        <v>2600</v>
      </c>
      <c r="K538" s="28" t="s">
        <v>2601</v>
      </c>
      <c r="L538" s="28" t="s">
        <v>2602</v>
      </c>
      <c r="M538" s="28" t="s">
        <v>2603</v>
      </c>
      <c r="N538" s="28" t="s">
        <v>2604</v>
      </c>
      <c r="O538" s="28"/>
      <c r="P538" s="29" t="str">
        <f t="array" ref="P538">IFERROR(XLOOKUP(D538, '2_Capability_Map'!$C$2:$C$200, '2_Capability_Map'!$M$2:$M$200, "Active"), "Active")</f>
        <v>Active</v>
      </c>
    </row>
    <row r="539" ht="199.5" customHeight="1">
      <c r="A539" s="28" t="s">
        <v>3664</v>
      </c>
      <c r="B539" s="28" t="s">
        <v>1991</v>
      </c>
      <c r="C539" s="32" t="s">
        <v>1992</v>
      </c>
      <c r="D539" s="33" t="s">
        <v>1025</v>
      </c>
      <c r="E539" s="28" t="s">
        <v>1026</v>
      </c>
      <c r="F539" s="28" t="s">
        <v>3665</v>
      </c>
      <c r="G539" s="28"/>
      <c r="H539" s="28" t="s">
        <v>2011</v>
      </c>
      <c r="I539" s="28" t="s">
        <v>3666</v>
      </c>
      <c r="J539" s="28" t="s">
        <v>3667</v>
      </c>
      <c r="K539" s="28"/>
      <c r="L539" s="28"/>
      <c r="M539" s="28"/>
      <c r="N539" s="28"/>
      <c r="O539" s="28"/>
      <c r="P539" s="29" t="str">
        <f t="array" ref="P539">IFERROR(XLOOKUP(D539, '2_Capability_Map'!$C$2:$C$200, '2_Capability_Map'!$M$2:$M$200, "Active"), "Active")</f>
        <v>Active</v>
      </c>
    </row>
    <row r="540" ht="199.5" customHeight="1">
      <c r="A540" s="28" t="s">
        <v>3668</v>
      </c>
      <c r="B540" s="28" t="s">
        <v>1991</v>
      </c>
      <c r="C540" s="32" t="s">
        <v>1992</v>
      </c>
      <c r="D540" s="33" t="s">
        <v>1025</v>
      </c>
      <c r="E540" s="28" t="s">
        <v>1026</v>
      </c>
      <c r="F540" s="28" t="s">
        <v>3665</v>
      </c>
      <c r="G540" s="28"/>
      <c r="H540" s="28" t="s">
        <v>2011</v>
      </c>
      <c r="I540" s="28" t="s">
        <v>3669</v>
      </c>
      <c r="J540" s="28" t="s">
        <v>3670</v>
      </c>
      <c r="K540" s="28" t="s">
        <v>3671</v>
      </c>
      <c r="L540" s="28" t="s">
        <v>3672</v>
      </c>
      <c r="M540" s="28"/>
      <c r="N540" s="28"/>
      <c r="O540" s="28"/>
      <c r="P540" s="29" t="str">
        <f t="array" ref="P540">IFERROR(XLOOKUP(D540, '2_Capability_Map'!$C$2:$C$200, '2_Capability_Map'!$M$2:$M$200, "Active"), "Active")</f>
        <v>Active</v>
      </c>
    </row>
    <row r="541" ht="199.5" customHeight="1">
      <c r="A541" s="28" t="s">
        <v>3673</v>
      </c>
      <c r="B541" s="28" t="s">
        <v>1991</v>
      </c>
      <c r="C541" s="32" t="s">
        <v>1992</v>
      </c>
      <c r="D541" s="33" t="s">
        <v>1025</v>
      </c>
      <c r="E541" s="28" t="s">
        <v>1026</v>
      </c>
      <c r="F541" s="28" t="s">
        <v>3674</v>
      </c>
      <c r="G541" s="28" t="s">
        <v>1620</v>
      </c>
      <c r="H541" s="28" t="s">
        <v>2166</v>
      </c>
      <c r="I541" s="28" t="s">
        <v>3675</v>
      </c>
      <c r="J541" s="28" t="s">
        <v>3676</v>
      </c>
      <c r="K541" s="28" t="s">
        <v>3677</v>
      </c>
      <c r="L541" s="28" t="s">
        <v>3678</v>
      </c>
      <c r="M541" s="28" t="s">
        <v>3679</v>
      </c>
      <c r="N541" s="28" t="s">
        <v>3680</v>
      </c>
      <c r="O541" s="28"/>
      <c r="P541" s="29" t="str">
        <f t="array" ref="P541">IFERROR(XLOOKUP(D541, '2_Capability_Map'!$C$2:$C$200, '2_Capability_Map'!$M$2:$M$200, "Active"), "Active")</f>
        <v>Active</v>
      </c>
    </row>
    <row r="542" ht="199.5" customHeight="1">
      <c r="A542" s="28" t="s">
        <v>3681</v>
      </c>
      <c r="B542" s="28" t="s">
        <v>1991</v>
      </c>
      <c r="C542" s="32" t="s">
        <v>1992</v>
      </c>
      <c r="D542" s="33" t="s">
        <v>1025</v>
      </c>
      <c r="E542" s="28" t="s">
        <v>1026</v>
      </c>
      <c r="F542" s="28" t="s">
        <v>3665</v>
      </c>
      <c r="G542" s="28"/>
      <c r="H542" s="28" t="s">
        <v>2166</v>
      </c>
      <c r="I542" s="28" t="s">
        <v>3682</v>
      </c>
      <c r="J542" s="28" t="s">
        <v>3683</v>
      </c>
      <c r="K542" s="28" t="s">
        <v>3684</v>
      </c>
      <c r="L542" s="28" t="s">
        <v>3685</v>
      </c>
      <c r="M542" s="28" t="s">
        <v>3686</v>
      </c>
      <c r="N542" s="28" t="s">
        <v>3687</v>
      </c>
      <c r="O542" s="28"/>
      <c r="P542" s="29" t="str">
        <f t="array" ref="P542">IFERROR(XLOOKUP(D542, '2_Capability_Map'!$C$2:$C$200, '2_Capability_Map'!$M$2:$M$200, "Active"), "Active")</f>
        <v>Active</v>
      </c>
    </row>
    <row r="543" ht="199.5" customHeight="1">
      <c r="A543" s="28" t="s">
        <v>3688</v>
      </c>
      <c r="B543" s="28" t="s">
        <v>1991</v>
      </c>
      <c r="C543" s="32" t="s">
        <v>1992</v>
      </c>
      <c r="D543" s="33" t="s">
        <v>1025</v>
      </c>
      <c r="E543" s="28" t="s">
        <v>1026</v>
      </c>
      <c r="F543" s="28" t="s">
        <v>3689</v>
      </c>
      <c r="G543" s="28" t="s">
        <v>1620</v>
      </c>
      <c r="H543" s="28" t="s">
        <v>2011</v>
      </c>
      <c r="I543" s="28" t="s">
        <v>3690</v>
      </c>
      <c r="J543" s="28" t="s">
        <v>3691</v>
      </c>
      <c r="K543" s="28" t="s">
        <v>3692</v>
      </c>
      <c r="L543" s="28" t="s">
        <v>3693</v>
      </c>
      <c r="M543" s="28"/>
      <c r="N543" s="28" t="s">
        <v>3694</v>
      </c>
      <c r="O543" s="28"/>
      <c r="P543" s="29" t="str">
        <f t="array" ref="P543">IFERROR(XLOOKUP(D543, '2_Capability_Map'!$C$2:$C$200, '2_Capability_Map'!$M$2:$M$200, "Active"), "Active")</f>
        <v>Active</v>
      </c>
    </row>
    <row r="544" ht="199.5" customHeight="1">
      <c r="A544" s="28" t="s">
        <v>3695</v>
      </c>
      <c r="B544" s="28" t="s">
        <v>1991</v>
      </c>
      <c r="C544" s="32" t="s">
        <v>1992</v>
      </c>
      <c r="D544" s="33" t="s">
        <v>1025</v>
      </c>
      <c r="E544" s="28" t="s">
        <v>1026</v>
      </c>
      <c r="F544" s="28" t="s">
        <v>3696</v>
      </c>
      <c r="G544" s="28" t="s">
        <v>1620</v>
      </c>
      <c r="H544" s="28" t="s">
        <v>2011</v>
      </c>
      <c r="I544" s="28" t="s">
        <v>3697</v>
      </c>
      <c r="J544" s="28" t="s">
        <v>3698</v>
      </c>
      <c r="K544" s="28" t="s">
        <v>3699</v>
      </c>
      <c r="L544" s="28" t="s">
        <v>3700</v>
      </c>
      <c r="M544" s="28" t="s">
        <v>3701</v>
      </c>
      <c r="N544" s="28" t="s">
        <v>3701</v>
      </c>
      <c r="O544" s="28"/>
      <c r="P544" s="29" t="str">
        <f t="array" ref="P544">IFERROR(XLOOKUP(D544, '2_Capability_Map'!$C$2:$C$200, '2_Capability_Map'!$M$2:$M$200, "Active"), "Active")</f>
        <v>Active</v>
      </c>
    </row>
    <row r="545" ht="199.5" customHeight="1">
      <c r="A545" s="28" t="s">
        <v>3702</v>
      </c>
      <c r="B545" s="28" t="s">
        <v>1991</v>
      </c>
      <c r="C545" s="32" t="s">
        <v>3703</v>
      </c>
      <c r="D545" s="33" t="s">
        <v>1025</v>
      </c>
      <c r="E545" s="28" t="s">
        <v>1026</v>
      </c>
      <c r="F545" s="28" t="s">
        <v>3704</v>
      </c>
      <c r="G545" s="28"/>
      <c r="H545" s="28" t="s">
        <v>2011</v>
      </c>
      <c r="I545" s="28" t="s">
        <v>3705</v>
      </c>
      <c r="J545" s="28" t="s">
        <v>3706</v>
      </c>
      <c r="K545" s="28" t="s">
        <v>3707</v>
      </c>
      <c r="L545" s="28" t="s">
        <v>3708</v>
      </c>
      <c r="M545" s="28"/>
      <c r="N545" s="28" t="s">
        <v>3709</v>
      </c>
      <c r="O545" s="28"/>
      <c r="P545" s="29" t="str">
        <f t="array" ref="P545">IFERROR(XLOOKUP(D545, '2_Capability_Map'!$C$2:$C$200, '2_Capability_Map'!$M$2:$M$200, "Active"), "Active")</f>
        <v>Active</v>
      </c>
    </row>
    <row r="546" ht="199.5" customHeight="1">
      <c r="A546" s="28" t="s">
        <v>3710</v>
      </c>
      <c r="B546" s="28" t="s">
        <v>1991</v>
      </c>
      <c r="C546" s="32" t="s">
        <v>2376</v>
      </c>
      <c r="D546" s="33" t="s">
        <v>1025</v>
      </c>
      <c r="E546" s="28" t="s">
        <v>1026</v>
      </c>
      <c r="F546" s="28" t="s">
        <v>3665</v>
      </c>
      <c r="G546" s="28"/>
      <c r="H546" s="28" t="s">
        <v>2011</v>
      </c>
      <c r="I546" s="28" t="s">
        <v>3711</v>
      </c>
      <c r="J546" s="28" t="s">
        <v>3712</v>
      </c>
      <c r="K546" s="28" t="s">
        <v>3713</v>
      </c>
      <c r="L546" s="28" t="s">
        <v>3714</v>
      </c>
      <c r="M546" s="28"/>
      <c r="N546" s="28"/>
      <c r="O546" s="28"/>
      <c r="P546" s="29" t="str">
        <f t="array" ref="P546">IFERROR(XLOOKUP(D546, '2_Capability_Map'!$C$2:$C$200, '2_Capability_Map'!$M$2:$M$200, "Active"), "Active")</f>
        <v>Active</v>
      </c>
    </row>
    <row r="547" ht="199.5" customHeight="1">
      <c r="A547" s="28" t="s">
        <v>3715</v>
      </c>
      <c r="B547" s="28" t="s">
        <v>1991</v>
      </c>
      <c r="C547" s="32" t="s">
        <v>2376</v>
      </c>
      <c r="D547" s="33" t="s">
        <v>1025</v>
      </c>
      <c r="E547" s="28" t="s">
        <v>1026</v>
      </c>
      <c r="F547" s="28" t="s">
        <v>3704</v>
      </c>
      <c r="G547" s="28"/>
      <c r="H547" s="28" t="s">
        <v>2011</v>
      </c>
      <c r="I547" s="28" t="s">
        <v>3716</v>
      </c>
      <c r="J547" s="28" t="s">
        <v>3717</v>
      </c>
      <c r="K547" s="28" t="s">
        <v>3718</v>
      </c>
      <c r="L547" s="28" t="s">
        <v>3719</v>
      </c>
      <c r="M547" s="28"/>
      <c r="N547" s="28"/>
      <c r="O547" s="28"/>
      <c r="P547" s="29" t="str">
        <f t="array" ref="P547">IFERROR(XLOOKUP(D547, '2_Capability_Map'!$C$2:$C$200, '2_Capability_Map'!$M$2:$M$200, "Active"), "Active")</f>
        <v>Active</v>
      </c>
    </row>
    <row r="548" ht="199.5" customHeight="1">
      <c r="A548" s="28" t="s">
        <v>3720</v>
      </c>
      <c r="B548" s="28" t="s">
        <v>1991</v>
      </c>
      <c r="C548" s="32" t="s">
        <v>2376</v>
      </c>
      <c r="D548" s="33" t="s">
        <v>1025</v>
      </c>
      <c r="E548" s="28" t="s">
        <v>1026</v>
      </c>
      <c r="F548" s="28" t="s">
        <v>3665</v>
      </c>
      <c r="G548" s="28"/>
      <c r="H548" s="28" t="s">
        <v>2166</v>
      </c>
      <c r="I548" s="28" t="s">
        <v>3721</v>
      </c>
      <c r="J548" s="28" t="s">
        <v>3722</v>
      </c>
      <c r="K548" s="28" t="s">
        <v>3723</v>
      </c>
      <c r="L548" s="28" t="s">
        <v>3724</v>
      </c>
      <c r="M548" s="28"/>
      <c r="N548" s="28" t="s">
        <v>3725</v>
      </c>
      <c r="O548" s="28"/>
      <c r="P548" s="29" t="str">
        <f t="array" ref="P548">IFERROR(XLOOKUP(D548, '2_Capability_Map'!$C$2:$C$200, '2_Capability_Map'!$M$2:$M$200, "Active"), "Active")</f>
        <v>Active</v>
      </c>
    </row>
    <row r="549" ht="199.5" customHeight="1">
      <c r="A549" s="28" t="s">
        <v>3726</v>
      </c>
      <c r="B549" s="28" t="s">
        <v>1991</v>
      </c>
      <c r="C549" s="32" t="s">
        <v>2190</v>
      </c>
      <c r="D549" s="33" t="s">
        <v>1025</v>
      </c>
      <c r="E549" s="28" t="s">
        <v>1026</v>
      </c>
      <c r="F549" s="28" t="s">
        <v>3704</v>
      </c>
      <c r="G549" s="28"/>
      <c r="H549" s="28" t="s">
        <v>2011</v>
      </c>
      <c r="I549" s="28" t="s">
        <v>3727</v>
      </c>
      <c r="J549" s="28" t="s">
        <v>3728</v>
      </c>
      <c r="K549" s="28" t="s">
        <v>3729</v>
      </c>
      <c r="L549" s="28" t="s">
        <v>3730</v>
      </c>
      <c r="M549" s="28" t="s">
        <v>2195</v>
      </c>
      <c r="N549" s="28" t="s">
        <v>2195</v>
      </c>
      <c r="O549" s="28"/>
      <c r="P549" s="29" t="str">
        <f t="array" ref="P549">IFERROR(XLOOKUP(D549, '2_Capability_Map'!$C$2:$C$200, '2_Capability_Map'!$M$2:$M$200, "Active"), "Active")</f>
        <v>Active</v>
      </c>
    </row>
    <row r="550" ht="199.5" customHeight="1">
      <c r="A550" s="28" t="s">
        <v>3731</v>
      </c>
      <c r="B550" s="28" t="s">
        <v>1991</v>
      </c>
      <c r="C550" s="32" t="s">
        <v>2190</v>
      </c>
      <c r="D550" s="33" t="s">
        <v>1025</v>
      </c>
      <c r="E550" s="28" t="s">
        <v>1026</v>
      </c>
      <c r="F550" s="28" t="s">
        <v>3704</v>
      </c>
      <c r="G550" s="28"/>
      <c r="H550" s="28" t="s">
        <v>2011</v>
      </c>
      <c r="I550" s="28" t="s">
        <v>3732</v>
      </c>
      <c r="J550" s="28" t="s">
        <v>3733</v>
      </c>
      <c r="K550" s="28" t="s">
        <v>3734</v>
      </c>
      <c r="L550" s="28" t="s">
        <v>3735</v>
      </c>
      <c r="M550" s="28" t="s">
        <v>3735</v>
      </c>
      <c r="N550" s="28" t="s">
        <v>3735</v>
      </c>
      <c r="O550" s="28"/>
      <c r="P550" s="29" t="str">
        <f t="array" ref="P550">IFERROR(XLOOKUP(D550, '2_Capability_Map'!$C$2:$C$200, '2_Capability_Map'!$M$2:$M$200, "Active"), "Active")</f>
        <v>Active</v>
      </c>
    </row>
    <row r="551" ht="199.5" customHeight="1">
      <c r="A551" s="28" t="s">
        <v>3736</v>
      </c>
      <c r="B551" s="28" t="s">
        <v>1991</v>
      </c>
      <c r="C551" s="32" t="s">
        <v>2190</v>
      </c>
      <c r="D551" s="33" t="s">
        <v>1025</v>
      </c>
      <c r="E551" s="28" t="s">
        <v>1026</v>
      </c>
      <c r="F551" s="28" t="s">
        <v>3704</v>
      </c>
      <c r="G551" s="28"/>
      <c r="H551" s="28" t="s">
        <v>2011</v>
      </c>
      <c r="I551" s="28" t="s">
        <v>3732</v>
      </c>
      <c r="J551" s="28" t="s">
        <v>3737</v>
      </c>
      <c r="K551" s="28" t="s">
        <v>3738</v>
      </c>
      <c r="L551" s="28" t="s">
        <v>2195</v>
      </c>
      <c r="M551" s="28" t="s">
        <v>3735</v>
      </c>
      <c r="N551" s="28" t="s">
        <v>3735</v>
      </c>
      <c r="O551" s="28"/>
      <c r="P551" s="29" t="str">
        <f t="array" ref="P551">IFERROR(XLOOKUP(D551, '2_Capability_Map'!$C$2:$C$200, '2_Capability_Map'!$M$2:$M$200, "Active"), "Active")</f>
        <v>Active</v>
      </c>
    </row>
    <row r="552" ht="199.5" customHeight="1">
      <c r="A552" s="28" t="s">
        <v>3739</v>
      </c>
      <c r="B552" s="28" t="s">
        <v>1991</v>
      </c>
      <c r="C552" s="32" t="s">
        <v>2190</v>
      </c>
      <c r="D552" s="33" t="s">
        <v>1025</v>
      </c>
      <c r="E552" s="28" t="s">
        <v>1026</v>
      </c>
      <c r="F552" s="28" t="s">
        <v>3704</v>
      </c>
      <c r="G552" s="28"/>
      <c r="H552" s="28" t="s">
        <v>2011</v>
      </c>
      <c r="I552" s="28" t="s">
        <v>3732</v>
      </c>
      <c r="J552" s="28" t="s">
        <v>3740</v>
      </c>
      <c r="K552" s="28" t="s">
        <v>3735</v>
      </c>
      <c r="L552" s="28" t="s">
        <v>3738</v>
      </c>
      <c r="M552" s="28" t="s">
        <v>3738</v>
      </c>
      <c r="N552" s="28" t="s">
        <v>3735</v>
      </c>
      <c r="O552" s="28"/>
      <c r="P552" s="29" t="str">
        <f t="array" ref="P552">IFERROR(XLOOKUP(D552, '2_Capability_Map'!$C$2:$C$200, '2_Capability_Map'!$M$2:$M$200, "Active"), "Active")</f>
        <v>Active</v>
      </c>
    </row>
    <row r="553" ht="199.5" customHeight="1">
      <c r="A553" s="28" t="s">
        <v>3741</v>
      </c>
      <c r="B553" s="28" t="s">
        <v>1991</v>
      </c>
      <c r="C553" s="32" t="s">
        <v>2190</v>
      </c>
      <c r="D553" s="33" t="s">
        <v>1025</v>
      </c>
      <c r="E553" s="28" t="s">
        <v>1026</v>
      </c>
      <c r="F553" s="28" t="s">
        <v>3696</v>
      </c>
      <c r="G553" s="28"/>
      <c r="H553" s="28" t="s">
        <v>2011</v>
      </c>
      <c r="I553" s="28" t="s">
        <v>3732</v>
      </c>
      <c r="J553" s="28" t="s">
        <v>3742</v>
      </c>
      <c r="K553" s="28" t="s">
        <v>3738</v>
      </c>
      <c r="L553" s="28" t="s">
        <v>3735</v>
      </c>
      <c r="M553" s="28" t="s">
        <v>3735</v>
      </c>
      <c r="N553" s="28" t="s">
        <v>3735</v>
      </c>
      <c r="O553" s="28"/>
      <c r="P553" s="29" t="str">
        <f t="array" ref="P553">IFERROR(XLOOKUP(D553, '2_Capability_Map'!$C$2:$C$200, '2_Capability_Map'!$M$2:$M$200, "Active"), "Active")</f>
        <v>Active</v>
      </c>
    </row>
    <row r="554" ht="199.5" customHeight="1">
      <c r="A554" s="28" t="s">
        <v>3743</v>
      </c>
      <c r="B554" s="28" t="s">
        <v>1991</v>
      </c>
      <c r="C554" s="32" t="s">
        <v>3340</v>
      </c>
      <c r="D554" s="33" t="s">
        <v>1025</v>
      </c>
      <c r="E554" s="28" t="s">
        <v>1026</v>
      </c>
      <c r="F554" s="28" t="s">
        <v>3696</v>
      </c>
      <c r="G554" s="28"/>
      <c r="H554" s="28" t="s">
        <v>2011</v>
      </c>
      <c r="I554" s="28" t="s">
        <v>3744</v>
      </c>
      <c r="J554" s="28" t="s">
        <v>3745</v>
      </c>
      <c r="K554" s="28" t="s">
        <v>3746</v>
      </c>
      <c r="L554" s="28" t="s">
        <v>2128</v>
      </c>
      <c r="M554" s="28" t="s">
        <v>3747</v>
      </c>
      <c r="N554" s="28"/>
      <c r="O554" s="28"/>
      <c r="P554" s="29" t="str">
        <f t="array" ref="P554">IFERROR(XLOOKUP(D554, '2_Capability_Map'!$C$2:$C$200, '2_Capability_Map'!$M$2:$M$200, "Active"), "Active")</f>
        <v>Active</v>
      </c>
    </row>
    <row r="555" ht="199.5" customHeight="1">
      <c r="A555" s="28" t="s">
        <v>3748</v>
      </c>
      <c r="B555" s="28" t="s">
        <v>1991</v>
      </c>
      <c r="C555" s="28" t="s">
        <v>3749</v>
      </c>
      <c r="D555" s="28" t="s">
        <v>1025</v>
      </c>
      <c r="E555" s="28" t="s">
        <v>1026</v>
      </c>
      <c r="F555" s="28" t="s">
        <v>3674</v>
      </c>
      <c r="G555" s="28"/>
      <c r="H555" s="28" t="s">
        <v>2011</v>
      </c>
      <c r="I555" s="28" t="s">
        <v>3750</v>
      </c>
      <c r="J555" s="28" t="s">
        <v>3751</v>
      </c>
      <c r="K555" s="28" t="s">
        <v>3752</v>
      </c>
      <c r="L555" s="28" t="s">
        <v>3753</v>
      </c>
      <c r="M555" s="28" t="s">
        <v>2603</v>
      </c>
      <c r="N555" s="28" t="s">
        <v>3754</v>
      </c>
      <c r="O555" s="28"/>
      <c r="P555" s="29" t="str">
        <f t="array" ref="P555">IFERROR(XLOOKUP(D555, '2_Capability_Map'!$C$2:$C$200, '2_Capability_Map'!$M$2:$M$200, "Active"), "Active")</f>
        <v>Active</v>
      </c>
    </row>
    <row r="556" ht="199.5" customHeight="1">
      <c r="A556" s="28" t="s">
        <v>3755</v>
      </c>
      <c r="B556" s="28" t="s">
        <v>1991</v>
      </c>
      <c r="C556" s="28" t="s">
        <v>3756</v>
      </c>
      <c r="D556" s="28" t="s">
        <v>1025</v>
      </c>
      <c r="E556" s="28" t="s">
        <v>1026</v>
      </c>
      <c r="F556" s="28" t="s">
        <v>3665</v>
      </c>
      <c r="G556" s="28"/>
      <c r="H556" s="28" t="s">
        <v>2011</v>
      </c>
      <c r="I556" s="28" t="s">
        <v>3757</v>
      </c>
      <c r="J556" s="28" t="s">
        <v>3758</v>
      </c>
      <c r="K556" s="28" t="s">
        <v>3759</v>
      </c>
      <c r="L556" s="28" t="s">
        <v>3760</v>
      </c>
      <c r="M556" s="28" t="s">
        <v>3761</v>
      </c>
      <c r="N556" s="28" t="s">
        <v>3762</v>
      </c>
      <c r="O556" s="28"/>
      <c r="P556" s="29" t="str">
        <f t="array" ref="P556">IFERROR(XLOOKUP(D556, '2_Capability_Map'!$C$2:$C$200, '2_Capability_Map'!$M$2:$M$200, "Active"), "Active")</f>
        <v>Active</v>
      </c>
    </row>
    <row r="557" ht="199.5" customHeight="1">
      <c r="A557" s="28" t="s">
        <v>3763</v>
      </c>
      <c r="B557" s="28" t="s">
        <v>1991</v>
      </c>
      <c r="C557" s="28" t="s">
        <v>3764</v>
      </c>
      <c r="D557" s="28" t="s">
        <v>1025</v>
      </c>
      <c r="E557" s="28" t="s">
        <v>1026</v>
      </c>
      <c r="F557" s="28" t="s">
        <v>3696</v>
      </c>
      <c r="G557" s="28"/>
      <c r="H557" s="28" t="s">
        <v>2011</v>
      </c>
      <c r="I557" s="28" t="s">
        <v>3765</v>
      </c>
      <c r="J557" s="28" t="s">
        <v>3766</v>
      </c>
      <c r="K557" s="28" t="s">
        <v>3767</v>
      </c>
      <c r="L557" s="28" t="s">
        <v>3768</v>
      </c>
      <c r="M557" s="28" t="s">
        <v>3769</v>
      </c>
      <c r="N557" s="28" t="s">
        <v>3770</v>
      </c>
      <c r="O557" s="28"/>
      <c r="P557" s="29" t="str">
        <f t="array" ref="P557">IFERROR(XLOOKUP(D557, '2_Capability_Map'!$C$2:$C$200, '2_Capability_Map'!$M$2:$M$200, "Active"), "Active")</f>
        <v>Active</v>
      </c>
    </row>
    <row r="558" ht="199.5" customHeight="1">
      <c r="A558" s="28" t="s">
        <v>3771</v>
      </c>
      <c r="B558" s="28" t="s">
        <v>1991</v>
      </c>
      <c r="C558" s="32" t="s">
        <v>3772</v>
      </c>
      <c r="D558" s="33" t="s">
        <v>1025</v>
      </c>
      <c r="E558" s="28" t="s">
        <v>1026</v>
      </c>
      <c r="F558" s="28" t="s">
        <v>3665</v>
      </c>
      <c r="G558" s="28"/>
      <c r="H558" s="28" t="s">
        <v>2011</v>
      </c>
      <c r="I558" s="28" t="s">
        <v>3773</v>
      </c>
      <c r="J558" s="28" t="s">
        <v>3774</v>
      </c>
      <c r="K558" s="28" t="s">
        <v>3775</v>
      </c>
      <c r="L558" s="28" t="s">
        <v>3776</v>
      </c>
      <c r="M558" s="28"/>
      <c r="N558" s="28"/>
      <c r="O558" s="28"/>
      <c r="P558" s="29" t="str">
        <f t="array" ref="P558">IFERROR(XLOOKUP(D558, '2_Capability_Map'!$C$2:$C$200, '2_Capability_Map'!$M$2:$M$200, "Active"), "Active")</f>
        <v>Active</v>
      </c>
    </row>
    <row r="559" ht="199.5" customHeight="1">
      <c r="A559" s="28" t="s">
        <v>3777</v>
      </c>
      <c r="B559" s="28" t="s">
        <v>1991</v>
      </c>
      <c r="C559" s="32" t="s">
        <v>3772</v>
      </c>
      <c r="D559" s="33" t="s">
        <v>1025</v>
      </c>
      <c r="E559" s="28" t="s">
        <v>1026</v>
      </c>
      <c r="F559" s="28" t="s">
        <v>3674</v>
      </c>
      <c r="G559" s="28" t="s">
        <v>3778</v>
      </c>
      <c r="H559" s="28" t="s">
        <v>2011</v>
      </c>
      <c r="I559" s="28" t="s">
        <v>3779</v>
      </c>
      <c r="J559" s="28" t="s">
        <v>3780</v>
      </c>
      <c r="K559" s="28" t="s">
        <v>3781</v>
      </c>
      <c r="L559" s="28" t="s">
        <v>3782</v>
      </c>
      <c r="M559" s="28"/>
      <c r="N559" s="28" t="s">
        <v>3783</v>
      </c>
      <c r="O559" s="28"/>
      <c r="P559" s="29" t="str">
        <f t="array" ref="P559">IFERROR(XLOOKUP(D559, '2_Capability_Map'!$C$2:$C$200, '2_Capability_Map'!$M$2:$M$200, "Active"), "Active")</f>
        <v>Active</v>
      </c>
    </row>
    <row r="560" ht="199.5" customHeight="1">
      <c r="A560" s="28" t="s">
        <v>3784</v>
      </c>
      <c r="B560" s="28" t="s">
        <v>1991</v>
      </c>
      <c r="C560" s="32" t="s">
        <v>2115</v>
      </c>
      <c r="D560" s="33" t="s">
        <v>1025</v>
      </c>
      <c r="E560" s="28" t="s">
        <v>1026</v>
      </c>
      <c r="F560" s="28" t="s">
        <v>3704</v>
      </c>
      <c r="G560" s="28"/>
      <c r="H560" s="28" t="s">
        <v>2011</v>
      </c>
      <c r="I560" s="28" t="s">
        <v>3785</v>
      </c>
      <c r="J560" s="28" t="s">
        <v>3786</v>
      </c>
      <c r="K560" s="28" t="s">
        <v>3787</v>
      </c>
      <c r="L560" s="28" t="s">
        <v>3788</v>
      </c>
      <c r="M560" s="28"/>
      <c r="N560" s="28" t="s">
        <v>3789</v>
      </c>
      <c r="O560" s="28"/>
      <c r="P560" s="29" t="str">
        <f t="array" ref="P560">IFERROR(XLOOKUP(D560, '2_Capability_Map'!$C$2:$C$200, '2_Capability_Map'!$M$2:$M$200, "Active"), "Active")</f>
        <v>Active</v>
      </c>
    </row>
    <row r="561" ht="199.5" customHeight="1">
      <c r="A561" s="28" t="s">
        <v>3790</v>
      </c>
      <c r="B561" s="28" t="s">
        <v>1991</v>
      </c>
      <c r="C561" s="32" t="s">
        <v>2115</v>
      </c>
      <c r="D561" s="33" t="s">
        <v>1025</v>
      </c>
      <c r="E561" s="28" t="s">
        <v>1026</v>
      </c>
      <c r="F561" s="28" t="s">
        <v>3665</v>
      </c>
      <c r="G561" s="28"/>
      <c r="H561" s="28" t="s">
        <v>2011</v>
      </c>
      <c r="I561" s="28" t="s">
        <v>3791</v>
      </c>
      <c r="J561" s="28" t="s">
        <v>3792</v>
      </c>
      <c r="K561" s="28" t="s">
        <v>3793</v>
      </c>
      <c r="L561" s="28" t="s">
        <v>3794</v>
      </c>
      <c r="M561" s="28"/>
      <c r="N561" s="28" t="s">
        <v>3795</v>
      </c>
      <c r="O561" s="28"/>
      <c r="P561" s="29" t="str">
        <f t="array" ref="P561">IFERROR(XLOOKUP(D561, '2_Capability_Map'!$C$2:$C$200, '2_Capability_Map'!$M$2:$M$200, "Active"), "Active")</f>
        <v>Active</v>
      </c>
    </row>
    <row r="562" ht="199.5" customHeight="1">
      <c r="A562" s="28" t="s">
        <v>3796</v>
      </c>
      <c r="B562" s="28" t="s">
        <v>1991</v>
      </c>
      <c r="C562" s="32" t="s">
        <v>2225</v>
      </c>
      <c r="D562" s="33" t="s">
        <v>1025</v>
      </c>
      <c r="E562" s="28" t="s">
        <v>1026</v>
      </c>
      <c r="F562" s="28" t="s">
        <v>3797</v>
      </c>
      <c r="G562" s="28"/>
      <c r="H562" s="28" t="s">
        <v>2166</v>
      </c>
      <c r="I562" s="28" t="s">
        <v>3798</v>
      </c>
      <c r="J562" s="28" t="s">
        <v>3420</v>
      </c>
      <c r="K562" s="28" t="s">
        <v>3799</v>
      </c>
      <c r="L562" s="28" t="s">
        <v>3800</v>
      </c>
      <c r="M562" s="28"/>
      <c r="N562" s="28" t="s">
        <v>3801</v>
      </c>
      <c r="O562" s="28"/>
      <c r="P562" s="29" t="str">
        <f t="array" ref="P562">IFERROR(XLOOKUP(D562, '2_Capability_Map'!$C$2:$C$200, '2_Capability_Map'!$M$2:$M$200, "Active"), "Active")</f>
        <v>Active</v>
      </c>
    </row>
    <row r="563" ht="199.5" customHeight="1">
      <c r="A563" s="28" t="s">
        <v>3802</v>
      </c>
      <c r="B563" s="28" t="s">
        <v>1991</v>
      </c>
      <c r="C563" s="32" t="s">
        <v>2802</v>
      </c>
      <c r="D563" s="33" t="s">
        <v>1025</v>
      </c>
      <c r="E563" s="28" t="s">
        <v>1026</v>
      </c>
      <c r="F563" s="28" t="s">
        <v>3803</v>
      </c>
      <c r="G563" s="28"/>
      <c r="H563" s="28" t="s">
        <v>2166</v>
      </c>
      <c r="I563" s="28" t="s">
        <v>3804</v>
      </c>
      <c r="J563" s="28" t="s">
        <v>3805</v>
      </c>
      <c r="K563" s="28" t="s">
        <v>3806</v>
      </c>
      <c r="L563" s="28" t="s">
        <v>3807</v>
      </c>
      <c r="M563" s="28" t="s">
        <v>3808</v>
      </c>
      <c r="N563" s="28" t="s">
        <v>3808</v>
      </c>
      <c r="O563" s="28"/>
      <c r="P563" s="29" t="str">
        <f t="array" ref="P563">IFERROR(XLOOKUP(D563, '2_Capability_Map'!$C$2:$C$200, '2_Capability_Map'!$M$2:$M$200, "Active"), "Active")</f>
        <v>Active</v>
      </c>
    </row>
    <row r="564" ht="199.5" customHeight="1">
      <c r="A564" s="28" t="s">
        <v>3809</v>
      </c>
      <c r="B564" s="28" t="s">
        <v>1991</v>
      </c>
      <c r="C564" s="32" t="s">
        <v>3312</v>
      </c>
      <c r="D564" s="33" t="s">
        <v>1035</v>
      </c>
      <c r="E564" s="28" t="s">
        <v>1036</v>
      </c>
      <c r="F564" s="28" t="s">
        <v>3810</v>
      </c>
      <c r="G564" s="28"/>
      <c r="H564" s="28" t="s">
        <v>2011</v>
      </c>
      <c r="I564" s="28" t="s">
        <v>3811</v>
      </c>
      <c r="J564" s="28" t="s">
        <v>3812</v>
      </c>
      <c r="K564" s="28" t="s">
        <v>3813</v>
      </c>
      <c r="L564" s="28" t="s">
        <v>3814</v>
      </c>
      <c r="M564" s="28"/>
      <c r="N564" s="28"/>
      <c r="O564" s="28"/>
      <c r="P564" s="29" t="str">
        <f t="array" ref="P564">IFERROR(XLOOKUP(D564, '2_Capability_Map'!$C$2:$C$200, '2_Capability_Map'!$M$2:$M$200, "Active"), "Active")</f>
        <v>Active</v>
      </c>
    </row>
    <row r="565" ht="199.5" customHeight="1">
      <c r="A565" s="28" t="s">
        <v>3668</v>
      </c>
      <c r="B565" s="28" t="s">
        <v>1991</v>
      </c>
      <c r="C565" s="32" t="s">
        <v>1992</v>
      </c>
      <c r="D565" s="33" t="s">
        <v>1094</v>
      </c>
      <c r="E565" s="28" t="s">
        <v>1095</v>
      </c>
      <c r="F565" s="28" t="s">
        <v>3815</v>
      </c>
      <c r="G565" s="28"/>
      <c r="H565" s="28" t="s">
        <v>2011</v>
      </c>
      <c r="I565" s="28" t="s">
        <v>3669</v>
      </c>
      <c r="J565" s="28" t="s">
        <v>3670</v>
      </c>
      <c r="K565" s="28" t="s">
        <v>3671</v>
      </c>
      <c r="L565" s="28" t="s">
        <v>3672</v>
      </c>
      <c r="M565" s="28"/>
      <c r="N565" s="28"/>
      <c r="O565" s="28"/>
      <c r="P565" s="29" t="str">
        <f t="array" ref="P565">IFERROR(XLOOKUP(D565, '2_Capability_Map'!$C$2:$C$200, '2_Capability_Map'!$M$2:$M$200, "Active"), "Active")</f>
        <v>Active</v>
      </c>
    </row>
    <row r="566" ht="199.5" customHeight="1">
      <c r="A566" s="28" t="s">
        <v>3673</v>
      </c>
      <c r="B566" s="28" t="s">
        <v>1991</v>
      </c>
      <c r="C566" s="32" t="s">
        <v>1992</v>
      </c>
      <c r="D566" s="33" t="s">
        <v>1094</v>
      </c>
      <c r="E566" s="28" t="s">
        <v>1095</v>
      </c>
      <c r="F566" s="28" t="s">
        <v>3816</v>
      </c>
      <c r="G566" s="28" t="s">
        <v>1620</v>
      </c>
      <c r="H566" s="28" t="s">
        <v>2166</v>
      </c>
      <c r="I566" s="28" t="s">
        <v>3675</v>
      </c>
      <c r="J566" s="28" t="s">
        <v>3676</v>
      </c>
      <c r="K566" s="28" t="s">
        <v>3677</v>
      </c>
      <c r="L566" s="28" t="s">
        <v>3678</v>
      </c>
      <c r="M566" s="28" t="s">
        <v>3679</v>
      </c>
      <c r="N566" s="28" t="s">
        <v>3680</v>
      </c>
      <c r="O566" s="28"/>
      <c r="P566" s="29" t="str">
        <f t="array" ref="P566">IFERROR(XLOOKUP(D566, '2_Capability_Map'!$C$2:$C$200, '2_Capability_Map'!$M$2:$M$200, "Active"), "Active")</f>
        <v>Active</v>
      </c>
    </row>
    <row r="567" ht="199.5" customHeight="1">
      <c r="A567" s="28" t="s">
        <v>3681</v>
      </c>
      <c r="B567" s="28" t="s">
        <v>1991</v>
      </c>
      <c r="C567" s="32" t="s">
        <v>1992</v>
      </c>
      <c r="D567" s="33" t="s">
        <v>1094</v>
      </c>
      <c r="E567" s="28" t="s">
        <v>1095</v>
      </c>
      <c r="F567" s="28" t="s">
        <v>3816</v>
      </c>
      <c r="G567" s="28"/>
      <c r="H567" s="28" t="s">
        <v>2166</v>
      </c>
      <c r="I567" s="28" t="s">
        <v>3682</v>
      </c>
      <c r="J567" s="28" t="s">
        <v>3683</v>
      </c>
      <c r="K567" s="28" t="s">
        <v>3684</v>
      </c>
      <c r="L567" s="28" t="s">
        <v>3685</v>
      </c>
      <c r="M567" s="28" t="s">
        <v>3686</v>
      </c>
      <c r="N567" s="28" t="s">
        <v>3687</v>
      </c>
      <c r="O567" s="28"/>
      <c r="P567" s="29" t="str">
        <f t="array" ref="P567">IFERROR(XLOOKUP(D567, '2_Capability_Map'!$C$2:$C$200, '2_Capability_Map'!$M$2:$M$200, "Active"), "Active")</f>
        <v>Active</v>
      </c>
    </row>
    <row r="568" ht="199.5" customHeight="1">
      <c r="A568" s="28" t="s">
        <v>3688</v>
      </c>
      <c r="B568" s="28" t="s">
        <v>1991</v>
      </c>
      <c r="C568" s="32" t="s">
        <v>1992</v>
      </c>
      <c r="D568" s="33" t="s">
        <v>1094</v>
      </c>
      <c r="E568" s="28" t="s">
        <v>1095</v>
      </c>
      <c r="F568" s="28" t="s">
        <v>3817</v>
      </c>
      <c r="G568" s="28" t="s">
        <v>1620</v>
      </c>
      <c r="H568" s="28" t="s">
        <v>2011</v>
      </c>
      <c r="I568" s="28" t="s">
        <v>3690</v>
      </c>
      <c r="J568" s="28" t="s">
        <v>3691</v>
      </c>
      <c r="K568" s="28" t="s">
        <v>3692</v>
      </c>
      <c r="L568" s="28" t="s">
        <v>3693</v>
      </c>
      <c r="M568" s="28"/>
      <c r="N568" s="28" t="s">
        <v>3694</v>
      </c>
      <c r="O568" s="28"/>
      <c r="P568" s="29" t="str">
        <f t="array" ref="P568">IFERROR(XLOOKUP(D568, '2_Capability_Map'!$C$2:$C$200, '2_Capability_Map'!$M$2:$M$200, "Active"), "Active")</f>
        <v>Active</v>
      </c>
    </row>
    <row r="569" ht="199.5" customHeight="1">
      <c r="A569" s="28" t="s">
        <v>3695</v>
      </c>
      <c r="B569" s="28" t="s">
        <v>1991</v>
      </c>
      <c r="C569" s="32" t="s">
        <v>1992</v>
      </c>
      <c r="D569" s="33" t="s">
        <v>1094</v>
      </c>
      <c r="E569" s="28" t="s">
        <v>1095</v>
      </c>
      <c r="F569" s="28" t="s">
        <v>3818</v>
      </c>
      <c r="G569" s="28" t="s">
        <v>1620</v>
      </c>
      <c r="H569" s="28" t="s">
        <v>2011</v>
      </c>
      <c r="I569" s="28" t="s">
        <v>3697</v>
      </c>
      <c r="J569" s="28" t="s">
        <v>3698</v>
      </c>
      <c r="K569" s="28" t="s">
        <v>3699</v>
      </c>
      <c r="L569" s="28" t="s">
        <v>3700</v>
      </c>
      <c r="M569" s="28" t="s">
        <v>3701</v>
      </c>
      <c r="N569" s="28" t="s">
        <v>3701</v>
      </c>
      <c r="O569" s="28"/>
      <c r="P569" s="29" t="str">
        <f t="array" ref="P569">IFERROR(XLOOKUP(D569, '2_Capability_Map'!$C$2:$C$200, '2_Capability_Map'!$M$2:$M$200, "Active"), "Active")</f>
        <v>Active</v>
      </c>
    </row>
    <row r="570" ht="199.5" customHeight="1">
      <c r="A570" s="28" t="s">
        <v>3819</v>
      </c>
      <c r="B570" s="28" t="s">
        <v>1991</v>
      </c>
      <c r="C570" s="32" t="s">
        <v>3703</v>
      </c>
      <c r="D570" s="33" t="s">
        <v>1094</v>
      </c>
      <c r="E570" s="28" t="s">
        <v>1095</v>
      </c>
      <c r="F570" s="28" t="s">
        <v>3820</v>
      </c>
      <c r="G570" s="28"/>
      <c r="H570" s="28" t="s">
        <v>2011</v>
      </c>
      <c r="I570" s="28" t="s">
        <v>3821</v>
      </c>
      <c r="J570" s="28" t="s">
        <v>3822</v>
      </c>
      <c r="K570" s="28" t="s">
        <v>3823</v>
      </c>
      <c r="L570" s="28" t="s">
        <v>3824</v>
      </c>
      <c r="M570" s="28"/>
      <c r="N570" s="28" t="s">
        <v>3825</v>
      </c>
      <c r="O570" s="28"/>
      <c r="P570" s="29" t="str">
        <f t="array" ref="P570">IFERROR(XLOOKUP(D570, '2_Capability_Map'!$C$2:$C$200, '2_Capability_Map'!$M$2:$M$200, "Active"), "Active")</f>
        <v>Active</v>
      </c>
    </row>
    <row r="571" ht="199.5" customHeight="1">
      <c r="A571" s="28" t="s">
        <v>3702</v>
      </c>
      <c r="B571" s="28" t="s">
        <v>1991</v>
      </c>
      <c r="C571" s="32" t="s">
        <v>3703</v>
      </c>
      <c r="D571" s="33" t="s">
        <v>1094</v>
      </c>
      <c r="E571" s="28" t="s">
        <v>1095</v>
      </c>
      <c r="F571" s="28" t="s">
        <v>3816</v>
      </c>
      <c r="G571" s="28"/>
      <c r="H571" s="28" t="s">
        <v>2011</v>
      </c>
      <c r="I571" s="28" t="s">
        <v>3705</v>
      </c>
      <c r="J571" s="28" t="s">
        <v>3706</v>
      </c>
      <c r="K571" s="28" t="s">
        <v>3707</v>
      </c>
      <c r="L571" s="28" t="s">
        <v>3708</v>
      </c>
      <c r="M571" s="28"/>
      <c r="N571" s="28" t="s">
        <v>3709</v>
      </c>
      <c r="O571" s="28"/>
      <c r="P571" s="29" t="str">
        <f t="array" ref="P571">IFERROR(XLOOKUP(D571, '2_Capability_Map'!$C$2:$C$200, '2_Capability_Map'!$M$2:$M$200, "Active"), "Active")</f>
        <v>Active</v>
      </c>
    </row>
    <row r="572" ht="199.5" customHeight="1">
      <c r="A572" s="28" t="s">
        <v>3710</v>
      </c>
      <c r="B572" s="28" t="s">
        <v>1991</v>
      </c>
      <c r="C572" s="32" t="s">
        <v>2376</v>
      </c>
      <c r="D572" s="33" t="s">
        <v>1094</v>
      </c>
      <c r="E572" s="28" t="s">
        <v>1095</v>
      </c>
      <c r="F572" s="28" t="s">
        <v>3820</v>
      </c>
      <c r="G572" s="28"/>
      <c r="H572" s="28" t="s">
        <v>2011</v>
      </c>
      <c r="I572" s="28" t="s">
        <v>3711</v>
      </c>
      <c r="J572" s="28" t="s">
        <v>3712</v>
      </c>
      <c r="K572" s="28" t="s">
        <v>3713</v>
      </c>
      <c r="L572" s="28" t="s">
        <v>3714</v>
      </c>
      <c r="M572" s="28"/>
      <c r="N572" s="28"/>
      <c r="O572" s="28"/>
      <c r="P572" s="29" t="str">
        <f t="array" ref="P572">IFERROR(XLOOKUP(D572, '2_Capability_Map'!$C$2:$C$200, '2_Capability_Map'!$M$2:$M$200, "Active"), "Active")</f>
        <v>Active</v>
      </c>
    </row>
    <row r="573" ht="199.5" customHeight="1">
      <c r="A573" s="28" t="s">
        <v>3715</v>
      </c>
      <c r="B573" s="28" t="s">
        <v>1991</v>
      </c>
      <c r="C573" s="32" t="s">
        <v>2376</v>
      </c>
      <c r="D573" s="33" t="s">
        <v>1094</v>
      </c>
      <c r="E573" s="28" t="s">
        <v>1095</v>
      </c>
      <c r="F573" s="28" t="s">
        <v>3815</v>
      </c>
      <c r="G573" s="28"/>
      <c r="H573" s="28" t="s">
        <v>2011</v>
      </c>
      <c r="I573" s="28" t="s">
        <v>3716</v>
      </c>
      <c r="J573" s="28" t="s">
        <v>3717</v>
      </c>
      <c r="K573" s="28" t="s">
        <v>3718</v>
      </c>
      <c r="L573" s="28" t="s">
        <v>3719</v>
      </c>
      <c r="M573" s="28"/>
      <c r="N573" s="28"/>
      <c r="O573" s="28"/>
      <c r="P573" s="29" t="str">
        <f t="array" ref="P573">IFERROR(XLOOKUP(D573, '2_Capability_Map'!$C$2:$C$200, '2_Capability_Map'!$M$2:$M$200, "Active"), "Active")</f>
        <v>Active</v>
      </c>
    </row>
    <row r="574" ht="199.5" customHeight="1">
      <c r="A574" s="28" t="s">
        <v>3720</v>
      </c>
      <c r="B574" s="28" t="s">
        <v>1991</v>
      </c>
      <c r="C574" s="32" t="s">
        <v>2376</v>
      </c>
      <c r="D574" s="33" t="s">
        <v>1094</v>
      </c>
      <c r="E574" s="28" t="s">
        <v>1095</v>
      </c>
      <c r="F574" s="28" t="s">
        <v>3820</v>
      </c>
      <c r="G574" s="28"/>
      <c r="H574" s="28" t="s">
        <v>2166</v>
      </c>
      <c r="I574" s="28" t="s">
        <v>3721</v>
      </c>
      <c r="J574" s="28" t="s">
        <v>3722</v>
      </c>
      <c r="K574" s="28" t="s">
        <v>3723</v>
      </c>
      <c r="L574" s="28" t="s">
        <v>3724</v>
      </c>
      <c r="M574" s="28"/>
      <c r="N574" s="28" t="s">
        <v>3725</v>
      </c>
      <c r="O574" s="28"/>
      <c r="P574" s="29" t="str">
        <f t="array" ref="P574">IFERROR(XLOOKUP(D574, '2_Capability_Map'!$C$2:$C$200, '2_Capability_Map'!$M$2:$M$200, "Active"), "Active")</f>
        <v>Active</v>
      </c>
    </row>
    <row r="575" ht="199.5" customHeight="1">
      <c r="A575" s="28" t="s">
        <v>3726</v>
      </c>
      <c r="B575" s="28" t="s">
        <v>1991</v>
      </c>
      <c r="C575" s="32" t="s">
        <v>2190</v>
      </c>
      <c r="D575" s="33" t="s">
        <v>1094</v>
      </c>
      <c r="E575" s="28" t="s">
        <v>1095</v>
      </c>
      <c r="F575" s="28" t="s">
        <v>3820</v>
      </c>
      <c r="G575" s="28"/>
      <c r="H575" s="28" t="s">
        <v>2011</v>
      </c>
      <c r="I575" s="28" t="s">
        <v>3727</v>
      </c>
      <c r="J575" s="28" t="s">
        <v>3728</v>
      </c>
      <c r="K575" s="28" t="s">
        <v>3729</v>
      </c>
      <c r="L575" s="28" t="s">
        <v>3730</v>
      </c>
      <c r="M575" s="28" t="s">
        <v>2195</v>
      </c>
      <c r="N575" s="28" t="s">
        <v>2195</v>
      </c>
      <c r="O575" s="28"/>
      <c r="P575" s="29" t="str">
        <f t="array" ref="P575">IFERROR(XLOOKUP(D575, '2_Capability_Map'!$C$2:$C$200, '2_Capability_Map'!$M$2:$M$200, "Active"), "Active")</f>
        <v>Active</v>
      </c>
    </row>
    <row r="576" ht="199.5" customHeight="1">
      <c r="A576" s="28" t="s">
        <v>3731</v>
      </c>
      <c r="B576" s="28" t="s">
        <v>1991</v>
      </c>
      <c r="C576" s="32" t="s">
        <v>2190</v>
      </c>
      <c r="D576" s="33" t="s">
        <v>1094</v>
      </c>
      <c r="E576" s="28" t="s">
        <v>1095</v>
      </c>
      <c r="F576" s="28" t="s">
        <v>3826</v>
      </c>
      <c r="G576" s="28"/>
      <c r="H576" s="28" t="s">
        <v>2011</v>
      </c>
      <c r="I576" s="28" t="s">
        <v>3732</v>
      </c>
      <c r="J576" s="28" t="s">
        <v>3733</v>
      </c>
      <c r="K576" s="28" t="s">
        <v>3734</v>
      </c>
      <c r="L576" s="28" t="s">
        <v>3735</v>
      </c>
      <c r="M576" s="28" t="s">
        <v>3735</v>
      </c>
      <c r="N576" s="28" t="s">
        <v>3735</v>
      </c>
      <c r="O576" s="28"/>
      <c r="P576" s="29" t="str">
        <f t="array" ref="P576">IFERROR(XLOOKUP(D576, '2_Capability_Map'!$C$2:$C$200, '2_Capability_Map'!$M$2:$M$200, "Active"), "Active")</f>
        <v>Active</v>
      </c>
    </row>
    <row r="577" ht="199.5" customHeight="1">
      <c r="A577" s="28" t="s">
        <v>3736</v>
      </c>
      <c r="B577" s="28" t="s">
        <v>1991</v>
      </c>
      <c r="C577" s="32" t="s">
        <v>2190</v>
      </c>
      <c r="D577" s="33" t="s">
        <v>1094</v>
      </c>
      <c r="E577" s="28" t="s">
        <v>1095</v>
      </c>
      <c r="F577" s="28" t="s">
        <v>3826</v>
      </c>
      <c r="G577" s="28"/>
      <c r="H577" s="28" t="s">
        <v>2011</v>
      </c>
      <c r="I577" s="28" t="s">
        <v>3732</v>
      </c>
      <c r="J577" s="28" t="s">
        <v>3737</v>
      </c>
      <c r="K577" s="28" t="s">
        <v>3738</v>
      </c>
      <c r="L577" s="28" t="s">
        <v>2195</v>
      </c>
      <c r="M577" s="28" t="s">
        <v>3735</v>
      </c>
      <c r="N577" s="28" t="s">
        <v>3735</v>
      </c>
      <c r="O577" s="28"/>
      <c r="P577" s="29" t="str">
        <f t="array" ref="P577">IFERROR(XLOOKUP(D577, '2_Capability_Map'!$C$2:$C$200, '2_Capability_Map'!$M$2:$M$200, "Active"), "Active")</f>
        <v>Active</v>
      </c>
    </row>
    <row r="578" ht="199.5" customHeight="1">
      <c r="A578" s="28" t="s">
        <v>3739</v>
      </c>
      <c r="B578" s="28" t="s">
        <v>1991</v>
      </c>
      <c r="C578" s="32" t="s">
        <v>2190</v>
      </c>
      <c r="D578" s="33" t="s">
        <v>1094</v>
      </c>
      <c r="E578" s="28" t="s">
        <v>1095</v>
      </c>
      <c r="F578" s="28" t="s">
        <v>3820</v>
      </c>
      <c r="G578" s="28"/>
      <c r="H578" s="28" t="s">
        <v>2011</v>
      </c>
      <c r="I578" s="28" t="s">
        <v>3732</v>
      </c>
      <c r="J578" s="28" t="s">
        <v>3740</v>
      </c>
      <c r="K578" s="28" t="s">
        <v>3735</v>
      </c>
      <c r="L578" s="28" t="s">
        <v>3738</v>
      </c>
      <c r="M578" s="28" t="s">
        <v>3738</v>
      </c>
      <c r="N578" s="28" t="s">
        <v>3735</v>
      </c>
      <c r="O578" s="28"/>
      <c r="P578" s="29" t="str">
        <f t="array" ref="P578">IFERROR(XLOOKUP(D578, '2_Capability_Map'!$C$2:$C$200, '2_Capability_Map'!$M$2:$M$200, "Active"), "Active")</f>
        <v>Active</v>
      </c>
    </row>
    <row r="579" ht="199.5" customHeight="1">
      <c r="A579" s="28" t="s">
        <v>3741</v>
      </c>
      <c r="B579" s="28" t="s">
        <v>1991</v>
      </c>
      <c r="C579" s="32" t="s">
        <v>2190</v>
      </c>
      <c r="D579" s="33" t="s">
        <v>1094</v>
      </c>
      <c r="E579" s="28" t="s">
        <v>1095</v>
      </c>
      <c r="F579" s="28" t="s">
        <v>3820</v>
      </c>
      <c r="G579" s="28"/>
      <c r="H579" s="28" t="s">
        <v>2011</v>
      </c>
      <c r="I579" s="28" t="s">
        <v>3732</v>
      </c>
      <c r="J579" s="28" t="s">
        <v>3742</v>
      </c>
      <c r="K579" s="28" t="s">
        <v>3738</v>
      </c>
      <c r="L579" s="28" t="s">
        <v>3735</v>
      </c>
      <c r="M579" s="28" t="s">
        <v>3735</v>
      </c>
      <c r="N579" s="28" t="s">
        <v>3735</v>
      </c>
      <c r="O579" s="28"/>
      <c r="P579" s="29" t="str">
        <f t="array" ref="P579">IFERROR(XLOOKUP(D579, '2_Capability_Map'!$C$2:$C$200, '2_Capability_Map'!$M$2:$M$200, "Active"), "Active")</f>
        <v>Active</v>
      </c>
    </row>
    <row r="580" ht="199.5" customHeight="1">
      <c r="A580" s="28" t="s">
        <v>3743</v>
      </c>
      <c r="B580" s="28" t="s">
        <v>1991</v>
      </c>
      <c r="C580" s="32" t="s">
        <v>3340</v>
      </c>
      <c r="D580" s="33" t="s">
        <v>1094</v>
      </c>
      <c r="E580" s="28" t="s">
        <v>1095</v>
      </c>
      <c r="F580" s="28" t="s">
        <v>3820</v>
      </c>
      <c r="G580" s="28"/>
      <c r="H580" s="28" t="s">
        <v>2011</v>
      </c>
      <c r="I580" s="28" t="s">
        <v>3744</v>
      </c>
      <c r="J580" s="28" t="s">
        <v>3745</v>
      </c>
      <c r="K580" s="28" t="s">
        <v>3746</v>
      </c>
      <c r="L580" s="28" t="s">
        <v>2128</v>
      </c>
      <c r="M580" s="28" t="s">
        <v>3747</v>
      </c>
      <c r="N580" s="28"/>
      <c r="O580" s="28"/>
      <c r="P580" s="29" t="str">
        <f t="array" ref="P580">IFERROR(XLOOKUP(D580, '2_Capability_Map'!$C$2:$C$200, '2_Capability_Map'!$M$2:$M$200, "Active"), "Active")</f>
        <v>Active</v>
      </c>
    </row>
    <row r="581" ht="199.5" customHeight="1">
      <c r="A581" s="28" t="s">
        <v>3748</v>
      </c>
      <c r="B581" s="28" t="s">
        <v>1991</v>
      </c>
      <c r="C581" s="28" t="s">
        <v>3749</v>
      </c>
      <c r="D581" s="28" t="s">
        <v>1094</v>
      </c>
      <c r="E581" s="28" t="s">
        <v>1095</v>
      </c>
      <c r="F581" s="28" t="s">
        <v>3827</v>
      </c>
      <c r="G581" s="28"/>
      <c r="H581" s="28" t="s">
        <v>2011</v>
      </c>
      <c r="I581" s="28" t="s">
        <v>3750</v>
      </c>
      <c r="J581" s="28" t="s">
        <v>3751</v>
      </c>
      <c r="K581" s="28" t="s">
        <v>3752</v>
      </c>
      <c r="L581" s="28" t="s">
        <v>3753</v>
      </c>
      <c r="M581" s="28" t="s">
        <v>2603</v>
      </c>
      <c r="N581" s="28" t="s">
        <v>3754</v>
      </c>
      <c r="O581" s="28"/>
      <c r="P581" s="29" t="str">
        <f t="array" ref="P581">IFERROR(XLOOKUP(D581, '2_Capability_Map'!$C$2:$C$200, '2_Capability_Map'!$M$2:$M$200, "Active"), "Active")</f>
        <v>Active</v>
      </c>
    </row>
    <row r="582" ht="199.5" customHeight="1">
      <c r="A582" s="28" t="s">
        <v>3755</v>
      </c>
      <c r="B582" s="28" t="s">
        <v>1991</v>
      </c>
      <c r="C582" s="28" t="s">
        <v>3756</v>
      </c>
      <c r="D582" s="28" t="s">
        <v>1094</v>
      </c>
      <c r="E582" s="28" t="s">
        <v>1095</v>
      </c>
      <c r="F582" s="28" t="s">
        <v>3827</v>
      </c>
      <c r="G582" s="28"/>
      <c r="H582" s="28" t="s">
        <v>2011</v>
      </c>
      <c r="I582" s="28" t="s">
        <v>3757</v>
      </c>
      <c r="J582" s="28" t="s">
        <v>3758</v>
      </c>
      <c r="K582" s="28" t="s">
        <v>3759</v>
      </c>
      <c r="L582" s="28" t="s">
        <v>3760</v>
      </c>
      <c r="M582" s="28" t="s">
        <v>3761</v>
      </c>
      <c r="N582" s="28" t="s">
        <v>3762</v>
      </c>
      <c r="O582" s="28"/>
      <c r="P582" s="29" t="str">
        <f t="array" ref="P582">IFERROR(XLOOKUP(D582, '2_Capability_Map'!$C$2:$C$200, '2_Capability_Map'!$M$2:$M$200, "Active"), "Active")</f>
        <v>Active</v>
      </c>
    </row>
    <row r="583" ht="199.5" customHeight="1">
      <c r="A583" s="28" t="s">
        <v>3763</v>
      </c>
      <c r="B583" s="28" t="s">
        <v>1991</v>
      </c>
      <c r="C583" s="28" t="s">
        <v>3764</v>
      </c>
      <c r="D583" s="28" t="s">
        <v>1094</v>
      </c>
      <c r="E583" s="28" t="s">
        <v>1095</v>
      </c>
      <c r="F583" s="28" t="s">
        <v>3828</v>
      </c>
      <c r="G583" s="28"/>
      <c r="H583" s="28" t="s">
        <v>2011</v>
      </c>
      <c r="I583" s="28" t="s">
        <v>3765</v>
      </c>
      <c r="J583" s="28" t="s">
        <v>3766</v>
      </c>
      <c r="K583" s="28" t="s">
        <v>3767</v>
      </c>
      <c r="L583" s="28" t="s">
        <v>3768</v>
      </c>
      <c r="M583" s="28" t="s">
        <v>3769</v>
      </c>
      <c r="N583" s="28" t="s">
        <v>3770</v>
      </c>
      <c r="O583" s="28"/>
      <c r="P583" s="29" t="str">
        <f t="array" ref="P583">IFERROR(XLOOKUP(D583, '2_Capability_Map'!$C$2:$C$200, '2_Capability_Map'!$M$2:$M$200, "Active"), "Active")</f>
        <v>Active</v>
      </c>
    </row>
    <row r="584" ht="199.5" customHeight="1">
      <c r="A584" s="28" t="s">
        <v>3771</v>
      </c>
      <c r="B584" s="28" t="s">
        <v>1991</v>
      </c>
      <c r="C584" s="32" t="s">
        <v>3772</v>
      </c>
      <c r="D584" s="33" t="s">
        <v>1094</v>
      </c>
      <c r="E584" s="28" t="s">
        <v>1095</v>
      </c>
      <c r="F584" s="28" t="s">
        <v>3820</v>
      </c>
      <c r="G584" s="28"/>
      <c r="H584" s="28" t="s">
        <v>2011</v>
      </c>
      <c r="I584" s="28" t="s">
        <v>3773</v>
      </c>
      <c r="J584" s="28" t="s">
        <v>3774</v>
      </c>
      <c r="K584" s="28" t="s">
        <v>3775</v>
      </c>
      <c r="L584" s="28" t="s">
        <v>3776</v>
      </c>
      <c r="M584" s="28"/>
      <c r="N584" s="28"/>
      <c r="O584" s="28"/>
      <c r="P584" s="29" t="str">
        <f t="array" ref="P584">IFERROR(XLOOKUP(D584, '2_Capability_Map'!$C$2:$C$200, '2_Capability_Map'!$M$2:$M$200, "Active"), "Active")</f>
        <v>Active</v>
      </c>
    </row>
    <row r="585" ht="199.5" customHeight="1">
      <c r="A585" s="28" t="s">
        <v>3777</v>
      </c>
      <c r="B585" s="28" t="s">
        <v>1991</v>
      </c>
      <c r="C585" s="32" t="s">
        <v>3772</v>
      </c>
      <c r="D585" s="33" t="s">
        <v>1094</v>
      </c>
      <c r="E585" s="28" t="s">
        <v>1095</v>
      </c>
      <c r="F585" s="28" t="s">
        <v>3820</v>
      </c>
      <c r="G585" s="28" t="s">
        <v>3778</v>
      </c>
      <c r="H585" s="28" t="s">
        <v>2011</v>
      </c>
      <c r="I585" s="28" t="s">
        <v>3779</v>
      </c>
      <c r="J585" s="28" t="s">
        <v>3780</v>
      </c>
      <c r="K585" s="28" t="s">
        <v>3781</v>
      </c>
      <c r="L585" s="28" t="s">
        <v>3782</v>
      </c>
      <c r="M585" s="28"/>
      <c r="N585" s="28" t="s">
        <v>3783</v>
      </c>
      <c r="O585" s="28"/>
      <c r="P585" s="29" t="str">
        <f t="array" ref="P585">IFERROR(XLOOKUP(D585, '2_Capability_Map'!$C$2:$C$200, '2_Capability_Map'!$M$2:$M$200, "Active"), "Active")</f>
        <v>Active</v>
      </c>
    </row>
    <row r="586" ht="199.5" customHeight="1">
      <c r="A586" s="28" t="s">
        <v>3784</v>
      </c>
      <c r="B586" s="28" t="s">
        <v>1991</v>
      </c>
      <c r="C586" s="32" t="s">
        <v>2115</v>
      </c>
      <c r="D586" s="33" t="s">
        <v>1094</v>
      </c>
      <c r="E586" s="28" t="s">
        <v>1095</v>
      </c>
      <c r="F586" s="28" t="s">
        <v>3820</v>
      </c>
      <c r="G586" s="28"/>
      <c r="H586" s="28" t="s">
        <v>2011</v>
      </c>
      <c r="I586" s="28" t="s">
        <v>3785</v>
      </c>
      <c r="J586" s="28" t="s">
        <v>3786</v>
      </c>
      <c r="K586" s="28" t="s">
        <v>3787</v>
      </c>
      <c r="L586" s="28" t="s">
        <v>3788</v>
      </c>
      <c r="M586" s="28"/>
      <c r="N586" s="28" t="s">
        <v>3789</v>
      </c>
      <c r="O586" s="28"/>
      <c r="P586" s="29" t="str">
        <f t="array" ref="P586">IFERROR(XLOOKUP(D586, '2_Capability_Map'!$C$2:$C$200, '2_Capability_Map'!$M$2:$M$200, "Active"), "Active")</f>
        <v>Active</v>
      </c>
    </row>
    <row r="587" ht="199.5" customHeight="1">
      <c r="A587" s="28" t="s">
        <v>3790</v>
      </c>
      <c r="B587" s="28" t="s">
        <v>1991</v>
      </c>
      <c r="C587" s="32" t="s">
        <v>2115</v>
      </c>
      <c r="D587" s="33" t="s">
        <v>1094</v>
      </c>
      <c r="E587" s="28" t="s">
        <v>1095</v>
      </c>
      <c r="F587" s="28" t="s">
        <v>3816</v>
      </c>
      <c r="G587" s="28"/>
      <c r="H587" s="28" t="s">
        <v>2011</v>
      </c>
      <c r="I587" s="28" t="s">
        <v>3791</v>
      </c>
      <c r="J587" s="28" t="s">
        <v>3792</v>
      </c>
      <c r="K587" s="28" t="s">
        <v>3793</v>
      </c>
      <c r="L587" s="28" t="s">
        <v>3794</v>
      </c>
      <c r="M587" s="28"/>
      <c r="N587" s="28" t="s">
        <v>3795</v>
      </c>
      <c r="O587" s="28"/>
      <c r="P587" s="29" t="str">
        <f t="array" ref="P587">IFERROR(XLOOKUP(D587, '2_Capability_Map'!$C$2:$C$200, '2_Capability_Map'!$M$2:$M$200, "Active"), "Active")</f>
        <v>Active</v>
      </c>
    </row>
    <row r="588" ht="199.5" customHeight="1">
      <c r="A588" s="28" t="s">
        <v>3796</v>
      </c>
      <c r="B588" s="28" t="s">
        <v>1991</v>
      </c>
      <c r="C588" s="32" t="s">
        <v>2225</v>
      </c>
      <c r="D588" s="33" t="s">
        <v>1094</v>
      </c>
      <c r="E588" s="28" t="s">
        <v>1095</v>
      </c>
      <c r="F588" s="28" t="s">
        <v>3816</v>
      </c>
      <c r="G588" s="28"/>
      <c r="H588" s="28" t="s">
        <v>2166</v>
      </c>
      <c r="I588" s="28" t="s">
        <v>3798</v>
      </c>
      <c r="J588" s="28" t="s">
        <v>3420</v>
      </c>
      <c r="K588" s="28" t="s">
        <v>3799</v>
      </c>
      <c r="L588" s="28" t="s">
        <v>3800</v>
      </c>
      <c r="M588" s="28"/>
      <c r="N588" s="28" t="s">
        <v>3801</v>
      </c>
      <c r="O588" s="28"/>
      <c r="P588" s="29" t="str">
        <f t="array" ref="P588">IFERROR(XLOOKUP(D588, '2_Capability_Map'!$C$2:$C$200, '2_Capability_Map'!$M$2:$M$200, "Active"), "Active")</f>
        <v>Active</v>
      </c>
    </row>
    <row r="589" ht="199.5" customHeight="1">
      <c r="A589" s="28" t="s">
        <v>3802</v>
      </c>
      <c r="B589" s="28" t="s">
        <v>1991</v>
      </c>
      <c r="C589" s="32" t="s">
        <v>2802</v>
      </c>
      <c r="D589" s="33" t="s">
        <v>1094</v>
      </c>
      <c r="E589" s="28" t="s">
        <v>1095</v>
      </c>
      <c r="F589" s="28" t="s">
        <v>3820</v>
      </c>
      <c r="G589" s="28"/>
      <c r="H589" s="28" t="s">
        <v>2166</v>
      </c>
      <c r="I589" s="28" t="s">
        <v>3804</v>
      </c>
      <c r="J589" s="28" t="s">
        <v>3805</v>
      </c>
      <c r="K589" s="28" t="s">
        <v>3806</v>
      </c>
      <c r="L589" s="28" t="s">
        <v>3807</v>
      </c>
      <c r="M589" s="28" t="s">
        <v>3808</v>
      </c>
      <c r="N589" s="28" t="s">
        <v>3808</v>
      </c>
      <c r="O589" s="28"/>
      <c r="P589" s="29" t="str">
        <f t="array" ref="P589">IFERROR(XLOOKUP(D589, '2_Capability_Map'!$C$2:$C$200, '2_Capability_Map'!$M$2:$M$200, "Active"), "Active")</f>
        <v>Active</v>
      </c>
    </row>
    <row r="590" ht="199.5" customHeight="1">
      <c r="A590" s="28" t="s">
        <v>2144</v>
      </c>
      <c r="B590" s="28" t="s">
        <v>1991</v>
      </c>
      <c r="C590" s="32" t="s">
        <v>2145</v>
      </c>
      <c r="D590" s="33" t="s">
        <v>1113</v>
      </c>
      <c r="E590" s="28" t="s">
        <v>1114</v>
      </c>
      <c r="F590" s="28" t="s">
        <v>3829</v>
      </c>
      <c r="G590" s="28"/>
      <c r="H590" s="28" t="s">
        <v>2011</v>
      </c>
      <c r="I590" s="28" t="s">
        <v>2147</v>
      </c>
      <c r="J590" s="28" t="s">
        <v>2148</v>
      </c>
      <c r="K590" s="28" t="s">
        <v>2149</v>
      </c>
      <c r="L590" s="28" t="s">
        <v>2150</v>
      </c>
      <c r="M590" s="28" t="s">
        <v>2151</v>
      </c>
      <c r="N590" s="28"/>
      <c r="O590" s="28"/>
      <c r="P590" s="29" t="str">
        <f t="array" ref="P590">IFERROR(XLOOKUP(D590, '2_Capability_Map'!$C$2:$C$200, '2_Capability_Map'!$M$2:$M$200, "Active"), "Active")</f>
        <v>Active</v>
      </c>
    </row>
    <row r="591" ht="199.5" customHeight="1">
      <c r="A591" s="28" t="s">
        <v>3830</v>
      </c>
      <c r="B591" s="28" t="s">
        <v>1991</v>
      </c>
      <c r="C591" s="32" t="s">
        <v>2145</v>
      </c>
      <c r="D591" s="33" t="s">
        <v>1118</v>
      </c>
      <c r="E591" s="28" t="s">
        <v>1119</v>
      </c>
      <c r="F591" s="28" t="s">
        <v>3831</v>
      </c>
      <c r="G591" s="28"/>
      <c r="H591" s="28" t="s">
        <v>2011</v>
      </c>
      <c r="I591" s="28" t="s">
        <v>3832</v>
      </c>
      <c r="J591" s="28" t="s">
        <v>3833</v>
      </c>
      <c r="K591" s="28" t="s">
        <v>3834</v>
      </c>
      <c r="L591" s="28" t="s">
        <v>3833</v>
      </c>
      <c r="M591" s="28"/>
      <c r="N591" s="28"/>
      <c r="O591" s="28"/>
      <c r="P591" s="29" t="str">
        <f t="array" ref="P591">IFERROR(XLOOKUP(D591, '2_Capability_Map'!$C$2:$C$200, '2_Capability_Map'!$M$2:$M$200, "Active"), "Active")</f>
        <v>Active</v>
      </c>
    </row>
    <row r="592" ht="199.5" customHeight="1">
      <c r="A592" s="28" t="s">
        <v>3835</v>
      </c>
      <c r="B592" s="28" t="s">
        <v>1991</v>
      </c>
      <c r="C592" s="32" t="s">
        <v>2145</v>
      </c>
      <c r="D592" s="33" t="s">
        <v>1118</v>
      </c>
      <c r="E592" s="28" t="s">
        <v>1119</v>
      </c>
      <c r="F592" s="28" t="s">
        <v>3831</v>
      </c>
      <c r="G592" s="28"/>
      <c r="H592" s="28" t="s">
        <v>2011</v>
      </c>
      <c r="I592" s="28" t="s">
        <v>3836</v>
      </c>
      <c r="J592" s="28" t="s">
        <v>3837</v>
      </c>
      <c r="K592" s="28" t="s">
        <v>3834</v>
      </c>
      <c r="L592" s="28" t="s">
        <v>3836</v>
      </c>
      <c r="M592" s="28"/>
      <c r="N592" s="28"/>
      <c r="O592" s="28"/>
      <c r="P592" s="29" t="str">
        <f t="array" ref="P592">IFERROR(XLOOKUP(D592, '2_Capability_Map'!$C$2:$C$200, '2_Capability_Map'!$M$2:$M$200, "Active"), "Active")</f>
        <v>Active</v>
      </c>
    </row>
    <row r="593" ht="199.5" customHeight="1">
      <c r="A593" s="28" t="s">
        <v>3838</v>
      </c>
      <c r="B593" s="28" t="s">
        <v>1991</v>
      </c>
      <c r="C593" s="32" t="s">
        <v>2145</v>
      </c>
      <c r="D593" s="33" t="s">
        <v>1118</v>
      </c>
      <c r="E593" s="28" t="s">
        <v>1119</v>
      </c>
      <c r="F593" s="28" t="s">
        <v>3831</v>
      </c>
      <c r="G593" s="28"/>
      <c r="H593" s="28" t="s">
        <v>2011</v>
      </c>
      <c r="I593" s="28" t="s">
        <v>3839</v>
      </c>
      <c r="J593" s="28" t="s">
        <v>3840</v>
      </c>
      <c r="K593" s="28" t="s">
        <v>3841</v>
      </c>
      <c r="L593" s="28" t="s">
        <v>3842</v>
      </c>
      <c r="M593" s="28" t="s">
        <v>3843</v>
      </c>
      <c r="N593" s="28" t="s">
        <v>3842</v>
      </c>
      <c r="O593" s="28"/>
      <c r="P593" s="29" t="str">
        <f t="array" ref="P593">IFERROR(XLOOKUP(D593, '2_Capability_Map'!$C$2:$C$200, '2_Capability_Map'!$M$2:$M$200, "Active"), "Active")</f>
        <v>Active</v>
      </c>
    </row>
    <row r="594" ht="199.5" customHeight="1">
      <c r="A594" s="28" t="s">
        <v>3844</v>
      </c>
      <c r="B594" s="28" t="s">
        <v>1991</v>
      </c>
      <c r="C594" s="32" t="s">
        <v>2145</v>
      </c>
      <c r="D594" s="33" t="s">
        <v>1118</v>
      </c>
      <c r="E594" s="28" t="s">
        <v>1119</v>
      </c>
      <c r="F594" s="28" t="s">
        <v>3831</v>
      </c>
      <c r="G594" s="28"/>
      <c r="H594" s="28" t="s">
        <v>2011</v>
      </c>
      <c r="I594" s="28" t="s">
        <v>3845</v>
      </c>
      <c r="J594" s="28" t="s">
        <v>3846</v>
      </c>
      <c r="K594" s="28" t="s">
        <v>3847</v>
      </c>
      <c r="L594" s="28" t="s">
        <v>3848</v>
      </c>
      <c r="M594" s="28" t="s">
        <v>3849</v>
      </c>
      <c r="N594" s="28" t="s">
        <v>3850</v>
      </c>
      <c r="O594" s="28"/>
      <c r="P594" s="29" t="str">
        <f t="array" ref="P594">IFERROR(XLOOKUP(D594, '2_Capability_Map'!$C$2:$C$200, '2_Capability_Map'!$M$2:$M$200, "Active"), "Active")</f>
        <v>Active</v>
      </c>
    </row>
    <row r="595" ht="199.5" customHeight="1">
      <c r="A595" s="28" t="s">
        <v>3851</v>
      </c>
      <c r="B595" s="28" t="s">
        <v>1991</v>
      </c>
      <c r="C595" s="32" t="s">
        <v>2145</v>
      </c>
      <c r="D595" s="33" t="s">
        <v>1118</v>
      </c>
      <c r="E595" s="28" t="s">
        <v>1119</v>
      </c>
      <c r="F595" s="28" t="s">
        <v>3852</v>
      </c>
      <c r="G595" s="28"/>
      <c r="H595" s="28" t="s">
        <v>2011</v>
      </c>
      <c r="I595" s="28" t="s">
        <v>3853</v>
      </c>
      <c r="J595" s="28" t="s">
        <v>3854</v>
      </c>
      <c r="K595" s="28" t="s">
        <v>3855</v>
      </c>
      <c r="L595" s="28" t="s">
        <v>3856</v>
      </c>
      <c r="M595" s="28" t="s">
        <v>3857</v>
      </c>
      <c r="N595" s="28" t="s">
        <v>3857</v>
      </c>
      <c r="O595" s="28"/>
      <c r="P595" s="29" t="str">
        <f t="array" ref="P595">IFERROR(XLOOKUP(D595, '2_Capability_Map'!$C$2:$C$200, '2_Capability_Map'!$M$2:$M$200, "Active"), "Active")</f>
        <v>Active</v>
      </c>
    </row>
    <row r="596" ht="199.5" customHeight="1">
      <c r="A596" s="28" t="s">
        <v>3858</v>
      </c>
      <c r="B596" s="28" t="s">
        <v>1991</v>
      </c>
      <c r="C596" s="32" t="s">
        <v>2145</v>
      </c>
      <c r="D596" s="33" t="s">
        <v>1118</v>
      </c>
      <c r="E596" s="28" t="s">
        <v>1119</v>
      </c>
      <c r="F596" s="28" t="s">
        <v>3859</v>
      </c>
      <c r="G596" s="28"/>
      <c r="H596" s="28" t="s">
        <v>2011</v>
      </c>
      <c r="I596" s="28" t="s">
        <v>3860</v>
      </c>
      <c r="J596" s="28" t="s">
        <v>3861</v>
      </c>
      <c r="K596" s="28" t="s">
        <v>3862</v>
      </c>
      <c r="L596" s="28" t="s">
        <v>3863</v>
      </c>
      <c r="M596" s="28" t="s">
        <v>3857</v>
      </c>
      <c r="N596" s="28" t="s">
        <v>3857</v>
      </c>
      <c r="O596" s="28"/>
      <c r="P596" s="29" t="str">
        <f t="array" ref="P596">IFERROR(XLOOKUP(D596, '2_Capability_Map'!$C$2:$C$200, '2_Capability_Map'!$M$2:$M$200, "Active"), "Active")</f>
        <v>Active</v>
      </c>
    </row>
    <row r="597" ht="199.5" customHeight="1">
      <c r="A597" s="28" t="s">
        <v>3864</v>
      </c>
      <c r="B597" s="28" t="s">
        <v>1991</v>
      </c>
      <c r="C597" s="32" t="s">
        <v>3703</v>
      </c>
      <c r="D597" s="33" t="s">
        <v>1118</v>
      </c>
      <c r="E597" s="28" t="s">
        <v>1119</v>
      </c>
      <c r="F597" s="28" t="s">
        <v>3865</v>
      </c>
      <c r="G597" s="28"/>
      <c r="H597" s="28" t="s">
        <v>2011</v>
      </c>
      <c r="I597" s="28" t="s">
        <v>3866</v>
      </c>
      <c r="J597" s="28" t="s">
        <v>3867</v>
      </c>
      <c r="K597" s="28"/>
      <c r="L597" s="28"/>
      <c r="M597" s="28"/>
      <c r="N597" s="28"/>
      <c r="O597" s="28"/>
      <c r="P597" s="29" t="str">
        <f t="array" ref="P597">IFERROR(XLOOKUP(D597, '2_Capability_Map'!$C$2:$C$200, '2_Capability_Map'!$M$2:$M$200, "Active"), "Active")</f>
        <v>Active</v>
      </c>
    </row>
    <row r="598" ht="199.5" customHeight="1">
      <c r="A598" s="28" t="s">
        <v>3868</v>
      </c>
      <c r="B598" s="28" t="s">
        <v>1991</v>
      </c>
      <c r="C598" s="32" t="s">
        <v>2027</v>
      </c>
      <c r="D598" s="33" t="s">
        <v>1118</v>
      </c>
      <c r="E598" s="28" t="s">
        <v>1119</v>
      </c>
      <c r="F598" s="28" t="s">
        <v>3869</v>
      </c>
      <c r="G598" s="28"/>
      <c r="H598" s="28" t="s">
        <v>2011</v>
      </c>
      <c r="I598" s="28" t="s">
        <v>3870</v>
      </c>
      <c r="J598" s="28" t="s">
        <v>3871</v>
      </c>
      <c r="K598" s="28" t="s">
        <v>3872</v>
      </c>
      <c r="L598" s="28" t="s">
        <v>3873</v>
      </c>
      <c r="M598" s="28" t="s">
        <v>3874</v>
      </c>
      <c r="N598" s="28" t="s">
        <v>3875</v>
      </c>
      <c r="O598" s="28"/>
      <c r="P598" s="29" t="str">
        <f t="array" ref="P598">IFERROR(XLOOKUP(D598, '2_Capability_Map'!$C$2:$C$200, '2_Capability_Map'!$M$2:$M$200, "Active"), "Active")</f>
        <v>Active</v>
      </c>
    </row>
    <row r="599" ht="199.5" customHeight="1">
      <c r="A599" s="28" t="s">
        <v>3876</v>
      </c>
      <c r="B599" s="28" t="s">
        <v>1991</v>
      </c>
      <c r="C599" s="28" t="s">
        <v>3877</v>
      </c>
      <c r="D599" s="28" t="s">
        <v>1118</v>
      </c>
      <c r="E599" s="28" t="s">
        <v>1119</v>
      </c>
      <c r="F599" s="28" t="s">
        <v>3878</v>
      </c>
      <c r="G599" s="28"/>
      <c r="H599" s="28" t="s">
        <v>2011</v>
      </c>
      <c r="I599" s="28" t="s">
        <v>3879</v>
      </c>
      <c r="J599" s="28" t="s">
        <v>3880</v>
      </c>
      <c r="K599" s="28" t="s">
        <v>2128</v>
      </c>
      <c r="L599" s="28" t="s">
        <v>2128</v>
      </c>
      <c r="M599" s="28"/>
      <c r="N599" s="28"/>
      <c r="O599" s="28"/>
      <c r="P599" s="29" t="str">
        <f t="array" ref="P599">IFERROR(XLOOKUP(D599, '2_Capability_Map'!$C$2:$C$200, '2_Capability_Map'!$M$2:$M$200, "Active"), "Active")</f>
        <v>Active</v>
      </c>
    </row>
    <row r="600" ht="199.5" customHeight="1">
      <c r="A600" s="28" t="s">
        <v>3881</v>
      </c>
      <c r="B600" s="28" t="s">
        <v>1991</v>
      </c>
      <c r="C600" s="28" t="s">
        <v>3882</v>
      </c>
      <c r="D600" s="28" t="s">
        <v>1118</v>
      </c>
      <c r="E600" s="28" t="s">
        <v>1119</v>
      </c>
      <c r="F600" s="28" t="s">
        <v>3831</v>
      </c>
      <c r="G600" s="28"/>
      <c r="H600" s="28" t="s">
        <v>2011</v>
      </c>
      <c r="I600" s="28" t="s">
        <v>3883</v>
      </c>
      <c r="J600" s="28" t="s">
        <v>3884</v>
      </c>
      <c r="K600" s="28" t="s">
        <v>3885</v>
      </c>
      <c r="L600" s="28" t="s">
        <v>3886</v>
      </c>
      <c r="M600" s="28" t="s">
        <v>3887</v>
      </c>
      <c r="N600" s="28"/>
      <c r="O600" s="28"/>
      <c r="P600" s="29" t="str">
        <f t="array" ref="P600">IFERROR(XLOOKUP(D600, '2_Capability_Map'!$C$2:$C$200, '2_Capability_Map'!$M$2:$M$200, "Active"), "Active")</f>
        <v>Active</v>
      </c>
    </row>
    <row r="601" ht="199.5" customHeight="1">
      <c r="A601" s="28" t="s">
        <v>3888</v>
      </c>
      <c r="B601" s="28" t="s">
        <v>1991</v>
      </c>
      <c r="C601" s="28" t="s">
        <v>3889</v>
      </c>
      <c r="D601" s="28" t="s">
        <v>1118</v>
      </c>
      <c r="E601" s="28" t="s">
        <v>1119</v>
      </c>
      <c r="F601" s="28" t="s">
        <v>3890</v>
      </c>
      <c r="G601" s="28"/>
      <c r="H601" s="28" t="s">
        <v>1994</v>
      </c>
      <c r="I601" s="28" t="s">
        <v>3891</v>
      </c>
      <c r="J601" s="28" t="s">
        <v>3892</v>
      </c>
      <c r="K601" s="28" t="s">
        <v>3893</v>
      </c>
      <c r="L601" s="28"/>
      <c r="M601" s="28"/>
      <c r="N601" s="28"/>
      <c r="O601" s="28"/>
      <c r="P601" s="29" t="str">
        <f t="array" ref="P601">IFERROR(XLOOKUP(D601, '2_Capability_Map'!$C$2:$C$200, '2_Capability_Map'!$M$2:$M$200, "Active"), "Active")</f>
        <v>Active</v>
      </c>
    </row>
    <row r="602" ht="199.5" customHeight="1">
      <c r="A602" s="28" t="s">
        <v>3894</v>
      </c>
      <c r="B602" s="28" t="s">
        <v>1991</v>
      </c>
      <c r="C602" s="32" t="s">
        <v>2347</v>
      </c>
      <c r="D602" s="33" t="s">
        <v>1118</v>
      </c>
      <c r="E602" s="28" t="s">
        <v>1119</v>
      </c>
      <c r="F602" s="28" t="s">
        <v>3869</v>
      </c>
      <c r="G602" s="28"/>
      <c r="H602" s="28" t="s">
        <v>2011</v>
      </c>
      <c r="I602" s="28" t="s">
        <v>3895</v>
      </c>
      <c r="J602" s="28" t="s">
        <v>3896</v>
      </c>
      <c r="K602" s="28" t="s">
        <v>3897</v>
      </c>
      <c r="L602" s="28" t="s">
        <v>3898</v>
      </c>
      <c r="M602" s="28"/>
      <c r="N602" s="28"/>
      <c r="O602" s="28"/>
      <c r="P602" s="29" t="str">
        <f t="array" ref="P602">IFERROR(XLOOKUP(D602, '2_Capability_Map'!$C$2:$C$200, '2_Capability_Map'!$M$2:$M$200, "Active"), "Active")</f>
        <v>Active</v>
      </c>
    </row>
    <row r="603" ht="199.5" customHeight="1">
      <c r="A603" s="28" t="s">
        <v>3899</v>
      </c>
      <c r="B603" s="28" t="s">
        <v>1991</v>
      </c>
      <c r="C603" s="32" t="s">
        <v>2347</v>
      </c>
      <c r="D603" s="33" t="s">
        <v>1118</v>
      </c>
      <c r="E603" s="28" t="s">
        <v>1119</v>
      </c>
      <c r="F603" s="28" t="s">
        <v>3831</v>
      </c>
      <c r="G603" s="28"/>
      <c r="H603" s="28" t="s">
        <v>2011</v>
      </c>
      <c r="I603" s="28" t="s">
        <v>3900</v>
      </c>
      <c r="J603" s="28" t="s">
        <v>3901</v>
      </c>
      <c r="K603" s="28" t="s">
        <v>3902</v>
      </c>
      <c r="L603" s="28"/>
      <c r="M603" s="28"/>
      <c r="N603" s="28"/>
      <c r="O603" s="28"/>
      <c r="P603" s="29" t="str">
        <f t="array" ref="P603">IFERROR(XLOOKUP(D603, '2_Capability_Map'!$C$2:$C$200, '2_Capability_Map'!$M$2:$M$200, "Active"), "Active")</f>
        <v>Active</v>
      </c>
    </row>
    <row r="604" ht="199.5" customHeight="1">
      <c r="A604" s="28" t="s">
        <v>3903</v>
      </c>
      <c r="B604" s="28" t="s">
        <v>1991</v>
      </c>
      <c r="C604" s="32" t="s">
        <v>2347</v>
      </c>
      <c r="D604" s="33" t="s">
        <v>1118</v>
      </c>
      <c r="E604" s="28" t="s">
        <v>1119</v>
      </c>
      <c r="F604" s="28" t="s">
        <v>3869</v>
      </c>
      <c r="G604" s="28"/>
      <c r="H604" s="28" t="s">
        <v>2011</v>
      </c>
      <c r="I604" s="28" t="s">
        <v>3904</v>
      </c>
      <c r="J604" s="28" t="s">
        <v>3905</v>
      </c>
      <c r="K604" s="28" t="s">
        <v>3906</v>
      </c>
      <c r="L604" s="28" t="s">
        <v>3907</v>
      </c>
      <c r="M604" s="28" t="s">
        <v>2195</v>
      </c>
      <c r="N604" s="28" t="s">
        <v>2195</v>
      </c>
      <c r="O604" s="28"/>
      <c r="P604" s="29" t="str">
        <f t="array" ref="P604">IFERROR(XLOOKUP(D604, '2_Capability_Map'!$C$2:$C$200, '2_Capability_Map'!$M$2:$M$200, "Active"), "Active")</f>
        <v>Active</v>
      </c>
    </row>
    <row r="605" ht="199.5" customHeight="1">
      <c r="A605" s="28" t="s">
        <v>3908</v>
      </c>
      <c r="B605" s="28" t="s">
        <v>1991</v>
      </c>
      <c r="C605" s="32" t="s">
        <v>2203</v>
      </c>
      <c r="D605" s="33" t="s">
        <v>1118</v>
      </c>
      <c r="E605" s="28" t="s">
        <v>1119</v>
      </c>
      <c r="F605" s="28" t="s">
        <v>3909</v>
      </c>
      <c r="G605" s="28"/>
      <c r="H605" s="28" t="s">
        <v>2011</v>
      </c>
      <c r="I605" s="28" t="s">
        <v>3910</v>
      </c>
      <c r="J605" s="28" t="s">
        <v>3911</v>
      </c>
      <c r="K605" s="28" t="s">
        <v>3912</v>
      </c>
      <c r="L605" s="28" t="s">
        <v>3913</v>
      </c>
      <c r="M605" s="28" t="s">
        <v>3914</v>
      </c>
      <c r="N605" s="28" t="s">
        <v>3915</v>
      </c>
      <c r="O605" s="28"/>
      <c r="P605" s="29" t="str">
        <f t="array" ref="P605">IFERROR(XLOOKUP(D605, '2_Capability_Map'!$C$2:$C$200, '2_Capability_Map'!$M$2:$M$200, "Active"), "Active")</f>
        <v>Active</v>
      </c>
    </row>
    <row r="606" ht="199.5" customHeight="1">
      <c r="A606" s="28" t="s">
        <v>3916</v>
      </c>
      <c r="B606" s="28" t="s">
        <v>1991</v>
      </c>
      <c r="C606" s="32" t="s">
        <v>2115</v>
      </c>
      <c r="D606" s="33" t="s">
        <v>1118</v>
      </c>
      <c r="E606" s="28" t="s">
        <v>1119</v>
      </c>
      <c r="F606" s="28" t="s">
        <v>3869</v>
      </c>
      <c r="G606" s="28"/>
      <c r="H606" s="28" t="s">
        <v>2011</v>
      </c>
      <c r="I606" s="28" t="s">
        <v>3917</v>
      </c>
      <c r="J606" s="28" t="s">
        <v>3918</v>
      </c>
      <c r="K606" s="28" t="s">
        <v>3919</v>
      </c>
      <c r="L606" s="28" t="s">
        <v>3920</v>
      </c>
      <c r="M606" s="28"/>
      <c r="N606" s="28"/>
      <c r="O606" s="28"/>
      <c r="P606" s="29" t="str">
        <f t="array" ref="P606">IFERROR(XLOOKUP(D606, '2_Capability_Map'!$C$2:$C$200, '2_Capability_Map'!$M$2:$M$200, "Active"), "Active")</f>
        <v>Active</v>
      </c>
    </row>
    <row r="607" ht="199.5" customHeight="1">
      <c r="A607" s="28" t="s">
        <v>3921</v>
      </c>
      <c r="B607" s="28" t="s">
        <v>1991</v>
      </c>
      <c r="C607" s="32" t="s">
        <v>2115</v>
      </c>
      <c r="D607" s="33" t="s">
        <v>1118</v>
      </c>
      <c r="E607" s="28" t="s">
        <v>1119</v>
      </c>
      <c r="F607" s="28" t="s">
        <v>3922</v>
      </c>
      <c r="G607" s="28"/>
      <c r="H607" s="28" t="s">
        <v>2011</v>
      </c>
      <c r="I607" s="28" t="s">
        <v>3923</v>
      </c>
      <c r="J607" s="28" t="s">
        <v>3924</v>
      </c>
      <c r="K607" s="28" t="s">
        <v>3925</v>
      </c>
      <c r="L607" s="28" t="s">
        <v>3926</v>
      </c>
      <c r="M607" s="28" t="s">
        <v>3927</v>
      </c>
      <c r="N607" s="28" t="s">
        <v>3928</v>
      </c>
      <c r="O607" s="28"/>
      <c r="P607" s="29" t="str">
        <f t="array" ref="P607">IFERROR(XLOOKUP(D607, '2_Capability_Map'!$C$2:$C$200, '2_Capability_Map'!$M$2:$M$200, "Active"), "Active")</f>
        <v>Active</v>
      </c>
    </row>
    <row r="608" ht="199.5" customHeight="1">
      <c r="A608" s="28" t="s">
        <v>3929</v>
      </c>
      <c r="B608" s="28" t="s">
        <v>1991</v>
      </c>
      <c r="C608" s="32" t="s">
        <v>2115</v>
      </c>
      <c r="D608" s="33" t="s">
        <v>1118</v>
      </c>
      <c r="E608" s="28" t="s">
        <v>1119</v>
      </c>
      <c r="F608" s="28" t="s">
        <v>3831</v>
      </c>
      <c r="G608" s="28"/>
      <c r="H608" s="28" t="s">
        <v>2011</v>
      </c>
      <c r="I608" s="28" t="s">
        <v>3930</v>
      </c>
      <c r="J608" s="28" t="s">
        <v>3931</v>
      </c>
      <c r="K608" s="28" t="s">
        <v>3932</v>
      </c>
      <c r="L608" s="28" t="s">
        <v>3933</v>
      </c>
      <c r="M608" s="28" t="s">
        <v>2195</v>
      </c>
      <c r="N608" s="28" t="s">
        <v>3934</v>
      </c>
      <c r="O608" s="28"/>
      <c r="P608" s="29" t="str">
        <f t="array" ref="P608">IFERROR(XLOOKUP(D608, '2_Capability_Map'!$C$2:$C$200, '2_Capability_Map'!$M$2:$M$200, "Active"), "Active")</f>
        <v>Active</v>
      </c>
    </row>
    <row r="609" ht="199.5" customHeight="1">
      <c r="A609" s="28" t="s">
        <v>3935</v>
      </c>
      <c r="B609" s="28" t="s">
        <v>1991</v>
      </c>
      <c r="C609" s="32" t="s">
        <v>2115</v>
      </c>
      <c r="D609" s="33" t="s">
        <v>1118</v>
      </c>
      <c r="E609" s="28" t="s">
        <v>1119</v>
      </c>
      <c r="F609" s="28" t="s">
        <v>3831</v>
      </c>
      <c r="G609" s="28"/>
      <c r="H609" s="28" t="s">
        <v>2011</v>
      </c>
      <c r="I609" s="28" t="s">
        <v>3936</v>
      </c>
      <c r="J609" s="28" t="s">
        <v>3937</v>
      </c>
      <c r="K609" s="28" t="s">
        <v>3938</v>
      </c>
      <c r="L609" s="28" t="s">
        <v>3939</v>
      </c>
      <c r="M609" s="28" t="s">
        <v>2195</v>
      </c>
      <c r="N609" s="28" t="s">
        <v>3940</v>
      </c>
      <c r="O609" s="28"/>
      <c r="P609" s="29" t="str">
        <f t="array" ref="P609">IFERROR(XLOOKUP(D609, '2_Capability_Map'!$C$2:$C$200, '2_Capability_Map'!$M$2:$M$200, "Active"), "Active")</f>
        <v>Active</v>
      </c>
    </row>
    <row r="610" ht="199.5" customHeight="1">
      <c r="A610" s="28" t="s">
        <v>3941</v>
      </c>
      <c r="B610" s="28" t="s">
        <v>1991</v>
      </c>
      <c r="C610" s="32" t="s">
        <v>2115</v>
      </c>
      <c r="D610" s="33" t="s">
        <v>1118</v>
      </c>
      <c r="E610" s="28" t="s">
        <v>1119</v>
      </c>
      <c r="F610" s="28" t="s">
        <v>3869</v>
      </c>
      <c r="G610" s="28" t="s">
        <v>2198</v>
      </c>
      <c r="H610" s="28" t="s">
        <v>2011</v>
      </c>
      <c r="I610" s="28" t="s">
        <v>3942</v>
      </c>
      <c r="J610" s="28" t="s">
        <v>3943</v>
      </c>
      <c r="K610" s="28" t="s">
        <v>3943</v>
      </c>
      <c r="L610" s="28" t="s">
        <v>3944</v>
      </c>
      <c r="M610" s="28" t="s">
        <v>2195</v>
      </c>
      <c r="N610" s="28" t="s">
        <v>3945</v>
      </c>
      <c r="O610" s="28"/>
      <c r="P610" s="29" t="str">
        <f t="array" ref="P610">IFERROR(XLOOKUP(D610, '2_Capability_Map'!$C$2:$C$200, '2_Capability_Map'!$M$2:$M$200, "Active"), "Active")</f>
        <v>Active</v>
      </c>
    </row>
    <row r="611" ht="199.5" customHeight="1">
      <c r="A611" s="28" t="s">
        <v>3946</v>
      </c>
      <c r="B611" s="28" t="s">
        <v>1991</v>
      </c>
      <c r="C611" s="32" t="s">
        <v>2115</v>
      </c>
      <c r="D611" s="33" t="s">
        <v>1118</v>
      </c>
      <c r="E611" s="28" t="s">
        <v>1119</v>
      </c>
      <c r="F611" s="28" t="s">
        <v>3831</v>
      </c>
      <c r="G611" s="28"/>
      <c r="H611" s="28" t="s">
        <v>2011</v>
      </c>
      <c r="I611" s="28" t="s">
        <v>3947</v>
      </c>
      <c r="J611" s="28" t="s">
        <v>3948</v>
      </c>
      <c r="K611" s="28" t="s">
        <v>3949</v>
      </c>
      <c r="L611" s="28"/>
      <c r="M611" s="28"/>
      <c r="N611" s="28"/>
      <c r="O611" s="28"/>
      <c r="P611" s="29" t="str">
        <f t="array" ref="P611">IFERROR(XLOOKUP(D611, '2_Capability_Map'!$C$2:$C$200, '2_Capability_Map'!$M$2:$M$200, "Active"), "Active")</f>
        <v>Active</v>
      </c>
    </row>
    <row r="612" ht="199.5" customHeight="1">
      <c r="A612" s="28" t="s">
        <v>3950</v>
      </c>
      <c r="B612" s="28" t="s">
        <v>1991</v>
      </c>
      <c r="C612" s="32" t="s">
        <v>2115</v>
      </c>
      <c r="D612" s="33" t="s">
        <v>1118</v>
      </c>
      <c r="E612" s="28" t="s">
        <v>1119</v>
      </c>
      <c r="F612" s="28" t="s">
        <v>3951</v>
      </c>
      <c r="G612" s="28" t="s">
        <v>2198</v>
      </c>
      <c r="H612" s="28" t="s">
        <v>2011</v>
      </c>
      <c r="I612" s="28" t="s">
        <v>3952</v>
      </c>
      <c r="J612" s="28" t="s">
        <v>3953</v>
      </c>
      <c r="K612" s="28" t="s">
        <v>3954</v>
      </c>
      <c r="L612" s="28" t="s">
        <v>3955</v>
      </c>
      <c r="M612" s="28"/>
      <c r="N612" s="28" t="s">
        <v>3956</v>
      </c>
      <c r="O612" s="28"/>
      <c r="P612" s="29" t="str">
        <f t="array" ref="P612">IFERROR(XLOOKUP(D612, '2_Capability_Map'!$C$2:$C$200, '2_Capability_Map'!$M$2:$M$200, "Active"), "Active")</f>
        <v>Active</v>
      </c>
    </row>
    <row r="613" ht="199.5" customHeight="1">
      <c r="A613" s="28" t="s">
        <v>3957</v>
      </c>
      <c r="B613" s="28" t="s">
        <v>1991</v>
      </c>
      <c r="C613" s="32" t="s">
        <v>2115</v>
      </c>
      <c r="D613" s="33" t="s">
        <v>1118</v>
      </c>
      <c r="E613" s="28" t="s">
        <v>1119</v>
      </c>
      <c r="F613" s="28" t="s">
        <v>3859</v>
      </c>
      <c r="G613" s="28"/>
      <c r="H613" s="28" t="s">
        <v>2011</v>
      </c>
      <c r="I613" s="28" t="s">
        <v>3958</v>
      </c>
      <c r="J613" s="28" t="s">
        <v>3959</v>
      </c>
      <c r="K613" s="28" t="s">
        <v>3960</v>
      </c>
      <c r="L613" s="28" t="s">
        <v>3961</v>
      </c>
      <c r="M613" s="28"/>
      <c r="N613" s="28" t="s">
        <v>3962</v>
      </c>
      <c r="O613" s="28"/>
      <c r="P613" s="29" t="str">
        <f t="array" ref="P613">IFERROR(XLOOKUP(D613, '2_Capability_Map'!$C$2:$C$200, '2_Capability_Map'!$M$2:$M$200, "Active"), "Active")</f>
        <v>Active</v>
      </c>
    </row>
    <row r="614" ht="199.5" customHeight="1">
      <c r="A614" s="28" t="s">
        <v>3963</v>
      </c>
      <c r="B614" s="28" t="s">
        <v>1991</v>
      </c>
      <c r="C614" s="32" t="s">
        <v>2225</v>
      </c>
      <c r="D614" s="33" t="s">
        <v>1118</v>
      </c>
      <c r="E614" s="28" t="s">
        <v>1119</v>
      </c>
      <c r="F614" s="28" t="s">
        <v>3831</v>
      </c>
      <c r="G614" s="28"/>
      <c r="H614" s="28" t="s">
        <v>2011</v>
      </c>
      <c r="I614" s="28" t="s">
        <v>3964</v>
      </c>
      <c r="J614" s="28" t="s">
        <v>3420</v>
      </c>
      <c r="K614" s="28" t="s">
        <v>3965</v>
      </c>
      <c r="L614" s="28"/>
      <c r="M614" s="28"/>
      <c r="N614" s="28"/>
      <c r="O614" s="28"/>
      <c r="P614" s="29" t="str">
        <f t="array" ref="P614">IFERROR(XLOOKUP(D614, '2_Capability_Map'!$C$2:$C$200, '2_Capability_Map'!$M$2:$M$200, "Active"), "Active")</f>
        <v>Active</v>
      </c>
    </row>
    <row r="615" ht="199.5" customHeight="1">
      <c r="A615" s="28" t="s">
        <v>3966</v>
      </c>
      <c r="B615" s="28" t="s">
        <v>1991</v>
      </c>
      <c r="C615" s="32" t="s">
        <v>2360</v>
      </c>
      <c r="D615" s="33" t="s">
        <v>1118</v>
      </c>
      <c r="E615" s="28" t="s">
        <v>1119</v>
      </c>
      <c r="F615" s="28" t="s">
        <v>3869</v>
      </c>
      <c r="G615" s="28" t="s">
        <v>1620</v>
      </c>
      <c r="H615" s="28" t="s">
        <v>2011</v>
      </c>
      <c r="I615" s="28" t="s">
        <v>3967</v>
      </c>
      <c r="J615" s="28" t="s">
        <v>3968</v>
      </c>
      <c r="K615" s="28" t="s">
        <v>3969</v>
      </c>
      <c r="L615" s="28" t="s">
        <v>3970</v>
      </c>
      <c r="M615" s="28" t="s">
        <v>3970</v>
      </c>
      <c r="N615" s="28"/>
      <c r="O615" s="28"/>
      <c r="P615" s="29" t="str">
        <f t="array" ref="P615">IFERROR(XLOOKUP(D615, '2_Capability_Map'!$C$2:$C$200, '2_Capability_Map'!$M$2:$M$200, "Active"), "Active")</f>
        <v>Active</v>
      </c>
    </row>
    <row r="616" ht="199.5" customHeight="1">
      <c r="A616" s="28" t="s">
        <v>3830</v>
      </c>
      <c r="B616" s="28" t="s">
        <v>1991</v>
      </c>
      <c r="C616" s="32" t="s">
        <v>2145</v>
      </c>
      <c r="D616" s="33" t="s">
        <v>1132</v>
      </c>
      <c r="E616" s="28" t="s">
        <v>1133</v>
      </c>
      <c r="F616" s="28" t="s">
        <v>3971</v>
      </c>
      <c r="G616" s="28"/>
      <c r="H616" s="28" t="s">
        <v>2011</v>
      </c>
      <c r="I616" s="28" t="s">
        <v>3832</v>
      </c>
      <c r="J616" s="28" t="s">
        <v>3833</v>
      </c>
      <c r="K616" s="28" t="s">
        <v>3834</v>
      </c>
      <c r="L616" s="28" t="s">
        <v>3833</v>
      </c>
      <c r="M616" s="28"/>
      <c r="N616" s="28"/>
      <c r="O616" s="28"/>
      <c r="P616" s="29" t="str">
        <f t="array" ref="P616">IFERROR(XLOOKUP(D616, '2_Capability_Map'!$C$2:$C$200, '2_Capability_Map'!$M$2:$M$200, "Active"), "Active")</f>
        <v>Active</v>
      </c>
    </row>
    <row r="617" ht="199.5" customHeight="1">
      <c r="A617" s="28" t="s">
        <v>3835</v>
      </c>
      <c r="B617" s="28" t="s">
        <v>1991</v>
      </c>
      <c r="C617" s="32" t="s">
        <v>2145</v>
      </c>
      <c r="D617" s="33" t="s">
        <v>1132</v>
      </c>
      <c r="E617" s="28" t="s">
        <v>1133</v>
      </c>
      <c r="F617" s="28" t="s">
        <v>3971</v>
      </c>
      <c r="G617" s="28"/>
      <c r="H617" s="28" t="s">
        <v>2011</v>
      </c>
      <c r="I617" s="28" t="s">
        <v>3836</v>
      </c>
      <c r="J617" s="28" t="s">
        <v>3837</v>
      </c>
      <c r="K617" s="28" t="s">
        <v>3834</v>
      </c>
      <c r="L617" s="28" t="s">
        <v>3836</v>
      </c>
      <c r="M617" s="28"/>
      <c r="N617" s="28"/>
      <c r="O617" s="28"/>
      <c r="P617" s="29" t="str">
        <f t="array" ref="P617">IFERROR(XLOOKUP(D617, '2_Capability_Map'!$C$2:$C$200, '2_Capability_Map'!$M$2:$M$200, "Active"), "Active")</f>
        <v>Active</v>
      </c>
    </row>
    <row r="618" ht="199.5" customHeight="1">
      <c r="A618" s="28" t="s">
        <v>3838</v>
      </c>
      <c r="B618" s="28" t="s">
        <v>1991</v>
      </c>
      <c r="C618" s="32" t="s">
        <v>2145</v>
      </c>
      <c r="D618" s="33" t="s">
        <v>1132</v>
      </c>
      <c r="E618" s="28" t="s">
        <v>1133</v>
      </c>
      <c r="F618" s="28" t="s">
        <v>3972</v>
      </c>
      <c r="G618" s="28"/>
      <c r="H618" s="28" t="s">
        <v>2011</v>
      </c>
      <c r="I618" s="28" t="s">
        <v>3839</v>
      </c>
      <c r="J618" s="28" t="s">
        <v>3840</v>
      </c>
      <c r="K618" s="28" t="s">
        <v>3841</v>
      </c>
      <c r="L618" s="28" t="s">
        <v>3842</v>
      </c>
      <c r="M618" s="28" t="s">
        <v>3843</v>
      </c>
      <c r="N618" s="28" t="s">
        <v>3842</v>
      </c>
      <c r="O618" s="28"/>
      <c r="P618" s="29" t="str">
        <f t="array" ref="P618">IFERROR(XLOOKUP(D618, '2_Capability_Map'!$C$2:$C$200, '2_Capability_Map'!$M$2:$M$200, "Active"), "Active")</f>
        <v>Active</v>
      </c>
    </row>
    <row r="619" ht="199.5" customHeight="1">
      <c r="A619" s="28" t="s">
        <v>3844</v>
      </c>
      <c r="B619" s="28" t="s">
        <v>1991</v>
      </c>
      <c r="C619" s="32" t="s">
        <v>2145</v>
      </c>
      <c r="D619" s="33" t="s">
        <v>1132</v>
      </c>
      <c r="E619" s="28" t="s">
        <v>1133</v>
      </c>
      <c r="F619" s="28" t="s">
        <v>3971</v>
      </c>
      <c r="G619" s="28"/>
      <c r="H619" s="28" t="s">
        <v>2011</v>
      </c>
      <c r="I619" s="28" t="s">
        <v>3845</v>
      </c>
      <c r="J619" s="28" t="s">
        <v>3846</v>
      </c>
      <c r="K619" s="28" t="s">
        <v>3847</v>
      </c>
      <c r="L619" s="28" t="s">
        <v>3848</v>
      </c>
      <c r="M619" s="28" t="s">
        <v>3849</v>
      </c>
      <c r="N619" s="28" t="s">
        <v>3850</v>
      </c>
      <c r="O619" s="28"/>
      <c r="P619" s="29" t="str">
        <f t="array" ref="P619">IFERROR(XLOOKUP(D619, '2_Capability_Map'!$C$2:$C$200, '2_Capability_Map'!$M$2:$M$200, "Active"), "Active")</f>
        <v>Active</v>
      </c>
    </row>
    <row r="620" ht="199.5" customHeight="1">
      <c r="A620" s="28" t="s">
        <v>3851</v>
      </c>
      <c r="B620" s="28" t="s">
        <v>1991</v>
      </c>
      <c r="C620" s="32" t="s">
        <v>2145</v>
      </c>
      <c r="D620" s="33" t="s">
        <v>1132</v>
      </c>
      <c r="E620" s="28" t="s">
        <v>1133</v>
      </c>
      <c r="F620" s="28" t="s">
        <v>3973</v>
      </c>
      <c r="G620" s="28"/>
      <c r="H620" s="28" t="s">
        <v>2011</v>
      </c>
      <c r="I620" s="28" t="s">
        <v>3853</v>
      </c>
      <c r="J620" s="28" t="s">
        <v>3854</v>
      </c>
      <c r="K620" s="28" t="s">
        <v>3855</v>
      </c>
      <c r="L620" s="28" t="s">
        <v>3856</v>
      </c>
      <c r="M620" s="28" t="s">
        <v>3857</v>
      </c>
      <c r="N620" s="28" t="s">
        <v>3857</v>
      </c>
      <c r="O620" s="28"/>
      <c r="P620" s="29" t="str">
        <f t="array" ref="P620">IFERROR(XLOOKUP(D620, '2_Capability_Map'!$C$2:$C$200, '2_Capability_Map'!$M$2:$M$200, "Active"), "Active")</f>
        <v>Active</v>
      </c>
    </row>
    <row r="621" ht="199.5" customHeight="1">
      <c r="A621" s="28" t="s">
        <v>3858</v>
      </c>
      <c r="B621" s="28" t="s">
        <v>1991</v>
      </c>
      <c r="C621" s="32" t="s">
        <v>2145</v>
      </c>
      <c r="D621" s="33" t="s">
        <v>1132</v>
      </c>
      <c r="E621" s="28" t="s">
        <v>1133</v>
      </c>
      <c r="F621" s="28" t="s">
        <v>3974</v>
      </c>
      <c r="G621" s="28"/>
      <c r="H621" s="28" t="s">
        <v>2011</v>
      </c>
      <c r="I621" s="28" t="s">
        <v>3860</v>
      </c>
      <c r="J621" s="28" t="s">
        <v>3861</v>
      </c>
      <c r="K621" s="28" t="s">
        <v>3862</v>
      </c>
      <c r="L621" s="28" t="s">
        <v>3863</v>
      </c>
      <c r="M621" s="28" t="s">
        <v>3857</v>
      </c>
      <c r="N621" s="28" t="s">
        <v>3857</v>
      </c>
      <c r="O621" s="28"/>
      <c r="P621" s="29" t="str">
        <f t="array" ref="P621">IFERROR(XLOOKUP(D621, '2_Capability_Map'!$C$2:$C$200, '2_Capability_Map'!$M$2:$M$200, "Active"), "Active")</f>
        <v>Active</v>
      </c>
    </row>
    <row r="622" ht="199.5" customHeight="1">
      <c r="A622" s="28" t="s">
        <v>3864</v>
      </c>
      <c r="B622" s="28" t="s">
        <v>1991</v>
      </c>
      <c r="C622" s="32" t="s">
        <v>3703</v>
      </c>
      <c r="D622" s="33" t="s">
        <v>1132</v>
      </c>
      <c r="E622" s="28" t="s">
        <v>1133</v>
      </c>
      <c r="F622" s="28" t="s">
        <v>3972</v>
      </c>
      <c r="G622" s="28"/>
      <c r="H622" s="28" t="s">
        <v>2011</v>
      </c>
      <c r="I622" s="28" t="s">
        <v>3866</v>
      </c>
      <c r="J622" s="28" t="s">
        <v>3867</v>
      </c>
      <c r="K622" s="28"/>
      <c r="L622" s="28"/>
      <c r="M622" s="28"/>
      <c r="N622" s="28"/>
      <c r="O622" s="28"/>
      <c r="P622" s="29" t="str">
        <f t="array" ref="P622">IFERROR(XLOOKUP(D622, '2_Capability_Map'!$C$2:$C$200, '2_Capability_Map'!$M$2:$M$200, "Active"), "Active")</f>
        <v>Active</v>
      </c>
    </row>
    <row r="623" ht="199.5" customHeight="1">
      <c r="A623" s="28" t="s">
        <v>3868</v>
      </c>
      <c r="B623" s="28" t="s">
        <v>1991</v>
      </c>
      <c r="C623" s="32" t="s">
        <v>2027</v>
      </c>
      <c r="D623" s="33" t="s">
        <v>1132</v>
      </c>
      <c r="E623" s="28" t="s">
        <v>1133</v>
      </c>
      <c r="F623" s="28" t="s">
        <v>3975</v>
      </c>
      <c r="G623" s="28"/>
      <c r="H623" s="28" t="s">
        <v>2011</v>
      </c>
      <c r="I623" s="28" t="s">
        <v>3870</v>
      </c>
      <c r="J623" s="28" t="s">
        <v>3871</v>
      </c>
      <c r="K623" s="28" t="s">
        <v>3872</v>
      </c>
      <c r="L623" s="28" t="s">
        <v>3873</v>
      </c>
      <c r="M623" s="28" t="s">
        <v>3874</v>
      </c>
      <c r="N623" s="28" t="s">
        <v>3875</v>
      </c>
      <c r="O623" s="28"/>
      <c r="P623" s="29" t="str">
        <f t="array" ref="P623">IFERROR(XLOOKUP(D623, '2_Capability_Map'!$C$2:$C$200, '2_Capability_Map'!$M$2:$M$200, "Active"), "Active")</f>
        <v>Active</v>
      </c>
    </row>
    <row r="624" ht="199.5" customHeight="1">
      <c r="A624" s="28" t="s">
        <v>3876</v>
      </c>
      <c r="B624" s="28" t="s">
        <v>1991</v>
      </c>
      <c r="C624" s="28" t="s">
        <v>3877</v>
      </c>
      <c r="D624" s="28" t="s">
        <v>1132</v>
      </c>
      <c r="E624" s="28" t="s">
        <v>1133</v>
      </c>
      <c r="F624" s="28" t="s">
        <v>3976</v>
      </c>
      <c r="G624" s="28"/>
      <c r="H624" s="28" t="s">
        <v>2011</v>
      </c>
      <c r="I624" s="28" t="s">
        <v>3879</v>
      </c>
      <c r="J624" s="28" t="s">
        <v>3880</v>
      </c>
      <c r="K624" s="28" t="s">
        <v>2128</v>
      </c>
      <c r="L624" s="28" t="s">
        <v>2128</v>
      </c>
      <c r="M624" s="28"/>
      <c r="N624" s="28"/>
      <c r="O624" s="28"/>
      <c r="P624" s="29" t="str">
        <f t="array" ref="P624">IFERROR(XLOOKUP(D624, '2_Capability_Map'!$C$2:$C$200, '2_Capability_Map'!$M$2:$M$200, "Active"), "Active")</f>
        <v>Active</v>
      </c>
    </row>
    <row r="625" ht="199.5" customHeight="1">
      <c r="A625" s="28" t="s">
        <v>3881</v>
      </c>
      <c r="B625" s="28" t="s">
        <v>1991</v>
      </c>
      <c r="C625" s="28" t="s">
        <v>3882</v>
      </c>
      <c r="D625" s="28" t="s">
        <v>1132</v>
      </c>
      <c r="E625" s="28" t="s">
        <v>1133</v>
      </c>
      <c r="F625" s="28" t="s">
        <v>3971</v>
      </c>
      <c r="G625" s="28"/>
      <c r="H625" s="28" t="s">
        <v>2011</v>
      </c>
      <c r="I625" s="28" t="s">
        <v>3883</v>
      </c>
      <c r="J625" s="28" t="s">
        <v>3884</v>
      </c>
      <c r="K625" s="28" t="s">
        <v>3885</v>
      </c>
      <c r="L625" s="28" t="s">
        <v>3886</v>
      </c>
      <c r="M625" s="28" t="s">
        <v>3887</v>
      </c>
      <c r="N625" s="28"/>
      <c r="O625" s="28"/>
      <c r="P625" s="29" t="str">
        <f t="array" ref="P625">IFERROR(XLOOKUP(D625, '2_Capability_Map'!$C$2:$C$200, '2_Capability_Map'!$M$2:$M$200, "Active"), "Active")</f>
        <v>Active</v>
      </c>
    </row>
    <row r="626" ht="199.5" customHeight="1">
      <c r="A626" s="28" t="s">
        <v>3888</v>
      </c>
      <c r="B626" s="28" t="s">
        <v>1991</v>
      </c>
      <c r="C626" s="28" t="s">
        <v>3889</v>
      </c>
      <c r="D626" s="28" t="s">
        <v>1132</v>
      </c>
      <c r="E626" s="28" t="s">
        <v>1133</v>
      </c>
      <c r="F626" s="28" t="s">
        <v>3977</v>
      </c>
      <c r="G626" s="28"/>
      <c r="H626" s="28" t="s">
        <v>1994</v>
      </c>
      <c r="I626" s="28" t="s">
        <v>3891</v>
      </c>
      <c r="J626" s="28" t="s">
        <v>3892</v>
      </c>
      <c r="K626" s="28" t="s">
        <v>3893</v>
      </c>
      <c r="L626" s="28"/>
      <c r="M626" s="28"/>
      <c r="N626" s="28"/>
      <c r="O626" s="28"/>
      <c r="P626" s="29" t="str">
        <f t="array" ref="P626">IFERROR(XLOOKUP(D626, '2_Capability_Map'!$C$2:$C$200, '2_Capability_Map'!$M$2:$M$200, "Active"), "Active")</f>
        <v>Active</v>
      </c>
    </row>
    <row r="627" ht="199.5" customHeight="1">
      <c r="A627" s="28" t="s">
        <v>3894</v>
      </c>
      <c r="B627" s="28" t="s">
        <v>1991</v>
      </c>
      <c r="C627" s="32" t="s">
        <v>2347</v>
      </c>
      <c r="D627" s="33" t="s">
        <v>1132</v>
      </c>
      <c r="E627" s="28" t="s">
        <v>1133</v>
      </c>
      <c r="F627" s="28" t="s">
        <v>3972</v>
      </c>
      <c r="G627" s="28"/>
      <c r="H627" s="28" t="s">
        <v>2011</v>
      </c>
      <c r="I627" s="28" t="s">
        <v>3895</v>
      </c>
      <c r="J627" s="28" t="s">
        <v>3896</v>
      </c>
      <c r="K627" s="28" t="s">
        <v>3897</v>
      </c>
      <c r="L627" s="28" t="s">
        <v>3898</v>
      </c>
      <c r="M627" s="28"/>
      <c r="N627" s="28"/>
      <c r="O627" s="28"/>
      <c r="P627" s="29" t="str">
        <f t="array" ref="P627">IFERROR(XLOOKUP(D627, '2_Capability_Map'!$C$2:$C$200, '2_Capability_Map'!$M$2:$M$200, "Active"), "Active")</f>
        <v>Active</v>
      </c>
    </row>
    <row r="628" ht="199.5" customHeight="1">
      <c r="A628" s="28" t="s">
        <v>3899</v>
      </c>
      <c r="B628" s="28" t="s">
        <v>1991</v>
      </c>
      <c r="C628" s="32" t="s">
        <v>2347</v>
      </c>
      <c r="D628" s="33" t="s">
        <v>1132</v>
      </c>
      <c r="E628" s="28" t="s">
        <v>1133</v>
      </c>
      <c r="F628" s="28" t="s">
        <v>3975</v>
      </c>
      <c r="G628" s="28"/>
      <c r="H628" s="28" t="s">
        <v>2011</v>
      </c>
      <c r="I628" s="28" t="s">
        <v>3900</v>
      </c>
      <c r="J628" s="28" t="s">
        <v>3901</v>
      </c>
      <c r="K628" s="28" t="s">
        <v>3902</v>
      </c>
      <c r="L628" s="28"/>
      <c r="M628" s="28"/>
      <c r="N628" s="28"/>
      <c r="O628" s="28"/>
      <c r="P628" s="29" t="str">
        <f t="array" ref="P628">IFERROR(XLOOKUP(D628, '2_Capability_Map'!$C$2:$C$200, '2_Capability_Map'!$M$2:$M$200, "Active"), "Active")</f>
        <v>Active</v>
      </c>
    </row>
    <row r="629" ht="199.5" customHeight="1">
      <c r="A629" s="28" t="s">
        <v>3903</v>
      </c>
      <c r="B629" s="28" t="s">
        <v>1991</v>
      </c>
      <c r="C629" s="32" t="s">
        <v>2347</v>
      </c>
      <c r="D629" s="33" t="s">
        <v>1132</v>
      </c>
      <c r="E629" s="28" t="s">
        <v>1133</v>
      </c>
      <c r="F629" s="28" t="s">
        <v>3975</v>
      </c>
      <c r="G629" s="28"/>
      <c r="H629" s="28" t="s">
        <v>2011</v>
      </c>
      <c r="I629" s="28" t="s">
        <v>3904</v>
      </c>
      <c r="J629" s="28" t="s">
        <v>3905</v>
      </c>
      <c r="K629" s="28" t="s">
        <v>3906</v>
      </c>
      <c r="L629" s="28" t="s">
        <v>3907</v>
      </c>
      <c r="M629" s="28" t="s">
        <v>2195</v>
      </c>
      <c r="N629" s="28" t="s">
        <v>2195</v>
      </c>
      <c r="O629" s="28"/>
      <c r="P629" s="29" t="str">
        <f t="array" ref="P629">IFERROR(XLOOKUP(D629, '2_Capability_Map'!$C$2:$C$200, '2_Capability_Map'!$M$2:$M$200, "Active"), "Active")</f>
        <v>Active</v>
      </c>
    </row>
    <row r="630" ht="199.5" customHeight="1">
      <c r="A630" s="28" t="s">
        <v>3908</v>
      </c>
      <c r="B630" s="28" t="s">
        <v>1991</v>
      </c>
      <c r="C630" s="32" t="s">
        <v>2203</v>
      </c>
      <c r="D630" s="33" t="s">
        <v>1132</v>
      </c>
      <c r="E630" s="28" t="s">
        <v>1133</v>
      </c>
      <c r="F630" s="28" t="s">
        <v>3978</v>
      </c>
      <c r="G630" s="28"/>
      <c r="H630" s="28" t="s">
        <v>2011</v>
      </c>
      <c r="I630" s="28" t="s">
        <v>3910</v>
      </c>
      <c r="J630" s="28" t="s">
        <v>3911</v>
      </c>
      <c r="K630" s="28" t="s">
        <v>3912</v>
      </c>
      <c r="L630" s="28" t="s">
        <v>3913</v>
      </c>
      <c r="M630" s="28" t="s">
        <v>3914</v>
      </c>
      <c r="N630" s="28" t="s">
        <v>3915</v>
      </c>
      <c r="O630" s="28"/>
      <c r="P630" s="29" t="str">
        <f t="array" ref="P630">IFERROR(XLOOKUP(D630, '2_Capability_Map'!$C$2:$C$200, '2_Capability_Map'!$M$2:$M$200, "Active"), "Active")</f>
        <v>Active</v>
      </c>
    </row>
    <row r="631" ht="199.5" customHeight="1">
      <c r="A631" s="28" t="s">
        <v>3916</v>
      </c>
      <c r="B631" s="28" t="s">
        <v>1991</v>
      </c>
      <c r="C631" s="32" t="s">
        <v>2115</v>
      </c>
      <c r="D631" s="33" t="s">
        <v>1132</v>
      </c>
      <c r="E631" s="28" t="s">
        <v>1133</v>
      </c>
      <c r="F631" s="28" t="s">
        <v>3971</v>
      </c>
      <c r="G631" s="28"/>
      <c r="H631" s="28" t="s">
        <v>2011</v>
      </c>
      <c r="I631" s="28" t="s">
        <v>3917</v>
      </c>
      <c r="J631" s="28" t="s">
        <v>3918</v>
      </c>
      <c r="K631" s="28" t="s">
        <v>3919</v>
      </c>
      <c r="L631" s="28" t="s">
        <v>3920</v>
      </c>
      <c r="M631" s="28"/>
      <c r="N631" s="28"/>
      <c r="O631" s="28"/>
      <c r="P631" s="29" t="str">
        <f t="array" ref="P631">IFERROR(XLOOKUP(D631, '2_Capability_Map'!$C$2:$C$200, '2_Capability_Map'!$M$2:$M$200, "Active"), "Active")</f>
        <v>Active</v>
      </c>
    </row>
    <row r="632" ht="199.5" customHeight="1">
      <c r="A632" s="28" t="s">
        <v>3921</v>
      </c>
      <c r="B632" s="28" t="s">
        <v>1991</v>
      </c>
      <c r="C632" s="32" t="s">
        <v>2115</v>
      </c>
      <c r="D632" s="33" t="s">
        <v>1132</v>
      </c>
      <c r="E632" s="28" t="s">
        <v>1133</v>
      </c>
      <c r="F632" s="28" t="s">
        <v>3971</v>
      </c>
      <c r="G632" s="28"/>
      <c r="H632" s="28" t="s">
        <v>2011</v>
      </c>
      <c r="I632" s="28" t="s">
        <v>3923</v>
      </c>
      <c r="J632" s="28" t="s">
        <v>3924</v>
      </c>
      <c r="K632" s="28" t="s">
        <v>3925</v>
      </c>
      <c r="L632" s="28" t="s">
        <v>3926</v>
      </c>
      <c r="M632" s="28" t="s">
        <v>3927</v>
      </c>
      <c r="N632" s="28" t="s">
        <v>3928</v>
      </c>
      <c r="O632" s="28"/>
      <c r="P632" s="29" t="str">
        <f t="array" ref="P632">IFERROR(XLOOKUP(D632, '2_Capability_Map'!$C$2:$C$200, '2_Capability_Map'!$M$2:$M$200, "Active"), "Active")</f>
        <v>Active</v>
      </c>
    </row>
    <row r="633" ht="199.5" customHeight="1">
      <c r="A633" s="28" t="s">
        <v>3929</v>
      </c>
      <c r="B633" s="28" t="s">
        <v>1991</v>
      </c>
      <c r="C633" s="32" t="s">
        <v>2115</v>
      </c>
      <c r="D633" s="33" t="s">
        <v>1132</v>
      </c>
      <c r="E633" s="28" t="s">
        <v>1133</v>
      </c>
      <c r="F633" s="28" t="s">
        <v>3979</v>
      </c>
      <c r="G633" s="28"/>
      <c r="H633" s="28" t="s">
        <v>2011</v>
      </c>
      <c r="I633" s="28" t="s">
        <v>3930</v>
      </c>
      <c r="J633" s="28" t="s">
        <v>3931</v>
      </c>
      <c r="K633" s="28" t="s">
        <v>3932</v>
      </c>
      <c r="L633" s="28" t="s">
        <v>3933</v>
      </c>
      <c r="M633" s="28" t="s">
        <v>2195</v>
      </c>
      <c r="N633" s="28" t="s">
        <v>3934</v>
      </c>
      <c r="O633" s="28"/>
      <c r="P633" s="29" t="str">
        <f t="array" ref="P633">IFERROR(XLOOKUP(D633, '2_Capability_Map'!$C$2:$C$200, '2_Capability_Map'!$M$2:$M$200, "Active"), "Active")</f>
        <v>Active</v>
      </c>
    </row>
    <row r="634" ht="199.5" customHeight="1">
      <c r="A634" s="28" t="s">
        <v>3935</v>
      </c>
      <c r="B634" s="28" t="s">
        <v>1991</v>
      </c>
      <c r="C634" s="32" t="s">
        <v>2115</v>
      </c>
      <c r="D634" s="33" t="s">
        <v>1132</v>
      </c>
      <c r="E634" s="28" t="s">
        <v>1133</v>
      </c>
      <c r="F634" s="28" t="s">
        <v>3971</v>
      </c>
      <c r="G634" s="28"/>
      <c r="H634" s="28" t="s">
        <v>2011</v>
      </c>
      <c r="I634" s="28" t="s">
        <v>3936</v>
      </c>
      <c r="J634" s="28" t="s">
        <v>3937</v>
      </c>
      <c r="K634" s="28" t="s">
        <v>3938</v>
      </c>
      <c r="L634" s="28" t="s">
        <v>3939</v>
      </c>
      <c r="M634" s="28" t="s">
        <v>2195</v>
      </c>
      <c r="N634" s="28" t="s">
        <v>3940</v>
      </c>
      <c r="O634" s="28"/>
      <c r="P634" s="29" t="str">
        <f t="array" ref="P634">IFERROR(XLOOKUP(D634, '2_Capability_Map'!$C$2:$C$200, '2_Capability_Map'!$M$2:$M$200, "Active"), "Active")</f>
        <v>Active</v>
      </c>
    </row>
    <row r="635" ht="199.5" customHeight="1">
      <c r="A635" s="28" t="s">
        <v>3941</v>
      </c>
      <c r="B635" s="28" t="s">
        <v>1991</v>
      </c>
      <c r="C635" s="32" t="s">
        <v>2115</v>
      </c>
      <c r="D635" s="33" t="s">
        <v>1132</v>
      </c>
      <c r="E635" s="28" t="s">
        <v>1133</v>
      </c>
      <c r="F635" s="28" t="s">
        <v>3971</v>
      </c>
      <c r="G635" s="28" t="s">
        <v>2198</v>
      </c>
      <c r="H635" s="28" t="s">
        <v>2011</v>
      </c>
      <c r="I635" s="28" t="s">
        <v>3942</v>
      </c>
      <c r="J635" s="28" t="s">
        <v>3943</v>
      </c>
      <c r="K635" s="28" t="s">
        <v>3943</v>
      </c>
      <c r="L635" s="28" t="s">
        <v>3944</v>
      </c>
      <c r="M635" s="28" t="s">
        <v>2195</v>
      </c>
      <c r="N635" s="28" t="s">
        <v>3945</v>
      </c>
      <c r="O635" s="28"/>
      <c r="P635" s="29" t="str">
        <f t="array" ref="P635">IFERROR(XLOOKUP(D635, '2_Capability_Map'!$C$2:$C$200, '2_Capability_Map'!$M$2:$M$200, "Active"), "Active")</f>
        <v>Active</v>
      </c>
    </row>
    <row r="636" ht="199.5" customHeight="1">
      <c r="A636" s="28" t="s">
        <v>3946</v>
      </c>
      <c r="B636" s="28" t="s">
        <v>1991</v>
      </c>
      <c r="C636" s="32" t="s">
        <v>2115</v>
      </c>
      <c r="D636" s="33" t="s">
        <v>1132</v>
      </c>
      <c r="E636" s="28" t="s">
        <v>1133</v>
      </c>
      <c r="F636" s="28" t="s">
        <v>3972</v>
      </c>
      <c r="G636" s="28"/>
      <c r="H636" s="28" t="s">
        <v>2011</v>
      </c>
      <c r="I636" s="28" t="s">
        <v>3947</v>
      </c>
      <c r="J636" s="28" t="s">
        <v>3948</v>
      </c>
      <c r="K636" s="28" t="s">
        <v>3949</v>
      </c>
      <c r="L636" s="28"/>
      <c r="M636" s="28"/>
      <c r="N636" s="28"/>
      <c r="O636" s="28"/>
      <c r="P636" s="29" t="str">
        <f t="array" ref="P636">IFERROR(XLOOKUP(D636, '2_Capability_Map'!$C$2:$C$200, '2_Capability_Map'!$M$2:$M$200, "Active"), "Active")</f>
        <v>Active</v>
      </c>
    </row>
    <row r="637" ht="199.5" customHeight="1">
      <c r="A637" s="28" t="s">
        <v>3950</v>
      </c>
      <c r="B637" s="28" t="s">
        <v>1991</v>
      </c>
      <c r="C637" s="32" t="s">
        <v>2115</v>
      </c>
      <c r="D637" s="33" t="s">
        <v>1132</v>
      </c>
      <c r="E637" s="28" t="s">
        <v>1133</v>
      </c>
      <c r="F637" s="28" t="s">
        <v>3980</v>
      </c>
      <c r="G637" s="28" t="s">
        <v>2198</v>
      </c>
      <c r="H637" s="28" t="s">
        <v>2011</v>
      </c>
      <c r="I637" s="28" t="s">
        <v>3952</v>
      </c>
      <c r="J637" s="28" t="s">
        <v>3953</v>
      </c>
      <c r="K637" s="28" t="s">
        <v>3954</v>
      </c>
      <c r="L637" s="28" t="s">
        <v>3955</v>
      </c>
      <c r="M637" s="28"/>
      <c r="N637" s="28" t="s">
        <v>3956</v>
      </c>
      <c r="O637" s="28"/>
      <c r="P637" s="29" t="str">
        <f t="array" ref="P637">IFERROR(XLOOKUP(D637, '2_Capability_Map'!$C$2:$C$200, '2_Capability_Map'!$M$2:$M$200, "Active"), "Active")</f>
        <v>Active</v>
      </c>
    </row>
    <row r="638" ht="199.5" customHeight="1">
      <c r="A638" s="28" t="s">
        <v>3957</v>
      </c>
      <c r="B638" s="28" t="s">
        <v>1991</v>
      </c>
      <c r="C638" s="32" t="s">
        <v>2115</v>
      </c>
      <c r="D638" s="33" t="s">
        <v>1132</v>
      </c>
      <c r="E638" s="28" t="s">
        <v>1133</v>
      </c>
      <c r="F638" s="28" t="s">
        <v>3975</v>
      </c>
      <c r="G638" s="28"/>
      <c r="H638" s="28" t="s">
        <v>2011</v>
      </c>
      <c r="I638" s="28" t="s">
        <v>3958</v>
      </c>
      <c r="J638" s="28" t="s">
        <v>3959</v>
      </c>
      <c r="K638" s="28" t="s">
        <v>3960</v>
      </c>
      <c r="L638" s="28" t="s">
        <v>3961</v>
      </c>
      <c r="M638" s="28"/>
      <c r="N638" s="28" t="s">
        <v>3962</v>
      </c>
      <c r="O638" s="28"/>
      <c r="P638" s="29" t="str">
        <f t="array" ref="P638">IFERROR(XLOOKUP(D638, '2_Capability_Map'!$C$2:$C$200, '2_Capability_Map'!$M$2:$M$200, "Active"), "Active")</f>
        <v>Active</v>
      </c>
    </row>
    <row r="639" ht="199.5" customHeight="1">
      <c r="A639" s="28" t="s">
        <v>3981</v>
      </c>
      <c r="B639" s="28" t="s">
        <v>1991</v>
      </c>
      <c r="C639" s="32" t="s">
        <v>2225</v>
      </c>
      <c r="D639" s="33" t="s">
        <v>1132</v>
      </c>
      <c r="E639" s="28" t="s">
        <v>1133</v>
      </c>
      <c r="F639" s="28" t="s">
        <v>3975</v>
      </c>
      <c r="G639" s="28"/>
      <c r="H639" s="28" t="s">
        <v>2011</v>
      </c>
      <c r="I639" s="28" t="s">
        <v>3982</v>
      </c>
      <c r="J639" s="28" t="s">
        <v>3420</v>
      </c>
      <c r="K639" s="28" t="s">
        <v>3983</v>
      </c>
      <c r="L639" s="28"/>
      <c r="M639" s="28"/>
      <c r="N639" s="28"/>
      <c r="O639" s="28"/>
      <c r="P639" s="29" t="str">
        <f t="array" ref="P639">IFERROR(XLOOKUP(D639, '2_Capability_Map'!$C$2:$C$200, '2_Capability_Map'!$M$2:$M$200, "Active"), "Active")</f>
        <v>Active</v>
      </c>
    </row>
    <row r="640" ht="199.5" customHeight="1">
      <c r="A640" s="28" t="s">
        <v>3966</v>
      </c>
      <c r="B640" s="28" t="s">
        <v>1991</v>
      </c>
      <c r="C640" s="32" t="s">
        <v>2360</v>
      </c>
      <c r="D640" s="33" t="s">
        <v>1132</v>
      </c>
      <c r="E640" s="28" t="s">
        <v>1133</v>
      </c>
      <c r="F640" s="28" t="s">
        <v>3975</v>
      </c>
      <c r="G640" s="28" t="s">
        <v>1620</v>
      </c>
      <c r="H640" s="28" t="s">
        <v>2011</v>
      </c>
      <c r="I640" s="28" t="s">
        <v>3967</v>
      </c>
      <c r="J640" s="28" t="s">
        <v>3968</v>
      </c>
      <c r="K640" s="28" t="s">
        <v>3969</v>
      </c>
      <c r="L640" s="28" t="s">
        <v>3970</v>
      </c>
      <c r="M640" s="28" t="s">
        <v>3970</v>
      </c>
      <c r="N640" s="28"/>
      <c r="O640" s="28"/>
      <c r="P640" s="29" t="str">
        <f t="array" ref="P640">IFERROR(XLOOKUP(D640, '2_Capability_Map'!$C$2:$C$200, '2_Capability_Map'!$M$2:$M$200, "Active"), "Active")</f>
        <v>Active</v>
      </c>
    </row>
    <row r="641" ht="199.5" customHeight="1">
      <c r="A641" s="28" t="s">
        <v>3984</v>
      </c>
      <c r="B641" s="28" t="s">
        <v>3985</v>
      </c>
      <c r="C641" s="32" t="s">
        <v>3986</v>
      </c>
      <c r="D641" s="33" t="s">
        <v>352</v>
      </c>
      <c r="E641" s="28" t="s">
        <v>353</v>
      </c>
      <c r="F641" s="28" t="s">
        <v>3987</v>
      </c>
      <c r="G641" s="28" t="s">
        <v>3988</v>
      </c>
      <c r="H641" s="28" t="s">
        <v>3989</v>
      </c>
      <c r="I641" s="28" t="s">
        <v>3990</v>
      </c>
      <c r="J641" s="28" t="s">
        <v>3991</v>
      </c>
      <c r="K641" s="28" t="s">
        <v>3992</v>
      </c>
      <c r="L641" s="28" t="s">
        <v>3993</v>
      </c>
      <c r="M641" s="28" t="s">
        <v>3994</v>
      </c>
      <c r="N641" s="28" t="s">
        <v>3995</v>
      </c>
      <c r="O641" s="28"/>
      <c r="P641" s="29" t="str">
        <f t="array" ref="P641">IFERROR(XLOOKUP(D641, '2_Capability_Map'!$C$2:$C$200, '2_Capability_Map'!$M$2:$M$200, "Active"), "Active")</f>
        <v>Active</v>
      </c>
    </row>
    <row r="642" ht="199.5" customHeight="1">
      <c r="A642" s="28" t="s">
        <v>3996</v>
      </c>
      <c r="B642" s="28" t="s">
        <v>3985</v>
      </c>
      <c r="C642" s="32" t="s">
        <v>3997</v>
      </c>
      <c r="D642" s="33" t="s">
        <v>352</v>
      </c>
      <c r="E642" s="28" t="s">
        <v>353</v>
      </c>
      <c r="F642" s="28" t="s">
        <v>3998</v>
      </c>
      <c r="G642" s="28" t="s">
        <v>3999</v>
      </c>
      <c r="H642" s="28" t="s">
        <v>3989</v>
      </c>
      <c r="I642" s="28" t="s">
        <v>4000</v>
      </c>
      <c r="J642" s="28" t="s">
        <v>4001</v>
      </c>
      <c r="K642" s="28" t="s">
        <v>4002</v>
      </c>
      <c r="L642" s="28" t="s">
        <v>4003</v>
      </c>
      <c r="M642" s="28" t="s">
        <v>4004</v>
      </c>
      <c r="N642" s="28" t="s">
        <v>3995</v>
      </c>
      <c r="O642" s="28"/>
      <c r="P642" s="29" t="str">
        <f t="array" ref="P642">IFERROR(XLOOKUP(D642, '2_Capability_Map'!$C$2:$C$200, '2_Capability_Map'!$M$2:$M$200, "Active"), "Active")</f>
        <v>Active</v>
      </c>
    </row>
    <row r="643" ht="199.5" customHeight="1">
      <c r="A643" s="28" t="s">
        <v>4005</v>
      </c>
      <c r="B643" s="28" t="s">
        <v>3985</v>
      </c>
      <c r="C643" s="32" t="s">
        <v>4006</v>
      </c>
      <c r="D643" s="33" t="s">
        <v>352</v>
      </c>
      <c r="E643" s="28" t="s">
        <v>353</v>
      </c>
      <c r="F643" s="28" t="s">
        <v>4007</v>
      </c>
      <c r="G643" s="28" t="s">
        <v>4008</v>
      </c>
      <c r="H643" s="28" t="s">
        <v>3989</v>
      </c>
      <c r="I643" s="28" t="s">
        <v>4009</v>
      </c>
      <c r="J643" s="28" t="s">
        <v>4010</v>
      </c>
      <c r="K643" s="28" t="s">
        <v>4011</v>
      </c>
      <c r="L643" s="28" t="s">
        <v>4012</v>
      </c>
      <c r="M643" s="28" t="s">
        <v>4013</v>
      </c>
      <c r="N643" s="28" t="s">
        <v>3995</v>
      </c>
      <c r="O643" s="28"/>
      <c r="P643" s="29" t="str">
        <f t="array" ref="P643">IFERROR(XLOOKUP(D643, '2_Capability_Map'!$C$2:$C$200, '2_Capability_Map'!$M$2:$M$200, "Active"), "Active")</f>
        <v>Active</v>
      </c>
    </row>
    <row r="644" ht="199.5" customHeight="1">
      <c r="A644" s="28" t="s">
        <v>4014</v>
      </c>
      <c r="B644" s="28" t="s">
        <v>3985</v>
      </c>
      <c r="C644" s="32" t="s">
        <v>4015</v>
      </c>
      <c r="D644" s="33" t="s">
        <v>352</v>
      </c>
      <c r="E644" s="28" t="s">
        <v>353</v>
      </c>
      <c r="F644" s="28" t="s">
        <v>4016</v>
      </c>
      <c r="G644" s="28" t="s">
        <v>4017</v>
      </c>
      <c r="H644" s="28" t="s">
        <v>3989</v>
      </c>
      <c r="I644" s="28" t="s">
        <v>4018</v>
      </c>
      <c r="J644" s="28" t="s">
        <v>4019</v>
      </c>
      <c r="K644" s="28" t="s">
        <v>4020</v>
      </c>
      <c r="L644" s="28" t="s">
        <v>4021</v>
      </c>
      <c r="M644" s="28" t="s">
        <v>4022</v>
      </c>
      <c r="N644" s="28" t="s">
        <v>3995</v>
      </c>
      <c r="O644" s="28"/>
      <c r="P644" s="29" t="str">
        <f t="array" ref="P644">IFERROR(XLOOKUP(D644, '2_Capability_Map'!$C$2:$C$200, '2_Capability_Map'!$M$2:$M$200, "Active"), "Active")</f>
        <v>Active</v>
      </c>
    </row>
    <row r="645" ht="199.5" customHeight="1">
      <c r="A645" s="28" t="s">
        <v>4023</v>
      </c>
      <c r="B645" s="28" t="s">
        <v>3985</v>
      </c>
      <c r="C645" s="32" t="s">
        <v>4006</v>
      </c>
      <c r="D645" s="33" t="s">
        <v>352</v>
      </c>
      <c r="E645" s="28" t="s">
        <v>353</v>
      </c>
      <c r="F645" s="28" t="s">
        <v>4024</v>
      </c>
      <c r="G645" s="28" t="s">
        <v>4025</v>
      </c>
      <c r="H645" s="28" t="s">
        <v>3989</v>
      </c>
      <c r="I645" s="28" t="s">
        <v>4026</v>
      </c>
      <c r="J645" s="28" t="s">
        <v>4027</v>
      </c>
      <c r="K645" s="28" t="s">
        <v>4028</v>
      </c>
      <c r="L645" s="28" t="s">
        <v>4029</v>
      </c>
      <c r="M645" s="28" t="s">
        <v>4030</v>
      </c>
      <c r="N645" s="28" t="s">
        <v>3995</v>
      </c>
      <c r="O645" s="28"/>
      <c r="P645" s="29" t="str">
        <f t="array" ref="P645">IFERROR(XLOOKUP(D645, '2_Capability_Map'!$C$2:$C$200, '2_Capability_Map'!$M$2:$M$200, "Active"), "Active")</f>
        <v>Active</v>
      </c>
    </row>
    <row r="646" ht="199.5" customHeight="1">
      <c r="A646" s="28" t="s">
        <v>4031</v>
      </c>
      <c r="B646" s="28" t="s">
        <v>3985</v>
      </c>
      <c r="C646" s="32" t="s">
        <v>3997</v>
      </c>
      <c r="D646" s="33" t="s">
        <v>357</v>
      </c>
      <c r="E646" s="28" t="s">
        <v>358</v>
      </c>
      <c r="F646" s="28" t="s">
        <v>4032</v>
      </c>
      <c r="G646" s="28" t="s">
        <v>3999</v>
      </c>
      <c r="H646" s="28" t="s">
        <v>3989</v>
      </c>
      <c r="I646" s="28" t="s">
        <v>4033</v>
      </c>
      <c r="J646" s="28" t="s">
        <v>4034</v>
      </c>
      <c r="K646" s="28" t="s">
        <v>4035</v>
      </c>
      <c r="L646" s="28" t="s">
        <v>4036</v>
      </c>
      <c r="M646" s="28" t="s">
        <v>4004</v>
      </c>
      <c r="N646" s="28" t="s">
        <v>3995</v>
      </c>
      <c r="O646" s="28"/>
      <c r="P646" s="29" t="str">
        <f t="array" ref="P646">IFERROR(XLOOKUP(D646, '2_Capability_Map'!$C$2:$C$200, '2_Capability_Map'!$M$2:$M$200, "Active"), "Active")</f>
        <v>Active</v>
      </c>
    </row>
    <row r="647" ht="199.5" customHeight="1">
      <c r="A647" s="28" t="s">
        <v>4037</v>
      </c>
      <c r="B647" s="28" t="s">
        <v>3985</v>
      </c>
      <c r="C647" s="32" t="s">
        <v>3986</v>
      </c>
      <c r="D647" s="33" t="s">
        <v>357</v>
      </c>
      <c r="E647" s="28" t="s">
        <v>358</v>
      </c>
      <c r="F647" s="28" t="s">
        <v>4038</v>
      </c>
      <c r="G647" s="28" t="s">
        <v>3988</v>
      </c>
      <c r="H647" s="28" t="s">
        <v>3989</v>
      </c>
      <c r="I647" s="28" t="s">
        <v>4039</v>
      </c>
      <c r="J647" s="28" t="s">
        <v>4040</v>
      </c>
      <c r="K647" s="28" t="s">
        <v>4041</v>
      </c>
      <c r="L647" s="28" t="s">
        <v>4042</v>
      </c>
      <c r="M647" s="28" t="s">
        <v>3994</v>
      </c>
      <c r="N647" s="28" t="s">
        <v>3995</v>
      </c>
      <c r="O647" s="28"/>
      <c r="P647" s="29" t="str">
        <f t="array" ref="P647">IFERROR(XLOOKUP(D647, '2_Capability_Map'!$C$2:$C$200, '2_Capability_Map'!$M$2:$M$200, "Active"), "Active")</f>
        <v>Active</v>
      </c>
    </row>
    <row r="648" ht="199.5" customHeight="1">
      <c r="A648" s="28" t="s">
        <v>4043</v>
      </c>
      <c r="B648" s="28" t="s">
        <v>3985</v>
      </c>
      <c r="C648" s="32" t="s">
        <v>4006</v>
      </c>
      <c r="D648" s="33" t="s">
        <v>357</v>
      </c>
      <c r="E648" s="28" t="s">
        <v>358</v>
      </c>
      <c r="F648" s="28" t="s">
        <v>4044</v>
      </c>
      <c r="G648" s="28" t="s">
        <v>4008</v>
      </c>
      <c r="H648" s="28" t="s">
        <v>3989</v>
      </c>
      <c r="I648" s="28" t="s">
        <v>4045</v>
      </c>
      <c r="J648" s="28" t="s">
        <v>4046</v>
      </c>
      <c r="K648" s="28" t="s">
        <v>4047</v>
      </c>
      <c r="L648" s="28" t="s">
        <v>4048</v>
      </c>
      <c r="M648" s="28" t="s">
        <v>4013</v>
      </c>
      <c r="N648" s="28" t="s">
        <v>3995</v>
      </c>
      <c r="O648" s="28"/>
      <c r="P648" s="29" t="str">
        <f t="array" ref="P648">IFERROR(XLOOKUP(D648, '2_Capability_Map'!$C$2:$C$200, '2_Capability_Map'!$M$2:$M$200, "Active"), "Active")</f>
        <v>Active</v>
      </c>
    </row>
    <row r="649" ht="199.5" customHeight="1">
      <c r="A649" s="28" t="s">
        <v>4049</v>
      </c>
      <c r="B649" s="28" t="s">
        <v>3985</v>
      </c>
      <c r="C649" s="32" t="s">
        <v>4015</v>
      </c>
      <c r="D649" s="33" t="s">
        <v>357</v>
      </c>
      <c r="E649" s="28" t="s">
        <v>358</v>
      </c>
      <c r="F649" s="28" t="s">
        <v>4050</v>
      </c>
      <c r="G649" s="28" t="s">
        <v>4017</v>
      </c>
      <c r="H649" s="28" t="s">
        <v>3989</v>
      </c>
      <c r="I649" s="28" t="s">
        <v>4051</v>
      </c>
      <c r="J649" s="28" t="s">
        <v>4052</v>
      </c>
      <c r="K649" s="28" t="s">
        <v>4053</v>
      </c>
      <c r="L649" s="28" t="s">
        <v>4054</v>
      </c>
      <c r="M649" s="28" t="s">
        <v>4022</v>
      </c>
      <c r="N649" s="28" t="s">
        <v>3995</v>
      </c>
      <c r="O649" s="28"/>
      <c r="P649" s="29" t="str">
        <f t="array" ref="P649">IFERROR(XLOOKUP(D649, '2_Capability_Map'!$C$2:$C$200, '2_Capability_Map'!$M$2:$M$200, "Active"), "Active")</f>
        <v>Active</v>
      </c>
    </row>
    <row r="650" ht="199.5" customHeight="1">
      <c r="A650" s="28" t="s">
        <v>4055</v>
      </c>
      <c r="B650" s="28" t="s">
        <v>3985</v>
      </c>
      <c r="C650" s="32" t="s">
        <v>4006</v>
      </c>
      <c r="D650" s="33" t="s">
        <v>357</v>
      </c>
      <c r="E650" s="28" t="s">
        <v>358</v>
      </c>
      <c r="F650" s="28" t="s">
        <v>4056</v>
      </c>
      <c r="G650" s="28" t="s">
        <v>4025</v>
      </c>
      <c r="H650" s="28" t="s">
        <v>3989</v>
      </c>
      <c r="I650" s="28" t="s">
        <v>4057</v>
      </c>
      <c r="J650" s="28" t="s">
        <v>4058</v>
      </c>
      <c r="K650" s="28" t="s">
        <v>4059</v>
      </c>
      <c r="L650" s="28" t="s">
        <v>4060</v>
      </c>
      <c r="M650" s="28" t="s">
        <v>4030</v>
      </c>
      <c r="N650" s="28" t="s">
        <v>3995</v>
      </c>
      <c r="O650" s="28"/>
      <c r="P650" s="29" t="str">
        <f t="array" ref="P650">IFERROR(XLOOKUP(D650, '2_Capability_Map'!$C$2:$C$200, '2_Capability_Map'!$M$2:$M$200, "Active"), "Active")</f>
        <v>Active</v>
      </c>
    </row>
    <row r="651" ht="199.5" customHeight="1">
      <c r="A651" s="28" t="s">
        <v>4061</v>
      </c>
      <c r="B651" s="28" t="s">
        <v>3985</v>
      </c>
      <c r="C651" s="32" t="s">
        <v>4006</v>
      </c>
      <c r="D651" s="33" t="s">
        <v>362</v>
      </c>
      <c r="E651" s="28" t="s">
        <v>363</v>
      </c>
      <c r="F651" s="28" t="s">
        <v>4062</v>
      </c>
      <c r="G651" s="28" t="s">
        <v>4025</v>
      </c>
      <c r="H651" s="28" t="s">
        <v>3989</v>
      </c>
      <c r="I651" s="28" t="s">
        <v>4063</v>
      </c>
      <c r="J651" s="28" t="s">
        <v>4064</v>
      </c>
      <c r="K651" s="28" t="s">
        <v>4065</v>
      </c>
      <c r="L651" s="28" t="s">
        <v>4066</v>
      </c>
      <c r="M651" s="28" t="s">
        <v>4030</v>
      </c>
      <c r="N651" s="28" t="s">
        <v>3995</v>
      </c>
      <c r="O651" s="28"/>
      <c r="P651" s="29" t="str">
        <f t="array" ref="P651">IFERROR(XLOOKUP(D651, '2_Capability_Map'!$C$2:$C$200, '2_Capability_Map'!$M$2:$M$200, "Active"), "Active")</f>
        <v>Active</v>
      </c>
    </row>
    <row r="652" ht="199.5" customHeight="1">
      <c r="A652" s="28" t="s">
        <v>4067</v>
      </c>
      <c r="B652" s="28" t="s">
        <v>3985</v>
      </c>
      <c r="C652" s="32" t="s">
        <v>3986</v>
      </c>
      <c r="D652" s="33" t="s">
        <v>362</v>
      </c>
      <c r="E652" s="28" t="s">
        <v>363</v>
      </c>
      <c r="F652" s="28" t="s">
        <v>4068</v>
      </c>
      <c r="G652" s="28" t="s">
        <v>3988</v>
      </c>
      <c r="H652" s="28" t="s">
        <v>3989</v>
      </c>
      <c r="I652" s="28" t="s">
        <v>4069</v>
      </c>
      <c r="J652" s="28" t="s">
        <v>4070</v>
      </c>
      <c r="K652" s="28" t="s">
        <v>4071</v>
      </c>
      <c r="L652" s="28" t="s">
        <v>4072</v>
      </c>
      <c r="M652" s="28" t="s">
        <v>3994</v>
      </c>
      <c r="N652" s="28" t="s">
        <v>3995</v>
      </c>
      <c r="O652" s="28"/>
      <c r="P652" s="29" t="str">
        <f t="array" ref="P652">IFERROR(XLOOKUP(D652, '2_Capability_Map'!$C$2:$C$200, '2_Capability_Map'!$M$2:$M$200, "Active"), "Active")</f>
        <v>Active</v>
      </c>
    </row>
    <row r="653" ht="199.5" customHeight="1">
      <c r="A653" s="28" t="s">
        <v>4073</v>
      </c>
      <c r="B653" s="28" t="s">
        <v>3985</v>
      </c>
      <c r="C653" s="32" t="s">
        <v>3997</v>
      </c>
      <c r="D653" s="33" t="s">
        <v>362</v>
      </c>
      <c r="E653" s="28" t="s">
        <v>363</v>
      </c>
      <c r="F653" s="28" t="s">
        <v>4074</v>
      </c>
      <c r="G653" s="28" t="s">
        <v>3999</v>
      </c>
      <c r="H653" s="28" t="s">
        <v>3989</v>
      </c>
      <c r="I653" s="28" t="s">
        <v>4075</v>
      </c>
      <c r="J653" s="28" t="s">
        <v>4076</v>
      </c>
      <c r="K653" s="28" t="s">
        <v>4077</v>
      </c>
      <c r="L653" s="28" t="s">
        <v>4078</v>
      </c>
      <c r="M653" s="28" t="s">
        <v>4004</v>
      </c>
      <c r="N653" s="28" t="s">
        <v>3995</v>
      </c>
      <c r="O653" s="28"/>
      <c r="P653" s="29" t="str">
        <f t="array" ref="P653">IFERROR(XLOOKUP(D653, '2_Capability_Map'!$C$2:$C$200, '2_Capability_Map'!$M$2:$M$200, "Active"), "Active")</f>
        <v>Active</v>
      </c>
    </row>
    <row r="654" ht="199.5" customHeight="1">
      <c r="A654" s="28" t="s">
        <v>4079</v>
      </c>
      <c r="B654" s="28" t="s">
        <v>3985</v>
      </c>
      <c r="C654" s="32" t="s">
        <v>4006</v>
      </c>
      <c r="D654" s="33" t="s">
        <v>362</v>
      </c>
      <c r="E654" s="28" t="s">
        <v>363</v>
      </c>
      <c r="F654" s="28" t="s">
        <v>4080</v>
      </c>
      <c r="G654" s="28" t="s">
        <v>4008</v>
      </c>
      <c r="H654" s="28" t="s">
        <v>3989</v>
      </c>
      <c r="I654" s="28" t="s">
        <v>4081</v>
      </c>
      <c r="J654" s="28" t="s">
        <v>4082</v>
      </c>
      <c r="K654" s="28" t="s">
        <v>4083</v>
      </c>
      <c r="L654" s="28" t="s">
        <v>4084</v>
      </c>
      <c r="M654" s="28" t="s">
        <v>4013</v>
      </c>
      <c r="N654" s="28" t="s">
        <v>3995</v>
      </c>
      <c r="O654" s="28"/>
      <c r="P654" s="29" t="str">
        <f t="array" ref="P654">IFERROR(XLOOKUP(D654, '2_Capability_Map'!$C$2:$C$200, '2_Capability_Map'!$M$2:$M$200, "Active"), "Active")</f>
        <v>Active</v>
      </c>
    </row>
    <row r="655" ht="199.5" customHeight="1">
      <c r="A655" s="28" t="s">
        <v>4085</v>
      </c>
      <c r="B655" s="28" t="s">
        <v>3985</v>
      </c>
      <c r="C655" s="32" t="s">
        <v>4015</v>
      </c>
      <c r="D655" s="33" t="s">
        <v>362</v>
      </c>
      <c r="E655" s="28" t="s">
        <v>363</v>
      </c>
      <c r="F655" s="28" t="s">
        <v>4086</v>
      </c>
      <c r="G655" s="28" t="s">
        <v>4017</v>
      </c>
      <c r="H655" s="28" t="s">
        <v>3989</v>
      </c>
      <c r="I655" s="28" t="s">
        <v>4087</v>
      </c>
      <c r="J655" s="28" t="s">
        <v>4088</v>
      </c>
      <c r="K655" s="28" t="s">
        <v>4089</v>
      </c>
      <c r="L655" s="28" t="s">
        <v>4090</v>
      </c>
      <c r="M655" s="28" t="s">
        <v>4022</v>
      </c>
      <c r="N655" s="28" t="s">
        <v>3995</v>
      </c>
      <c r="O655" s="28"/>
      <c r="P655" s="29" t="str">
        <f t="array" ref="P655">IFERROR(XLOOKUP(D655, '2_Capability_Map'!$C$2:$C$200, '2_Capability_Map'!$M$2:$M$200, "Active"), "Active")</f>
        <v>Active</v>
      </c>
    </row>
    <row r="656" ht="199.5" customHeight="1">
      <c r="A656" s="28" t="s">
        <v>4091</v>
      </c>
      <c r="B656" s="28" t="s">
        <v>3985</v>
      </c>
      <c r="C656" s="32" t="s">
        <v>3986</v>
      </c>
      <c r="D656" s="33" t="s">
        <v>407</v>
      </c>
      <c r="E656" s="28" t="s">
        <v>408</v>
      </c>
      <c r="F656" s="28" t="s">
        <v>4092</v>
      </c>
      <c r="G656" s="28" t="s">
        <v>3988</v>
      </c>
      <c r="H656" s="28" t="s">
        <v>3989</v>
      </c>
      <c r="I656" s="28" t="s">
        <v>4093</v>
      </c>
      <c r="J656" s="28" t="s">
        <v>4094</v>
      </c>
      <c r="K656" s="28" t="s">
        <v>4095</v>
      </c>
      <c r="L656" s="28" t="s">
        <v>4096</v>
      </c>
      <c r="M656" s="28" t="s">
        <v>3994</v>
      </c>
      <c r="N656" s="28" t="s">
        <v>3995</v>
      </c>
      <c r="O656" s="28"/>
      <c r="P656" s="29" t="str">
        <f t="array" ref="P656">IFERROR(XLOOKUP(D656, '2_Capability_Map'!$C$2:$C$200, '2_Capability_Map'!$M$2:$M$200, "Active"), "Active")</f>
        <v>Active</v>
      </c>
    </row>
    <row r="657" ht="199.5" customHeight="1">
      <c r="A657" s="28" t="s">
        <v>4097</v>
      </c>
      <c r="B657" s="28" t="s">
        <v>3985</v>
      </c>
      <c r="C657" s="32" t="s">
        <v>4006</v>
      </c>
      <c r="D657" s="33" t="s">
        <v>407</v>
      </c>
      <c r="E657" s="28" t="s">
        <v>408</v>
      </c>
      <c r="F657" s="28" t="s">
        <v>4098</v>
      </c>
      <c r="G657" s="28" t="s">
        <v>4099</v>
      </c>
      <c r="H657" s="28" t="s">
        <v>3989</v>
      </c>
      <c r="I657" s="28" t="s">
        <v>4100</v>
      </c>
      <c r="J657" s="28" t="s">
        <v>4101</v>
      </c>
      <c r="K657" s="28" t="s">
        <v>4102</v>
      </c>
      <c r="L657" s="28" t="s">
        <v>4103</v>
      </c>
      <c r="M657" s="28" t="s">
        <v>4104</v>
      </c>
      <c r="N657" s="28" t="s">
        <v>3995</v>
      </c>
      <c r="O657" s="28"/>
      <c r="P657" s="29" t="str">
        <f t="array" ref="P657">IFERROR(XLOOKUP(D657, '2_Capability_Map'!$C$2:$C$200, '2_Capability_Map'!$M$2:$M$200, "Active"), "Active")</f>
        <v>Active</v>
      </c>
    </row>
    <row r="658" ht="199.5" customHeight="1">
      <c r="A658" s="28" t="s">
        <v>4105</v>
      </c>
      <c r="B658" s="28" t="s">
        <v>3985</v>
      </c>
      <c r="C658" s="32" t="s">
        <v>4006</v>
      </c>
      <c r="D658" s="33" t="s">
        <v>407</v>
      </c>
      <c r="E658" s="28" t="s">
        <v>408</v>
      </c>
      <c r="F658" s="28" t="s">
        <v>4106</v>
      </c>
      <c r="G658" s="28" t="s">
        <v>4107</v>
      </c>
      <c r="H658" s="28" t="s">
        <v>3989</v>
      </c>
      <c r="I658" s="28" t="s">
        <v>4108</v>
      </c>
      <c r="J658" s="28" t="s">
        <v>4109</v>
      </c>
      <c r="K658" s="28" t="s">
        <v>4110</v>
      </c>
      <c r="L658" s="28" t="s">
        <v>4111</v>
      </c>
      <c r="M658" s="28" t="s">
        <v>4112</v>
      </c>
      <c r="N658" s="28" t="s">
        <v>3995</v>
      </c>
      <c r="O658" s="28"/>
      <c r="P658" s="29" t="str">
        <f t="array" ref="P658">IFERROR(XLOOKUP(D658, '2_Capability_Map'!$C$2:$C$200, '2_Capability_Map'!$M$2:$M$200, "Active"), "Active")</f>
        <v>Active</v>
      </c>
    </row>
    <row r="659" ht="199.5" customHeight="1">
      <c r="A659" s="28" t="s">
        <v>4113</v>
      </c>
      <c r="B659" s="28" t="s">
        <v>3985</v>
      </c>
      <c r="C659" s="32" t="s">
        <v>4006</v>
      </c>
      <c r="D659" s="33" t="s">
        <v>407</v>
      </c>
      <c r="E659" s="28" t="s">
        <v>408</v>
      </c>
      <c r="F659" s="28" t="s">
        <v>4114</v>
      </c>
      <c r="G659" s="28" t="s">
        <v>4115</v>
      </c>
      <c r="H659" s="28" t="s">
        <v>3989</v>
      </c>
      <c r="I659" s="28" t="s">
        <v>4116</v>
      </c>
      <c r="J659" s="28" t="s">
        <v>4117</v>
      </c>
      <c r="K659" s="28" t="s">
        <v>4118</v>
      </c>
      <c r="L659" s="28" t="s">
        <v>4119</v>
      </c>
      <c r="M659" s="28" t="s">
        <v>4120</v>
      </c>
      <c r="N659" s="28" t="s">
        <v>3995</v>
      </c>
      <c r="O659" s="28"/>
      <c r="P659" s="29" t="str">
        <f t="array" ref="P659">IFERROR(XLOOKUP(D659, '2_Capability_Map'!$C$2:$C$200, '2_Capability_Map'!$M$2:$M$200, "Active"), "Active")</f>
        <v>Active</v>
      </c>
    </row>
    <row r="660" ht="199.5" customHeight="1">
      <c r="A660" s="28" t="s">
        <v>4121</v>
      </c>
      <c r="B660" s="28" t="s">
        <v>3985</v>
      </c>
      <c r="C660" s="32" t="s">
        <v>3986</v>
      </c>
      <c r="D660" s="33" t="s">
        <v>415</v>
      </c>
      <c r="E660" s="28" t="s">
        <v>416</v>
      </c>
      <c r="F660" s="28" t="s">
        <v>4122</v>
      </c>
      <c r="G660" s="28" t="s">
        <v>3988</v>
      </c>
      <c r="H660" s="28" t="s">
        <v>3989</v>
      </c>
      <c r="I660" s="28" t="s">
        <v>4123</v>
      </c>
      <c r="J660" s="28" t="s">
        <v>4124</v>
      </c>
      <c r="K660" s="28" t="s">
        <v>4125</v>
      </c>
      <c r="L660" s="28" t="s">
        <v>4126</v>
      </c>
      <c r="M660" s="28" t="s">
        <v>3994</v>
      </c>
      <c r="N660" s="28" t="s">
        <v>3995</v>
      </c>
      <c r="O660" s="28"/>
      <c r="P660" s="29" t="str">
        <f t="array" ref="P660">IFERROR(XLOOKUP(D660, '2_Capability_Map'!$C$2:$C$200, '2_Capability_Map'!$M$2:$M$200, "Active"), "Active")</f>
        <v>Active</v>
      </c>
    </row>
    <row r="661" ht="199.5" customHeight="1">
      <c r="A661" s="28" t="s">
        <v>4127</v>
      </c>
      <c r="B661" s="28" t="s">
        <v>3985</v>
      </c>
      <c r="C661" s="32" t="s">
        <v>4006</v>
      </c>
      <c r="D661" s="33" t="s">
        <v>415</v>
      </c>
      <c r="E661" s="28" t="s">
        <v>416</v>
      </c>
      <c r="F661" s="28" t="s">
        <v>4128</v>
      </c>
      <c r="G661" s="28" t="s">
        <v>4099</v>
      </c>
      <c r="H661" s="28" t="s">
        <v>3989</v>
      </c>
      <c r="I661" s="28" t="s">
        <v>4129</v>
      </c>
      <c r="J661" s="28" t="s">
        <v>4130</v>
      </c>
      <c r="K661" s="28" t="s">
        <v>4131</v>
      </c>
      <c r="L661" s="28" t="s">
        <v>4132</v>
      </c>
      <c r="M661" s="28" t="s">
        <v>4104</v>
      </c>
      <c r="N661" s="28" t="s">
        <v>3995</v>
      </c>
      <c r="O661" s="28"/>
      <c r="P661" s="29" t="str">
        <f t="array" ref="P661">IFERROR(XLOOKUP(D661, '2_Capability_Map'!$C$2:$C$200, '2_Capability_Map'!$M$2:$M$200, "Active"), "Active")</f>
        <v>Active</v>
      </c>
    </row>
    <row r="662" ht="199.5" customHeight="1">
      <c r="A662" s="28" t="s">
        <v>4133</v>
      </c>
      <c r="B662" s="28" t="s">
        <v>3985</v>
      </c>
      <c r="C662" s="32" t="s">
        <v>4006</v>
      </c>
      <c r="D662" s="33" t="s">
        <v>415</v>
      </c>
      <c r="E662" s="28" t="s">
        <v>416</v>
      </c>
      <c r="F662" s="28" t="s">
        <v>4134</v>
      </c>
      <c r="G662" s="28" t="s">
        <v>4107</v>
      </c>
      <c r="H662" s="28" t="s">
        <v>3989</v>
      </c>
      <c r="I662" s="28" t="s">
        <v>4135</v>
      </c>
      <c r="J662" s="28" t="s">
        <v>4136</v>
      </c>
      <c r="K662" s="28" t="s">
        <v>4137</v>
      </c>
      <c r="L662" s="28" t="s">
        <v>4138</v>
      </c>
      <c r="M662" s="28" t="s">
        <v>4112</v>
      </c>
      <c r="N662" s="28" t="s">
        <v>3995</v>
      </c>
      <c r="O662" s="28"/>
      <c r="P662" s="29" t="str">
        <f t="array" ref="P662">IFERROR(XLOOKUP(D662, '2_Capability_Map'!$C$2:$C$200, '2_Capability_Map'!$M$2:$M$200, "Active"), "Active")</f>
        <v>Active</v>
      </c>
    </row>
    <row r="663" ht="199.5" customHeight="1">
      <c r="A663" s="28" t="s">
        <v>4139</v>
      </c>
      <c r="B663" s="28" t="s">
        <v>3985</v>
      </c>
      <c r="C663" s="32" t="s">
        <v>4006</v>
      </c>
      <c r="D663" s="33" t="s">
        <v>415</v>
      </c>
      <c r="E663" s="28" t="s">
        <v>416</v>
      </c>
      <c r="F663" s="28" t="s">
        <v>4140</v>
      </c>
      <c r="G663" s="28" t="s">
        <v>4115</v>
      </c>
      <c r="H663" s="28" t="s">
        <v>3989</v>
      </c>
      <c r="I663" s="28" t="s">
        <v>4141</v>
      </c>
      <c r="J663" s="28" t="s">
        <v>4142</v>
      </c>
      <c r="K663" s="28" t="s">
        <v>4143</v>
      </c>
      <c r="L663" s="28" t="s">
        <v>4144</v>
      </c>
      <c r="M663" s="28" t="s">
        <v>4120</v>
      </c>
      <c r="N663" s="28" t="s">
        <v>3995</v>
      </c>
      <c r="O663" s="28"/>
      <c r="P663" s="29" t="str">
        <f t="array" ref="P663">IFERROR(XLOOKUP(D663, '2_Capability_Map'!$C$2:$C$200, '2_Capability_Map'!$M$2:$M$200, "Active"), "Active")</f>
        <v>Active</v>
      </c>
    </row>
    <row r="664" ht="199.5" customHeight="1">
      <c r="A664" s="28" t="s">
        <v>4145</v>
      </c>
      <c r="B664" s="28" t="s">
        <v>3985</v>
      </c>
      <c r="C664" s="32" t="s">
        <v>4006</v>
      </c>
      <c r="D664" s="33" t="s">
        <v>420</v>
      </c>
      <c r="E664" s="28" t="s">
        <v>421</v>
      </c>
      <c r="F664" s="28" t="s">
        <v>4146</v>
      </c>
      <c r="G664" s="28" t="s">
        <v>4115</v>
      </c>
      <c r="H664" s="28" t="s">
        <v>3989</v>
      </c>
      <c r="I664" s="28" t="s">
        <v>4147</v>
      </c>
      <c r="J664" s="28" t="s">
        <v>4148</v>
      </c>
      <c r="K664" s="28" t="s">
        <v>4149</v>
      </c>
      <c r="L664" s="28" t="s">
        <v>4150</v>
      </c>
      <c r="M664" s="28" t="s">
        <v>4120</v>
      </c>
      <c r="N664" s="28" t="s">
        <v>3995</v>
      </c>
      <c r="O664" s="28"/>
      <c r="P664" s="29" t="str">
        <f t="array" ref="P664">IFERROR(XLOOKUP(D664, '2_Capability_Map'!$C$2:$C$200, '2_Capability_Map'!$M$2:$M$200, "Active"), "Active")</f>
        <v>Active</v>
      </c>
    </row>
    <row r="665" ht="199.5" customHeight="1">
      <c r="A665" s="28" t="s">
        <v>4151</v>
      </c>
      <c r="B665" s="28" t="s">
        <v>3985</v>
      </c>
      <c r="C665" s="32" t="s">
        <v>4006</v>
      </c>
      <c r="D665" s="33" t="s">
        <v>420</v>
      </c>
      <c r="E665" s="28" t="s">
        <v>421</v>
      </c>
      <c r="F665" s="28" t="s">
        <v>4152</v>
      </c>
      <c r="G665" s="28" t="s">
        <v>4107</v>
      </c>
      <c r="H665" s="28" t="s">
        <v>3989</v>
      </c>
      <c r="I665" s="28" t="s">
        <v>4153</v>
      </c>
      <c r="J665" s="28" t="s">
        <v>4154</v>
      </c>
      <c r="K665" s="28" t="s">
        <v>4155</v>
      </c>
      <c r="L665" s="28" t="s">
        <v>4156</v>
      </c>
      <c r="M665" s="28" t="s">
        <v>4112</v>
      </c>
      <c r="N665" s="28" t="s">
        <v>3995</v>
      </c>
      <c r="O665" s="28"/>
      <c r="P665" s="29" t="str">
        <f t="array" ref="P665">IFERROR(XLOOKUP(D665, '2_Capability_Map'!$C$2:$C$200, '2_Capability_Map'!$M$2:$M$200, "Active"), "Active")</f>
        <v>Active</v>
      </c>
    </row>
    <row r="666" ht="199.5" customHeight="1">
      <c r="A666" s="28" t="s">
        <v>4157</v>
      </c>
      <c r="B666" s="28" t="s">
        <v>3985</v>
      </c>
      <c r="C666" s="32" t="s">
        <v>3986</v>
      </c>
      <c r="D666" s="33" t="s">
        <v>420</v>
      </c>
      <c r="E666" s="28" t="s">
        <v>421</v>
      </c>
      <c r="F666" s="28" t="s">
        <v>4158</v>
      </c>
      <c r="G666" s="28" t="s">
        <v>3988</v>
      </c>
      <c r="H666" s="28" t="s">
        <v>3989</v>
      </c>
      <c r="I666" s="28" t="s">
        <v>4159</v>
      </c>
      <c r="J666" s="28" t="s">
        <v>4160</v>
      </c>
      <c r="K666" s="28" t="s">
        <v>4161</v>
      </c>
      <c r="L666" s="28" t="s">
        <v>4162</v>
      </c>
      <c r="M666" s="28" t="s">
        <v>3994</v>
      </c>
      <c r="N666" s="28" t="s">
        <v>3995</v>
      </c>
      <c r="O666" s="28"/>
      <c r="P666" s="29" t="str">
        <f t="array" ref="P666">IFERROR(XLOOKUP(D666, '2_Capability_Map'!$C$2:$C$200, '2_Capability_Map'!$M$2:$M$200, "Active"), "Active")</f>
        <v>Active</v>
      </c>
    </row>
    <row r="667" ht="199.5" customHeight="1">
      <c r="A667" s="28" t="s">
        <v>4163</v>
      </c>
      <c r="B667" s="28" t="s">
        <v>3985</v>
      </c>
      <c r="C667" s="32" t="s">
        <v>4006</v>
      </c>
      <c r="D667" s="33" t="s">
        <v>420</v>
      </c>
      <c r="E667" s="28" t="s">
        <v>421</v>
      </c>
      <c r="F667" s="28" t="s">
        <v>4164</v>
      </c>
      <c r="G667" s="28" t="s">
        <v>4099</v>
      </c>
      <c r="H667" s="28" t="s">
        <v>3989</v>
      </c>
      <c r="I667" s="28" t="s">
        <v>4165</v>
      </c>
      <c r="J667" s="28" t="s">
        <v>4166</v>
      </c>
      <c r="K667" s="28" t="s">
        <v>4167</v>
      </c>
      <c r="L667" s="28" t="s">
        <v>4168</v>
      </c>
      <c r="M667" s="28" t="s">
        <v>4104</v>
      </c>
      <c r="N667" s="28" t="s">
        <v>3995</v>
      </c>
      <c r="O667" s="28"/>
      <c r="P667" s="29" t="str">
        <f t="array" ref="P667">IFERROR(XLOOKUP(D667, '2_Capability_Map'!$C$2:$C$200, '2_Capability_Map'!$M$2:$M$200, "Active"), "Active")</f>
        <v>Active</v>
      </c>
    </row>
    <row r="668" ht="199.5" customHeight="1">
      <c r="A668" s="28" t="s">
        <v>4169</v>
      </c>
      <c r="B668" s="28" t="s">
        <v>3985</v>
      </c>
      <c r="C668" s="32" t="s">
        <v>3986</v>
      </c>
      <c r="D668" s="33" t="s">
        <v>425</v>
      </c>
      <c r="E668" s="28" t="s">
        <v>426</v>
      </c>
      <c r="F668" s="28" t="s">
        <v>4170</v>
      </c>
      <c r="G668" s="28" t="s">
        <v>3988</v>
      </c>
      <c r="H668" s="28" t="s">
        <v>3989</v>
      </c>
      <c r="I668" s="28" t="s">
        <v>4171</v>
      </c>
      <c r="J668" s="28" t="s">
        <v>4172</v>
      </c>
      <c r="K668" s="28" t="s">
        <v>4173</v>
      </c>
      <c r="L668" s="28" t="s">
        <v>4174</v>
      </c>
      <c r="M668" s="28" t="s">
        <v>3994</v>
      </c>
      <c r="N668" s="28" t="s">
        <v>3995</v>
      </c>
      <c r="O668" s="28"/>
      <c r="P668" s="29" t="str">
        <f t="array" ref="P668">IFERROR(XLOOKUP(D668, '2_Capability_Map'!$C$2:$C$200, '2_Capability_Map'!$M$2:$M$200, "Active"), "Active")</f>
        <v>Active</v>
      </c>
    </row>
    <row r="669" ht="199.5" customHeight="1">
      <c r="A669" s="28" t="s">
        <v>4175</v>
      </c>
      <c r="B669" s="28" t="s">
        <v>3985</v>
      </c>
      <c r="C669" s="32" t="s">
        <v>4006</v>
      </c>
      <c r="D669" s="33" t="s">
        <v>425</v>
      </c>
      <c r="E669" s="28" t="s">
        <v>426</v>
      </c>
      <c r="F669" s="28" t="s">
        <v>4176</v>
      </c>
      <c r="G669" s="28" t="s">
        <v>4099</v>
      </c>
      <c r="H669" s="28" t="s">
        <v>3989</v>
      </c>
      <c r="I669" s="28" t="s">
        <v>4177</v>
      </c>
      <c r="J669" s="28" t="s">
        <v>4178</v>
      </c>
      <c r="K669" s="28" t="s">
        <v>4179</v>
      </c>
      <c r="L669" s="28" t="s">
        <v>4180</v>
      </c>
      <c r="M669" s="28" t="s">
        <v>4104</v>
      </c>
      <c r="N669" s="28" t="s">
        <v>3995</v>
      </c>
      <c r="O669" s="28"/>
      <c r="P669" s="29" t="str">
        <f t="array" ref="P669">IFERROR(XLOOKUP(D669, '2_Capability_Map'!$C$2:$C$200, '2_Capability_Map'!$M$2:$M$200, "Active"), "Active")</f>
        <v>Active</v>
      </c>
    </row>
    <row r="670" ht="199.5" customHeight="1">
      <c r="A670" s="28" t="s">
        <v>4181</v>
      </c>
      <c r="B670" s="28" t="s">
        <v>3985</v>
      </c>
      <c r="C670" s="32" t="s">
        <v>4006</v>
      </c>
      <c r="D670" s="33" t="s">
        <v>425</v>
      </c>
      <c r="E670" s="28" t="s">
        <v>426</v>
      </c>
      <c r="F670" s="28" t="s">
        <v>4182</v>
      </c>
      <c r="G670" s="28" t="s">
        <v>4115</v>
      </c>
      <c r="H670" s="28" t="s">
        <v>3989</v>
      </c>
      <c r="I670" s="28" t="s">
        <v>4183</v>
      </c>
      <c r="J670" s="28" t="s">
        <v>4184</v>
      </c>
      <c r="K670" s="28" t="s">
        <v>4185</v>
      </c>
      <c r="L670" s="28" t="s">
        <v>4186</v>
      </c>
      <c r="M670" s="28" t="s">
        <v>4120</v>
      </c>
      <c r="N670" s="28" t="s">
        <v>3995</v>
      </c>
      <c r="O670" s="28"/>
      <c r="P670" s="29" t="str">
        <f t="array" ref="P670">IFERROR(XLOOKUP(D670, '2_Capability_Map'!$C$2:$C$200, '2_Capability_Map'!$M$2:$M$200, "Active"), "Active")</f>
        <v>Active</v>
      </c>
    </row>
    <row r="671" ht="199.5" customHeight="1">
      <c r="A671" s="28" t="s">
        <v>4187</v>
      </c>
      <c r="B671" s="28" t="s">
        <v>3985</v>
      </c>
      <c r="C671" s="32" t="s">
        <v>4006</v>
      </c>
      <c r="D671" s="33" t="s">
        <v>425</v>
      </c>
      <c r="E671" s="28" t="s">
        <v>426</v>
      </c>
      <c r="F671" s="28" t="s">
        <v>4188</v>
      </c>
      <c r="G671" s="28" t="s">
        <v>4107</v>
      </c>
      <c r="H671" s="28" t="s">
        <v>3989</v>
      </c>
      <c r="I671" s="28" t="s">
        <v>4189</v>
      </c>
      <c r="J671" s="28" t="s">
        <v>4190</v>
      </c>
      <c r="K671" s="28" t="s">
        <v>4191</v>
      </c>
      <c r="L671" s="28" t="s">
        <v>4192</v>
      </c>
      <c r="M671" s="28" t="s">
        <v>4112</v>
      </c>
      <c r="N671" s="28" t="s">
        <v>3995</v>
      </c>
      <c r="O671" s="28"/>
      <c r="P671" s="29" t="str">
        <f t="array" ref="P671">IFERROR(XLOOKUP(D671, '2_Capability_Map'!$C$2:$C$200, '2_Capability_Map'!$M$2:$M$200, "Active"), "Active")</f>
        <v>Active</v>
      </c>
    </row>
    <row r="672" ht="199.5" customHeight="1">
      <c r="A672" s="28" t="s">
        <v>4193</v>
      </c>
      <c r="B672" s="28" t="s">
        <v>3985</v>
      </c>
      <c r="C672" s="32" t="s">
        <v>4006</v>
      </c>
      <c r="D672" s="33" t="s">
        <v>431</v>
      </c>
      <c r="E672" s="28" t="s">
        <v>432</v>
      </c>
      <c r="F672" s="28" t="s">
        <v>4194</v>
      </c>
      <c r="G672" s="28" t="s">
        <v>4115</v>
      </c>
      <c r="H672" s="28" t="s">
        <v>3989</v>
      </c>
      <c r="I672" s="28" t="s">
        <v>4195</v>
      </c>
      <c r="J672" s="28" t="s">
        <v>4196</v>
      </c>
      <c r="K672" s="28" t="s">
        <v>4197</v>
      </c>
      <c r="L672" s="28" t="s">
        <v>4198</v>
      </c>
      <c r="M672" s="28" t="s">
        <v>4120</v>
      </c>
      <c r="N672" s="28" t="s">
        <v>3995</v>
      </c>
      <c r="O672" s="28"/>
      <c r="P672" s="29" t="str">
        <f t="array" ref="P672">IFERROR(XLOOKUP(D672, '2_Capability_Map'!$C$2:$C$200, '2_Capability_Map'!$M$2:$M$200, "Active"), "Active")</f>
        <v>Active</v>
      </c>
    </row>
    <row r="673" ht="199.5" customHeight="1">
      <c r="A673" s="28" t="s">
        <v>4199</v>
      </c>
      <c r="B673" s="28" t="s">
        <v>3985</v>
      </c>
      <c r="C673" s="32" t="s">
        <v>4006</v>
      </c>
      <c r="D673" s="33" t="s">
        <v>431</v>
      </c>
      <c r="E673" s="28" t="s">
        <v>432</v>
      </c>
      <c r="F673" s="28" t="s">
        <v>4200</v>
      </c>
      <c r="G673" s="28" t="s">
        <v>4008</v>
      </c>
      <c r="H673" s="28" t="s">
        <v>3989</v>
      </c>
      <c r="I673" s="28" t="s">
        <v>4201</v>
      </c>
      <c r="J673" s="28" t="s">
        <v>4202</v>
      </c>
      <c r="K673" s="28" t="s">
        <v>4203</v>
      </c>
      <c r="L673" s="28" t="s">
        <v>4204</v>
      </c>
      <c r="M673" s="28" t="s">
        <v>4013</v>
      </c>
      <c r="N673" s="28" t="s">
        <v>3995</v>
      </c>
      <c r="O673" s="28"/>
      <c r="P673" s="29" t="str">
        <f t="array" ref="P673">IFERROR(XLOOKUP(D673, '2_Capability_Map'!$C$2:$C$200, '2_Capability_Map'!$M$2:$M$200, "Active"), "Active")</f>
        <v>Active</v>
      </c>
    </row>
    <row r="674" ht="199.5" customHeight="1">
      <c r="A674" s="28" t="s">
        <v>4205</v>
      </c>
      <c r="B674" s="28" t="s">
        <v>3985</v>
      </c>
      <c r="C674" s="32" t="s">
        <v>3986</v>
      </c>
      <c r="D674" s="33" t="s">
        <v>431</v>
      </c>
      <c r="E674" s="28" t="s">
        <v>432</v>
      </c>
      <c r="F674" s="28" t="s">
        <v>4206</v>
      </c>
      <c r="G674" s="28" t="s">
        <v>3988</v>
      </c>
      <c r="H674" s="28" t="s">
        <v>3989</v>
      </c>
      <c r="I674" s="28" t="s">
        <v>4207</v>
      </c>
      <c r="J674" s="28" t="s">
        <v>4208</v>
      </c>
      <c r="K674" s="28" t="s">
        <v>4209</v>
      </c>
      <c r="L674" s="28" t="s">
        <v>4210</v>
      </c>
      <c r="M674" s="28" t="s">
        <v>3994</v>
      </c>
      <c r="N674" s="28" t="s">
        <v>3995</v>
      </c>
      <c r="O674" s="28"/>
      <c r="P674" s="29" t="str">
        <f t="array" ref="P674">IFERROR(XLOOKUP(D674, '2_Capability_Map'!$C$2:$C$200, '2_Capability_Map'!$M$2:$M$200, "Active"), "Active")</f>
        <v>Active</v>
      </c>
    </row>
    <row r="675" ht="199.5" customHeight="1">
      <c r="A675" s="28" t="s">
        <v>4211</v>
      </c>
      <c r="B675" s="28" t="s">
        <v>3985</v>
      </c>
      <c r="C675" s="32" t="s">
        <v>3997</v>
      </c>
      <c r="D675" s="33" t="s">
        <v>431</v>
      </c>
      <c r="E675" s="28" t="s">
        <v>432</v>
      </c>
      <c r="F675" s="28" t="s">
        <v>4212</v>
      </c>
      <c r="G675" s="28" t="s">
        <v>3999</v>
      </c>
      <c r="H675" s="28" t="s">
        <v>3989</v>
      </c>
      <c r="I675" s="28" t="s">
        <v>4213</v>
      </c>
      <c r="J675" s="28" t="s">
        <v>4214</v>
      </c>
      <c r="K675" s="28" t="s">
        <v>4215</v>
      </c>
      <c r="L675" s="28" t="s">
        <v>4216</v>
      </c>
      <c r="M675" s="28" t="s">
        <v>4004</v>
      </c>
      <c r="N675" s="28" t="s">
        <v>3995</v>
      </c>
      <c r="O675" s="28"/>
      <c r="P675" s="29" t="str">
        <f t="array" ref="P675">IFERROR(XLOOKUP(D675, '2_Capability_Map'!$C$2:$C$200, '2_Capability_Map'!$M$2:$M$200, "Active"), "Active")</f>
        <v>Active</v>
      </c>
    </row>
    <row r="676" ht="199.5" customHeight="1">
      <c r="A676" s="28" t="s">
        <v>4217</v>
      </c>
      <c r="B676" s="28" t="s">
        <v>3985</v>
      </c>
      <c r="C676" s="32" t="s">
        <v>3997</v>
      </c>
      <c r="D676" s="33" t="s">
        <v>431</v>
      </c>
      <c r="E676" s="28" t="s">
        <v>432</v>
      </c>
      <c r="F676" s="28" t="s">
        <v>4218</v>
      </c>
      <c r="G676" s="28" t="s">
        <v>4219</v>
      </c>
      <c r="H676" s="28" t="s">
        <v>3989</v>
      </c>
      <c r="I676" s="28" t="s">
        <v>4220</v>
      </c>
      <c r="J676" s="28" t="s">
        <v>4221</v>
      </c>
      <c r="K676" s="28" t="s">
        <v>4222</v>
      </c>
      <c r="L676" s="28" t="s">
        <v>4223</v>
      </c>
      <c r="M676" s="28" t="s">
        <v>4224</v>
      </c>
      <c r="N676" s="28" t="s">
        <v>3995</v>
      </c>
      <c r="O676" s="28"/>
      <c r="P676" s="29" t="str">
        <f t="array" ref="P676">IFERROR(XLOOKUP(D676, '2_Capability_Map'!$C$2:$C$200, '2_Capability_Map'!$M$2:$M$200, "Active"), "Active")</f>
        <v>Active</v>
      </c>
    </row>
    <row r="677" ht="199.5" customHeight="1">
      <c r="A677" s="28" t="s">
        <v>4225</v>
      </c>
      <c r="B677" s="28" t="s">
        <v>3985</v>
      </c>
      <c r="C677" s="32" t="s">
        <v>3986</v>
      </c>
      <c r="D677" s="33" t="s">
        <v>444</v>
      </c>
      <c r="E677" s="28" t="s">
        <v>445</v>
      </c>
      <c r="F677" s="28" t="s">
        <v>4226</v>
      </c>
      <c r="G677" s="28" t="s">
        <v>3988</v>
      </c>
      <c r="H677" s="28" t="s">
        <v>3989</v>
      </c>
      <c r="I677" s="28" t="s">
        <v>4227</v>
      </c>
      <c r="J677" s="28" t="s">
        <v>4228</v>
      </c>
      <c r="K677" s="28" t="s">
        <v>4229</v>
      </c>
      <c r="L677" s="28" t="s">
        <v>4230</v>
      </c>
      <c r="M677" s="28" t="s">
        <v>3994</v>
      </c>
      <c r="N677" s="28" t="s">
        <v>3995</v>
      </c>
      <c r="O677" s="28"/>
      <c r="P677" s="29" t="str">
        <f t="array" ref="P677">IFERROR(XLOOKUP(D677, '2_Capability_Map'!$C$2:$C$200, '2_Capability_Map'!$M$2:$M$200, "Active"), "Active")</f>
        <v>Active</v>
      </c>
    </row>
    <row r="678" ht="199.5" customHeight="1">
      <c r="A678" s="28" t="s">
        <v>4231</v>
      </c>
      <c r="B678" s="28" t="s">
        <v>3985</v>
      </c>
      <c r="C678" s="32" t="s">
        <v>3997</v>
      </c>
      <c r="D678" s="33" t="s">
        <v>444</v>
      </c>
      <c r="E678" s="28" t="s">
        <v>445</v>
      </c>
      <c r="F678" s="28" t="s">
        <v>4232</v>
      </c>
      <c r="G678" s="28" t="s">
        <v>3999</v>
      </c>
      <c r="H678" s="28" t="s">
        <v>3989</v>
      </c>
      <c r="I678" s="28" t="s">
        <v>4233</v>
      </c>
      <c r="J678" s="28" t="s">
        <v>4234</v>
      </c>
      <c r="K678" s="28" t="s">
        <v>4235</v>
      </c>
      <c r="L678" s="28" t="s">
        <v>4236</v>
      </c>
      <c r="M678" s="28" t="s">
        <v>4004</v>
      </c>
      <c r="N678" s="28" t="s">
        <v>3995</v>
      </c>
      <c r="O678" s="28"/>
      <c r="P678" s="29" t="str">
        <f t="array" ref="P678">IFERROR(XLOOKUP(D678, '2_Capability_Map'!$C$2:$C$200, '2_Capability_Map'!$M$2:$M$200, "Active"), "Active")</f>
        <v>Active</v>
      </c>
    </row>
    <row r="679" ht="199.5" customHeight="1">
      <c r="A679" s="28" t="s">
        <v>4237</v>
      </c>
      <c r="B679" s="28" t="s">
        <v>3985</v>
      </c>
      <c r="C679" s="32" t="s">
        <v>4006</v>
      </c>
      <c r="D679" s="33" t="s">
        <v>444</v>
      </c>
      <c r="E679" s="28" t="s">
        <v>445</v>
      </c>
      <c r="F679" s="28" t="s">
        <v>4238</v>
      </c>
      <c r="G679" s="28" t="s">
        <v>4115</v>
      </c>
      <c r="H679" s="28" t="s">
        <v>3989</v>
      </c>
      <c r="I679" s="28" t="s">
        <v>4239</v>
      </c>
      <c r="J679" s="28" t="s">
        <v>4240</v>
      </c>
      <c r="K679" s="28" t="s">
        <v>4241</v>
      </c>
      <c r="L679" s="28" t="s">
        <v>4242</v>
      </c>
      <c r="M679" s="28" t="s">
        <v>4120</v>
      </c>
      <c r="N679" s="28" t="s">
        <v>3995</v>
      </c>
      <c r="O679" s="28"/>
      <c r="P679" s="29" t="str">
        <f t="array" ref="P679">IFERROR(XLOOKUP(D679, '2_Capability_Map'!$C$2:$C$200, '2_Capability_Map'!$M$2:$M$200, "Active"), "Active")</f>
        <v>Active</v>
      </c>
    </row>
    <row r="680" ht="199.5" customHeight="1">
      <c r="A680" s="28" t="s">
        <v>4243</v>
      </c>
      <c r="B680" s="28" t="s">
        <v>3985</v>
      </c>
      <c r="C680" s="32" t="s">
        <v>4006</v>
      </c>
      <c r="D680" s="33" t="s">
        <v>444</v>
      </c>
      <c r="E680" s="28" t="s">
        <v>445</v>
      </c>
      <c r="F680" s="28" t="s">
        <v>4244</v>
      </c>
      <c r="G680" s="28" t="s">
        <v>4008</v>
      </c>
      <c r="H680" s="28" t="s">
        <v>3989</v>
      </c>
      <c r="I680" s="28" t="s">
        <v>4245</v>
      </c>
      <c r="J680" s="28" t="s">
        <v>4246</v>
      </c>
      <c r="K680" s="28" t="s">
        <v>4247</v>
      </c>
      <c r="L680" s="28" t="s">
        <v>4248</v>
      </c>
      <c r="M680" s="28" t="s">
        <v>4013</v>
      </c>
      <c r="N680" s="28" t="s">
        <v>3995</v>
      </c>
      <c r="O680" s="28"/>
      <c r="P680" s="29" t="str">
        <f t="array" ref="P680">IFERROR(XLOOKUP(D680, '2_Capability_Map'!$C$2:$C$200, '2_Capability_Map'!$M$2:$M$200, "Active"), "Active")</f>
        <v>Active</v>
      </c>
    </row>
    <row r="681" ht="199.5" customHeight="1">
      <c r="A681" s="28" t="s">
        <v>4249</v>
      </c>
      <c r="B681" s="28" t="s">
        <v>3985</v>
      </c>
      <c r="C681" s="32" t="s">
        <v>3997</v>
      </c>
      <c r="D681" s="33" t="s">
        <v>444</v>
      </c>
      <c r="E681" s="28" t="s">
        <v>445</v>
      </c>
      <c r="F681" s="28" t="s">
        <v>4250</v>
      </c>
      <c r="G681" s="28" t="s">
        <v>4219</v>
      </c>
      <c r="H681" s="28" t="s">
        <v>3989</v>
      </c>
      <c r="I681" s="28" t="s">
        <v>4251</v>
      </c>
      <c r="J681" s="28" t="s">
        <v>4252</v>
      </c>
      <c r="K681" s="28" t="s">
        <v>4253</v>
      </c>
      <c r="L681" s="28" t="s">
        <v>4254</v>
      </c>
      <c r="M681" s="28" t="s">
        <v>4224</v>
      </c>
      <c r="N681" s="28" t="s">
        <v>3995</v>
      </c>
      <c r="O681" s="28"/>
      <c r="P681" s="29" t="str">
        <f t="array" ref="P681">IFERROR(XLOOKUP(D681, '2_Capability_Map'!$C$2:$C$200, '2_Capability_Map'!$M$2:$M$200, "Active"), "Active")</f>
        <v>Active</v>
      </c>
    </row>
    <row r="682" ht="199.5" customHeight="1">
      <c r="A682" s="28" t="s">
        <v>4255</v>
      </c>
      <c r="B682" s="28" t="s">
        <v>3985</v>
      </c>
      <c r="C682" s="32" t="s">
        <v>3986</v>
      </c>
      <c r="D682" s="33" t="s">
        <v>469</v>
      </c>
      <c r="E682" s="28" t="s">
        <v>470</v>
      </c>
      <c r="F682" s="28" t="s">
        <v>4256</v>
      </c>
      <c r="G682" s="28" t="s">
        <v>4257</v>
      </c>
      <c r="H682" s="28" t="s">
        <v>3989</v>
      </c>
      <c r="I682" s="28" t="s">
        <v>4258</v>
      </c>
      <c r="J682" s="28" t="s">
        <v>4259</v>
      </c>
      <c r="K682" s="28" t="s">
        <v>4260</v>
      </c>
      <c r="L682" s="28" t="s">
        <v>4261</v>
      </c>
      <c r="M682" s="28" t="s">
        <v>4262</v>
      </c>
      <c r="N682" s="28" t="s">
        <v>3995</v>
      </c>
      <c r="O682" s="28"/>
      <c r="P682" s="29" t="str">
        <f t="array" ref="P682">IFERROR(XLOOKUP(D682, '2_Capability_Map'!$C$2:$C$200, '2_Capability_Map'!$M$2:$M$200, "Active"), "Active")</f>
        <v>Active</v>
      </c>
    </row>
    <row r="683" ht="199.5" customHeight="1">
      <c r="A683" s="28" t="s">
        <v>4263</v>
      </c>
      <c r="B683" s="28" t="s">
        <v>3985</v>
      </c>
      <c r="C683" s="32" t="s">
        <v>4006</v>
      </c>
      <c r="D683" s="33" t="s">
        <v>469</v>
      </c>
      <c r="E683" s="28" t="s">
        <v>470</v>
      </c>
      <c r="F683" s="28" t="s">
        <v>4264</v>
      </c>
      <c r="G683" s="28" t="s">
        <v>4265</v>
      </c>
      <c r="H683" s="28" t="s">
        <v>3989</v>
      </c>
      <c r="I683" s="28" t="s">
        <v>4266</v>
      </c>
      <c r="J683" s="28" t="s">
        <v>4267</v>
      </c>
      <c r="K683" s="28" t="s">
        <v>4268</v>
      </c>
      <c r="L683" s="28" t="s">
        <v>4269</v>
      </c>
      <c r="M683" s="28" t="s">
        <v>4270</v>
      </c>
      <c r="N683" s="28" t="s">
        <v>3995</v>
      </c>
      <c r="O683" s="28"/>
      <c r="P683" s="29" t="str">
        <f t="array" ref="P683">IFERROR(XLOOKUP(D683, '2_Capability_Map'!$C$2:$C$200, '2_Capability_Map'!$M$2:$M$200, "Active"), "Active")</f>
        <v>Active</v>
      </c>
    </row>
    <row r="684" ht="199.5" customHeight="1">
      <c r="A684" s="28" t="s">
        <v>4271</v>
      </c>
      <c r="B684" s="28" t="s">
        <v>3985</v>
      </c>
      <c r="C684" s="32" t="s">
        <v>3997</v>
      </c>
      <c r="D684" s="33" t="s">
        <v>469</v>
      </c>
      <c r="E684" s="28" t="s">
        <v>470</v>
      </c>
      <c r="F684" s="28" t="s">
        <v>4272</v>
      </c>
      <c r="G684" s="28" t="s">
        <v>3999</v>
      </c>
      <c r="H684" s="28" t="s">
        <v>3989</v>
      </c>
      <c r="I684" s="28" t="s">
        <v>4273</v>
      </c>
      <c r="J684" s="28" t="s">
        <v>4274</v>
      </c>
      <c r="K684" s="28" t="s">
        <v>4275</v>
      </c>
      <c r="L684" s="28" t="s">
        <v>4276</v>
      </c>
      <c r="M684" s="28" t="s">
        <v>4004</v>
      </c>
      <c r="N684" s="28" t="s">
        <v>3995</v>
      </c>
      <c r="O684" s="28"/>
      <c r="P684" s="29" t="str">
        <f t="array" ref="P684">IFERROR(XLOOKUP(D684, '2_Capability_Map'!$C$2:$C$200, '2_Capability_Map'!$M$2:$M$200, "Active"), "Active")</f>
        <v>Active</v>
      </c>
    </row>
    <row r="685" ht="199.5" customHeight="1">
      <c r="A685" s="28" t="s">
        <v>4277</v>
      </c>
      <c r="B685" s="28" t="s">
        <v>3985</v>
      </c>
      <c r="C685" s="32" t="s">
        <v>3986</v>
      </c>
      <c r="D685" s="33" t="s">
        <v>469</v>
      </c>
      <c r="E685" s="28" t="s">
        <v>470</v>
      </c>
      <c r="F685" s="28" t="s">
        <v>4278</v>
      </c>
      <c r="G685" s="28" t="s">
        <v>3988</v>
      </c>
      <c r="H685" s="28" t="s">
        <v>3989</v>
      </c>
      <c r="I685" s="28" t="s">
        <v>4279</v>
      </c>
      <c r="J685" s="28" t="s">
        <v>4280</v>
      </c>
      <c r="K685" s="28" t="s">
        <v>4281</v>
      </c>
      <c r="L685" s="28" t="s">
        <v>4282</v>
      </c>
      <c r="M685" s="28" t="s">
        <v>3994</v>
      </c>
      <c r="N685" s="28" t="s">
        <v>3995</v>
      </c>
      <c r="O685" s="28"/>
      <c r="P685" s="29" t="str">
        <f t="array" ref="P685">IFERROR(XLOOKUP(D685, '2_Capability_Map'!$C$2:$C$200, '2_Capability_Map'!$M$2:$M$200, "Active"), "Active")</f>
        <v>Active</v>
      </c>
    </row>
    <row r="686" ht="199.5" customHeight="1">
      <c r="A686" s="28" t="s">
        <v>4283</v>
      </c>
      <c r="B686" s="28" t="s">
        <v>3985</v>
      </c>
      <c r="C686" s="32" t="s">
        <v>3986</v>
      </c>
      <c r="D686" s="33" t="s">
        <v>474</v>
      </c>
      <c r="E686" s="28" t="s">
        <v>475</v>
      </c>
      <c r="F686" s="28" t="s">
        <v>4284</v>
      </c>
      <c r="G686" s="28" t="s">
        <v>4257</v>
      </c>
      <c r="H686" s="28" t="s">
        <v>3989</v>
      </c>
      <c r="I686" s="28" t="s">
        <v>4285</v>
      </c>
      <c r="J686" s="28" t="s">
        <v>4286</v>
      </c>
      <c r="K686" s="28" t="s">
        <v>4287</v>
      </c>
      <c r="L686" s="28" t="s">
        <v>4288</v>
      </c>
      <c r="M686" s="28" t="s">
        <v>4262</v>
      </c>
      <c r="N686" s="28" t="s">
        <v>3995</v>
      </c>
      <c r="O686" s="28"/>
      <c r="P686" s="29" t="str">
        <f t="array" ref="P686">IFERROR(XLOOKUP(D686, '2_Capability_Map'!$C$2:$C$200, '2_Capability_Map'!$M$2:$M$200, "Active"), "Active")</f>
        <v>Active</v>
      </c>
    </row>
    <row r="687" ht="199.5" customHeight="1">
      <c r="A687" s="28" t="s">
        <v>4289</v>
      </c>
      <c r="B687" s="28" t="s">
        <v>3985</v>
      </c>
      <c r="C687" s="32" t="s">
        <v>4006</v>
      </c>
      <c r="D687" s="33" t="s">
        <v>474</v>
      </c>
      <c r="E687" s="28" t="s">
        <v>475</v>
      </c>
      <c r="F687" s="28" t="s">
        <v>4290</v>
      </c>
      <c r="G687" s="28" t="s">
        <v>4265</v>
      </c>
      <c r="H687" s="28" t="s">
        <v>3989</v>
      </c>
      <c r="I687" s="28" t="s">
        <v>4291</v>
      </c>
      <c r="J687" s="28" t="s">
        <v>4292</v>
      </c>
      <c r="K687" s="28" t="s">
        <v>4268</v>
      </c>
      <c r="L687" s="28" t="s">
        <v>4293</v>
      </c>
      <c r="M687" s="28" t="s">
        <v>4270</v>
      </c>
      <c r="N687" s="28" t="s">
        <v>3995</v>
      </c>
      <c r="O687" s="28"/>
      <c r="P687" s="29" t="str">
        <f t="array" ref="P687">IFERROR(XLOOKUP(D687, '2_Capability_Map'!$C$2:$C$200, '2_Capability_Map'!$M$2:$M$200, "Active"), "Active")</f>
        <v>Active</v>
      </c>
    </row>
    <row r="688" ht="199.5" customHeight="1">
      <c r="A688" s="28" t="s">
        <v>4294</v>
      </c>
      <c r="B688" s="28" t="s">
        <v>3985</v>
      </c>
      <c r="C688" s="32" t="s">
        <v>3986</v>
      </c>
      <c r="D688" s="33" t="s">
        <v>474</v>
      </c>
      <c r="E688" s="28" t="s">
        <v>475</v>
      </c>
      <c r="F688" s="28" t="s">
        <v>4295</v>
      </c>
      <c r="G688" s="28" t="s">
        <v>3988</v>
      </c>
      <c r="H688" s="28" t="s">
        <v>3989</v>
      </c>
      <c r="I688" s="28" t="s">
        <v>4296</v>
      </c>
      <c r="J688" s="28" t="s">
        <v>4297</v>
      </c>
      <c r="K688" s="28" t="s">
        <v>4298</v>
      </c>
      <c r="L688" s="28" t="s">
        <v>4299</v>
      </c>
      <c r="M688" s="28" t="s">
        <v>3994</v>
      </c>
      <c r="N688" s="28" t="s">
        <v>3995</v>
      </c>
      <c r="O688" s="28"/>
      <c r="P688" s="29" t="str">
        <f t="array" ref="P688">IFERROR(XLOOKUP(D688, '2_Capability_Map'!$C$2:$C$200, '2_Capability_Map'!$M$2:$M$200, "Active"), "Active")</f>
        <v>Active</v>
      </c>
    </row>
    <row r="689" ht="199.5" customHeight="1">
      <c r="A689" s="28" t="s">
        <v>4300</v>
      </c>
      <c r="B689" s="28" t="s">
        <v>3985</v>
      </c>
      <c r="C689" s="32" t="s">
        <v>3997</v>
      </c>
      <c r="D689" s="33" t="s">
        <v>474</v>
      </c>
      <c r="E689" s="28" t="s">
        <v>475</v>
      </c>
      <c r="F689" s="28" t="s">
        <v>4301</v>
      </c>
      <c r="G689" s="28" t="s">
        <v>3999</v>
      </c>
      <c r="H689" s="28" t="s">
        <v>3989</v>
      </c>
      <c r="I689" s="28" t="s">
        <v>4302</v>
      </c>
      <c r="J689" s="28" t="s">
        <v>4303</v>
      </c>
      <c r="K689" s="28" t="s">
        <v>4304</v>
      </c>
      <c r="L689" s="28" t="s">
        <v>4305</v>
      </c>
      <c r="M689" s="28" t="s">
        <v>4004</v>
      </c>
      <c r="N689" s="28" t="s">
        <v>3995</v>
      </c>
      <c r="O689" s="28"/>
      <c r="P689" s="29" t="str">
        <f t="array" ref="P689">IFERROR(XLOOKUP(D689, '2_Capability_Map'!$C$2:$C$200, '2_Capability_Map'!$M$2:$M$200, "Active"), "Active")</f>
        <v>Active</v>
      </c>
    </row>
    <row r="690" ht="199.5" customHeight="1">
      <c r="A690" s="28" t="s">
        <v>4306</v>
      </c>
      <c r="B690" s="28" t="s">
        <v>3985</v>
      </c>
      <c r="C690" s="32" t="s">
        <v>3997</v>
      </c>
      <c r="D690" s="33" t="s">
        <v>479</v>
      </c>
      <c r="E690" s="28" t="s">
        <v>480</v>
      </c>
      <c r="F690" s="28" t="s">
        <v>4307</v>
      </c>
      <c r="G690" s="28" t="s">
        <v>3999</v>
      </c>
      <c r="H690" s="28" t="s">
        <v>3989</v>
      </c>
      <c r="I690" s="28" t="s">
        <v>4308</v>
      </c>
      <c r="J690" s="28" t="s">
        <v>4309</v>
      </c>
      <c r="K690" s="28" t="s">
        <v>4310</v>
      </c>
      <c r="L690" s="28" t="s">
        <v>4311</v>
      </c>
      <c r="M690" s="28" t="s">
        <v>4004</v>
      </c>
      <c r="N690" s="28" t="s">
        <v>3995</v>
      </c>
      <c r="O690" s="28"/>
      <c r="P690" s="29" t="str">
        <f t="array" ref="P690">IFERROR(XLOOKUP(D690, '2_Capability_Map'!$C$2:$C$200, '2_Capability_Map'!$M$2:$M$200, "Active"), "Active")</f>
        <v>Active</v>
      </c>
    </row>
    <row r="691" ht="199.5" customHeight="1">
      <c r="A691" s="28" t="s">
        <v>4312</v>
      </c>
      <c r="B691" s="28" t="s">
        <v>3985</v>
      </c>
      <c r="C691" s="32" t="s">
        <v>4006</v>
      </c>
      <c r="D691" s="33" t="s">
        <v>479</v>
      </c>
      <c r="E691" s="28" t="s">
        <v>480</v>
      </c>
      <c r="F691" s="28" t="s">
        <v>4313</v>
      </c>
      <c r="G691" s="28" t="s">
        <v>4265</v>
      </c>
      <c r="H691" s="28" t="s">
        <v>3989</v>
      </c>
      <c r="I691" s="28" t="s">
        <v>4314</v>
      </c>
      <c r="J691" s="28" t="s">
        <v>4315</v>
      </c>
      <c r="K691" s="28" t="s">
        <v>4268</v>
      </c>
      <c r="L691" s="28" t="s">
        <v>4316</v>
      </c>
      <c r="M691" s="28" t="s">
        <v>4270</v>
      </c>
      <c r="N691" s="28" t="s">
        <v>3995</v>
      </c>
      <c r="O691" s="28"/>
      <c r="P691" s="29" t="str">
        <f t="array" ref="P691">IFERROR(XLOOKUP(D691, '2_Capability_Map'!$C$2:$C$200, '2_Capability_Map'!$M$2:$M$200, "Active"), "Active")</f>
        <v>Active</v>
      </c>
    </row>
    <row r="692" ht="199.5" customHeight="1">
      <c r="A692" s="28" t="s">
        <v>4317</v>
      </c>
      <c r="B692" s="28" t="s">
        <v>3985</v>
      </c>
      <c r="C692" s="32" t="s">
        <v>3986</v>
      </c>
      <c r="D692" s="33" t="s">
        <v>479</v>
      </c>
      <c r="E692" s="28" t="s">
        <v>480</v>
      </c>
      <c r="F692" s="28" t="s">
        <v>4318</v>
      </c>
      <c r="G692" s="28" t="s">
        <v>4257</v>
      </c>
      <c r="H692" s="28" t="s">
        <v>3989</v>
      </c>
      <c r="I692" s="28" t="s">
        <v>4319</v>
      </c>
      <c r="J692" s="28" t="s">
        <v>4320</v>
      </c>
      <c r="K692" s="28" t="s">
        <v>4321</v>
      </c>
      <c r="L692" s="28" t="s">
        <v>4322</v>
      </c>
      <c r="M692" s="28" t="s">
        <v>4262</v>
      </c>
      <c r="N692" s="28" t="s">
        <v>3995</v>
      </c>
      <c r="O692" s="28"/>
      <c r="P692" s="29" t="str">
        <f t="array" ref="P692">IFERROR(XLOOKUP(D692, '2_Capability_Map'!$C$2:$C$200, '2_Capability_Map'!$M$2:$M$200, "Active"), "Active")</f>
        <v>Active</v>
      </c>
    </row>
    <row r="693" ht="199.5" customHeight="1">
      <c r="A693" s="28" t="s">
        <v>4323</v>
      </c>
      <c r="B693" s="28" t="s">
        <v>3985</v>
      </c>
      <c r="C693" s="32" t="s">
        <v>3986</v>
      </c>
      <c r="D693" s="33" t="s">
        <v>479</v>
      </c>
      <c r="E693" s="28" t="s">
        <v>480</v>
      </c>
      <c r="F693" s="28" t="s">
        <v>4324</v>
      </c>
      <c r="G693" s="28" t="s">
        <v>3988</v>
      </c>
      <c r="H693" s="28" t="s">
        <v>3989</v>
      </c>
      <c r="I693" s="28" t="s">
        <v>4325</v>
      </c>
      <c r="J693" s="28" t="s">
        <v>4326</v>
      </c>
      <c r="K693" s="28" t="s">
        <v>4327</v>
      </c>
      <c r="L693" s="28" t="s">
        <v>4328</v>
      </c>
      <c r="M693" s="28" t="s">
        <v>3994</v>
      </c>
      <c r="N693" s="28" t="s">
        <v>3995</v>
      </c>
      <c r="O693" s="28"/>
      <c r="P693" s="29" t="str">
        <f t="array" ref="P693">IFERROR(XLOOKUP(D693, '2_Capability_Map'!$C$2:$C$200, '2_Capability_Map'!$M$2:$M$200, "Active"), "Active")</f>
        <v>Active</v>
      </c>
    </row>
    <row r="694" ht="199.5" customHeight="1">
      <c r="A694" s="28" t="s">
        <v>4329</v>
      </c>
      <c r="B694" s="28" t="s">
        <v>3985</v>
      </c>
      <c r="C694" s="32" t="s">
        <v>3986</v>
      </c>
      <c r="D694" s="33" t="s">
        <v>484</v>
      </c>
      <c r="E694" s="28" t="s">
        <v>485</v>
      </c>
      <c r="F694" s="28" t="s">
        <v>4330</v>
      </c>
      <c r="G694" s="28" t="s">
        <v>3988</v>
      </c>
      <c r="H694" s="28" t="s">
        <v>3989</v>
      </c>
      <c r="I694" s="28" t="s">
        <v>4331</v>
      </c>
      <c r="J694" s="28" t="s">
        <v>4332</v>
      </c>
      <c r="K694" s="28" t="s">
        <v>4333</v>
      </c>
      <c r="L694" s="28" t="s">
        <v>4334</v>
      </c>
      <c r="M694" s="28" t="s">
        <v>3994</v>
      </c>
      <c r="N694" s="28" t="s">
        <v>3995</v>
      </c>
      <c r="O694" s="28"/>
      <c r="P694" s="29" t="str">
        <f t="array" ref="P694">IFERROR(XLOOKUP(D694, '2_Capability_Map'!$C$2:$C$200, '2_Capability_Map'!$M$2:$M$200, "Active"), "Active")</f>
        <v>Active</v>
      </c>
    </row>
    <row r="695" ht="199.5" customHeight="1">
      <c r="A695" s="28" t="s">
        <v>4335</v>
      </c>
      <c r="B695" s="28" t="s">
        <v>3985</v>
      </c>
      <c r="C695" s="32" t="s">
        <v>3997</v>
      </c>
      <c r="D695" s="33" t="s">
        <v>484</v>
      </c>
      <c r="E695" s="28" t="s">
        <v>485</v>
      </c>
      <c r="F695" s="28" t="s">
        <v>4336</v>
      </c>
      <c r="G695" s="28" t="s">
        <v>3999</v>
      </c>
      <c r="H695" s="28" t="s">
        <v>3989</v>
      </c>
      <c r="I695" s="28" t="s">
        <v>4337</v>
      </c>
      <c r="J695" s="28" t="s">
        <v>4338</v>
      </c>
      <c r="K695" s="28" t="s">
        <v>4339</v>
      </c>
      <c r="L695" s="28" t="s">
        <v>4340</v>
      </c>
      <c r="M695" s="28" t="s">
        <v>4004</v>
      </c>
      <c r="N695" s="28" t="s">
        <v>3995</v>
      </c>
      <c r="O695" s="28"/>
      <c r="P695" s="29" t="str">
        <f t="array" ref="P695">IFERROR(XLOOKUP(D695, '2_Capability_Map'!$C$2:$C$200, '2_Capability_Map'!$M$2:$M$200, "Active"), "Active")</f>
        <v>Active</v>
      </c>
    </row>
    <row r="696" ht="199.5" customHeight="1">
      <c r="A696" s="28" t="s">
        <v>4341</v>
      </c>
      <c r="B696" s="28" t="s">
        <v>3985</v>
      </c>
      <c r="C696" s="32" t="s">
        <v>4006</v>
      </c>
      <c r="D696" s="33" t="s">
        <v>484</v>
      </c>
      <c r="E696" s="28" t="s">
        <v>485</v>
      </c>
      <c r="F696" s="28" t="s">
        <v>4342</v>
      </c>
      <c r="G696" s="28" t="s">
        <v>4265</v>
      </c>
      <c r="H696" s="28" t="s">
        <v>3989</v>
      </c>
      <c r="I696" s="28" t="s">
        <v>4343</v>
      </c>
      <c r="J696" s="28" t="s">
        <v>4344</v>
      </c>
      <c r="K696" s="28" t="s">
        <v>4268</v>
      </c>
      <c r="L696" s="28" t="s">
        <v>4345</v>
      </c>
      <c r="M696" s="28" t="s">
        <v>4270</v>
      </c>
      <c r="N696" s="28" t="s">
        <v>3995</v>
      </c>
      <c r="O696" s="28"/>
      <c r="P696" s="29" t="str">
        <f t="array" ref="P696">IFERROR(XLOOKUP(D696, '2_Capability_Map'!$C$2:$C$200, '2_Capability_Map'!$M$2:$M$200, "Active"), "Active")</f>
        <v>Active</v>
      </c>
    </row>
    <row r="697" ht="199.5" customHeight="1">
      <c r="A697" s="28" t="s">
        <v>4346</v>
      </c>
      <c r="B697" s="28" t="s">
        <v>3985</v>
      </c>
      <c r="C697" s="32" t="s">
        <v>3986</v>
      </c>
      <c r="D697" s="33" t="s">
        <v>484</v>
      </c>
      <c r="E697" s="28" t="s">
        <v>485</v>
      </c>
      <c r="F697" s="28" t="s">
        <v>4347</v>
      </c>
      <c r="G697" s="28" t="s">
        <v>4257</v>
      </c>
      <c r="H697" s="28" t="s">
        <v>3989</v>
      </c>
      <c r="I697" s="28" t="s">
        <v>4348</v>
      </c>
      <c r="J697" s="28" t="s">
        <v>4349</v>
      </c>
      <c r="K697" s="28" t="s">
        <v>4350</v>
      </c>
      <c r="L697" s="28" t="s">
        <v>4351</v>
      </c>
      <c r="M697" s="28" t="s">
        <v>4262</v>
      </c>
      <c r="N697" s="28" t="s">
        <v>3995</v>
      </c>
      <c r="O697" s="28"/>
      <c r="P697" s="29" t="str">
        <f t="array" ref="P697">IFERROR(XLOOKUP(D697, '2_Capability_Map'!$C$2:$C$200, '2_Capability_Map'!$M$2:$M$200, "Active"), "Active")</f>
        <v>Active</v>
      </c>
    </row>
    <row r="698" ht="199.5" customHeight="1">
      <c r="A698" s="28" t="s">
        <v>4352</v>
      </c>
      <c r="B698" s="28" t="s">
        <v>3985</v>
      </c>
      <c r="C698" s="32" t="s">
        <v>3986</v>
      </c>
      <c r="D698" s="33" t="s">
        <v>490</v>
      </c>
      <c r="E698" s="28" t="s">
        <v>491</v>
      </c>
      <c r="F698" s="28" t="s">
        <v>4353</v>
      </c>
      <c r="G698" s="28" t="s">
        <v>4354</v>
      </c>
      <c r="H698" s="28" t="s">
        <v>3989</v>
      </c>
      <c r="I698" s="28" t="s">
        <v>4355</v>
      </c>
      <c r="J698" s="28" t="s">
        <v>4356</v>
      </c>
      <c r="K698" s="28" t="s">
        <v>4357</v>
      </c>
      <c r="L698" s="28" t="s">
        <v>4358</v>
      </c>
      <c r="M698" s="28" t="s">
        <v>4359</v>
      </c>
      <c r="N698" s="28" t="s">
        <v>3995</v>
      </c>
      <c r="O698" s="28"/>
      <c r="P698" s="29" t="str">
        <f t="array" ref="P698">IFERROR(XLOOKUP(D698, '2_Capability_Map'!$C$2:$C$200, '2_Capability_Map'!$M$2:$M$200, "Active"), "Active")</f>
        <v>Active</v>
      </c>
    </row>
    <row r="699" ht="199.5" customHeight="1">
      <c r="A699" s="28" t="s">
        <v>4360</v>
      </c>
      <c r="B699" s="28" t="s">
        <v>3985</v>
      </c>
      <c r="C699" s="32" t="s">
        <v>3986</v>
      </c>
      <c r="D699" s="33" t="s">
        <v>490</v>
      </c>
      <c r="E699" s="28" t="s">
        <v>491</v>
      </c>
      <c r="F699" s="28" t="s">
        <v>4361</v>
      </c>
      <c r="G699" s="28" t="s">
        <v>3988</v>
      </c>
      <c r="H699" s="28" t="s">
        <v>3989</v>
      </c>
      <c r="I699" s="28" t="s">
        <v>4362</v>
      </c>
      <c r="J699" s="28" t="s">
        <v>4363</v>
      </c>
      <c r="K699" s="28" t="s">
        <v>4364</v>
      </c>
      <c r="L699" s="28" t="s">
        <v>4365</v>
      </c>
      <c r="M699" s="28" t="s">
        <v>3994</v>
      </c>
      <c r="N699" s="28" t="s">
        <v>3995</v>
      </c>
      <c r="O699" s="28"/>
      <c r="P699" s="29" t="str">
        <f t="array" ref="P699">IFERROR(XLOOKUP(D699, '2_Capability_Map'!$C$2:$C$200, '2_Capability_Map'!$M$2:$M$200, "Active"), "Active")</f>
        <v>Active</v>
      </c>
    </row>
    <row r="700" ht="199.5" customHeight="1">
      <c r="A700" s="28" t="s">
        <v>4366</v>
      </c>
      <c r="B700" s="28" t="s">
        <v>3985</v>
      </c>
      <c r="C700" s="32" t="s">
        <v>4006</v>
      </c>
      <c r="D700" s="33" t="s">
        <v>490</v>
      </c>
      <c r="E700" s="28" t="s">
        <v>491</v>
      </c>
      <c r="F700" s="28" t="s">
        <v>4367</v>
      </c>
      <c r="G700" s="28" t="s">
        <v>4115</v>
      </c>
      <c r="H700" s="28" t="s">
        <v>3989</v>
      </c>
      <c r="I700" s="28" t="s">
        <v>4368</v>
      </c>
      <c r="J700" s="28" t="s">
        <v>4369</v>
      </c>
      <c r="K700" s="28" t="s">
        <v>4370</v>
      </c>
      <c r="L700" s="28" t="s">
        <v>4371</v>
      </c>
      <c r="M700" s="28" t="s">
        <v>4120</v>
      </c>
      <c r="N700" s="28" t="s">
        <v>3995</v>
      </c>
      <c r="O700" s="28"/>
      <c r="P700" s="29" t="str">
        <f t="array" ref="P700">IFERROR(XLOOKUP(D700, '2_Capability_Map'!$C$2:$C$200, '2_Capability_Map'!$M$2:$M$200, "Active"), "Active")</f>
        <v>Active</v>
      </c>
    </row>
    <row r="701" ht="199.5" customHeight="1">
      <c r="A701" s="28" t="s">
        <v>4372</v>
      </c>
      <c r="B701" s="28" t="s">
        <v>3985</v>
      </c>
      <c r="C701" s="32" t="s">
        <v>4006</v>
      </c>
      <c r="D701" s="33" t="s">
        <v>490</v>
      </c>
      <c r="E701" s="28" t="s">
        <v>491</v>
      </c>
      <c r="F701" s="28" t="s">
        <v>4373</v>
      </c>
      <c r="G701" s="28" t="s">
        <v>4008</v>
      </c>
      <c r="H701" s="28" t="s">
        <v>3989</v>
      </c>
      <c r="I701" s="28" t="s">
        <v>4374</v>
      </c>
      <c r="J701" s="28" t="s">
        <v>4375</v>
      </c>
      <c r="K701" s="28" t="s">
        <v>4376</v>
      </c>
      <c r="L701" s="28" t="s">
        <v>4377</v>
      </c>
      <c r="M701" s="28" t="s">
        <v>4013</v>
      </c>
      <c r="N701" s="28" t="s">
        <v>3995</v>
      </c>
      <c r="O701" s="28"/>
      <c r="P701" s="29" t="str">
        <f t="array" ref="P701">IFERROR(XLOOKUP(D701, '2_Capability_Map'!$C$2:$C$200, '2_Capability_Map'!$M$2:$M$200, "Active"), "Active")</f>
        <v>Active</v>
      </c>
    </row>
    <row r="702" ht="199.5" customHeight="1">
      <c r="A702" s="28" t="s">
        <v>4378</v>
      </c>
      <c r="B702" s="28" t="s">
        <v>3985</v>
      </c>
      <c r="C702" s="32" t="s">
        <v>3986</v>
      </c>
      <c r="D702" s="33" t="s">
        <v>498</v>
      </c>
      <c r="E702" s="28" t="s">
        <v>499</v>
      </c>
      <c r="F702" s="28" t="s">
        <v>4379</v>
      </c>
      <c r="G702" s="28" t="s">
        <v>4354</v>
      </c>
      <c r="H702" s="28" t="s">
        <v>3989</v>
      </c>
      <c r="I702" s="28" t="s">
        <v>4380</v>
      </c>
      <c r="J702" s="28" t="s">
        <v>4381</v>
      </c>
      <c r="K702" s="28" t="s">
        <v>4382</v>
      </c>
      <c r="L702" s="28" t="s">
        <v>4383</v>
      </c>
      <c r="M702" s="28" t="s">
        <v>4359</v>
      </c>
      <c r="N702" s="28" t="s">
        <v>3995</v>
      </c>
      <c r="O702" s="28"/>
      <c r="P702" s="29" t="str">
        <f t="array" ref="P702">IFERROR(XLOOKUP(D702, '2_Capability_Map'!$C$2:$C$200, '2_Capability_Map'!$M$2:$M$200, "Active"), "Active")</f>
        <v>Active</v>
      </c>
    </row>
    <row r="703" ht="199.5" customHeight="1">
      <c r="A703" s="28" t="s">
        <v>4384</v>
      </c>
      <c r="B703" s="28" t="s">
        <v>3985</v>
      </c>
      <c r="C703" s="32" t="s">
        <v>3986</v>
      </c>
      <c r="D703" s="33" t="s">
        <v>498</v>
      </c>
      <c r="E703" s="28" t="s">
        <v>499</v>
      </c>
      <c r="F703" s="28" t="s">
        <v>4385</v>
      </c>
      <c r="G703" s="28" t="s">
        <v>3988</v>
      </c>
      <c r="H703" s="28" t="s">
        <v>3989</v>
      </c>
      <c r="I703" s="28" t="s">
        <v>4386</v>
      </c>
      <c r="J703" s="28" t="s">
        <v>4387</v>
      </c>
      <c r="K703" s="28" t="s">
        <v>4388</v>
      </c>
      <c r="L703" s="28" t="s">
        <v>4389</v>
      </c>
      <c r="M703" s="28" t="s">
        <v>3994</v>
      </c>
      <c r="N703" s="28" t="s">
        <v>3995</v>
      </c>
      <c r="O703" s="28"/>
      <c r="P703" s="29" t="str">
        <f t="array" ref="P703">IFERROR(XLOOKUP(D703, '2_Capability_Map'!$C$2:$C$200, '2_Capability_Map'!$M$2:$M$200, "Active"), "Active")</f>
        <v>Active</v>
      </c>
    </row>
    <row r="704" ht="199.5" customHeight="1">
      <c r="A704" s="28" t="s">
        <v>4390</v>
      </c>
      <c r="B704" s="28" t="s">
        <v>3985</v>
      </c>
      <c r="C704" s="32" t="s">
        <v>4006</v>
      </c>
      <c r="D704" s="33" t="s">
        <v>498</v>
      </c>
      <c r="E704" s="28" t="s">
        <v>499</v>
      </c>
      <c r="F704" s="28" t="s">
        <v>4391</v>
      </c>
      <c r="G704" s="28" t="s">
        <v>4115</v>
      </c>
      <c r="H704" s="28" t="s">
        <v>3989</v>
      </c>
      <c r="I704" s="28" t="s">
        <v>4392</v>
      </c>
      <c r="J704" s="28" t="s">
        <v>4393</v>
      </c>
      <c r="K704" s="28" t="s">
        <v>4394</v>
      </c>
      <c r="L704" s="28" t="s">
        <v>4395</v>
      </c>
      <c r="M704" s="28" t="s">
        <v>4120</v>
      </c>
      <c r="N704" s="28" t="s">
        <v>3995</v>
      </c>
      <c r="O704" s="28"/>
      <c r="P704" s="29" t="str">
        <f t="array" ref="P704">IFERROR(XLOOKUP(D704, '2_Capability_Map'!$C$2:$C$200, '2_Capability_Map'!$M$2:$M$200, "Active"), "Active")</f>
        <v>Active</v>
      </c>
    </row>
    <row r="705" ht="199.5" customHeight="1">
      <c r="A705" s="28" t="s">
        <v>4396</v>
      </c>
      <c r="B705" s="28" t="s">
        <v>3985</v>
      </c>
      <c r="C705" s="32" t="s">
        <v>4006</v>
      </c>
      <c r="D705" s="33" t="s">
        <v>498</v>
      </c>
      <c r="E705" s="28" t="s">
        <v>499</v>
      </c>
      <c r="F705" s="28" t="s">
        <v>4397</v>
      </c>
      <c r="G705" s="28" t="s">
        <v>4008</v>
      </c>
      <c r="H705" s="28" t="s">
        <v>3989</v>
      </c>
      <c r="I705" s="28" t="s">
        <v>4398</v>
      </c>
      <c r="J705" s="28" t="s">
        <v>4399</v>
      </c>
      <c r="K705" s="28" t="s">
        <v>4400</v>
      </c>
      <c r="L705" s="28" t="s">
        <v>4401</v>
      </c>
      <c r="M705" s="28" t="s">
        <v>4013</v>
      </c>
      <c r="N705" s="28" t="s">
        <v>3995</v>
      </c>
      <c r="O705" s="28"/>
      <c r="P705" s="29" t="str">
        <f t="array" ref="P705">IFERROR(XLOOKUP(D705, '2_Capability_Map'!$C$2:$C$200, '2_Capability_Map'!$M$2:$M$200, "Active"), "Active")</f>
        <v>Active</v>
      </c>
    </row>
    <row r="706" ht="199.5" customHeight="1">
      <c r="A706" s="28" t="s">
        <v>4402</v>
      </c>
      <c r="B706" s="28" t="s">
        <v>3985</v>
      </c>
      <c r="C706" s="32" t="s">
        <v>3986</v>
      </c>
      <c r="D706" s="33" t="s">
        <v>503</v>
      </c>
      <c r="E706" s="28" t="s">
        <v>504</v>
      </c>
      <c r="F706" s="28" t="s">
        <v>4403</v>
      </c>
      <c r="G706" s="28" t="s">
        <v>4354</v>
      </c>
      <c r="H706" s="28" t="s">
        <v>3989</v>
      </c>
      <c r="I706" s="28" t="s">
        <v>4404</v>
      </c>
      <c r="J706" s="28" t="s">
        <v>4405</v>
      </c>
      <c r="K706" s="28" t="s">
        <v>4406</v>
      </c>
      <c r="L706" s="28" t="s">
        <v>4407</v>
      </c>
      <c r="M706" s="28" t="s">
        <v>4359</v>
      </c>
      <c r="N706" s="28" t="s">
        <v>3995</v>
      </c>
      <c r="O706" s="28"/>
      <c r="P706" s="29" t="str">
        <f t="array" ref="P706">IFERROR(XLOOKUP(D706, '2_Capability_Map'!$C$2:$C$200, '2_Capability_Map'!$M$2:$M$200, "Active"), "Active")</f>
        <v>Active</v>
      </c>
    </row>
    <row r="707" ht="199.5" customHeight="1">
      <c r="A707" s="28" t="s">
        <v>4408</v>
      </c>
      <c r="B707" s="28" t="s">
        <v>3985</v>
      </c>
      <c r="C707" s="32" t="s">
        <v>3986</v>
      </c>
      <c r="D707" s="33" t="s">
        <v>503</v>
      </c>
      <c r="E707" s="28" t="s">
        <v>504</v>
      </c>
      <c r="F707" s="28" t="s">
        <v>4409</v>
      </c>
      <c r="G707" s="28" t="s">
        <v>3988</v>
      </c>
      <c r="H707" s="28" t="s">
        <v>3989</v>
      </c>
      <c r="I707" s="28" t="s">
        <v>4410</v>
      </c>
      <c r="J707" s="28" t="s">
        <v>4411</v>
      </c>
      <c r="K707" s="28" t="s">
        <v>4412</v>
      </c>
      <c r="L707" s="28" t="s">
        <v>4413</v>
      </c>
      <c r="M707" s="28" t="s">
        <v>3994</v>
      </c>
      <c r="N707" s="28" t="s">
        <v>3995</v>
      </c>
      <c r="O707" s="28"/>
      <c r="P707" s="29" t="str">
        <f t="array" ref="P707">IFERROR(XLOOKUP(D707, '2_Capability_Map'!$C$2:$C$200, '2_Capability_Map'!$M$2:$M$200, "Active"), "Active")</f>
        <v>Active</v>
      </c>
    </row>
    <row r="708" ht="199.5" customHeight="1">
      <c r="A708" s="28" t="s">
        <v>4414</v>
      </c>
      <c r="B708" s="28" t="s">
        <v>3985</v>
      </c>
      <c r="C708" s="32" t="s">
        <v>4006</v>
      </c>
      <c r="D708" s="33" t="s">
        <v>503</v>
      </c>
      <c r="E708" s="28" t="s">
        <v>504</v>
      </c>
      <c r="F708" s="28" t="s">
        <v>4415</v>
      </c>
      <c r="G708" s="28" t="s">
        <v>4115</v>
      </c>
      <c r="H708" s="28" t="s">
        <v>3989</v>
      </c>
      <c r="I708" s="28" t="s">
        <v>4416</v>
      </c>
      <c r="J708" s="28" t="s">
        <v>4417</v>
      </c>
      <c r="K708" s="28" t="s">
        <v>4418</v>
      </c>
      <c r="L708" s="28" t="s">
        <v>4419</v>
      </c>
      <c r="M708" s="28" t="s">
        <v>4120</v>
      </c>
      <c r="N708" s="28" t="s">
        <v>3995</v>
      </c>
      <c r="O708" s="28"/>
      <c r="P708" s="29" t="str">
        <f t="array" ref="P708">IFERROR(XLOOKUP(D708, '2_Capability_Map'!$C$2:$C$200, '2_Capability_Map'!$M$2:$M$200, "Active"), "Active")</f>
        <v>Active</v>
      </c>
    </row>
    <row r="709" ht="199.5" customHeight="1">
      <c r="A709" s="28" t="s">
        <v>4420</v>
      </c>
      <c r="B709" s="28" t="s">
        <v>3985</v>
      </c>
      <c r="C709" s="32" t="s">
        <v>4006</v>
      </c>
      <c r="D709" s="33" t="s">
        <v>503</v>
      </c>
      <c r="E709" s="28" t="s">
        <v>504</v>
      </c>
      <c r="F709" s="28" t="s">
        <v>4421</v>
      </c>
      <c r="G709" s="28" t="s">
        <v>4008</v>
      </c>
      <c r="H709" s="28" t="s">
        <v>3989</v>
      </c>
      <c r="I709" s="28" t="s">
        <v>4422</v>
      </c>
      <c r="J709" s="28" t="s">
        <v>4423</v>
      </c>
      <c r="K709" s="28" t="s">
        <v>4424</v>
      </c>
      <c r="L709" s="28" t="s">
        <v>4425</v>
      </c>
      <c r="M709" s="28" t="s">
        <v>4013</v>
      </c>
      <c r="N709" s="28" t="s">
        <v>3995</v>
      </c>
      <c r="O709" s="28"/>
      <c r="P709" s="29" t="str">
        <f t="array" ref="P709">IFERROR(XLOOKUP(D709, '2_Capability_Map'!$C$2:$C$200, '2_Capability_Map'!$M$2:$M$200, "Active"), "Active")</f>
        <v>Active</v>
      </c>
    </row>
    <row r="710" ht="199.5" customHeight="1">
      <c r="A710" s="28" t="s">
        <v>4426</v>
      </c>
      <c r="B710" s="28" t="s">
        <v>3985</v>
      </c>
      <c r="C710" s="32" t="s">
        <v>3997</v>
      </c>
      <c r="D710" s="33" t="s">
        <v>514</v>
      </c>
      <c r="E710" s="28" t="s">
        <v>515</v>
      </c>
      <c r="F710" s="28" t="s">
        <v>4427</v>
      </c>
      <c r="G710" s="28" t="s">
        <v>3999</v>
      </c>
      <c r="H710" s="28" t="s">
        <v>3989</v>
      </c>
      <c r="I710" s="28" t="s">
        <v>4428</v>
      </c>
      <c r="J710" s="28" t="s">
        <v>4429</v>
      </c>
      <c r="K710" s="28" t="s">
        <v>4430</v>
      </c>
      <c r="L710" s="28" t="s">
        <v>4431</v>
      </c>
      <c r="M710" s="28" t="s">
        <v>4004</v>
      </c>
      <c r="N710" s="28" t="s">
        <v>3995</v>
      </c>
      <c r="O710" s="28"/>
      <c r="P710" s="29" t="str">
        <f t="array" ref="P710">IFERROR(XLOOKUP(D710, '2_Capability_Map'!$C$2:$C$200, '2_Capability_Map'!$M$2:$M$200, "Active"), "Active")</f>
        <v>Active</v>
      </c>
    </row>
    <row r="711" ht="199.5" customHeight="1">
      <c r="A711" s="28" t="s">
        <v>4432</v>
      </c>
      <c r="B711" s="28" t="s">
        <v>3985</v>
      </c>
      <c r="C711" s="32" t="s">
        <v>4015</v>
      </c>
      <c r="D711" s="33" t="s">
        <v>514</v>
      </c>
      <c r="E711" s="28" t="s">
        <v>515</v>
      </c>
      <c r="F711" s="28" t="s">
        <v>4433</v>
      </c>
      <c r="G711" s="28" t="s">
        <v>4017</v>
      </c>
      <c r="H711" s="28" t="s">
        <v>3989</v>
      </c>
      <c r="I711" s="28" t="s">
        <v>4434</v>
      </c>
      <c r="J711" s="28" t="s">
        <v>4435</v>
      </c>
      <c r="K711" s="28" t="s">
        <v>4436</v>
      </c>
      <c r="L711" s="28" t="s">
        <v>4437</v>
      </c>
      <c r="M711" s="28" t="s">
        <v>4022</v>
      </c>
      <c r="N711" s="28" t="s">
        <v>3995</v>
      </c>
      <c r="O711" s="28"/>
      <c r="P711" s="29" t="str">
        <f t="array" ref="P711">IFERROR(XLOOKUP(D711, '2_Capability_Map'!$C$2:$C$200, '2_Capability_Map'!$M$2:$M$200, "Active"), "Active")</f>
        <v>Active</v>
      </c>
    </row>
    <row r="712" ht="199.5" customHeight="1">
      <c r="A712" s="28" t="s">
        <v>4438</v>
      </c>
      <c r="B712" s="28" t="s">
        <v>3985</v>
      </c>
      <c r="C712" s="32" t="s">
        <v>4006</v>
      </c>
      <c r="D712" s="33" t="s">
        <v>514</v>
      </c>
      <c r="E712" s="28" t="s">
        <v>515</v>
      </c>
      <c r="F712" s="28" t="s">
        <v>4439</v>
      </c>
      <c r="G712" s="28" t="s">
        <v>4025</v>
      </c>
      <c r="H712" s="28" t="s">
        <v>3989</v>
      </c>
      <c r="I712" s="28" t="s">
        <v>4440</v>
      </c>
      <c r="J712" s="28" t="s">
        <v>4441</v>
      </c>
      <c r="K712" s="28" t="s">
        <v>4442</v>
      </c>
      <c r="L712" s="28" t="s">
        <v>4443</v>
      </c>
      <c r="M712" s="28" t="s">
        <v>4030</v>
      </c>
      <c r="N712" s="28" t="s">
        <v>3995</v>
      </c>
      <c r="O712" s="28"/>
      <c r="P712" s="29" t="str">
        <f t="array" ref="P712">IFERROR(XLOOKUP(D712, '2_Capability_Map'!$C$2:$C$200, '2_Capability_Map'!$M$2:$M$200, "Active"), "Active")</f>
        <v>Active</v>
      </c>
    </row>
    <row r="713" ht="199.5" customHeight="1">
      <c r="A713" s="28" t="s">
        <v>4444</v>
      </c>
      <c r="B713" s="28" t="s">
        <v>3985</v>
      </c>
      <c r="C713" s="32" t="s">
        <v>3997</v>
      </c>
      <c r="D713" s="33" t="s">
        <v>514</v>
      </c>
      <c r="E713" s="28" t="s">
        <v>515</v>
      </c>
      <c r="F713" s="28" t="s">
        <v>4445</v>
      </c>
      <c r="G713" s="28" t="s">
        <v>4446</v>
      </c>
      <c r="H713" s="28" t="s">
        <v>3989</v>
      </c>
      <c r="I713" s="28" t="s">
        <v>4447</v>
      </c>
      <c r="J713" s="28" t="s">
        <v>4448</v>
      </c>
      <c r="K713" s="28" t="s">
        <v>4449</v>
      </c>
      <c r="L713" s="28" t="s">
        <v>4450</v>
      </c>
      <c r="M713" s="28" t="s">
        <v>4451</v>
      </c>
      <c r="N713" s="28" t="s">
        <v>3995</v>
      </c>
      <c r="O713" s="28"/>
      <c r="P713" s="29" t="str">
        <f t="array" ref="P713">IFERROR(XLOOKUP(D713, '2_Capability_Map'!$C$2:$C$200, '2_Capability_Map'!$M$2:$M$200, "Active"), "Active")</f>
        <v>Active</v>
      </c>
    </row>
    <row r="714" ht="199.5" customHeight="1">
      <c r="A714" s="28" t="s">
        <v>4452</v>
      </c>
      <c r="B714" s="28" t="s">
        <v>3985</v>
      </c>
      <c r="C714" s="32" t="s">
        <v>4006</v>
      </c>
      <c r="D714" s="33" t="s">
        <v>527</v>
      </c>
      <c r="E714" s="28" t="s">
        <v>528</v>
      </c>
      <c r="F714" s="28" t="s">
        <v>4453</v>
      </c>
      <c r="G714" s="28" t="s">
        <v>4025</v>
      </c>
      <c r="H714" s="28" t="s">
        <v>3989</v>
      </c>
      <c r="I714" s="28" t="s">
        <v>4454</v>
      </c>
      <c r="J714" s="28" t="s">
        <v>4455</v>
      </c>
      <c r="K714" s="28" t="s">
        <v>4456</v>
      </c>
      <c r="L714" s="28" t="s">
        <v>4457</v>
      </c>
      <c r="M714" s="28" t="s">
        <v>4030</v>
      </c>
      <c r="N714" s="28" t="s">
        <v>3995</v>
      </c>
      <c r="O714" s="28"/>
      <c r="P714" s="29" t="str">
        <f t="array" ref="P714">IFERROR(XLOOKUP(D714, '2_Capability_Map'!$C$2:$C$200, '2_Capability_Map'!$M$2:$M$200, "Active"), "Active")</f>
        <v>Active</v>
      </c>
    </row>
    <row r="715" ht="199.5" customHeight="1">
      <c r="A715" s="28" t="s">
        <v>4458</v>
      </c>
      <c r="B715" s="28" t="s">
        <v>3985</v>
      </c>
      <c r="C715" s="32" t="s">
        <v>3997</v>
      </c>
      <c r="D715" s="33" t="s">
        <v>527</v>
      </c>
      <c r="E715" s="28" t="s">
        <v>528</v>
      </c>
      <c r="F715" s="28" t="s">
        <v>4459</v>
      </c>
      <c r="G715" s="28" t="s">
        <v>3999</v>
      </c>
      <c r="H715" s="28" t="s">
        <v>3989</v>
      </c>
      <c r="I715" s="28" t="s">
        <v>4460</v>
      </c>
      <c r="J715" s="28" t="s">
        <v>4461</v>
      </c>
      <c r="K715" s="28" t="s">
        <v>4462</v>
      </c>
      <c r="L715" s="28" t="s">
        <v>4463</v>
      </c>
      <c r="M715" s="28" t="s">
        <v>4004</v>
      </c>
      <c r="N715" s="28" t="s">
        <v>3995</v>
      </c>
      <c r="O715" s="28"/>
      <c r="P715" s="29" t="str">
        <f t="array" ref="P715">IFERROR(XLOOKUP(D715, '2_Capability_Map'!$C$2:$C$200, '2_Capability_Map'!$M$2:$M$200, "Active"), "Active")</f>
        <v>Active</v>
      </c>
    </row>
    <row r="716" ht="199.5" customHeight="1">
      <c r="A716" s="28" t="s">
        <v>4464</v>
      </c>
      <c r="B716" s="28" t="s">
        <v>3985</v>
      </c>
      <c r="C716" s="32" t="s">
        <v>3997</v>
      </c>
      <c r="D716" s="33" t="s">
        <v>527</v>
      </c>
      <c r="E716" s="28" t="s">
        <v>528</v>
      </c>
      <c r="F716" s="28" t="s">
        <v>4465</v>
      </c>
      <c r="G716" s="28" t="s">
        <v>4446</v>
      </c>
      <c r="H716" s="28" t="s">
        <v>3989</v>
      </c>
      <c r="I716" s="28" t="s">
        <v>4466</v>
      </c>
      <c r="J716" s="28" t="s">
        <v>4467</v>
      </c>
      <c r="K716" s="28" t="s">
        <v>4468</v>
      </c>
      <c r="L716" s="28" t="s">
        <v>4469</v>
      </c>
      <c r="M716" s="28" t="s">
        <v>4451</v>
      </c>
      <c r="N716" s="28" t="s">
        <v>3995</v>
      </c>
      <c r="O716" s="28"/>
      <c r="P716" s="29" t="str">
        <f t="array" ref="P716">IFERROR(XLOOKUP(D716, '2_Capability_Map'!$C$2:$C$200, '2_Capability_Map'!$M$2:$M$200, "Active"), "Active")</f>
        <v>Active</v>
      </c>
    </row>
    <row r="717" ht="199.5" customHeight="1">
      <c r="A717" s="28" t="s">
        <v>4470</v>
      </c>
      <c r="B717" s="28" t="s">
        <v>3985</v>
      </c>
      <c r="C717" s="32" t="s">
        <v>4015</v>
      </c>
      <c r="D717" s="33" t="s">
        <v>527</v>
      </c>
      <c r="E717" s="28" t="s">
        <v>528</v>
      </c>
      <c r="F717" s="28" t="s">
        <v>4471</v>
      </c>
      <c r="G717" s="28" t="s">
        <v>4017</v>
      </c>
      <c r="H717" s="28" t="s">
        <v>3989</v>
      </c>
      <c r="I717" s="28" t="s">
        <v>4472</v>
      </c>
      <c r="J717" s="28" t="s">
        <v>4473</v>
      </c>
      <c r="K717" s="28" t="s">
        <v>4474</v>
      </c>
      <c r="L717" s="28" t="s">
        <v>4475</v>
      </c>
      <c r="M717" s="28" t="s">
        <v>4022</v>
      </c>
      <c r="N717" s="28" t="s">
        <v>3995</v>
      </c>
      <c r="O717" s="28"/>
      <c r="P717" s="29" t="str">
        <f t="array" ref="P717">IFERROR(XLOOKUP(D717, '2_Capability_Map'!$C$2:$C$200, '2_Capability_Map'!$M$2:$M$200, "Active"), "Active")</f>
        <v>Active</v>
      </c>
    </row>
    <row r="718" ht="199.5" customHeight="1">
      <c r="A718" s="28" t="s">
        <v>4476</v>
      </c>
      <c r="B718" s="28" t="s">
        <v>3985</v>
      </c>
      <c r="C718" s="32" t="s">
        <v>4006</v>
      </c>
      <c r="D718" s="33" t="s">
        <v>532</v>
      </c>
      <c r="E718" s="28" t="s">
        <v>533</v>
      </c>
      <c r="F718" s="28" t="s">
        <v>4477</v>
      </c>
      <c r="G718" s="28" t="s">
        <v>4025</v>
      </c>
      <c r="H718" s="28" t="s">
        <v>3989</v>
      </c>
      <c r="I718" s="28" t="s">
        <v>4478</v>
      </c>
      <c r="J718" s="28" t="s">
        <v>4479</v>
      </c>
      <c r="K718" s="28" t="s">
        <v>4480</v>
      </c>
      <c r="L718" s="28" t="s">
        <v>4481</v>
      </c>
      <c r="M718" s="28" t="s">
        <v>4030</v>
      </c>
      <c r="N718" s="28" t="s">
        <v>3995</v>
      </c>
      <c r="O718" s="28"/>
      <c r="P718" s="29" t="str">
        <f t="array" ref="P718">IFERROR(XLOOKUP(D718, '2_Capability_Map'!$C$2:$C$200, '2_Capability_Map'!$M$2:$M$200, "Active"), "Active")</f>
        <v>Active</v>
      </c>
    </row>
    <row r="719" ht="199.5" customHeight="1">
      <c r="A719" s="28" t="s">
        <v>4482</v>
      </c>
      <c r="B719" s="28" t="s">
        <v>3985</v>
      </c>
      <c r="C719" s="32" t="s">
        <v>4015</v>
      </c>
      <c r="D719" s="33" t="s">
        <v>532</v>
      </c>
      <c r="E719" s="28" t="s">
        <v>533</v>
      </c>
      <c r="F719" s="28" t="s">
        <v>4483</v>
      </c>
      <c r="G719" s="28" t="s">
        <v>4017</v>
      </c>
      <c r="H719" s="28" t="s">
        <v>3989</v>
      </c>
      <c r="I719" s="28" t="s">
        <v>4484</v>
      </c>
      <c r="J719" s="28" t="s">
        <v>4485</v>
      </c>
      <c r="K719" s="28" t="s">
        <v>4486</v>
      </c>
      <c r="L719" s="28" t="s">
        <v>4487</v>
      </c>
      <c r="M719" s="28" t="s">
        <v>4022</v>
      </c>
      <c r="N719" s="28" t="s">
        <v>3995</v>
      </c>
      <c r="O719" s="28"/>
      <c r="P719" s="29" t="str">
        <f t="array" ref="P719">IFERROR(XLOOKUP(D719, '2_Capability_Map'!$C$2:$C$200, '2_Capability_Map'!$M$2:$M$200, "Active"), "Active")</f>
        <v>Active</v>
      </c>
    </row>
    <row r="720" ht="199.5" customHeight="1">
      <c r="A720" s="28" t="s">
        <v>4488</v>
      </c>
      <c r="B720" s="28" t="s">
        <v>3985</v>
      </c>
      <c r="C720" s="32" t="s">
        <v>3997</v>
      </c>
      <c r="D720" s="33" t="s">
        <v>532</v>
      </c>
      <c r="E720" s="28" t="s">
        <v>533</v>
      </c>
      <c r="F720" s="28" t="s">
        <v>4489</v>
      </c>
      <c r="G720" s="28" t="s">
        <v>3999</v>
      </c>
      <c r="H720" s="28" t="s">
        <v>3989</v>
      </c>
      <c r="I720" s="28" t="s">
        <v>4490</v>
      </c>
      <c r="J720" s="28" t="s">
        <v>4491</v>
      </c>
      <c r="K720" s="28" t="s">
        <v>4492</v>
      </c>
      <c r="L720" s="28" t="s">
        <v>4493</v>
      </c>
      <c r="M720" s="28" t="s">
        <v>4004</v>
      </c>
      <c r="N720" s="28" t="s">
        <v>3995</v>
      </c>
      <c r="O720" s="28"/>
      <c r="P720" s="29" t="str">
        <f t="array" ref="P720">IFERROR(XLOOKUP(D720, '2_Capability_Map'!$C$2:$C$200, '2_Capability_Map'!$M$2:$M$200, "Active"), "Active")</f>
        <v>Active</v>
      </c>
    </row>
    <row r="721" ht="199.5" customHeight="1">
      <c r="A721" s="28" t="s">
        <v>4494</v>
      </c>
      <c r="B721" s="28" t="s">
        <v>3985</v>
      </c>
      <c r="C721" s="32" t="s">
        <v>3997</v>
      </c>
      <c r="D721" s="33" t="s">
        <v>532</v>
      </c>
      <c r="E721" s="28" t="s">
        <v>533</v>
      </c>
      <c r="F721" s="28" t="s">
        <v>4495</v>
      </c>
      <c r="G721" s="28" t="s">
        <v>4446</v>
      </c>
      <c r="H721" s="28" t="s">
        <v>3989</v>
      </c>
      <c r="I721" s="28" t="s">
        <v>4496</v>
      </c>
      <c r="J721" s="28" t="s">
        <v>4497</v>
      </c>
      <c r="K721" s="28" t="s">
        <v>4498</v>
      </c>
      <c r="L721" s="28" t="s">
        <v>4499</v>
      </c>
      <c r="M721" s="28" t="s">
        <v>4451</v>
      </c>
      <c r="N721" s="28" t="s">
        <v>3995</v>
      </c>
      <c r="O721" s="28"/>
      <c r="P721" s="29" t="str">
        <f t="array" ref="P721">IFERROR(XLOOKUP(D721, '2_Capability_Map'!$C$2:$C$200, '2_Capability_Map'!$M$2:$M$200, "Active"), "Active")</f>
        <v>Active</v>
      </c>
    </row>
    <row r="722" ht="199.5" customHeight="1">
      <c r="A722" s="28" t="s">
        <v>4500</v>
      </c>
      <c r="B722" s="28" t="s">
        <v>3985</v>
      </c>
      <c r="C722" s="32" t="s">
        <v>3997</v>
      </c>
      <c r="D722" s="33" t="s">
        <v>539</v>
      </c>
      <c r="E722" s="28" t="s">
        <v>540</v>
      </c>
      <c r="F722" s="28" t="s">
        <v>4501</v>
      </c>
      <c r="G722" s="28" t="s">
        <v>4502</v>
      </c>
      <c r="H722" s="28" t="s">
        <v>3989</v>
      </c>
      <c r="I722" s="28" t="s">
        <v>4503</v>
      </c>
      <c r="J722" s="28" t="s">
        <v>4504</v>
      </c>
      <c r="K722" s="28" t="s">
        <v>4505</v>
      </c>
      <c r="L722" s="28" t="s">
        <v>4506</v>
      </c>
      <c r="M722" s="28" t="s">
        <v>4507</v>
      </c>
      <c r="N722" s="28" t="s">
        <v>3995</v>
      </c>
      <c r="O722" s="28"/>
      <c r="P722" s="29" t="str">
        <f t="array" ref="P722">IFERROR(XLOOKUP(D722, '2_Capability_Map'!$C$2:$C$200, '2_Capability_Map'!$M$2:$M$200, "Active"), "Active")</f>
        <v>Active</v>
      </c>
    </row>
    <row r="723" ht="199.5" customHeight="1">
      <c r="A723" s="28" t="s">
        <v>4508</v>
      </c>
      <c r="B723" s="28" t="s">
        <v>3985</v>
      </c>
      <c r="C723" s="32" t="s">
        <v>4015</v>
      </c>
      <c r="D723" s="33" t="s">
        <v>539</v>
      </c>
      <c r="E723" s="28" t="s">
        <v>540</v>
      </c>
      <c r="F723" s="28" t="s">
        <v>4509</v>
      </c>
      <c r="G723" s="28" t="s">
        <v>4017</v>
      </c>
      <c r="H723" s="28" t="s">
        <v>3989</v>
      </c>
      <c r="I723" s="28" t="s">
        <v>4510</v>
      </c>
      <c r="J723" s="28" t="s">
        <v>4511</v>
      </c>
      <c r="K723" s="28" t="s">
        <v>4512</v>
      </c>
      <c r="L723" s="28" t="s">
        <v>4513</v>
      </c>
      <c r="M723" s="28" t="s">
        <v>4022</v>
      </c>
      <c r="N723" s="28" t="s">
        <v>3995</v>
      </c>
      <c r="O723" s="28"/>
      <c r="P723" s="29" t="str">
        <f t="array" ref="P723">IFERROR(XLOOKUP(D723, '2_Capability_Map'!$C$2:$C$200, '2_Capability_Map'!$M$2:$M$200, "Active"), "Active")</f>
        <v>Active</v>
      </c>
    </row>
    <row r="724" ht="199.5" customHeight="1">
      <c r="A724" s="28" t="s">
        <v>4514</v>
      </c>
      <c r="B724" s="28" t="s">
        <v>3985</v>
      </c>
      <c r="C724" s="32" t="s">
        <v>4006</v>
      </c>
      <c r="D724" s="33" t="s">
        <v>539</v>
      </c>
      <c r="E724" s="28" t="s">
        <v>540</v>
      </c>
      <c r="F724" s="28" t="s">
        <v>4515</v>
      </c>
      <c r="G724" s="28" t="s">
        <v>4025</v>
      </c>
      <c r="H724" s="28" t="s">
        <v>3989</v>
      </c>
      <c r="I724" s="28" t="s">
        <v>4516</v>
      </c>
      <c r="J724" s="28" t="s">
        <v>4517</v>
      </c>
      <c r="K724" s="28" t="s">
        <v>4518</v>
      </c>
      <c r="L724" s="28" t="s">
        <v>4519</v>
      </c>
      <c r="M724" s="28" t="s">
        <v>4030</v>
      </c>
      <c r="N724" s="28" t="s">
        <v>3995</v>
      </c>
      <c r="O724" s="28"/>
      <c r="P724" s="29" t="str">
        <f t="array" ref="P724">IFERROR(XLOOKUP(D724, '2_Capability_Map'!$C$2:$C$200, '2_Capability_Map'!$M$2:$M$200, "Active"), "Active")</f>
        <v>Active</v>
      </c>
    </row>
    <row r="725" ht="199.5" customHeight="1">
      <c r="A725" s="28" t="s">
        <v>4520</v>
      </c>
      <c r="B725" s="28" t="s">
        <v>3985</v>
      </c>
      <c r="C725" s="32" t="s">
        <v>4006</v>
      </c>
      <c r="D725" s="33" t="s">
        <v>539</v>
      </c>
      <c r="E725" s="28" t="s">
        <v>540</v>
      </c>
      <c r="F725" s="28" t="s">
        <v>4521</v>
      </c>
      <c r="G725" s="28" t="s">
        <v>4522</v>
      </c>
      <c r="H725" s="28" t="s">
        <v>3989</v>
      </c>
      <c r="I725" s="28" t="s">
        <v>4523</v>
      </c>
      <c r="J725" s="28" t="s">
        <v>4524</v>
      </c>
      <c r="K725" s="28" t="s">
        <v>4525</v>
      </c>
      <c r="L725" s="28" t="s">
        <v>4526</v>
      </c>
      <c r="M725" s="28" t="s">
        <v>4527</v>
      </c>
      <c r="N725" s="28" t="s">
        <v>3995</v>
      </c>
      <c r="O725" s="28"/>
      <c r="P725" s="29" t="str">
        <f t="array" ref="P725">IFERROR(XLOOKUP(D725, '2_Capability_Map'!$C$2:$C$200, '2_Capability_Map'!$M$2:$M$200, "Active"), "Active")</f>
        <v>Active</v>
      </c>
    </row>
    <row r="726" ht="199.5" customHeight="1">
      <c r="A726" s="28" t="s">
        <v>4528</v>
      </c>
      <c r="B726" s="28" t="s">
        <v>3985</v>
      </c>
      <c r="C726" s="32" t="s">
        <v>4006</v>
      </c>
      <c r="D726" s="33" t="s">
        <v>539</v>
      </c>
      <c r="E726" s="28" t="s">
        <v>540</v>
      </c>
      <c r="F726" s="28" t="s">
        <v>4529</v>
      </c>
      <c r="G726" s="28" t="s">
        <v>4008</v>
      </c>
      <c r="H726" s="28" t="s">
        <v>3989</v>
      </c>
      <c r="I726" s="28" t="s">
        <v>4530</v>
      </c>
      <c r="J726" s="28" t="s">
        <v>4531</v>
      </c>
      <c r="K726" s="28" t="s">
        <v>4532</v>
      </c>
      <c r="L726" s="28" t="s">
        <v>4533</v>
      </c>
      <c r="M726" s="28" t="s">
        <v>4013</v>
      </c>
      <c r="N726" s="28" t="s">
        <v>3995</v>
      </c>
      <c r="O726" s="28"/>
      <c r="P726" s="29" t="str">
        <f t="array" ref="P726">IFERROR(XLOOKUP(D726, '2_Capability_Map'!$C$2:$C$200, '2_Capability_Map'!$M$2:$M$200, "Active"), "Active")</f>
        <v>Active</v>
      </c>
    </row>
    <row r="727" ht="199.5" customHeight="1">
      <c r="A727" s="28" t="s">
        <v>4534</v>
      </c>
      <c r="B727" s="28" t="s">
        <v>3985</v>
      </c>
      <c r="C727" s="32" t="s">
        <v>3997</v>
      </c>
      <c r="D727" s="33" t="s">
        <v>552</v>
      </c>
      <c r="E727" s="28" t="s">
        <v>553</v>
      </c>
      <c r="F727" s="28" t="s">
        <v>4535</v>
      </c>
      <c r="G727" s="28" t="s">
        <v>4502</v>
      </c>
      <c r="H727" s="28" t="s">
        <v>3989</v>
      </c>
      <c r="I727" s="28" t="s">
        <v>4536</v>
      </c>
      <c r="J727" s="28" t="s">
        <v>4537</v>
      </c>
      <c r="K727" s="28" t="s">
        <v>4538</v>
      </c>
      <c r="L727" s="28" t="s">
        <v>4539</v>
      </c>
      <c r="M727" s="28" t="s">
        <v>4507</v>
      </c>
      <c r="N727" s="28" t="s">
        <v>3995</v>
      </c>
      <c r="O727" s="28"/>
      <c r="P727" s="29" t="str">
        <f t="array" ref="P727">IFERROR(XLOOKUP(D727, '2_Capability_Map'!$C$2:$C$200, '2_Capability_Map'!$M$2:$M$200, "Active"), "Active")</f>
        <v>Active</v>
      </c>
    </row>
    <row r="728" ht="199.5" customHeight="1">
      <c r="A728" s="28" t="s">
        <v>4540</v>
      </c>
      <c r="B728" s="28" t="s">
        <v>3985</v>
      </c>
      <c r="C728" s="32" t="s">
        <v>4006</v>
      </c>
      <c r="D728" s="33" t="s">
        <v>552</v>
      </c>
      <c r="E728" s="28" t="s">
        <v>553</v>
      </c>
      <c r="F728" s="28" t="s">
        <v>4541</v>
      </c>
      <c r="G728" s="28" t="s">
        <v>4522</v>
      </c>
      <c r="H728" s="28" t="s">
        <v>3989</v>
      </c>
      <c r="I728" s="28" t="s">
        <v>4542</v>
      </c>
      <c r="J728" s="28" t="s">
        <v>4543</v>
      </c>
      <c r="K728" s="28" t="s">
        <v>4525</v>
      </c>
      <c r="L728" s="28" t="s">
        <v>4544</v>
      </c>
      <c r="M728" s="28" t="s">
        <v>4527</v>
      </c>
      <c r="N728" s="28" t="s">
        <v>3995</v>
      </c>
      <c r="O728" s="28"/>
      <c r="P728" s="29" t="str">
        <f t="array" ref="P728">IFERROR(XLOOKUP(D728, '2_Capability_Map'!$C$2:$C$200, '2_Capability_Map'!$M$2:$M$200, "Active"), "Active")</f>
        <v>Active</v>
      </c>
    </row>
    <row r="729" ht="199.5" customHeight="1">
      <c r="A729" s="28" t="s">
        <v>4545</v>
      </c>
      <c r="B729" s="28" t="s">
        <v>3985</v>
      </c>
      <c r="C729" s="32" t="s">
        <v>4015</v>
      </c>
      <c r="D729" s="33" t="s">
        <v>552</v>
      </c>
      <c r="E729" s="28" t="s">
        <v>553</v>
      </c>
      <c r="F729" s="28" t="s">
        <v>4546</v>
      </c>
      <c r="G729" s="28" t="s">
        <v>4017</v>
      </c>
      <c r="H729" s="28" t="s">
        <v>3989</v>
      </c>
      <c r="I729" s="28" t="s">
        <v>4547</v>
      </c>
      <c r="J729" s="28" t="s">
        <v>4548</v>
      </c>
      <c r="K729" s="28" t="s">
        <v>4549</v>
      </c>
      <c r="L729" s="28" t="s">
        <v>4550</v>
      </c>
      <c r="M729" s="28" t="s">
        <v>4022</v>
      </c>
      <c r="N729" s="28" t="s">
        <v>3995</v>
      </c>
      <c r="O729" s="28"/>
      <c r="P729" s="29" t="str">
        <f t="array" ref="P729">IFERROR(XLOOKUP(D729, '2_Capability_Map'!$C$2:$C$200, '2_Capability_Map'!$M$2:$M$200, "Active"), "Active")</f>
        <v>Active</v>
      </c>
    </row>
    <row r="730" ht="199.5" customHeight="1">
      <c r="A730" s="28" t="s">
        <v>4551</v>
      </c>
      <c r="B730" s="28" t="s">
        <v>3985</v>
      </c>
      <c r="C730" s="32" t="s">
        <v>4006</v>
      </c>
      <c r="D730" s="33" t="s">
        <v>552</v>
      </c>
      <c r="E730" s="28" t="s">
        <v>553</v>
      </c>
      <c r="F730" s="28" t="s">
        <v>4552</v>
      </c>
      <c r="G730" s="28" t="s">
        <v>4025</v>
      </c>
      <c r="H730" s="28" t="s">
        <v>3989</v>
      </c>
      <c r="I730" s="28" t="s">
        <v>4553</v>
      </c>
      <c r="J730" s="28" t="s">
        <v>4554</v>
      </c>
      <c r="K730" s="28" t="s">
        <v>4555</v>
      </c>
      <c r="L730" s="28" t="s">
        <v>4556</v>
      </c>
      <c r="M730" s="28" t="s">
        <v>4030</v>
      </c>
      <c r="N730" s="28" t="s">
        <v>3995</v>
      </c>
      <c r="O730" s="28"/>
      <c r="P730" s="29" t="str">
        <f t="array" ref="P730">IFERROR(XLOOKUP(D730, '2_Capability_Map'!$C$2:$C$200, '2_Capability_Map'!$M$2:$M$200, "Active"), "Active")</f>
        <v>Active</v>
      </c>
    </row>
    <row r="731" ht="199.5" customHeight="1">
      <c r="A731" s="28" t="s">
        <v>4557</v>
      </c>
      <c r="B731" s="28" t="s">
        <v>3985</v>
      </c>
      <c r="C731" s="32" t="s">
        <v>4006</v>
      </c>
      <c r="D731" s="33" t="s">
        <v>552</v>
      </c>
      <c r="E731" s="28" t="s">
        <v>553</v>
      </c>
      <c r="F731" s="28" t="s">
        <v>4558</v>
      </c>
      <c r="G731" s="28" t="s">
        <v>4008</v>
      </c>
      <c r="H731" s="28" t="s">
        <v>3989</v>
      </c>
      <c r="I731" s="28" t="s">
        <v>4559</v>
      </c>
      <c r="J731" s="28" t="s">
        <v>4560</v>
      </c>
      <c r="K731" s="28" t="s">
        <v>4561</v>
      </c>
      <c r="L731" s="28" t="s">
        <v>4562</v>
      </c>
      <c r="M731" s="28" t="s">
        <v>4013</v>
      </c>
      <c r="N731" s="28" t="s">
        <v>3995</v>
      </c>
      <c r="O731" s="28"/>
      <c r="P731" s="29" t="str">
        <f t="array" ref="P731">IFERROR(XLOOKUP(D731, '2_Capability_Map'!$C$2:$C$200, '2_Capability_Map'!$M$2:$M$200, "Active"), "Active")</f>
        <v>Active</v>
      </c>
    </row>
    <row r="732" ht="199.5" customHeight="1">
      <c r="A732" s="28" t="s">
        <v>4563</v>
      </c>
      <c r="B732" s="28" t="s">
        <v>3985</v>
      </c>
      <c r="C732" s="32" t="s">
        <v>4006</v>
      </c>
      <c r="D732" s="33" t="s">
        <v>557</v>
      </c>
      <c r="E732" s="28" t="s">
        <v>558</v>
      </c>
      <c r="F732" s="28" t="s">
        <v>4564</v>
      </c>
      <c r="G732" s="28" t="s">
        <v>4008</v>
      </c>
      <c r="H732" s="28" t="s">
        <v>3989</v>
      </c>
      <c r="I732" s="28" t="s">
        <v>4565</v>
      </c>
      <c r="J732" s="28" t="s">
        <v>4566</v>
      </c>
      <c r="K732" s="28" t="s">
        <v>4567</v>
      </c>
      <c r="L732" s="28" t="s">
        <v>4568</v>
      </c>
      <c r="M732" s="28" t="s">
        <v>4013</v>
      </c>
      <c r="N732" s="28" t="s">
        <v>3995</v>
      </c>
      <c r="O732" s="28"/>
      <c r="P732" s="29" t="str">
        <f t="array" ref="P732">IFERROR(XLOOKUP(D732, '2_Capability_Map'!$C$2:$C$200, '2_Capability_Map'!$M$2:$M$200, "Active"), "Active")</f>
        <v>Active</v>
      </c>
    </row>
    <row r="733" ht="199.5" customHeight="1">
      <c r="A733" s="28" t="s">
        <v>4569</v>
      </c>
      <c r="B733" s="28" t="s">
        <v>3985</v>
      </c>
      <c r="C733" s="32" t="s">
        <v>4006</v>
      </c>
      <c r="D733" s="33" t="s">
        <v>557</v>
      </c>
      <c r="E733" s="28" t="s">
        <v>558</v>
      </c>
      <c r="F733" s="28" t="s">
        <v>4570</v>
      </c>
      <c r="G733" s="28" t="s">
        <v>4025</v>
      </c>
      <c r="H733" s="28" t="s">
        <v>3989</v>
      </c>
      <c r="I733" s="28" t="s">
        <v>4571</v>
      </c>
      <c r="J733" s="28" t="s">
        <v>4572</v>
      </c>
      <c r="K733" s="28" t="s">
        <v>4573</v>
      </c>
      <c r="L733" s="28" t="s">
        <v>4574</v>
      </c>
      <c r="M733" s="28" t="s">
        <v>4030</v>
      </c>
      <c r="N733" s="28" t="s">
        <v>3995</v>
      </c>
      <c r="O733" s="28"/>
      <c r="P733" s="29" t="str">
        <f t="array" ref="P733">IFERROR(XLOOKUP(D733, '2_Capability_Map'!$C$2:$C$200, '2_Capability_Map'!$M$2:$M$200, "Active"), "Active")</f>
        <v>Active</v>
      </c>
    </row>
    <row r="734" ht="199.5" customHeight="1">
      <c r="A734" s="28" t="s">
        <v>4575</v>
      </c>
      <c r="B734" s="28" t="s">
        <v>3985</v>
      </c>
      <c r="C734" s="32" t="s">
        <v>4006</v>
      </c>
      <c r="D734" s="33" t="s">
        <v>557</v>
      </c>
      <c r="E734" s="28" t="s">
        <v>558</v>
      </c>
      <c r="F734" s="28" t="s">
        <v>4576</v>
      </c>
      <c r="G734" s="28" t="s">
        <v>4522</v>
      </c>
      <c r="H734" s="28" t="s">
        <v>3989</v>
      </c>
      <c r="I734" s="28" t="s">
        <v>4577</v>
      </c>
      <c r="J734" s="28" t="s">
        <v>4578</v>
      </c>
      <c r="K734" s="28" t="s">
        <v>4525</v>
      </c>
      <c r="L734" s="28" t="s">
        <v>4579</v>
      </c>
      <c r="M734" s="28" t="s">
        <v>4527</v>
      </c>
      <c r="N734" s="28" t="s">
        <v>3995</v>
      </c>
      <c r="O734" s="28"/>
      <c r="P734" s="29" t="str">
        <f t="array" ref="P734">IFERROR(XLOOKUP(D734, '2_Capability_Map'!$C$2:$C$200, '2_Capability_Map'!$M$2:$M$200, "Active"), "Active")</f>
        <v>Active</v>
      </c>
    </row>
    <row r="735" ht="199.5" customHeight="1">
      <c r="A735" s="28" t="s">
        <v>4580</v>
      </c>
      <c r="B735" s="28" t="s">
        <v>3985</v>
      </c>
      <c r="C735" s="32" t="s">
        <v>3997</v>
      </c>
      <c r="D735" s="33" t="s">
        <v>557</v>
      </c>
      <c r="E735" s="28" t="s">
        <v>558</v>
      </c>
      <c r="F735" s="28" t="s">
        <v>4581</v>
      </c>
      <c r="G735" s="28" t="s">
        <v>4502</v>
      </c>
      <c r="H735" s="28" t="s">
        <v>3989</v>
      </c>
      <c r="I735" s="28" t="s">
        <v>4582</v>
      </c>
      <c r="J735" s="28" t="s">
        <v>4583</v>
      </c>
      <c r="K735" s="28" t="s">
        <v>4584</v>
      </c>
      <c r="L735" s="28" t="s">
        <v>4585</v>
      </c>
      <c r="M735" s="28" t="s">
        <v>4507</v>
      </c>
      <c r="N735" s="28" t="s">
        <v>3995</v>
      </c>
      <c r="O735" s="28"/>
      <c r="P735" s="29" t="str">
        <f t="array" ref="P735">IFERROR(XLOOKUP(D735, '2_Capability_Map'!$C$2:$C$200, '2_Capability_Map'!$M$2:$M$200, "Active"), "Active")</f>
        <v>Active</v>
      </c>
    </row>
    <row r="736" ht="199.5" customHeight="1">
      <c r="A736" s="28" t="s">
        <v>4586</v>
      </c>
      <c r="B736" s="28" t="s">
        <v>3985</v>
      </c>
      <c r="C736" s="32" t="s">
        <v>4015</v>
      </c>
      <c r="D736" s="33" t="s">
        <v>557</v>
      </c>
      <c r="E736" s="28" t="s">
        <v>558</v>
      </c>
      <c r="F736" s="28" t="s">
        <v>4587</v>
      </c>
      <c r="G736" s="28" t="s">
        <v>4017</v>
      </c>
      <c r="H736" s="28" t="s">
        <v>3989</v>
      </c>
      <c r="I736" s="28" t="s">
        <v>4588</v>
      </c>
      <c r="J736" s="28" t="s">
        <v>4589</v>
      </c>
      <c r="K736" s="28" t="s">
        <v>4590</v>
      </c>
      <c r="L736" s="28" t="s">
        <v>4591</v>
      </c>
      <c r="M736" s="28" t="s">
        <v>4022</v>
      </c>
      <c r="N736" s="28" t="s">
        <v>3995</v>
      </c>
      <c r="O736" s="28"/>
      <c r="P736" s="29" t="str">
        <f t="array" ref="P736">IFERROR(XLOOKUP(D736, '2_Capability_Map'!$C$2:$C$200, '2_Capability_Map'!$M$2:$M$200, "Active"), "Active")</f>
        <v>Active</v>
      </c>
    </row>
    <row r="737" ht="199.5" customHeight="1">
      <c r="A737" s="28" t="s">
        <v>4592</v>
      </c>
      <c r="B737" s="28" t="s">
        <v>3985</v>
      </c>
      <c r="C737" s="32" t="s">
        <v>4015</v>
      </c>
      <c r="D737" s="33" t="s">
        <v>562</v>
      </c>
      <c r="E737" s="28" t="s">
        <v>563</v>
      </c>
      <c r="F737" s="28" t="s">
        <v>4593</v>
      </c>
      <c r="G737" s="28" t="s">
        <v>4017</v>
      </c>
      <c r="H737" s="28" t="s">
        <v>3989</v>
      </c>
      <c r="I737" s="28" t="s">
        <v>4594</v>
      </c>
      <c r="J737" s="28" t="s">
        <v>4595</v>
      </c>
      <c r="K737" s="28" t="s">
        <v>4596</v>
      </c>
      <c r="L737" s="28" t="s">
        <v>4597</v>
      </c>
      <c r="M737" s="28" t="s">
        <v>4022</v>
      </c>
      <c r="N737" s="28" t="s">
        <v>3995</v>
      </c>
      <c r="O737" s="28"/>
      <c r="P737" s="29" t="str">
        <f t="array" ref="P737">IFERROR(XLOOKUP(D737, '2_Capability_Map'!$C$2:$C$200, '2_Capability_Map'!$M$2:$M$200, "Active"), "Active")</f>
        <v>Active</v>
      </c>
    </row>
    <row r="738" ht="199.5" customHeight="1">
      <c r="A738" s="28" t="s">
        <v>4598</v>
      </c>
      <c r="B738" s="28" t="s">
        <v>3985</v>
      </c>
      <c r="C738" s="32" t="s">
        <v>4006</v>
      </c>
      <c r="D738" s="33" t="s">
        <v>562</v>
      </c>
      <c r="E738" s="28" t="s">
        <v>563</v>
      </c>
      <c r="F738" s="28" t="s">
        <v>4599</v>
      </c>
      <c r="G738" s="28" t="s">
        <v>4008</v>
      </c>
      <c r="H738" s="28" t="s">
        <v>3989</v>
      </c>
      <c r="I738" s="28" t="s">
        <v>4600</v>
      </c>
      <c r="J738" s="28" t="s">
        <v>4601</v>
      </c>
      <c r="K738" s="28" t="s">
        <v>4602</v>
      </c>
      <c r="L738" s="28" t="s">
        <v>4603</v>
      </c>
      <c r="M738" s="28" t="s">
        <v>4013</v>
      </c>
      <c r="N738" s="28" t="s">
        <v>3995</v>
      </c>
      <c r="O738" s="28"/>
      <c r="P738" s="29" t="str">
        <f t="array" ref="P738">IFERROR(XLOOKUP(D738, '2_Capability_Map'!$C$2:$C$200, '2_Capability_Map'!$M$2:$M$200, "Active"), "Active")</f>
        <v>Active</v>
      </c>
    </row>
    <row r="739" ht="199.5" customHeight="1">
      <c r="A739" s="28" t="s">
        <v>4604</v>
      </c>
      <c r="B739" s="28" t="s">
        <v>3985</v>
      </c>
      <c r="C739" s="32" t="s">
        <v>4006</v>
      </c>
      <c r="D739" s="33" t="s">
        <v>562</v>
      </c>
      <c r="E739" s="28" t="s">
        <v>563</v>
      </c>
      <c r="F739" s="28" t="s">
        <v>4605</v>
      </c>
      <c r="G739" s="28" t="s">
        <v>4025</v>
      </c>
      <c r="H739" s="28" t="s">
        <v>3989</v>
      </c>
      <c r="I739" s="28" t="s">
        <v>4606</v>
      </c>
      <c r="J739" s="28" t="s">
        <v>4607</v>
      </c>
      <c r="K739" s="28" t="s">
        <v>4608</v>
      </c>
      <c r="L739" s="28" t="s">
        <v>4609</v>
      </c>
      <c r="M739" s="28" t="s">
        <v>4030</v>
      </c>
      <c r="N739" s="28" t="s">
        <v>3995</v>
      </c>
      <c r="O739" s="28"/>
      <c r="P739" s="29" t="str">
        <f t="array" ref="P739">IFERROR(XLOOKUP(D739, '2_Capability_Map'!$C$2:$C$200, '2_Capability_Map'!$M$2:$M$200, "Active"), "Active")</f>
        <v>Active</v>
      </c>
    </row>
    <row r="740" ht="199.5" customHeight="1">
      <c r="A740" s="28" t="s">
        <v>4610</v>
      </c>
      <c r="B740" s="28" t="s">
        <v>3985</v>
      </c>
      <c r="C740" s="32" t="s">
        <v>4006</v>
      </c>
      <c r="D740" s="33" t="s">
        <v>562</v>
      </c>
      <c r="E740" s="28" t="s">
        <v>563</v>
      </c>
      <c r="F740" s="28" t="s">
        <v>4611</v>
      </c>
      <c r="G740" s="28" t="s">
        <v>4522</v>
      </c>
      <c r="H740" s="28" t="s">
        <v>3989</v>
      </c>
      <c r="I740" s="28" t="s">
        <v>4612</v>
      </c>
      <c r="J740" s="28" t="s">
        <v>4613</v>
      </c>
      <c r="K740" s="28" t="s">
        <v>4525</v>
      </c>
      <c r="L740" s="28" t="s">
        <v>4614</v>
      </c>
      <c r="M740" s="28" t="s">
        <v>4527</v>
      </c>
      <c r="N740" s="28" t="s">
        <v>3995</v>
      </c>
      <c r="O740" s="28"/>
      <c r="P740" s="29" t="str">
        <f t="array" ref="P740">IFERROR(XLOOKUP(D740, '2_Capability_Map'!$C$2:$C$200, '2_Capability_Map'!$M$2:$M$200, "Active"), "Active")</f>
        <v>Active</v>
      </c>
    </row>
    <row r="741" ht="199.5" customHeight="1">
      <c r="A741" s="28" t="s">
        <v>4615</v>
      </c>
      <c r="B741" s="28" t="s">
        <v>3985</v>
      </c>
      <c r="C741" s="32" t="s">
        <v>3997</v>
      </c>
      <c r="D741" s="33" t="s">
        <v>562</v>
      </c>
      <c r="E741" s="28" t="s">
        <v>563</v>
      </c>
      <c r="F741" s="28" t="s">
        <v>4616</v>
      </c>
      <c r="G741" s="28" t="s">
        <v>4502</v>
      </c>
      <c r="H741" s="28" t="s">
        <v>3989</v>
      </c>
      <c r="I741" s="28" t="s">
        <v>4617</v>
      </c>
      <c r="J741" s="28" t="s">
        <v>4618</v>
      </c>
      <c r="K741" s="28" t="s">
        <v>4619</v>
      </c>
      <c r="L741" s="28" t="s">
        <v>4620</v>
      </c>
      <c r="M741" s="28" t="s">
        <v>4507</v>
      </c>
      <c r="N741" s="28" t="s">
        <v>3995</v>
      </c>
      <c r="O741" s="28"/>
      <c r="P741" s="29" t="str">
        <f t="array" ref="P741">IFERROR(XLOOKUP(D741, '2_Capability_Map'!$C$2:$C$200, '2_Capability_Map'!$M$2:$M$200, "Active"), "Active")</f>
        <v>Active</v>
      </c>
    </row>
    <row r="742" ht="199.5" customHeight="1">
      <c r="A742" s="28" t="s">
        <v>4621</v>
      </c>
      <c r="B742" s="28" t="s">
        <v>3985</v>
      </c>
      <c r="C742" s="32" t="s">
        <v>3986</v>
      </c>
      <c r="D742" s="33" t="s">
        <v>591</v>
      </c>
      <c r="E742" s="28" t="s">
        <v>592</v>
      </c>
      <c r="F742" s="28" t="s">
        <v>4622</v>
      </c>
      <c r="G742" s="28" t="s">
        <v>4257</v>
      </c>
      <c r="H742" s="28" t="s">
        <v>3989</v>
      </c>
      <c r="I742" s="28" t="s">
        <v>4623</v>
      </c>
      <c r="J742" s="28" t="s">
        <v>4624</v>
      </c>
      <c r="K742" s="28" t="s">
        <v>4625</v>
      </c>
      <c r="L742" s="28" t="s">
        <v>4626</v>
      </c>
      <c r="M742" s="28" t="s">
        <v>4262</v>
      </c>
      <c r="N742" s="28" t="s">
        <v>3995</v>
      </c>
      <c r="O742" s="28"/>
      <c r="P742" s="29" t="str">
        <f t="array" ref="P742">IFERROR(XLOOKUP(D742, '2_Capability_Map'!$C$2:$C$200, '2_Capability_Map'!$M$2:$M$200, "Active"), "Active")</f>
        <v>Active</v>
      </c>
    </row>
    <row r="743" ht="199.5" customHeight="1">
      <c r="A743" s="28" t="s">
        <v>4627</v>
      </c>
      <c r="B743" s="28" t="s">
        <v>3985</v>
      </c>
      <c r="C743" s="32" t="s">
        <v>3997</v>
      </c>
      <c r="D743" s="33" t="s">
        <v>591</v>
      </c>
      <c r="E743" s="28" t="s">
        <v>592</v>
      </c>
      <c r="F743" s="28" t="s">
        <v>4628</v>
      </c>
      <c r="G743" s="28" t="s">
        <v>4629</v>
      </c>
      <c r="H743" s="28" t="s">
        <v>3989</v>
      </c>
      <c r="I743" s="28" t="s">
        <v>4630</v>
      </c>
      <c r="J743" s="28" t="s">
        <v>4631</v>
      </c>
      <c r="K743" s="28" t="s">
        <v>4632</v>
      </c>
      <c r="L743" s="28" t="s">
        <v>4633</v>
      </c>
      <c r="M743" s="28" t="s">
        <v>4634</v>
      </c>
      <c r="N743" s="28" t="s">
        <v>3995</v>
      </c>
      <c r="O743" s="28"/>
      <c r="P743" s="29" t="str">
        <f t="array" ref="P743">IFERROR(XLOOKUP(D743, '2_Capability_Map'!$C$2:$C$200, '2_Capability_Map'!$M$2:$M$200, "Active"), "Active")</f>
        <v>Active</v>
      </c>
    </row>
    <row r="744" ht="199.5" customHeight="1">
      <c r="A744" s="28" t="s">
        <v>4635</v>
      </c>
      <c r="B744" s="28" t="s">
        <v>3985</v>
      </c>
      <c r="C744" s="32" t="s">
        <v>3986</v>
      </c>
      <c r="D744" s="33" t="s">
        <v>591</v>
      </c>
      <c r="E744" s="28" t="s">
        <v>592</v>
      </c>
      <c r="F744" s="28" t="s">
        <v>4636</v>
      </c>
      <c r="G744" s="28" t="s">
        <v>3988</v>
      </c>
      <c r="H744" s="28" t="s">
        <v>3989</v>
      </c>
      <c r="I744" s="28" t="s">
        <v>4637</v>
      </c>
      <c r="J744" s="28" t="s">
        <v>4638</v>
      </c>
      <c r="K744" s="28" t="s">
        <v>4639</v>
      </c>
      <c r="L744" s="28" t="s">
        <v>4640</v>
      </c>
      <c r="M744" s="28" t="s">
        <v>3994</v>
      </c>
      <c r="N744" s="28" t="s">
        <v>3995</v>
      </c>
      <c r="O744" s="28"/>
      <c r="P744" s="29" t="str">
        <f t="array" ref="P744">IFERROR(XLOOKUP(D744, '2_Capability_Map'!$C$2:$C$200, '2_Capability_Map'!$M$2:$M$200, "Active"), "Active")</f>
        <v>Active</v>
      </c>
    </row>
    <row r="745" ht="199.5" customHeight="1">
      <c r="A745" s="28" t="s">
        <v>4641</v>
      </c>
      <c r="B745" s="28" t="s">
        <v>3985</v>
      </c>
      <c r="C745" s="32" t="s">
        <v>3997</v>
      </c>
      <c r="D745" s="33" t="s">
        <v>591</v>
      </c>
      <c r="E745" s="28" t="s">
        <v>592</v>
      </c>
      <c r="F745" s="28" t="s">
        <v>4642</v>
      </c>
      <c r="G745" s="28" t="s">
        <v>4502</v>
      </c>
      <c r="H745" s="28" t="s">
        <v>3989</v>
      </c>
      <c r="I745" s="28" t="s">
        <v>4643</v>
      </c>
      <c r="J745" s="28" t="s">
        <v>4644</v>
      </c>
      <c r="K745" s="28" t="s">
        <v>4645</v>
      </c>
      <c r="L745" s="28" t="s">
        <v>4646</v>
      </c>
      <c r="M745" s="28" t="s">
        <v>4507</v>
      </c>
      <c r="N745" s="28" t="s">
        <v>3995</v>
      </c>
      <c r="O745" s="28"/>
      <c r="P745" s="29" t="str">
        <f t="array" ref="P745">IFERROR(XLOOKUP(D745, '2_Capability_Map'!$C$2:$C$200, '2_Capability_Map'!$M$2:$M$200, "Active"), "Active")</f>
        <v>Active</v>
      </c>
    </row>
    <row r="746" ht="199.5" customHeight="1">
      <c r="A746" s="28" t="s">
        <v>4647</v>
      </c>
      <c r="B746" s="28" t="s">
        <v>3985</v>
      </c>
      <c r="C746" s="32" t="s">
        <v>4006</v>
      </c>
      <c r="D746" s="33" t="s">
        <v>591</v>
      </c>
      <c r="E746" s="28" t="s">
        <v>592</v>
      </c>
      <c r="F746" s="28" t="s">
        <v>4648</v>
      </c>
      <c r="G746" s="28" t="s">
        <v>4649</v>
      </c>
      <c r="H746" s="28" t="s">
        <v>3989</v>
      </c>
      <c r="I746" s="28" t="s">
        <v>4650</v>
      </c>
      <c r="J746" s="28" t="s">
        <v>4651</v>
      </c>
      <c r="K746" s="28" t="s">
        <v>4652</v>
      </c>
      <c r="L746" s="28" t="s">
        <v>4653</v>
      </c>
      <c r="M746" s="28" t="s">
        <v>4654</v>
      </c>
      <c r="N746" s="28" t="s">
        <v>3995</v>
      </c>
      <c r="O746" s="28"/>
      <c r="P746" s="29" t="str">
        <f t="array" ref="P746">IFERROR(XLOOKUP(D746, '2_Capability_Map'!$C$2:$C$200, '2_Capability_Map'!$M$2:$M$200, "Active"), "Active")</f>
        <v>Active</v>
      </c>
    </row>
    <row r="747" ht="199.5" customHeight="1">
      <c r="A747" s="28" t="s">
        <v>4655</v>
      </c>
      <c r="B747" s="28" t="s">
        <v>3985</v>
      </c>
      <c r="C747" s="32" t="s">
        <v>3997</v>
      </c>
      <c r="D747" s="33" t="s">
        <v>596</v>
      </c>
      <c r="E747" s="28" t="s">
        <v>597</v>
      </c>
      <c r="F747" s="28" t="s">
        <v>4656</v>
      </c>
      <c r="G747" s="28" t="s">
        <v>4502</v>
      </c>
      <c r="H747" s="28" t="s">
        <v>3989</v>
      </c>
      <c r="I747" s="28" t="s">
        <v>4657</v>
      </c>
      <c r="J747" s="28" t="s">
        <v>4658</v>
      </c>
      <c r="K747" s="28" t="s">
        <v>4659</v>
      </c>
      <c r="L747" s="28" t="s">
        <v>4660</v>
      </c>
      <c r="M747" s="28" t="s">
        <v>4507</v>
      </c>
      <c r="N747" s="28" t="s">
        <v>3995</v>
      </c>
      <c r="O747" s="28"/>
      <c r="P747" s="29" t="str">
        <f t="array" ref="P747">IFERROR(XLOOKUP(D747, '2_Capability_Map'!$C$2:$C$200, '2_Capability_Map'!$M$2:$M$200, "Active"), "Active")</f>
        <v>Active</v>
      </c>
    </row>
    <row r="748" ht="199.5" customHeight="1">
      <c r="A748" s="28" t="s">
        <v>4661</v>
      </c>
      <c r="B748" s="28" t="s">
        <v>3985</v>
      </c>
      <c r="C748" s="32" t="s">
        <v>3986</v>
      </c>
      <c r="D748" s="33" t="s">
        <v>596</v>
      </c>
      <c r="E748" s="28" t="s">
        <v>597</v>
      </c>
      <c r="F748" s="28" t="s">
        <v>4662</v>
      </c>
      <c r="G748" s="28" t="s">
        <v>3988</v>
      </c>
      <c r="H748" s="28" t="s">
        <v>3989</v>
      </c>
      <c r="I748" s="28" t="s">
        <v>4663</v>
      </c>
      <c r="J748" s="28" t="s">
        <v>4664</v>
      </c>
      <c r="K748" s="28" t="s">
        <v>4665</v>
      </c>
      <c r="L748" s="28" t="s">
        <v>4666</v>
      </c>
      <c r="M748" s="28" t="s">
        <v>3994</v>
      </c>
      <c r="N748" s="28" t="s">
        <v>3995</v>
      </c>
      <c r="O748" s="28"/>
      <c r="P748" s="29" t="str">
        <f t="array" ref="P748">IFERROR(XLOOKUP(D748, '2_Capability_Map'!$C$2:$C$200, '2_Capability_Map'!$M$2:$M$200, "Active"), "Active")</f>
        <v>Active</v>
      </c>
    </row>
    <row r="749" ht="199.5" customHeight="1">
      <c r="A749" s="28" t="s">
        <v>4667</v>
      </c>
      <c r="B749" s="28" t="s">
        <v>3985</v>
      </c>
      <c r="C749" s="32" t="s">
        <v>3997</v>
      </c>
      <c r="D749" s="33" t="s">
        <v>596</v>
      </c>
      <c r="E749" s="28" t="s">
        <v>597</v>
      </c>
      <c r="F749" s="28" t="s">
        <v>4668</v>
      </c>
      <c r="G749" s="28" t="s">
        <v>4629</v>
      </c>
      <c r="H749" s="28" t="s">
        <v>3989</v>
      </c>
      <c r="I749" s="28" t="s">
        <v>4669</v>
      </c>
      <c r="J749" s="28" t="s">
        <v>4670</v>
      </c>
      <c r="K749" s="28" t="s">
        <v>4671</v>
      </c>
      <c r="L749" s="28" t="s">
        <v>4672</v>
      </c>
      <c r="M749" s="28" t="s">
        <v>4634</v>
      </c>
      <c r="N749" s="28" t="s">
        <v>3995</v>
      </c>
      <c r="O749" s="28"/>
      <c r="P749" s="29" t="str">
        <f t="array" ref="P749">IFERROR(XLOOKUP(D749, '2_Capability_Map'!$C$2:$C$200, '2_Capability_Map'!$M$2:$M$200, "Active"), "Active")</f>
        <v>Active</v>
      </c>
    </row>
    <row r="750" ht="199.5" customHeight="1">
      <c r="A750" s="28" t="s">
        <v>4673</v>
      </c>
      <c r="B750" s="28" t="s">
        <v>3985</v>
      </c>
      <c r="C750" s="32" t="s">
        <v>3986</v>
      </c>
      <c r="D750" s="33" t="s">
        <v>596</v>
      </c>
      <c r="E750" s="28" t="s">
        <v>597</v>
      </c>
      <c r="F750" s="28" t="s">
        <v>4674</v>
      </c>
      <c r="G750" s="28" t="s">
        <v>4257</v>
      </c>
      <c r="H750" s="28" t="s">
        <v>3989</v>
      </c>
      <c r="I750" s="28" t="s">
        <v>4675</v>
      </c>
      <c r="J750" s="28" t="s">
        <v>4676</v>
      </c>
      <c r="K750" s="28" t="s">
        <v>4677</v>
      </c>
      <c r="L750" s="28" t="s">
        <v>4678</v>
      </c>
      <c r="M750" s="28" t="s">
        <v>4262</v>
      </c>
      <c r="N750" s="28" t="s">
        <v>3995</v>
      </c>
      <c r="O750" s="28"/>
      <c r="P750" s="29" t="str">
        <f t="array" ref="P750">IFERROR(XLOOKUP(D750, '2_Capability_Map'!$C$2:$C$200, '2_Capability_Map'!$M$2:$M$200, "Active"), "Active")</f>
        <v>Active</v>
      </c>
    </row>
    <row r="751" ht="199.5" customHeight="1">
      <c r="A751" s="28" t="s">
        <v>4679</v>
      </c>
      <c r="B751" s="28" t="s">
        <v>3985</v>
      </c>
      <c r="C751" s="32" t="s">
        <v>4006</v>
      </c>
      <c r="D751" s="33" t="s">
        <v>596</v>
      </c>
      <c r="E751" s="28" t="s">
        <v>597</v>
      </c>
      <c r="F751" s="28" t="s">
        <v>4680</v>
      </c>
      <c r="G751" s="28" t="s">
        <v>4649</v>
      </c>
      <c r="H751" s="28" t="s">
        <v>3989</v>
      </c>
      <c r="I751" s="28" t="s">
        <v>4681</v>
      </c>
      <c r="J751" s="28" t="s">
        <v>4682</v>
      </c>
      <c r="K751" s="28" t="s">
        <v>4683</v>
      </c>
      <c r="L751" s="28" t="s">
        <v>4684</v>
      </c>
      <c r="M751" s="28" t="s">
        <v>4654</v>
      </c>
      <c r="N751" s="28" t="s">
        <v>3995</v>
      </c>
      <c r="O751" s="28"/>
      <c r="P751" s="29" t="str">
        <f t="array" ref="P751">IFERROR(XLOOKUP(D751, '2_Capability_Map'!$C$2:$C$200, '2_Capability_Map'!$M$2:$M$200, "Active"), "Active")</f>
        <v>Active</v>
      </c>
    </row>
    <row r="752" ht="199.5" customHeight="1">
      <c r="A752" s="28" t="s">
        <v>4685</v>
      </c>
      <c r="B752" s="28" t="s">
        <v>3985</v>
      </c>
      <c r="C752" s="32" t="s">
        <v>3997</v>
      </c>
      <c r="D752" s="33" t="s">
        <v>606</v>
      </c>
      <c r="E752" s="28" t="s">
        <v>607</v>
      </c>
      <c r="F752" s="28" t="s">
        <v>4686</v>
      </c>
      <c r="G752" s="28" t="s">
        <v>4629</v>
      </c>
      <c r="H752" s="28" t="s">
        <v>3989</v>
      </c>
      <c r="I752" s="28" t="s">
        <v>4687</v>
      </c>
      <c r="J752" s="28" t="s">
        <v>4688</v>
      </c>
      <c r="K752" s="28" t="s">
        <v>4689</v>
      </c>
      <c r="L752" s="28" t="s">
        <v>4690</v>
      </c>
      <c r="M752" s="28" t="s">
        <v>4634</v>
      </c>
      <c r="N752" s="28" t="s">
        <v>3995</v>
      </c>
      <c r="O752" s="28"/>
      <c r="P752" s="29" t="str">
        <f t="array" ref="P752">IFERROR(XLOOKUP(D752, '2_Capability_Map'!$C$2:$C$200, '2_Capability_Map'!$M$2:$M$200, "Active"), "Active")</f>
        <v>Active</v>
      </c>
    </row>
    <row r="753" ht="199.5" customHeight="1">
      <c r="A753" s="28" t="s">
        <v>4691</v>
      </c>
      <c r="B753" s="28" t="s">
        <v>3985</v>
      </c>
      <c r="C753" s="32" t="s">
        <v>3986</v>
      </c>
      <c r="D753" s="33" t="s">
        <v>606</v>
      </c>
      <c r="E753" s="28" t="s">
        <v>607</v>
      </c>
      <c r="F753" s="28" t="s">
        <v>4692</v>
      </c>
      <c r="G753" s="28" t="s">
        <v>4257</v>
      </c>
      <c r="H753" s="28" t="s">
        <v>3989</v>
      </c>
      <c r="I753" s="28" t="s">
        <v>4693</v>
      </c>
      <c r="J753" s="28" t="s">
        <v>4694</v>
      </c>
      <c r="K753" s="28" t="s">
        <v>4695</v>
      </c>
      <c r="L753" s="28" t="s">
        <v>4696</v>
      </c>
      <c r="M753" s="28" t="s">
        <v>4262</v>
      </c>
      <c r="N753" s="28" t="s">
        <v>3995</v>
      </c>
      <c r="O753" s="28"/>
      <c r="P753" s="29" t="str">
        <f t="array" ref="P753">IFERROR(XLOOKUP(D753, '2_Capability_Map'!$C$2:$C$200, '2_Capability_Map'!$M$2:$M$200, "Active"), "Active")</f>
        <v>Active</v>
      </c>
    </row>
    <row r="754" ht="199.5" customHeight="1">
      <c r="A754" s="28" t="s">
        <v>4697</v>
      </c>
      <c r="B754" s="28" t="s">
        <v>3985</v>
      </c>
      <c r="C754" s="32" t="s">
        <v>3986</v>
      </c>
      <c r="D754" s="33" t="s">
        <v>606</v>
      </c>
      <c r="E754" s="28" t="s">
        <v>607</v>
      </c>
      <c r="F754" s="28" t="s">
        <v>4698</v>
      </c>
      <c r="G754" s="28" t="s">
        <v>3988</v>
      </c>
      <c r="H754" s="28" t="s">
        <v>3989</v>
      </c>
      <c r="I754" s="28" t="s">
        <v>4699</v>
      </c>
      <c r="J754" s="28" t="s">
        <v>4700</v>
      </c>
      <c r="K754" s="28" t="s">
        <v>4701</v>
      </c>
      <c r="L754" s="28" t="s">
        <v>4702</v>
      </c>
      <c r="M754" s="28" t="s">
        <v>3994</v>
      </c>
      <c r="N754" s="28" t="s">
        <v>3995</v>
      </c>
      <c r="O754" s="28"/>
      <c r="P754" s="29" t="str">
        <f t="array" ref="P754">IFERROR(XLOOKUP(D754, '2_Capability_Map'!$C$2:$C$200, '2_Capability_Map'!$M$2:$M$200, "Active"), "Active")</f>
        <v>Active</v>
      </c>
    </row>
    <row r="755" ht="199.5" customHeight="1">
      <c r="A755" s="28" t="s">
        <v>4703</v>
      </c>
      <c r="B755" s="28" t="s">
        <v>3985</v>
      </c>
      <c r="C755" s="32" t="s">
        <v>4006</v>
      </c>
      <c r="D755" s="33" t="s">
        <v>606</v>
      </c>
      <c r="E755" s="28" t="s">
        <v>607</v>
      </c>
      <c r="F755" s="28" t="s">
        <v>4704</v>
      </c>
      <c r="G755" s="28" t="s">
        <v>4649</v>
      </c>
      <c r="H755" s="28" t="s">
        <v>3989</v>
      </c>
      <c r="I755" s="28" t="s">
        <v>4705</v>
      </c>
      <c r="J755" s="28" t="s">
        <v>4706</v>
      </c>
      <c r="K755" s="28" t="s">
        <v>4707</v>
      </c>
      <c r="L755" s="28" t="s">
        <v>4708</v>
      </c>
      <c r="M755" s="28" t="s">
        <v>4654</v>
      </c>
      <c r="N755" s="28" t="s">
        <v>3995</v>
      </c>
      <c r="O755" s="28"/>
      <c r="P755" s="29" t="str">
        <f t="array" ref="P755">IFERROR(XLOOKUP(D755, '2_Capability_Map'!$C$2:$C$200, '2_Capability_Map'!$M$2:$M$200, "Active"), "Active")</f>
        <v>Active</v>
      </c>
    </row>
    <row r="756" ht="199.5" customHeight="1">
      <c r="A756" s="28" t="s">
        <v>4709</v>
      </c>
      <c r="B756" s="28" t="s">
        <v>3985</v>
      </c>
      <c r="C756" s="32" t="s">
        <v>3997</v>
      </c>
      <c r="D756" s="33" t="s">
        <v>606</v>
      </c>
      <c r="E756" s="28" t="s">
        <v>607</v>
      </c>
      <c r="F756" s="28" t="s">
        <v>4710</v>
      </c>
      <c r="G756" s="28" t="s">
        <v>4502</v>
      </c>
      <c r="H756" s="28" t="s">
        <v>3989</v>
      </c>
      <c r="I756" s="28" t="s">
        <v>4711</v>
      </c>
      <c r="J756" s="28" t="s">
        <v>4712</v>
      </c>
      <c r="K756" s="28" t="s">
        <v>4713</v>
      </c>
      <c r="L756" s="28" t="s">
        <v>4714</v>
      </c>
      <c r="M756" s="28" t="s">
        <v>4507</v>
      </c>
      <c r="N756" s="28" t="s">
        <v>3995</v>
      </c>
      <c r="O756" s="28"/>
      <c r="P756" s="29" t="str">
        <f t="array" ref="P756">IFERROR(XLOOKUP(D756, '2_Capability_Map'!$C$2:$C$200, '2_Capability_Map'!$M$2:$M$200, "Active"), "Active")</f>
        <v>Active</v>
      </c>
    </row>
    <row r="757" ht="199.5" customHeight="1">
      <c r="A757" s="28" t="s">
        <v>4715</v>
      </c>
      <c r="B757" s="28" t="s">
        <v>3985</v>
      </c>
      <c r="C757" s="32" t="s">
        <v>3997</v>
      </c>
      <c r="D757" s="33" t="s">
        <v>612</v>
      </c>
      <c r="E757" s="28" t="s">
        <v>613</v>
      </c>
      <c r="F757" s="28" t="s">
        <v>4716</v>
      </c>
      <c r="G757" s="28" t="s">
        <v>4446</v>
      </c>
      <c r="H757" s="28" t="s">
        <v>3989</v>
      </c>
      <c r="I757" s="28" t="s">
        <v>4717</v>
      </c>
      <c r="J757" s="28" t="s">
        <v>4718</v>
      </c>
      <c r="K757" s="28" t="s">
        <v>4719</v>
      </c>
      <c r="L757" s="28" t="s">
        <v>4720</v>
      </c>
      <c r="M757" s="28" t="s">
        <v>4451</v>
      </c>
      <c r="N757" s="28" t="s">
        <v>3995</v>
      </c>
      <c r="O757" s="28"/>
      <c r="P757" s="29" t="str">
        <f t="array" ref="P757">IFERROR(XLOOKUP(D757, '2_Capability_Map'!$C$2:$C$200, '2_Capability_Map'!$M$2:$M$200, "Active"), "Active")</f>
        <v>Active</v>
      </c>
    </row>
    <row r="758" ht="199.5" customHeight="1">
      <c r="A758" s="28" t="s">
        <v>4721</v>
      </c>
      <c r="B758" s="28" t="s">
        <v>3985</v>
      </c>
      <c r="C758" s="32" t="s">
        <v>3986</v>
      </c>
      <c r="D758" s="33" t="s">
        <v>612</v>
      </c>
      <c r="E758" s="28" t="s">
        <v>613</v>
      </c>
      <c r="F758" s="28" t="s">
        <v>4722</v>
      </c>
      <c r="G758" s="28" t="s">
        <v>4257</v>
      </c>
      <c r="H758" s="28" t="s">
        <v>3989</v>
      </c>
      <c r="I758" s="28" t="s">
        <v>4723</v>
      </c>
      <c r="J758" s="28" t="s">
        <v>4724</v>
      </c>
      <c r="K758" s="28" t="s">
        <v>4725</v>
      </c>
      <c r="L758" s="28" t="s">
        <v>4726</v>
      </c>
      <c r="M758" s="28" t="s">
        <v>4262</v>
      </c>
      <c r="N758" s="28" t="s">
        <v>3995</v>
      </c>
      <c r="O758" s="28"/>
      <c r="P758" s="29" t="str">
        <f t="array" ref="P758">IFERROR(XLOOKUP(D758, '2_Capability_Map'!$C$2:$C$200, '2_Capability_Map'!$M$2:$M$200, "Active"), "Active")</f>
        <v>Active</v>
      </c>
    </row>
    <row r="759" ht="199.5" customHeight="1">
      <c r="A759" s="28" t="s">
        <v>4727</v>
      </c>
      <c r="B759" s="28" t="s">
        <v>3985</v>
      </c>
      <c r="C759" s="32" t="s">
        <v>4006</v>
      </c>
      <c r="D759" s="33" t="s">
        <v>612</v>
      </c>
      <c r="E759" s="28" t="s">
        <v>613</v>
      </c>
      <c r="F759" s="28" t="s">
        <v>4728</v>
      </c>
      <c r="G759" s="28" t="s">
        <v>4649</v>
      </c>
      <c r="H759" s="28" t="s">
        <v>3989</v>
      </c>
      <c r="I759" s="28" t="s">
        <v>4729</v>
      </c>
      <c r="J759" s="28" t="s">
        <v>4730</v>
      </c>
      <c r="K759" s="28" t="s">
        <v>4731</v>
      </c>
      <c r="L759" s="28" t="s">
        <v>4732</v>
      </c>
      <c r="M759" s="28" t="s">
        <v>4654</v>
      </c>
      <c r="N759" s="28" t="s">
        <v>3995</v>
      </c>
      <c r="O759" s="28"/>
      <c r="P759" s="29" t="str">
        <f t="array" ref="P759">IFERROR(XLOOKUP(D759, '2_Capability_Map'!$C$2:$C$200, '2_Capability_Map'!$M$2:$M$200, "Active"), "Active")</f>
        <v>Active</v>
      </c>
    </row>
    <row r="760" ht="199.5" customHeight="1">
      <c r="A760" s="28" t="s">
        <v>4733</v>
      </c>
      <c r="B760" s="28" t="s">
        <v>3985</v>
      </c>
      <c r="C760" s="32" t="s">
        <v>3997</v>
      </c>
      <c r="D760" s="33" t="s">
        <v>612</v>
      </c>
      <c r="E760" s="28" t="s">
        <v>613</v>
      </c>
      <c r="F760" s="28" t="s">
        <v>4734</v>
      </c>
      <c r="G760" s="28" t="s">
        <v>4219</v>
      </c>
      <c r="H760" s="28" t="s">
        <v>3989</v>
      </c>
      <c r="I760" s="28" t="s">
        <v>4735</v>
      </c>
      <c r="J760" s="28" t="s">
        <v>4736</v>
      </c>
      <c r="K760" s="28" t="s">
        <v>4737</v>
      </c>
      <c r="L760" s="28" t="s">
        <v>4738</v>
      </c>
      <c r="M760" s="28" t="s">
        <v>4224</v>
      </c>
      <c r="N760" s="28" t="s">
        <v>3995</v>
      </c>
      <c r="O760" s="28"/>
      <c r="P760" s="29" t="str">
        <f t="array" ref="P760">IFERROR(XLOOKUP(D760, '2_Capability_Map'!$C$2:$C$200, '2_Capability_Map'!$M$2:$M$200, "Active"), "Active")</f>
        <v>Active</v>
      </c>
    </row>
    <row r="761" ht="199.5" customHeight="1">
      <c r="A761" s="28" t="s">
        <v>4739</v>
      </c>
      <c r="B761" s="28" t="s">
        <v>3985</v>
      </c>
      <c r="C761" s="32" t="s">
        <v>3997</v>
      </c>
      <c r="D761" s="33" t="s">
        <v>612</v>
      </c>
      <c r="E761" s="28" t="s">
        <v>613</v>
      </c>
      <c r="F761" s="28" t="s">
        <v>4740</v>
      </c>
      <c r="G761" s="28" t="s">
        <v>4502</v>
      </c>
      <c r="H761" s="28" t="s">
        <v>3989</v>
      </c>
      <c r="I761" s="28" t="s">
        <v>4741</v>
      </c>
      <c r="J761" s="28" t="s">
        <v>4742</v>
      </c>
      <c r="K761" s="28" t="s">
        <v>4743</v>
      </c>
      <c r="L761" s="28" t="s">
        <v>4744</v>
      </c>
      <c r="M761" s="28" t="s">
        <v>4507</v>
      </c>
      <c r="N761" s="28" t="s">
        <v>3995</v>
      </c>
      <c r="O761" s="28"/>
      <c r="P761" s="29" t="str">
        <f t="array" ref="P761">IFERROR(XLOOKUP(D761, '2_Capability_Map'!$C$2:$C$200, '2_Capability_Map'!$M$2:$M$200, "Active"), "Active")</f>
        <v>Active</v>
      </c>
    </row>
    <row r="762" ht="199.5" customHeight="1">
      <c r="A762" s="28" t="s">
        <v>4745</v>
      </c>
      <c r="B762" s="28" t="s">
        <v>3985</v>
      </c>
      <c r="C762" s="32" t="s">
        <v>3997</v>
      </c>
      <c r="D762" s="33" t="s">
        <v>625</v>
      </c>
      <c r="E762" s="28" t="s">
        <v>626</v>
      </c>
      <c r="F762" s="28" t="s">
        <v>4746</v>
      </c>
      <c r="G762" s="28" t="s">
        <v>4446</v>
      </c>
      <c r="H762" s="28" t="s">
        <v>3989</v>
      </c>
      <c r="I762" s="28" t="s">
        <v>4747</v>
      </c>
      <c r="J762" s="28" t="s">
        <v>4748</v>
      </c>
      <c r="K762" s="28" t="s">
        <v>4749</v>
      </c>
      <c r="L762" s="28" t="s">
        <v>4750</v>
      </c>
      <c r="M762" s="28" t="s">
        <v>4451</v>
      </c>
      <c r="N762" s="28" t="s">
        <v>3995</v>
      </c>
      <c r="O762" s="28"/>
      <c r="P762" s="29" t="str">
        <f t="array" ref="P762">IFERROR(XLOOKUP(D762, '2_Capability_Map'!$C$2:$C$200, '2_Capability_Map'!$M$2:$M$200, "Active"), "Active")</f>
        <v>Active</v>
      </c>
    </row>
    <row r="763" ht="199.5" customHeight="1">
      <c r="A763" s="28" t="s">
        <v>4751</v>
      </c>
      <c r="B763" s="28" t="s">
        <v>3985</v>
      </c>
      <c r="C763" s="32" t="s">
        <v>4006</v>
      </c>
      <c r="D763" s="33" t="s">
        <v>625</v>
      </c>
      <c r="E763" s="28" t="s">
        <v>626</v>
      </c>
      <c r="F763" s="28" t="s">
        <v>4752</v>
      </c>
      <c r="G763" s="28" t="s">
        <v>4649</v>
      </c>
      <c r="H763" s="28" t="s">
        <v>3989</v>
      </c>
      <c r="I763" s="28" t="s">
        <v>4753</v>
      </c>
      <c r="J763" s="28" t="s">
        <v>4754</v>
      </c>
      <c r="K763" s="28" t="s">
        <v>4755</v>
      </c>
      <c r="L763" s="28" t="s">
        <v>4756</v>
      </c>
      <c r="M763" s="28" t="s">
        <v>4654</v>
      </c>
      <c r="N763" s="28" t="s">
        <v>3995</v>
      </c>
      <c r="O763" s="28"/>
      <c r="P763" s="29" t="str">
        <f t="array" ref="P763">IFERROR(XLOOKUP(D763, '2_Capability_Map'!$C$2:$C$200, '2_Capability_Map'!$M$2:$M$200, "Active"), "Active")</f>
        <v>Active</v>
      </c>
    </row>
    <row r="764" ht="199.5" customHeight="1">
      <c r="A764" s="28" t="s">
        <v>4757</v>
      </c>
      <c r="B764" s="28" t="s">
        <v>3985</v>
      </c>
      <c r="C764" s="32" t="s">
        <v>3986</v>
      </c>
      <c r="D764" s="33" t="s">
        <v>625</v>
      </c>
      <c r="E764" s="28" t="s">
        <v>626</v>
      </c>
      <c r="F764" s="28" t="s">
        <v>4758</v>
      </c>
      <c r="G764" s="28" t="s">
        <v>4257</v>
      </c>
      <c r="H764" s="28" t="s">
        <v>3989</v>
      </c>
      <c r="I764" s="28" t="s">
        <v>4759</v>
      </c>
      <c r="J764" s="28" t="s">
        <v>4760</v>
      </c>
      <c r="K764" s="28" t="s">
        <v>4761</v>
      </c>
      <c r="L764" s="28" t="s">
        <v>4762</v>
      </c>
      <c r="M764" s="28" t="s">
        <v>4262</v>
      </c>
      <c r="N764" s="28" t="s">
        <v>3995</v>
      </c>
      <c r="O764" s="28"/>
      <c r="P764" s="29" t="str">
        <f t="array" ref="P764">IFERROR(XLOOKUP(D764, '2_Capability_Map'!$C$2:$C$200, '2_Capability_Map'!$M$2:$M$200, "Active"), "Active")</f>
        <v>Active</v>
      </c>
    </row>
    <row r="765" ht="199.5" customHeight="1">
      <c r="A765" s="28" t="s">
        <v>4763</v>
      </c>
      <c r="B765" s="28" t="s">
        <v>3985</v>
      </c>
      <c r="C765" s="32" t="s">
        <v>3997</v>
      </c>
      <c r="D765" s="33" t="s">
        <v>625</v>
      </c>
      <c r="E765" s="28" t="s">
        <v>626</v>
      </c>
      <c r="F765" s="28" t="s">
        <v>4764</v>
      </c>
      <c r="G765" s="28" t="s">
        <v>4219</v>
      </c>
      <c r="H765" s="28" t="s">
        <v>3989</v>
      </c>
      <c r="I765" s="28" t="s">
        <v>4765</v>
      </c>
      <c r="J765" s="28" t="s">
        <v>4766</v>
      </c>
      <c r="K765" s="28" t="s">
        <v>4767</v>
      </c>
      <c r="L765" s="28" t="s">
        <v>4768</v>
      </c>
      <c r="M765" s="28" t="s">
        <v>4224</v>
      </c>
      <c r="N765" s="28" t="s">
        <v>3995</v>
      </c>
      <c r="O765" s="28"/>
      <c r="P765" s="29" t="str">
        <f t="array" ref="P765">IFERROR(XLOOKUP(D765, '2_Capability_Map'!$C$2:$C$200, '2_Capability_Map'!$M$2:$M$200, "Active"), "Active")</f>
        <v>Active</v>
      </c>
    </row>
    <row r="766" ht="199.5" customHeight="1">
      <c r="A766" s="28" t="s">
        <v>4769</v>
      </c>
      <c r="B766" s="28" t="s">
        <v>3985</v>
      </c>
      <c r="C766" s="32" t="s">
        <v>3997</v>
      </c>
      <c r="D766" s="33" t="s">
        <v>625</v>
      </c>
      <c r="E766" s="28" t="s">
        <v>626</v>
      </c>
      <c r="F766" s="28" t="s">
        <v>4770</v>
      </c>
      <c r="G766" s="28" t="s">
        <v>4502</v>
      </c>
      <c r="H766" s="28" t="s">
        <v>3989</v>
      </c>
      <c r="I766" s="28" t="s">
        <v>4771</v>
      </c>
      <c r="J766" s="28" t="s">
        <v>4772</v>
      </c>
      <c r="K766" s="28" t="s">
        <v>4773</v>
      </c>
      <c r="L766" s="28" t="s">
        <v>4774</v>
      </c>
      <c r="M766" s="28" t="s">
        <v>4507</v>
      </c>
      <c r="N766" s="28" t="s">
        <v>3995</v>
      </c>
      <c r="O766" s="28"/>
      <c r="P766" s="29" t="str">
        <f t="array" ref="P766">IFERROR(XLOOKUP(D766, '2_Capability_Map'!$C$2:$C$200, '2_Capability_Map'!$M$2:$M$200, "Active"), "Active")</f>
        <v>Active</v>
      </c>
    </row>
    <row r="767" ht="199.5" customHeight="1">
      <c r="A767" s="28" t="s">
        <v>4775</v>
      </c>
      <c r="B767" s="28" t="s">
        <v>3985</v>
      </c>
      <c r="C767" s="32" t="s">
        <v>3997</v>
      </c>
      <c r="D767" s="33" t="s">
        <v>630</v>
      </c>
      <c r="E767" s="28" t="s">
        <v>631</v>
      </c>
      <c r="F767" s="28" t="s">
        <v>4776</v>
      </c>
      <c r="G767" s="28" t="s">
        <v>4446</v>
      </c>
      <c r="H767" s="28" t="s">
        <v>3989</v>
      </c>
      <c r="I767" s="28" t="s">
        <v>4777</v>
      </c>
      <c r="J767" s="28" t="s">
        <v>4778</v>
      </c>
      <c r="K767" s="28" t="s">
        <v>4779</v>
      </c>
      <c r="L767" s="28" t="s">
        <v>4780</v>
      </c>
      <c r="M767" s="28" t="s">
        <v>4451</v>
      </c>
      <c r="N767" s="28" t="s">
        <v>3995</v>
      </c>
      <c r="O767" s="28"/>
      <c r="P767" s="29" t="str">
        <f t="array" ref="P767">IFERROR(XLOOKUP(D767, '2_Capability_Map'!$C$2:$C$200, '2_Capability_Map'!$M$2:$M$200, "Active"), "Active")</f>
        <v>Active</v>
      </c>
    </row>
    <row r="768" ht="199.5" customHeight="1">
      <c r="A768" s="28" t="s">
        <v>4781</v>
      </c>
      <c r="B768" s="28" t="s">
        <v>3985</v>
      </c>
      <c r="C768" s="32" t="s">
        <v>3986</v>
      </c>
      <c r="D768" s="33" t="s">
        <v>630</v>
      </c>
      <c r="E768" s="28" t="s">
        <v>631</v>
      </c>
      <c r="F768" s="28" t="s">
        <v>4782</v>
      </c>
      <c r="G768" s="28" t="s">
        <v>4257</v>
      </c>
      <c r="H768" s="28" t="s">
        <v>3989</v>
      </c>
      <c r="I768" s="28" t="s">
        <v>4783</v>
      </c>
      <c r="J768" s="28" t="s">
        <v>4784</v>
      </c>
      <c r="K768" s="28" t="s">
        <v>4785</v>
      </c>
      <c r="L768" s="28" t="s">
        <v>4786</v>
      </c>
      <c r="M768" s="28" t="s">
        <v>4262</v>
      </c>
      <c r="N768" s="28" t="s">
        <v>3995</v>
      </c>
      <c r="O768" s="28"/>
      <c r="P768" s="29" t="str">
        <f t="array" ref="P768">IFERROR(XLOOKUP(D768, '2_Capability_Map'!$C$2:$C$200, '2_Capability_Map'!$M$2:$M$200, "Active"), "Active")</f>
        <v>Active</v>
      </c>
    </row>
    <row r="769" ht="199.5" customHeight="1">
      <c r="A769" s="28" t="s">
        <v>4787</v>
      </c>
      <c r="B769" s="28" t="s">
        <v>3985</v>
      </c>
      <c r="C769" s="32" t="s">
        <v>4006</v>
      </c>
      <c r="D769" s="33" t="s">
        <v>630</v>
      </c>
      <c r="E769" s="28" t="s">
        <v>631</v>
      </c>
      <c r="F769" s="28" t="s">
        <v>4788</v>
      </c>
      <c r="G769" s="28" t="s">
        <v>4649</v>
      </c>
      <c r="H769" s="28" t="s">
        <v>3989</v>
      </c>
      <c r="I769" s="28" t="s">
        <v>4789</v>
      </c>
      <c r="J769" s="28" t="s">
        <v>4790</v>
      </c>
      <c r="K769" s="28" t="s">
        <v>4791</v>
      </c>
      <c r="L769" s="28" t="s">
        <v>4792</v>
      </c>
      <c r="M769" s="28" t="s">
        <v>4654</v>
      </c>
      <c r="N769" s="28" t="s">
        <v>3995</v>
      </c>
      <c r="O769" s="28"/>
      <c r="P769" s="29" t="str">
        <f t="array" ref="P769">IFERROR(XLOOKUP(D769, '2_Capability_Map'!$C$2:$C$200, '2_Capability_Map'!$M$2:$M$200, "Active"), "Active")</f>
        <v>Active</v>
      </c>
    </row>
    <row r="770" ht="199.5" customHeight="1">
      <c r="A770" s="28" t="s">
        <v>4793</v>
      </c>
      <c r="B770" s="28" t="s">
        <v>3985</v>
      </c>
      <c r="C770" s="32" t="s">
        <v>3997</v>
      </c>
      <c r="D770" s="33" t="s">
        <v>630</v>
      </c>
      <c r="E770" s="28" t="s">
        <v>631</v>
      </c>
      <c r="F770" s="28" t="s">
        <v>4794</v>
      </c>
      <c r="G770" s="28" t="s">
        <v>4219</v>
      </c>
      <c r="H770" s="28" t="s">
        <v>3989</v>
      </c>
      <c r="I770" s="28" t="s">
        <v>4795</v>
      </c>
      <c r="J770" s="28" t="s">
        <v>4796</v>
      </c>
      <c r="K770" s="28" t="s">
        <v>4797</v>
      </c>
      <c r="L770" s="28" t="s">
        <v>4798</v>
      </c>
      <c r="M770" s="28" t="s">
        <v>4224</v>
      </c>
      <c r="N770" s="28" t="s">
        <v>3995</v>
      </c>
      <c r="O770" s="28"/>
      <c r="P770" s="29" t="str">
        <f t="array" ref="P770">IFERROR(XLOOKUP(D770, '2_Capability_Map'!$C$2:$C$200, '2_Capability_Map'!$M$2:$M$200, "Active"), "Active")</f>
        <v>Active</v>
      </c>
    </row>
    <row r="771" ht="199.5" customHeight="1">
      <c r="A771" s="28" t="s">
        <v>4799</v>
      </c>
      <c r="B771" s="28" t="s">
        <v>3985</v>
      </c>
      <c r="C771" s="32" t="s">
        <v>3997</v>
      </c>
      <c r="D771" s="33" t="s">
        <v>630</v>
      </c>
      <c r="E771" s="28" t="s">
        <v>631</v>
      </c>
      <c r="F771" s="28" t="s">
        <v>4800</v>
      </c>
      <c r="G771" s="28" t="s">
        <v>4502</v>
      </c>
      <c r="H771" s="28" t="s">
        <v>3989</v>
      </c>
      <c r="I771" s="28" t="s">
        <v>4801</v>
      </c>
      <c r="J771" s="28" t="s">
        <v>4802</v>
      </c>
      <c r="K771" s="28" t="s">
        <v>4803</v>
      </c>
      <c r="L771" s="28" t="s">
        <v>4804</v>
      </c>
      <c r="M771" s="28" t="s">
        <v>4507</v>
      </c>
      <c r="N771" s="28" t="s">
        <v>3995</v>
      </c>
      <c r="O771" s="28"/>
      <c r="P771" s="29" t="str">
        <f t="array" ref="P771">IFERROR(XLOOKUP(D771, '2_Capability_Map'!$C$2:$C$200, '2_Capability_Map'!$M$2:$M$200, "Active"), "Active")</f>
        <v>Active</v>
      </c>
    </row>
    <row r="772" ht="199.5" customHeight="1">
      <c r="A772" s="28" t="s">
        <v>4805</v>
      </c>
      <c r="B772" s="28" t="s">
        <v>3985</v>
      </c>
      <c r="C772" s="32" t="s">
        <v>3997</v>
      </c>
      <c r="D772" s="33" t="s">
        <v>635</v>
      </c>
      <c r="E772" s="28" t="s">
        <v>636</v>
      </c>
      <c r="F772" s="28" t="s">
        <v>4806</v>
      </c>
      <c r="G772" s="28" t="s">
        <v>4502</v>
      </c>
      <c r="H772" s="28" t="s">
        <v>3989</v>
      </c>
      <c r="I772" s="28" t="s">
        <v>4807</v>
      </c>
      <c r="J772" s="28" t="s">
        <v>4808</v>
      </c>
      <c r="K772" s="28" t="s">
        <v>4809</v>
      </c>
      <c r="L772" s="28" t="s">
        <v>4810</v>
      </c>
      <c r="M772" s="28" t="s">
        <v>4507</v>
      </c>
      <c r="N772" s="28" t="s">
        <v>3995</v>
      </c>
      <c r="O772" s="28"/>
      <c r="P772" s="29" t="str">
        <f t="array" ref="P772">IFERROR(XLOOKUP(D772, '2_Capability_Map'!$C$2:$C$200, '2_Capability_Map'!$M$2:$M$200, "Active"), "Active")</f>
        <v>Active</v>
      </c>
    </row>
    <row r="773" ht="199.5" customHeight="1">
      <c r="A773" s="28" t="s">
        <v>4811</v>
      </c>
      <c r="B773" s="28" t="s">
        <v>3985</v>
      </c>
      <c r="C773" s="32" t="s">
        <v>3997</v>
      </c>
      <c r="D773" s="33" t="s">
        <v>635</v>
      </c>
      <c r="E773" s="28" t="s">
        <v>636</v>
      </c>
      <c r="F773" s="28" t="s">
        <v>4812</v>
      </c>
      <c r="G773" s="28" t="s">
        <v>4446</v>
      </c>
      <c r="H773" s="28" t="s">
        <v>3989</v>
      </c>
      <c r="I773" s="28" t="s">
        <v>4813</v>
      </c>
      <c r="J773" s="28" t="s">
        <v>4814</v>
      </c>
      <c r="K773" s="28" t="s">
        <v>4815</v>
      </c>
      <c r="L773" s="28" t="s">
        <v>4816</v>
      </c>
      <c r="M773" s="28" t="s">
        <v>4451</v>
      </c>
      <c r="N773" s="28" t="s">
        <v>3995</v>
      </c>
      <c r="O773" s="28"/>
      <c r="P773" s="29" t="str">
        <f t="array" ref="P773">IFERROR(XLOOKUP(D773, '2_Capability_Map'!$C$2:$C$200, '2_Capability_Map'!$M$2:$M$200, "Active"), "Active")</f>
        <v>Active</v>
      </c>
    </row>
    <row r="774" ht="199.5" customHeight="1">
      <c r="A774" s="28" t="s">
        <v>4817</v>
      </c>
      <c r="B774" s="28" t="s">
        <v>3985</v>
      </c>
      <c r="C774" s="32" t="s">
        <v>3986</v>
      </c>
      <c r="D774" s="33" t="s">
        <v>635</v>
      </c>
      <c r="E774" s="28" t="s">
        <v>636</v>
      </c>
      <c r="F774" s="28" t="s">
        <v>4818</v>
      </c>
      <c r="G774" s="28" t="s">
        <v>4257</v>
      </c>
      <c r="H774" s="28" t="s">
        <v>3989</v>
      </c>
      <c r="I774" s="28" t="s">
        <v>4819</v>
      </c>
      <c r="J774" s="28" t="s">
        <v>4820</v>
      </c>
      <c r="K774" s="28" t="s">
        <v>4821</v>
      </c>
      <c r="L774" s="28" t="s">
        <v>4822</v>
      </c>
      <c r="M774" s="28" t="s">
        <v>4262</v>
      </c>
      <c r="N774" s="28" t="s">
        <v>3995</v>
      </c>
      <c r="O774" s="28"/>
      <c r="P774" s="29" t="str">
        <f t="array" ref="P774">IFERROR(XLOOKUP(D774, '2_Capability_Map'!$C$2:$C$200, '2_Capability_Map'!$M$2:$M$200, "Active"), "Active")</f>
        <v>Active</v>
      </c>
    </row>
    <row r="775" ht="199.5" customHeight="1">
      <c r="A775" s="28" t="s">
        <v>4823</v>
      </c>
      <c r="B775" s="28" t="s">
        <v>3985</v>
      </c>
      <c r="C775" s="32" t="s">
        <v>4006</v>
      </c>
      <c r="D775" s="33" t="s">
        <v>635</v>
      </c>
      <c r="E775" s="28" t="s">
        <v>636</v>
      </c>
      <c r="F775" s="28" t="s">
        <v>4824</v>
      </c>
      <c r="G775" s="28" t="s">
        <v>4649</v>
      </c>
      <c r="H775" s="28" t="s">
        <v>3989</v>
      </c>
      <c r="I775" s="28" t="s">
        <v>4825</v>
      </c>
      <c r="J775" s="28" t="s">
        <v>4826</v>
      </c>
      <c r="K775" s="28" t="s">
        <v>4827</v>
      </c>
      <c r="L775" s="28" t="s">
        <v>4828</v>
      </c>
      <c r="M775" s="28" t="s">
        <v>4654</v>
      </c>
      <c r="N775" s="28" t="s">
        <v>3995</v>
      </c>
      <c r="O775" s="28"/>
      <c r="P775" s="29" t="str">
        <f t="array" ref="P775">IFERROR(XLOOKUP(D775, '2_Capability_Map'!$C$2:$C$200, '2_Capability_Map'!$M$2:$M$200, "Active"), "Active")</f>
        <v>Active</v>
      </c>
    </row>
    <row r="776" ht="199.5" customHeight="1">
      <c r="A776" s="28" t="s">
        <v>4829</v>
      </c>
      <c r="B776" s="28" t="s">
        <v>3985</v>
      </c>
      <c r="C776" s="32" t="s">
        <v>3997</v>
      </c>
      <c r="D776" s="33" t="s">
        <v>635</v>
      </c>
      <c r="E776" s="28" t="s">
        <v>636</v>
      </c>
      <c r="F776" s="28" t="s">
        <v>4830</v>
      </c>
      <c r="G776" s="28" t="s">
        <v>4219</v>
      </c>
      <c r="H776" s="28" t="s">
        <v>3989</v>
      </c>
      <c r="I776" s="28" t="s">
        <v>4831</v>
      </c>
      <c r="J776" s="28" t="s">
        <v>4832</v>
      </c>
      <c r="K776" s="28" t="s">
        <v>4833</v>
      </c>
      <c r="L776" s="28" t="s">
        <v>4834</v>
      </c>
      <c r="M776" s="28" t="s">
        <v>4224</v>
      </c>
      <c r="N776" s="28" t="s">
        <v>3995</v>
      </c>
      <c r="O776" s="28"/>
      <c r="P776" s="29" t="str">
        <f t="array" ref="P776">IFERROR(XLOOKUP(D776, '2_Capability_Map'!$C$2:$C$200, '2_Capability_Map'!$M$2:$M$200, "Active"), "Active")</f>
        <v>Active</v>
      </c>
    </row>
    <row r="777" ht="199.5" customHeight="1">
      <c r="A777" s="28" t="s">
        <v>4835</v>
      </c>
      <c r="B777" s="28" t="s">
        <v>3985</v>
      </c>
      <c r="C777" s="32" t="s">
        <v>3997</v>
      </c>
      <c r="D777" s="33" t="s">
        <v>640</v>
      </c>
      <c r="E777" s="28" t="s">
        <v>641</v>
      </c>
      <c r="F777" s="28" t="s">
        <v>4836</v>
      </c>
      <c r="G777" s="28" t="s">
        <v>4446</v>
      </c>
      <c r="H777" s="28" t="s">
        <v>3989</v>
      </c>
      <c r="I777" s="28" t="s">
        <v>4837</v>
      </c>
      <c r="J777" s="28" t="s">
        <v>4838</v>
      </c>
      <c r="K777" s="28" t="s">
        <v>4839</v>
      </c>
      <c r="L777" s="28" t="s">
        <v>4840</v>
      </c>
      <c r="M777" s="28" t="s">
        <v>4451</v>
      </c>
      <c r="N777" s="28" t="s">
        <v>3995</v>
      </c>
      <c r="O777" s="28"/>
      <c r="P777" s="29" t="str">
        <f t="array" ref="P777">IFERROR(XLOOKUP(D777, '2_Capability_Map'!$C$2:$C$200, '2_Capability_Map'!$M$2:$M$200, "Active"), "Active")</f>
        <v>Active</v>
      </c>
    </row>
    <row r="778" ht="199.5" customHeight="1">
      <c r="A778" s="28" t="s">
        <v>4841</v>
      </c>
      <c r="B778" s="28" t="s">
        <v>3985</v>
      </c>
      <c r="C778" s="32" t="s">
        <v>3997</v>
      </c>
      <c r="D778" s="33" t="s">
        <v>640</v>
      </c>
      <c r="E778" s="28" t="s">
        <v>641</v>
      </c>
      <c r="F778" s="28" t="s">
        <v>4842</v>
      </c>
      <c r="G778" s="28" t="s">
        <v>4502</v>
      </c>
      <c r="H778" s="28" t="s">
        <v>3989</v>
      </c>
      <c r="I778" s="28" t="s">
        <v>4843</v>
      </c>
      <c r="J778" s="28" t="s">
        <v>4844</v>
      </c>
      <c r="K778" s="28" t="s">
        <v>4845</v>
      </c>
      <c r="L778" s="28" t="s">
        <v>4846</v>
      </c>
      <c r="M778" s="28" t="s">
        <v>4507</v>
      </c>
      <c r="N778" s="28" t="s">
        <v>3995</v>
      </c>
      <c r="O778" s="28"/>
      <c r="P778" s="29" t="str">
        <f t="array" ref="P778">IFERROR(XLOOKUP(D778, '2_Capability_Map'!$C$2:$C$200, '2_Capability_Map'!$M$2:$M$200, "Active"), "Active")</f>
        <v>Active</v>
      </c>
    </row>
    <row r="779" ht="199.5" customHeight="1">
      <c r="A779" s="28" t="s">
        <v>4847</v>
      </c>
      <c r="B779" s="28" t="s">
        <v>3985</v>
      </c>
      <c r="C779" s="32" t="s">
        <v>3997</v>
      </c>
      <c r="D779" s="33" t="s">
        <v>640</v>
      </c>
      <c r="E779" s="28" t="s">
        <v>641</v>
      </c>
      <c r="F779" s="28" t="s">
        <v>4848</v>
      </c>
      <c r="G779" s="28" t="s">
        <v>4219</v>
      </c>
      <c r="H779" s="28" t="s">
        <v>3989</v>
      </c>
      <c r="I779" s="28" t="s">
        <v>4849</v>
      </c>
      <c r="J779" s="28" t="s">
        <v>4850</v>
      </c>
      <c r="K779" s="28" t="s">
        <v>4851</v>
      </c>
      <c r="L779" s="28" t="s">
        <v>4852</v>
      </c>
      <c r="M779" s="28" t="s">
        <v>4224</v>
      </c>
      <c r="N779" s="28" t="s">
        <v>3995</v>
      </c>
      <c r="O779" s="28"/>
      <c r="P779" s="29" t="str">
        <f t="array" ref="P779">IFERROR(XLOOKUP(D779, '2_Capability_Map'!$C$2:$C$200, '2_Capability_Map'!$M$2:$M$200, "Active"), "Active")</f>
        <v>Active</v>
      </c>
    </row>
    <row r="780" ht="199.5" customHeight="1">
      <c r="A780" s="28" t="s">
        <v>4853</v>
      </c>
      <c r="B780" s="28" t="s">
        <v>3985</v>
      </c>
      <c r="C780" s="32" t="s">
        <v>3986</v>
      </c>
      <c r="D780" s="33" t="s">
        <v>640</v>
      </c>
      <c r="E780" s="28" t="s">
        <v>641</v>
      </c>
      <c r="F780" s="28" t="s">
        <v>4854</v>
      </c>
      <c r="G780" s="28" t="s">
        <v>4257</v>
      </c>
      <c r="H780" s="28" t="s">
        <v>3989</v>
      </c>
      <c r="I780" s="28" t="s">
        <v>4855</v>
      </c>
      <c r="J780" s="28" t="s">
        <v>4856</v>
      </c>
      <c r="K780" s="28" t="s">
        <v>4857</v>
      </c>
      <c r="L780" s="28" t="s">
        <v>4858</v>
      </c>
      <c r="M780" s="28" t="s">
        <v>4262</v>
      </c>
      <c r="N780" s="28" t="s">
        <v>3995</v>
      </c>
      <c r="O780" s="28"/>
      <c r="P780" s="29" t="str">
        <f t="array" ref="P780">IFERROR(XLOOKUP(D780, '2_Capability_Map'!$C$2:$C$200, '2_Capability_Map'!$M$2:$M$200, "Active"), "Active")</f>
        <v>Active</v>
      </c>
    </row>
    <row r="781" ht="199.5" customHeight="1">
      <c r="A781" s="28" t="s">
        <v>4859</v>
      </c>
      <c r="B781" s="28" t="s">
        <v>3985</v>
      </c>
      <c r="C781" s="32" t="s">
        <v>4006</v>
      </c>
      <c r="D781" s="33" t="s">
        <v>640</v>
      </c>
      <c r="E781" s="28" t="s">
        <v>641</v>
      </c>
      <c r="F781" s="28" t="s">
        <v>4860</v>
      </c>
      <c r="G781" s="28" t="s">
        <v>4649</v>
      </c>
      <c r="H781" s="28" t="s">
        <v>3989</v>
      </c>
      <c r="I781" s="28" t="s">
        <v>4861</v>
      </c>
      <c r="J781" s="28" t="s">
        <v>4862</v>
      </c>
      <c r="K781" s="28" t="s">
        <v>4863</v>
      </c>
      <c r="L781" s="28" t="s">
        <v>4864</v>
      </c>
      <c r="M781" s="28" t="s">
        <v>4654</v>
      </c>
      <c r="N781" s="28" t="s">
        <v>3995</v>
      </c>
      <c r="O781" s="28"/>
      <c r="P781" s="29" t="str">
        <f t="array" ref="P781">IFERROR(XLOOKUP(D781, '2_Capability_Map'!$C$2:$C$200, '2_Capability_Map'!$M$2:$M$200, "Active"), "Active")</f>
        <v>Active</v>
      </c>
    </row>
    <row r="782" ht="199.5" customHeight="1">
      <c r="A782" s="28" t="s">
        <v>4865</v>
      </c>
      <c r="B782" s="28" t="s">
        <v>3985</v>
      </c>
      <c r="C782" s="32" t="s">
        <v>3997</v>
      </c>
      <c r="D782" s="33" t="s">
        <v>646</v>
      </c>
      <c r="E782" s="28" t="s">
        <v>647</v>
      </c>
      <c r="F782" s="28" t="s">
        <v>4866</v>
      </c>
      <c r="G782" s="28" t="s">
        <v>4502</v>
      </c>
      <c r="H782" s="28" t="s">
        <v>3989</v>
      </c>
      <c r="I782" s="28" t="s">
        <v>4867</v>
      </c>
      <c r="J782" s="28" t="s">
        <v>4868</v>
      </c>
      <c r="K782" s="28" t="s">
        <v>4869</v>
      </c>
      <c r="L782" s="28" t="s">
        <v>4870</v>
      </c>
      <c r="M782" s="28" t="s">
        <v>4507</v>
      </c>
      <c r="N782" s="28" t="s">
        <v>3995</v>
      </c>
      <c r="O782" s="28"/>
      <c r="P782" s="29" t="str">
        <f t="array" ref="P782">IFERROR(XLOOKUP(D782, '2_Capability_Map'!$C$2:$C$200, '2_Capability_Map'!$M$2:$M$200, "Active"), "Active")</f>
        <v>Active</v>
      </c>
    </row>
    <row r="783" ht="199.5" customHeight="1">
      <c r="A783" s="28" t="s">
        <v>4871</v>
      </c>
      <c r="B783" s="28" t="s">
        <v>3985</v>
      </c>
      <c r="C783" s="32" t="s">
        <v>3997</v>
      </c>
      <c r="D783" s="33" t="s">
        <v>646</v>
      </c>
      <c r="E783" s="28" t="s">
        <v>647</v>
      </c>
      <c r="F783" s="28" t="s">
        <v>4872</v>
      </c>
      <c r="G783" s="28" t="s">
        <v>4446</v>
      </c>
      <c r="H783" s="28" t="s">
        <v>3989</v>
      </c>
      <c r="I783" s="28" t="s">
        <v>4873</v>
      </c>
      <c r="J783" s="28" t="s">
        <v>4874</v>
      </c>
      <c r="K783" s="28" t="s">
        <v>4875</v>
      </c>
      <c r="L783" s="28" t="s">
        <v>4876</v>
      </c>
      <c r="M783" s="28" t="s">
        <v>4451</v>
      </c>
      <c r="N783" s="28" t="s">
        <v>3995</v>
      </c>
      <c r="O783" s="28"/>
      <c r="P783" s="29" t="str">
        <f t="array" ref="P783">IFERROR(XLOOKUP(D783, '2_Capability_Map'!$C$2:$C$200, '2_Capability_Map'!$M$2:$M$200, "Active"), "Active")</f>
        <v>Active</v>
      </c>
    </row>
    <row r="784" ht="199.5" customHeight="1">
      <c r="A784" s="28" t="s">
        <v>4877</v>
      </c>
      <c r="B784" s="28" t="s">
        <v>3985</v>
      </c>
      <c r="C784" s="32" t="s">
        <v>4006</v>
      </c>
      <c r="D784" s="33" t="s">
        <v>646</v>
      </c>
      <c r="E784" s="28" t="s">
        <v>647</v>
      </c>
      <c r="F784" s="28" t="s">
        <v>4878</v>
      </c>
      <c r="G784" s="28" t="s">
        <v>4879</v>
      </c>
      <c r="H784" s="28" t="s">
        <v>3989</v>
      </c>
      <c r="I784" s="28" t="s">
        <v>4880</v>
      </c>
      <c r="J784" s="28" t="s">
        <v>4881</v>
      </c>
      <c r="K784" s="28" t="s">
        <v>4882</v>
      </c>
      <c r="L784" s="28" t="s">
        <v>4883</v>
      </c>
      <c r="M784" s="28" t="s">
        <v>4884</v>
      </c>
      <c r="N784" s="28" t="s">
        <v>3995</v>
      </c>
      <c r="O784" s="28"/>
      <c r="P784" s="29" t="str">
        <f t="array" ref="P784">IFERROR(XLOOKUP(D784, '2_Capability_Map'!$C$2:$C$200, '2_Capability_Map'!$M$2:$M$200, "Active"), "Active")</f>
        <v>Active</v>
      </c>
    </row>
    <row r="785" ht="199.5" customHeight="1">
      <c r="A785" s="28" t="s">
        <v>4885</v>
      </c>
      <c r="B785" s="28" t="s">
        <v>3985</v>
      </c>
      <c r="C785" s="32" t="s">
        <v>3986</v>
      </c>
      <c r="D785" s="33" t="s">
        <v>646</v>
      </c>
      <c r="E785" s="28" t="s">
        <v>647</v>
      </c>
      <c r="F785" s="28" t="s">
        <v>4886</v>
      </c>
      <c r="G785" s="28" t="s">
        <v>4257</v>
      </c>
      <c r="H785" s="28" t="s">
        <v>3989</v>
      </c>
      <c r="I785" s="28" t="s">
        <v>4887</v>
      </c>
      <c r="J785" s="28" t="s">
        <v>4888</v>
      </c>
      <c r="K785" s="28" t="s">
        <v>4889</v>
      </c>
      <c r="L785" s="28" t="s">
        <v>4890</v>
      </c>
      <c r="M785" s="28" t="s">
        <v>4262</v>
      </c>
      <c r="N785" s="28" t="s">
        <v>3995</v>
      </c>
      <c r="O785" s="28"/>
      <c r="P785" s="29" t="str">
        <f t="array" ref="P785">IFERROR(XLOOKUP(D785, '2_Capability_Map'!$C$2:$C$200, '2_Capability_Map'!$M$2:$M$200, "Active"), "Active")</f>
        <v>Active</v>
      </c>
    </row>
    <row r="786" ht="199.5" customHeight="1">
      <c r="A786" s="28" t="s">
        <v>4891</v>
      </c>
      <c r="B786" s="28" t="s">
        <v>3985</v>
      </c>
      <c r="C786" s="32" t="s">
        <v>4006</v>
      </c>
      <c r="D786" s="33" t="s">
        <v>652</v>
      </c>
      <c r="E786" s="28" t="s">
        <v>653</v>
      </c>
      <c r="F786" s="28" t="s">
        <v>4892</v>
      </c>
      <c r="G786" s="28" t="s">
        <v>4879</v>
      </c>
      <c r="H786" s="28" t="s">
        <v>3989</v>
      </c>
      <c r="I786" s="28" t="s">
        <v>4893</v>
      </c>
      <c r="J786" s="28" t="s">
        <v>4894</v>
      </c>
      <c r="K786" s="28" t="s">
        <v>4895</v>
      </c>
      <c r="L786" s="28" t="s">
        <v>4896</v>
      </c>
      <c r="M786" s="28" t="s">
        <v>4884</v>
      </c>
      <c r="N786" s="28" t="s">
        <v>3995</v>
      </c>
      <c r="O786" s="28"/>
      <c r="P786" s="29" t="str">
        <f t="array" ref="P786">IFERROR(XLOOKUP(D786, '2_Capability_Map'!$C$2:$C$200, '2_Capability_Map'!$M$2:$M$200, "Active"), "Active")</f>
        <v>Active</v>
      </c>
    </row>
    <row r="787" ht="199.5" customHeight="1">
      <c r="A787" s="28" t="s">
        <v>4897</v>
      </c>
      <c r="B787" s="28" t="s">
        <v>3985</v>
      </c>
      <c r="C787" s="32" t="s">
        <v>3997</v>
      </c>
      <c r="D787" s="33" t="s">
        <v>652</v>
      </c>
      <c r="E787" s="28" t="s">
        <v>653</v>
      </c>
      <c r="F787" s="28" t="s">
        <v>4898</v>
      </c>
      <c r="G787" s="28" t="s">
        <v>4446</v>
      </c>
      <c r="H787" s="28" t="s">
        <v>3989</v>
      </c>
      <c r="I787" s="28" t="s">
        <v>4899</v>
      </c>
      <c r="J787" s="28" t="s">
        <v>4900</v>
      </c>
      <c r="K787" s="28" t="s">
        <v>4901</v>
      </c>
      <c r="L787" s="28" t="s">
        <v>4902</v>
      </c>
      <c r="M787" s="28" t="s">
        <v>4451</v>
      </c>
      <c r="N787" s="28" t="s">
        <v>3995</v>
      </c>
      <c r="O787" s="28"/>
      <c r="P787" s="29" t="str">
        <f t="array" ref="P787">IFERROR(XLOOKUP(D787, '2_Capability_Map'!$C$2:$C$200, '2_Capability_Map'!$M$2:$M$200, "Active"), "Active")</f>
        <v>Active</v>
      </c>
    </row>
    <row r="788" ht="199.5" customHeight="1">
      <c r="A788" s="28" t="s">
        <v>4903</v>
      </c>
      <c r="B788" s="28" t="s">
        <v>3985</v>
      </c>
      <c r="C788" s="32" t="s">
        <v>3986</v>
      </c>
      <c r="D788" s="33" t="s">
        <v>652</v>
      </c>
      <c r="E788" s="28" t="s">
        <v>653</v>
      </c>
      <c r="F788" s="28" t="s">
        <v>4904</v>
      </c>
      <c r="G788" s="28" t="s">
        <v>4257</v>
      </c>
      <c r="H788" s="28" t="s">
        <v>3989</v>
      </c>
      <c r="I788" s="28" t="s">
        <v>4905</v>
      </c>
      <c r="J788" s="28" t="s">
        <v>4906</v>
      </c>
      <c r="K788" s="28" t="s">
        <v>4907</v>
      </c>
      <c r="L788" s="28" t="s">
        <v>4908</v>
      </c>
      <c r="M788" s="28" t="s">
        <v>4262</v>
      </c>
      <c r="N788" s="28" t="s">
        <v>3995</v>
      </c>
      <c r="O788" s="28"/>
      <c r="P788" s="29" t="str">
        <f t="array" ref="P788">IFERROR(XLOOKUP(D788, '2_Capability_Map'!$C$2:$C$200, '2_Capability_Map'!$M$2:$M$200, "Active"), "Active")</f>
        <v>Active</v>
      </c>
    </row>
    <row r="789" ht="199.5" customHeight="1">
      <c r="A789" s="28" t="s">
        <v>4909</v>
      </c>
      <c r="B789" s="28" t="s">
        <v>3985</v>
      </c>
      <c r="C789" s="32" t="s">
        <v>3997</v>
      </c>
      <c r="D789" s="33" t="s">
        <v>652</v>
      </c>
      <c r="E789" s="28" t="s">
        <v>653</v>
      </c>
      <c r="F789" s="28" t="s">
        <v>4910</v>
      </c>
      <c r="G789" s="28" t="s">
        <v>4502</v>
      </c>
      <c r="H789" s="28" t="s">
        <v>3989</v>
      </c>
      <c r="I789" s="28" t="s">
        <v>4911</v>
      </c>
      <c r="J789" s="28" t="s">
        <v>4912</v>
      </c>
      <c r="K789" s="28" t="s">
        <v>4913</v>
      </c>
      <c r="L789" s="28" t="s">
        <v>4914</v>
      </c>
      <c r="M789" s="28" t="s">
        <v>4507</v>
      </c>
      <c r="N789" s="28" t="s">
        <v>3995</v>
      </c>
      <c r="O789" s="28"/>
      <c r="P789" s="29" t="str">
        <f t="array" ref="P789">IFERROR(XLOOKUP(D789, '2_Capability_Map'!$C$2:$C$200, '2_Capability_Map'!$M$2:$M$200, "Active"), "Active")</f>
        <v>Active</v>
      </c>
    </row>
    <row r="790" ht="199.5" customHeight="1">
      <c r="A790" s="28" t="s">
        <v>4915</v>
      </c>
      <c r="B790" s="28" t="s">
        <v>3985</v>
      </c>
      <c r="C790" s="32" t="s">
        <v>3997</v>
      </c>
      <c r="D790" s="33" t="s">
        <v>657</v>
      </c>
      <c r="E790" s="28" t="s">
        <v>658</v>
      </c>
      <c r="F790" s="28" t="s">
        <v>4916</v>
      </c>
      <c r="G790" s="28" t="s">
        <v>4502</v>
      </c>
      <c r="H790" s="28" t="s">
        <v>3989</v>
      </c>
      <c r="I790" s="28" t="s">
        <v>4917</v>
      </c>
      <c r="J790" s="28" t="s">
        <v>4918</v>
      </c>
      <c r="K790" s="28" t="s">
        <v>4919</v>
      </c>
      <c r="L790" s="28" t="s">
        <v>4920</v>
      </c>
      <c r="M790" s="28" t="s">
        <v>4507</v>
      </c>
      <c r="N790" s="28" t="s">
        <v>3995</v>
      </c>
      <c r="O790" s="28"/>
      <c r="P790" s="29" t="str">
        <f t="array" ref="P790">IFERROR(XLOOKUP(D790, '2_Capability_Map'!$C$2:$C$200, '2_Capability_Map'!$M$2:$M$200, "Active"), "Active")</f>
        <v>Active</v>
      </c>
    </row>
    <row r="791" ht="199.5" customHeight="1">
      <c r="A791" s="28" t="s">
        <v>4921</v>
      </c>
      <c r="B791" s="28" t="s">
        <v>3985</v>
      </c>
      <c r="C791" s="32" t="s">
        <v>4006</v>
      </c>
      <c r="D791" s="33" t="s">
        <v>657</v>
      </c>
      <c r="E791" s="28" t="s">
        <v>658</v>
      </c>
      <c r="F791" s="28" t="s">
        <v>4922</v>
      </c>
      <c r="G791" s="28" t="s">
        <v>4879</v>
      </c>
      <c r="H791" s="28" t="s">
        <v>3989</v>
      </c>
      <c r="I791" s="28" t="s">
        <v>4923</v>
      </c>
      <c r="J791" s="28" t="s">
        <v>4924</v>
      </c>
      <c r="K791" s="28" t="s">
        <v>4925</v>
      </c>
      <c r="L791" s="28" t="s">
        <v>4926</v>
      </c>
      <c r="M791" s="28" t="s">
        <v>4884</v>
      </c>
      <c r="N791" s="28" t="s">
        <v>3995</v>
      </c>
      <c r="O791" s="28"/>
      <c r="P791" s="29" t="str">
        <f t="array" ref="P791">IFERROR(XLOOKUP(D791, '2_Capability_Map'!$C$2:$C$200, '2_Capability_Map'!$M$2:$M$200, "Active"), "Active")</f>
        <v>Active</v>
      </c>
    </row>
    <row r="792" ht="199.5" customHeight="1">
      <c r="A792" s="28" t="s">
        <v>4927</v>
      </c>
      <c r="B792" s="28" t="s">
        <v>3985</v>
      </c>
      <c r="C792" s="32" t="s">
        <v>3986</v>
      </c>
      <c r="D792" s="33" t="s">
        <v>657</v>
      </c>
      <c r="E792" s="28" t="s">
        <v>658</v>
      </c>
      <c r="F792" s="28" t="s">
        <v>4928</v>
      </c>
      <c r="G792" s="28" t="s">
        <v>4257</v>
      </c>
      <c r="H792" s="28" t="s">
        <v>3989</v>
      </c>
      <c r="I792" s="28" t="s">
        <v>4929</v>
      </c>
      <c r="J792" s="28" t="s">
        <v>4930</v>
      </c>
      <c r="K792" s="28" t="s">
        <v>4931</v>
      </c>
      <c r="L792" s="28" t="s">
        <v>4932</v>
      </c>
      <c r="M792" s="28" t="s">
        <v>4262</v>
      </c>
      <c r="N792" s="28" t="s">
        <v>3995</v>
      </c>
      <c r="O792" s="28"/>
      <c r="P792" s="29" t="str">
        <f t="array" ref="P792">IFERROR(XLOOKUP(D792, '2_Capability_Map'!$C$2:$C$200, '2_Capability_Map'!$M$2:$M$200, "Active"), "Active")</f>
        <v>Active</v>
      </c>
    </row>
    <row r="793" ht="199.5" customHeight="1">
      <c r="A793" s="28" t="s">
        <v>4933</v>
      </c>
      <c r="B793" s="28" t="s">
        <v>3985</v>
      </c>
      <c r="C793" s="32" t="s">
        <v>3997</v>
      </c>
      <c r="D793" s="33" t="s">
        <v>657</v>
      </c>
      <c r="E793" s="28" t="s">
        <v>658</v>
      </c>
      <c r="F793" s="28" t="s">
        <v>4934</v>
      </c>
      <c r="G793" s="28" t="s">
        <v>4446</v>
      </c>
      <c r="H793" s="28" t="s">
        <v>3989</v>
      </c>
      <c r="I793" s="28" t="s">
        <v>4935</v>
      </c>
      <c r="J793" s="28" t="s">
        <v>4936</v>
      </c>
      <c r="K793" s="28" t="s">
        <v>4937</v>
      </c>
      <c r="L793" s="28" t="s">
        <v>4938</v>
      </c>
      <c r="M793" s="28" t="s">
        <v>4451</v>
      </c>
      <c r="N793" s="28" t="s">
        <v>3995</v>
      </c>
      <c r="O793" s="28"/>
      <c r="P793" s="29" t="str">
        <f t="array" ref="P793">IFERROR(XLOOKUP(D793, '2_Capability_Map'!$C$2:$C$200, '2_Capability_Map'!$M$2:$M$200, "Active"), "Active")</f>
        <v>Active</v>
      </c>
    </row>
    <row r="794" ht="199.5" customHeight="1">
      <c r="A794" s="28" t="s">
        <v>4939</v>
      </c>
      <c r="B794" s="28" t="s">
        <v>3985</v>
      </c>
      <c r="C794" s="32" t="s">
        <v>3986</v>
      </c>
      <c r="D794" s="33" t="s">
        <v>662</v>
      </c>
      <c r="E794" s="28" t="s">
        <v>663</v>
      </c>
      <c r="F794" s="28" t="s">
        <v>4940</v>
      </c>
      <c r="G794" s="28" t="s">
        <v>4257</v>
      </c>
      <c r="H794" s="28" t="s">
        <v>3989</v>
      </c>
      <c r="I794" s="28" t="s">
        <v>4941</v>
      </c>
      <c r="J794" s="28" t="s">
        <v>4942</v>
      </c>
      <c r="K794" s="28" t="s">
        <v>4943</v>
      </c>
      <c r="L794" s="28" t="s">
        <v>4944</v>
      </c>
      <c r="M794" s="28" t="s">
        <v>4262</v>
      </c>
      <c r="N794" s="28" t="s">
        <v>3995</v>
      </c>
      <c r="O794" s="28"/>
      <c r="P794" s="29" t="str">
        <f t="array" ref="P794">IFERROR(XLOOKUP(D794, '2_Capability_Map'!$C$2:$C$200, '2_Capability_Map'!$M$2:$M$200, "Active"), "Active")</f>
        <v>Active</v>
      </c>
    </row>
    <row r="795" ht="199.5" customHeight="1">
      <c r="A795" s="28" t="s">
        <v>4945</v>
      </c>
      <c r="B795" s="28" t="s">
        <v>3985</v>
      </c>
      <c r="C795" s="32" t="s">
        <v>3997</v>
      </c>
      <c r="D795" s="33" t="s">
        <v>662</v>
      </c>
      <c r="E795" s="28" t="s">
        <v>663</v>
      </c>
      <c r="F795" s="28" t="s">
        <v>4946</v>
      </c>
      <c r="G795" s="28" t="s">
        <v>4502</v>
      </c>
      <c r="H795" s="28" t="s">
        <v>3989</v>
      </c>
      <c r="I795" s="28" t="s">
        <v>4947</v>
      </c>
      <c r="J795" s="28" t="s">
        <v>4948</v>
      </c>
      <c r="K795" s="28" t="s">
        <v>4949</v>
      </c>
      <c r="L795" s="28" t="s">
        <v>4950</v>
      </c>
      <c r="M795" s="28" t="s">
        <v>4507</v>
      </c>
      <c r="N795" s="28" t="s">
        <v>3995</v>
      </c>
      <c r="O795" s="28"/>
      <c r="P795" s="29" t="str">
        <f t="array" ref="P795">IFERROR(XLOOKUP(D795, '2_Capability_Map'!$C$2:$C$200, '2_Capability_Map'!$M$2:$M$200, "Active"), "Active")</f>
        <v>Active</v>
      </c>
    </row>
    <row r="796" ht="199.5" customHeight="1">
      <c r="A796" s="28" t="s">
        <v>4951</v>
      </c>
      <c r="B796" s="28" t="s">
        <v>3985</v>
      </c>
      <c r="C796" s="32" t="s">
        <v>4006</v>
      </c>
      <c r="D796" s="33" t="s">
        <v>662</v>
      </c>
      <c r="E796" s="28" t="s">
        <v>663</v>
      </c>
      <c r="F796" s="28" t="s">
        <v>4952</v>
      </c>
      <c r="G796" s="28" t="s">
        <v>4879</v>
      </c>
      <c r="H796" s="28" t="s">
        <v>3989</v>
      </c>
      <c r="I796" s="28" t="s">
        <v>4953</v>
      </c>
      <c r="J796" s="28" t="s">
        <v>4954</v>
      </c>
      <c r="K796" s="28" t="s">
        <v>4955</v>
      </c>
      <c r="L796" s="28" t="s">
        <v>4956</v>
      </c>
      <c r="M796" s="28" t="s">
        <v>4884</v>
      </c>
      <c r="N796" s="28" t="s">
        <v>3995</v>
      </c>
      <c r="O796" s="28"/>
      <c r="P796" s="29" t="str">
        <f t="array" ref="P796">IFERROR(XLOOKUP(D796, '2_Capability_Map'!$C$2:$C$200, '2_Capability_Map'!$M$2:$M$200, "Active"), "Active")</f>
        <v>Active</v>
      </c>
    </row>
    <row r="797" ht="199.5" customHeight="1">
      <c r="A797" s="28" t="s">
        <v>4957</v>
      </c>
      <c r="B797" s="28" t="s">
        <v>3985</v>
      </c>
      <c r="C797" s="32" t="s">
        <v>3997</v>
      </c>
      <c r="D797" s="33" t="s">
        <v>662</v>
      </c>
      <c r="E797" s="28" t="s">
        <v>663</v>
      </c>
      <c r="F797" s="28" t="s">
        <v>4958</v>
      </c>
      <c r="G797" s="28" t="s">
        <v>4446</v>
      </c>
      <c r="H797" s="28" t="s">
        <v>3989</v>
      </c>
      <c r="I797" s="28" t="s">
        <v>4959</v>
      </c>
      <c r="J797" s="28" t="s">
        <v>4960</v>
      </c>
      <c r="K797" s="28" t="s">
        <v>4961</v>
      </c>
      <c r="L797" s="28" t="s">
        <v>4962</v>
      </c>
      <c r="M797" s="28" t="s">
        <v>4451</v>
      </c>
      <c r="N797" s="28" t="s">
        <v>3995</v>
      </c>
      <c r="O797" s="28"/>
      <c r="P797" s="29" t="str">
        <f t="array" ref="P797">IFERROR(XLOOKUP(D797, '2_Capability_Map'!$C$2:$C$200, '2_Capability_Map'!$M$2:$M$200, "Active"), "Active")</f>
        <v>Active</v>
      </c>
    </row>
    <row r="798" ht="199.5" customHeight="1">
      <c r="A798" s="28" t="s">
        <v>4963</v>
      </c>
      <c r="B798" s="28" t="s">
        <v>3985</v>
      </c>
      <c r="C798" s="32" t="s">
        <v>3986</v>
      </c>
      <c r="D798" s="33" t="s">
        <v>667</v>
      </c>
      <c r="E798" s="28" t="s">
        <v>668</v>
      </c>
      <c r="F798" s="28" t="s">
        <v>4964</v>
      </c>
      <c r="G798" s="28" t="s">
        <v>4257</v>
      </c>
      <c r="H798" s="28" t="s">
        <v>3989</v>
      </c>
      <c r="I798" s="28" t="s">
        <v>4965</v>
      </c>
      <c r="J798" s="28" t="s">
        <v>4966</v>
      </c>
      <c r="K798" s="28" t="s">
        <v>4967</v>
      </c>
      <c r="L798" s="28" t="s">
        <v>4968</v>
      </c>
      <c r="M798" s="28" t="s">
        <v>4262</v>
      </c>
      <c r="N798" s="28" t="s">
        <v>3995</v>
      </c>
      <c r="O798" s="28"/>
      <c r="P798" s="29" t="str">
        <f t="array" ref="P798">IFERROR(XLOOKUP(D798, '2_Capability_Map'!$C$2:$C$200, '2_Capability_Map'!$M$2:$M$200, "Active"), "Active")</f>
        <v>Active</v>
      </c>
    </row>
    <row r="799" ht="199.5" customHeight="1">
      <c r="A799" s="28" t="s">
        <v>4969</v>
      </c>
      <c r="B799" s="28" t="s">
        <v>3985</v>
      </c>
      <c r="C799" s="32" t="s">
        <v>4006</v>
      </c>
      <c r="D799" s="33" t="s">
        <v>667</v>
      </c>
      <c r="E799" s="28" t="s">
        <v>668</v>
      </c>
      <c r="F799" s="28" t="s">
        <v>4970</v>
      </c>
      <c r="G799" s="28" t="s">
        <v>4879</v>
      </c>
      <c r="H799" s="28" t="s">
        <v>3989</v>
      </c>
      <c r="I799" s="28" t="s">
        <v>4971</v>
      </c>
      <c r="J799" s="28" t="s">
        <v>4972</v>
      </c>
      <c r="K799" s="28" t="s">
        <v>4973</v>
      </c>
      <c r="L799" s="28" t="s">
        <v>4974</v>
      </c>
      <c r="M799" s="28" t="s">
        <v>4884</v>
      </c>
      <c r="N799" s="28" t="s">
        <v>3995</v>
      </c>
      <c r="O799" s="28"/>
      <c r="P799" s="29" t="str">
        <f t="array" ref="P799">IFERROR(XLOOKUP(D799, '2_Capability_Map'!$C$2:$C$200, '2_Capability_Map'!$M$2:$M$200, "Active"), "Active")</f>
        <v>Active</v>
      </c>
    </row>
    <row r="800" ht="199.5" customHeight="1">
      <c r="A800" s="28" t="s">
        <v>4975</v>
      </c>
      <c r="B800" s="28" t="s">
        <v>3985</v>
      </c>
      <c r="C800" s="32" t="s">
        <v>3997</v>
      </c>
      <c r="D800" s="33" t="s">
        <v>667</v>
      </c>
      <c r="E800" s="28" t="s">
        <v>668</v>
      </c>
      <c r="F800" s="28" t="s">
        <v>4976</v>
      </c>
      <c r="G800" s="28" t="s">
        <v>4502</v>
      </c>
      <c r="H800" s="28" t="s">
        <v>3989</v>
      </c>
      <c r="I800" s="28" t="s">
        <v>4977</v>
      </c>
      <c r="J800" s="28" t="s">
        <v>4978</v>
      </c>
      <c r="K800" s="28" t="s">
        <v>4979</v>
      </c>
      <c r="L800" s="28" t="s">
        <v>4980</v>
      </c>
      <c r="M800" s="28" t="s">
        <v>4507</v>
      </c>
      <c r="N800" s="28" t="s">
        <v>3995</v>
      </c>
      <c r="O800" s="28"/>
      <c r="P800" s="29" t="str">
        <f t="array" ref="P800">IFERROR(XLOOKUP(D800, '2_Capability_Map'!$C$2:$C$200, '2_Capability_Map'!$M$2:$M$200, "Active"), "Active")</f>
        <v>Active</v>
      </c>
    </row>
    <row r="801" ht="199.5" customHeight="1">
      <c r="A801" s="28" t="s">
        <v>4981</v>
      </c>
      <c r="B801" s="28" t="s">
        <v>3985</v>
      </c>
      <c r="C801" s="32" t="s">
        <v>3997</v>
      </c>
      <c r="D801" s="33" t="s">
        <v>667</v>
      </c>
      <c r="E801" s="28" t="s">
        <v>668</v>
      </c>
      <c r="F801" s="28" t="s">
        <v>4982</v>
      </c>
      <c r="G801" s="28" t="s">
        <v>4446</v>
      </c>
      <c r="H801" s="28" t="s">
        <v>3989</v>
      </c>
      <c r="I801" s="28" t="s">
        <v>4983</v>
      </c>
      <c r="J801" s="28" t="s">
        <v>4984</v>
      </c>
      <c r="K801" s="28" t="s">
        <v>4985</v>
      </c>
      <c r="L801" s="28" t="s">
        <v>4986</v>
      </c>
      <c r="M801" s="28" t="s">
        <v>4451</v>
      </c>
      <c r="N801" s="28" t="s">
        <v>3995</v>
      </c>
      <c r="O801" s="28"/>
      <c r="P801" s="29" t="str">
        <f t="array" ref="P801">IFERROR(XLOOKUP(D801, '2_Capability_Map'!$C$2:$C$200, '2_Capability_Map'!$M$2:$M$200, "Active"), "Active")</f>
        <v>Active</v>
      </c>
    </row>
    <row r="802" ht="199.5" customHeight="1">
      <c r="A802" s="28" t="s">
        <v>4987</v>
      </c>
      <c r="B802" s="28" t="s">
        <v>3985</v>
      </c>
      <c r="C802" s="32" t="s">
        <v>4006</v>
      </c>
      <c r="D802" s="33" t="s">
        <v>681</v>
      </c>
      <c r="E802" s="28" t="s">
        <v>682</v>
      </c>
      <c r="F802" s="28" t="s">
        <v>4988</v>
      </c>
      <c r="G802" s="28" t="s">
        <v>4265</v>
      </c>
      <c r="H802" s="28" t="s">
        <v>3989</v>
      </c>
      <c r="I802" s="28" t="s">
        <v>4989</v>
      </c>
      <c r="J802" s="28" t="s">
        <v>4990</v>
      </c>
      <c r="K802" s="28" t="s">
        <v>4268</v>
      </c>
      <c r="L802" s="28" t="s">
        <v>4991</v>
      </c>
      <c r="M802" s="28" t="s">
        <v>4270</v>
      </c>
      <c r="N802" s="28" t="s">
        <v>3995</v>
      </c>
      <c r="O802" s="28"/>
      <c r="P802" s="29" t="str">
        <f t="array" ref="P802">IFERROR(XLOOKUP(D802, '2_Capability_Map'!$C$2:$C$200, '2_Capability_Map'!$M$2:$M$200, "Active"), "Active")</f>
        <v>Active</v>
      </c>
    </row>
    <row r="803" ht="199.5" customHeight="1">
      <c r="A803" s="28" t="s">
        <v>4992</v>
      </c>
      <c r="B803" s="28" t="s">
        <v>3985</v>
      </c>
      <c r="C803" s="32" t="s">
        <v>3997</v>
      </c>
      <c r="D803" s="33" t="s">
        <v>681</v>
      </c>
      <c r="E803" s="28" t="s">
        <v>682</v>
      </c>
      <c r="F803" s="28" t="s">
        <v>4993</v>
      </c>
      <c r="G803" s="28" t="s">
        <v>4502</v>
      </c>
      <c r="H803" s="28" t="s">
        <v>3989</v>
      </c>
      <c r="I803" s="28" t="s">
        <v>4994</v>
      </c>
      <c r="J803" s="28" t="s">
        <v>4995</v>
      </c>
      <c r="K803" s="28" t="s">
        <v>4996</v>
      </c>
      <c r="L803" s="28" t="s">
        <v>4997</v>
      </c>
      <c r="M803" s="28" t="s">
        <v>4507</v>
      </c>
      <c r="N803" s="28" t="s">
        <v>3995</v>
      </c>
      <c r="O803" s="28"/>
      <c r="P803" s="29" t="str">
        <f t="array" ref="P803">IFERROR(XLOOKUP(D803, '2_Capability_Map'!$C$2:$C$200, '2_Capability_Map'!$M$2:$M$200, "Active"), "Active")</f>
        <v>Active</v>
      </c>
    </row>
    <row r="804" ht="199.5" customHeight="1">
      <c r="A804" s="28" t="s">
        <v>4998</v>
      </c>
      <c r="B804" s="28" t="s">
        <v>3985</v>
      </c>
      <c r="C804" s="32" t="s">
        <v>4999</v>
      </c>
      <c r="D804" s="33" t="s">
        <v>681</v>
      </c>
      <c r="E804" s="28" t="s">
        <v>682</v>
      </c>
      <c r="F804" s="28" t="s">
        <v>5000</v>
      </c>
      <c r="G804" s="28" t="s">
        <v>5001</v>
      </c>
      <c r="H804" s="28" t="s">
        <v>3989</v>
      </c>
      <c r="I804" s="28" t="s">
        <v>5002</v>
      </c>
      <c r="J804" s="28" t="s">
        <v>5003</v>
      </c>
      <c r="K804" s="28" t="s">
        <v>5004</v>
      </c>
      <c r="L804" s="28" t="s">
        <v>5005</v>
      </c>
      <c r="M804" s="28" t="s">
        <v>5006</v>
      </c>
      <c r="N804" s="28" t="s">
        <v>3995</v>
      </c>
      <c r="O804" s="28"/>
      <c r="P804" s="29" t="str">
        <f t="array" ref="P804">IFERROR(XLOOKUP(D804, '2_Capability_Map'!$C$2:$C$200, '2_Capability_Map'!$M$2:$M$200, "Active"), "Active")</f>
        <v>Active</v>
      </c>
    </row>
    <row r="805" ht="199.5" customHeight="1">
      <c r="A805" s="28" t="s">
        <v>5007</v>
      </c>
      <c r="B805" s="28" t="s">
        <v>3985</v>
      </c>
      <c r="C805" s="32" t="s">
        <v>3997</v>
      </c>
      <c r="D805" s="33" t="s">
        <v>681</v>
      </c>
      <c r="E805" s="28" t="s">
        <v>682</v>
      </c>
      <c r="F805" s="28" t="s">
        <v>5008</v>
      </c>
      <c r="G805" s="28" t="s">
        <v>4629</v>
      </c>
      <c r="H805" s="28" t="s">
        <v>3989</v>
      </c>
      <c r="I805" s="28" t="s">
        <v>5009</v>
      </c>
      <c r="J805" s="28" t="s">
        <v>5010</v>
      </c>
      <c r="K805" s="28" t="s">
        <v>5011</v>
      </c>
      <c r="L805" s="28" t="s">
        <v>5012</v>
      </c>
      <c r="M805" s="28" t="s">
        <v>4634</v>
      </c>
      <c r="N805" s="28" t="s">
        <v>3995</v>
      </c>
      <c r="O805" s="28"/>
      <c r="P805" s="29" t="str">
        <f t="array" ref="P805">IFERROR(XLOOKUP(D805, '2_Capability_Map'!$C$2:$C$200, '2_Capability_Map'!$M$2:$M$200, "Active"), "Active")</f>
        <v>Active</v>
      </c>
    </row>
    <row r="806" ht="199.5" customHeight="1">
      <c r="A806" s="28" t="s">
        <v>5013</v>
      </c>
      <c r="B806" s="28" t="s">
        <v>3985</v>
      </c>
      <c r="C806" s="32" t="s">
        <v>3997</v>
      </c>
      <c r="D806" s="33" t="s">
        <v>681</v>
      </c>
      <c r="E806" s="28" t="s">
        <v>682</v>
      </c>
      <c r="F806" s="28" t="s">
        <v>5014</v>
      </c>
      <c r="G806" s="28" t="s">
        <v>4219</v>
      </c>
      <c r="H806" s="28" t="s">
        <v>3989</v>
      </c>
      <c r="I806" s="28" t="s">
        <v>5015</v>
      </c>
      <c r="J806" s="28" t="s">
        <v>5016</v>
      </c>
      <c r="K806" s="28" t="s">
        <v>5017</v>
      </c>
      <c r="L806" s="28" t="s">
        <v>5018</v>
      </c>
      <c r="M806" s="28" t="s">
        <v>4224</v>
      </c>
      <c r="N806" s="28" t="s">
        <v>3995</v>
      </c>
      <c r="O806" s="28"/>
      <c r="P806" s="29" t="str">
        <f t="array" ref="P806">IFERROR(XLOOKUP(D806, '2_Capability_Map'!$C$2:$C$200, '2_Capability_Map'!$M$2:$M$200, "Active"), "Active")</f>
        <v>Active</v>
      </c>
    </row>
    <row r="807" ht="199.5" customHeight="1">
      <c r="A807" s="28" t="s">
        <v>5019</v>
      </c>
      <c r="B807" s="28" t="s">
        <v>3985</v>
      </c>
      <c r="C807" s="32" t="s">
        <v>4006</v>
      </c>
      <c r="D807" s="33" t="s">
        <v>710</v>
      </c>
      <c r="E807" s="28" t="s">
        <v>711</v>
      </c>
      <c r="F807" s="28" t="s">
        <v>5020</v>
      </c>
      <c r="G807" s="28" t="s">
        <v>4649</v>
      </c>
      <c r="H807" s="28" t="s">
        <v>3989</v>
      </c>
      <c r="I807" s="28" t="s">
        <v>5021</v>
      </c>
      <c r="J807" s="28" t="s">
        <v>5022</v>
      </c>
      <c r="K807" s="28" t="s">
        <v>5023</v>
      </c>
      <c r="L807" s="28" t="s">
        <v>5024</v>
      </c>
      <c r="M807" s="28" t="s">
        <v>4654</v>
      </c>
      <c r="N807" s="28" t="s">
        <v>3995</v>
      </c>
      <c r="O807" s="28"/>
      <c r="P807" s="29" t="str">
        <f t="array" ref="P807">IFERROR(XLOOKUP(D807, '2_Capability_Map'!$C$2:$C$200, '2_Capability_Map'!$M$2:$M$200, "Active"), "Active")</f>
        <v>Active</v>
      </c>
    </row>
    <row r="808" ht="199.5" customHeight="1">
      <c r="A808" s="28" t="s">
        <v>5025</v>
      </c>
      <c r="B808" s="28" t="s">
        <v>3985</v>
      </c>
      <c r="C808" s="32" t="s">
        <v>3997</v>
      </c>
      <c r="D808" s="33" t="s">
        <v>710</v>
      </c>
      <c r="E808" s="28" t="s">
        <v>711</v>
      </c>
      <c r="F808" s="28" t="s">
        <v>5026</v>
      </c>
      <c r="G808" s="28" t="s">
        <v>4629</v>
      </c>
      <c r="H808" s="28" t="s">
        <v>3989</v>
      </c>
      <c r="I808" s="28" t="s">
        <v>5027</v>
      </c>
      <c r="J808" s="28" t="s">
        <v>5028</v>
      </c>
      <c r="K808" s="28" t="s">
        <v>5029</v>
      </c>
      <c r="L808" s="28" t="s">
        <v>5030</v>
      </c>
      <c r="M808" s="28" t="s">
        <v>4634</v>
      </c>
      <c r="N808" s="28" t="s">
        <v>3995</v>
      </c>
      <c r="O808" s="28"/>
      <c r="P808" s="29" t="str">
        <f t="array" ref="P808">IFERROR(XLOOKUP(D808, '2_Capability_Map'!$C$2:$C$200, '2_Capability_Map'!$M$2:$M$200, "Active"), "Active")</f>
        <v>Active</v>
      </c>
    </row>
    <row r="809" ht="199.5" customHeight="1">
      <c r="A809" s="28" t="s">
        <v>5031</v>
      </c>
      <c r="B809" s="28" t="s">
        <v>3985</v>
      </c>
      <c r="C809" s="32" t="s">
        <v>3986</v>
      </c>
      <c r="D809" s="33" t="s">
        <v>710</v>
      </c>
      <c r="E809" s="28" t="s">
        <v>711</v>
      </c>
      <c r="F809" s="28" t="s">
        <v>5032</v>
      </c>
      <c r="G809" s="28" t="s">
        <v>4257</v>
      </c>
      <c r="H809" s="28" t="s">
        <v>3989</v>
      </c>
      <c r="I809" s="28" t="s">
        <v>5033</v>
      </c>
      <c r="J809" s="28" t="s">
        <v>5034</v>
      </c>
      <c r="K809" s="28" t="s">
        <v>5035</v>
      </c>
      <c r="L809" s="28" t="s">
        <v>5036</v>
      </c>
      <c r="M809" s="28" t="s">
        <v>4262</v>
      </c>
      <c r="N809" s="28" t="s">
        <v>3995</v>
      </c>
      <c r="O809" s="28"/>
      <c r="P809" s="29" t="str">
        <f t="array" ref="P809">IFERROR(XLOOKUP(D809, '2_Capability_Map'!$C$2:$C$200, '2_Capability_Map'!$M$2:$M$200, "Active"), "Active")</f>
        <v>Active</v>
      </c>
    </row>
    <row r="810" ht="199.5" customHeight="1">
      <c r="A810" s="28" t="s">
        <v>5037</v>
      </c>
      <c r="B810" s="28" t="s">
        <v>3985</v>
      </c>
      <c r="C810" s="32" t="s">
        <v>3997</v>
      </c>
      <c r="D810" s="33" t="s">
        <v>710</v>
      </c>
      <c r="E810" s="28" t="s">
        <v>711</v>
      </c>
      <c r="F810" s="28" t="s">
        <v>5038</v>
      </c>
      <c r="G810" s="28" t="s">
        <v>4502</v>
      </c>
      <c r="H810" s="28" t="s">
        <v>3989</v>
      </c>
      <c r="I810" s="28" t="s">
        <v>5039</v>
      </c>
      <c r="J810" s="28" t="s">
        <v>5040</v>
      </c>
      <c r="K810" s="28" t="s">
        <v>5041</v>
      </c>
      <c r="L810" s="28" t="s">
        <v>5042</v>
      </c>
      <c r="M810" s="28" t="s">
        <v>4507</v>
      </c>
      <c r="N810" s="28" t="s">
        <v>3995</v>
      </c>
      <c r="O810" s="28"/>
      <c r="P810" s="29" t="str">
        <f t="array" ref="P810">IFERROR(XLOOKUP(D810, '2_Capability_Map'!$C$2:$C$200, '2_Capability_Map'!$M$2:$M$200, "Active"), "Active")</f>
        <v>Active</v>
      </c>
    </row>
    <row r="811" ht="199.5" customHeight="1">
      <c r="A811" s="28" t="s">
        <v>5043</v>
      </c>
      <c r="B811" s="28" t="s">
        <v>3985</v>
      </c>
      <c r="C811" s="32" t="s">
        <v>3986</v>
      </c>
      <c r="D811" s="33" t="s">
        <v>715</v>
      </c>
      <c r="E811" s="28" t="s">
        <v>716</v>
      </c>
      <c r="F811" s="28" t="s">
        <v>5044</v>
      </c>
      <c r="G811" s="28" t="s">
        <v>4257</v>
      </c>
      <c r="H811" s="28" t="s">
        <v>3989</v>
      </c>
      <c r="I811" s="28" t="s">
        <v>5045</v>
      </c>
      <c r="J811" s="28" t="s">
        <v>5046</v>
      </c>
      <c r="K811" s="28" t="s">
        <v>5047</v>
      </c>
      <c r="L811" s="28" t="s">
        <v>5048</v>
      </c>
      <c r="M811" s="28" t="s">
        <v>4262</v>
      </c>
      <c r="N811" s="28" t="s">
        <v>3995</v>
      </c>
      <c r="O811" s="28"/>
      <c r="P811" s="29" t="str">
        <f t="array" ref="P811">IFERROR(XLOOKUP(D811, '2_Capability_Map'!$C$2:$C$200, '2_Capability_Map'!$M$2:$M$200, "Active"), "Active")</f>
        <v>Active</v>
      </c>
    </row>
    <row r="812" ht="199.5" customHeight="1">
      <c r="A812" s="28" t="s">
        <v>5049</v>
      </c>
      <c r="B812" s="28" t="s">
        <v>3985</v>
      </c>
      <c r="C812" s="32" t="s">
        <v>3997</v>
      </c>
      <c r="D812" s="33" t="s">
        <v>715</v>
      </c>
      <c r="E812" s="28" t="s">
        <v>716</v>
      </c>
      <c r="F812" s="28" t="s">
        <v>5050</v>
      </c>
      <c r="G812" s="28" t="s">
        <v>4629</v>
      </c>
      <c r="H812" s="28" t="s">
        <v>3989</v>
      </c>
      <c r="I812" s="28" t="s">
        <v>5051</v>
      </c>
      <c r="J812" s="28" t="s">
        <v>5052</v>
      </c>
      <c r="K812" s="28" t="s">
        <v>5053</v>
      </c>
      <c r="L812" s="28" t="s">
        <v>5054</v>
      </c>
      <c r="M812" s="28" t="s">
        <v>4634</v>
      </c>
      <c r="N812" s="28" t="s">
        <v>3995</v>
      </c>
      <c r="O812" s="28"/>
      <c r="P812" s="29" t="str">
        <f t="array" ref="P812">IFERROR(XLOOKUP(D812, '2_Capability_Map'!$C$2:$C$200, '2_Capability_Map'!$M$2:$M$200, "Active"), "Active")</f>
        <v>Active</v>
      </c>
    </row>
    <row r="813" ht="199.5" customHeight="1">
      <c r="A813" s="28" t="s">
        <v>5055</v>
      </c>
      <c r="B813" s="28" t="s">
        <v>3985</v>
      </c>
      <c r="C813" s="32" t="s">
        <v>4006</v>
      </c>
      <c r="D813" s="33" t="s">
        <v>715</v>
      </c>
      <c r="E813" s="28" t="s">
        <v>716</v>
      </c>
      <c r="F813" s="28" t="s">
        <v>5056</v>
      </c>
      <c r="G813" s="28" t="s">
        <v>4649</v>
      </c>
      <c r="H813" s="28" t="s">
        <v>3989</v>
      </c>
      <c r="I813" s="28" t="s">
        <v>5057</v>
      </c>
      <c r="J813" s="28" t="s">
        <v>5058</v>
      </c>
      <c r="K813" s="28" t="s">
        <v>5059</v>
      </c>
      <c r="L813" s="28" t="s">
        <v>5060</v>
      </c>
      <c r="M813" s="28" t="s">
        <v>4654</v>
      </c>
      <c r="N813" s="28" t="s">
        <v>3995</v>
      </c>
      <c r="O813" s="28"/>
      <c r="P813" s="29" t="str">
        <f t="array" ref="P813">IFERROR(XLOOKUP(D813, '2_Capability_Map'!$C$2:$C$200, '2_Capability_Map'!$M$2:$M$200, "Active"), "Active")</f>
        <v>Active</v>
      </c>
    </row>
    <row r="814" ht="199.5" customHeight="1">
      <c r="A814" s="28" t="s">
        <v>5061</v>
      </c>
      <c r="B814" s="28" t="s">
        <v>3985</v>
      </c>
      <c r="C814" s="32" t="s">
        <v>3997</v>
      </c>
      <c r="D814" s="33" t="s">
        <v>715</v>
      </c>
      <c r="E814" s="28" t="s">
        <v>716</v>
      </c>
      <c r="F814" s="28" t="s">
        <v>5062</v>
      </c>
      <c r="G814" s="28" t="s">
        <v>4502</v>
      </c>
      <c r="H814" s="28" t="s">
        <v>3989</v>
      </c>
      <c r="I814" s="28" t="s">
        <v>5063</v>
      </c>
      <c r="J814" s="28" t="s">
        <v>5064</v>
      </c>
      <c r="K814" s="28" t="s">
        <v>5065</v>
      </c>
      <c r="L814" s="28" t="s">
        <v>5066</v>
      </c>
      <c r="M814" s="28" t="s">
        <v>4507</v>
      </c>
      <c r="N814" s="28" t="s">
        <v>3995</v>
      </c>
      <c r="O814" s="28"/>
      <c r="P814" s="29" t="str">
        <f t="array" ref="P814">IFERROR(XLOOKUP(D814, '2_Capability_Map'!$C$2:$C$200, '2_Capability_Map'!$M$2:$M$200, "Active"), "Active")</f>
        <v>Active</v>
      </c>
    </row>
    <row r="815" ht="199.5" customHeight="1">
      <c r="A815" s="28" t="s">
        <v>5067</v>
      </c>
      <c r="B815" s="28" t="s">
        <v>3985</v>
      </c>
      <c r="C815" s="32" t="s">
        <v>3997</v>
      </c>
      <c r="D815" s="33" t="s">
        <v>774</v>
      </c>
      <c r="E815" s="28" t="s">
        <v>775</v>
      </c>
      <c r="F815" s="28" t="s">
        <v>5068</v>
      </c>
      <c r="G815" s="28" t="s">
        <v>4502</v>
      </c>
      <c r="H815" s="28" t="s">
        <v>3989</v>
      </c>
      <c r="I815" s="28" t="s">
        <v>5069</v>
      </c>
      <c r="J815" s="28" t="s">
        <v>5070</v>
      </c>
      <c r="K815" s="28" t="s">
        <v>5071</v>
      </c>
      <c r="L815" s="28" t="s">
        <v>5072</v>
      </c>
      <c r="M815" s="28" t="s">
        <v>4507</v>
      </c>
      <c r="N815" s="28" t="s">
        <v>3995</v>
      </c>
      <c r="O815" s="28"/>
      <c r="P815" s="29" t="str">
        <f t="array" ref="P815">IFERROR(XLOOKUP(D815, '2_Capability_Map'!$C$2:$C$200, '2_Capability_Map'!$M$2:$M$200, "Active"), "Active")</f>
        <v>Active</v>
      </c>
    </row>
    <row r="816" ht="199.5" customHeight="1">
      <c r="A816" s="28" t="s">
        <v>5073</v>
      </c>
      <c r="B816" s="28" t="s">
        <v>3985</v>
      </c>
      <c r="C816" s="32" t="s">
        <v>4015</v>
      </c>
      <c r="D816" s="33" t="s">
        <v>774</v>
      </c>
      <c r="E816" s="28" t="s">
        <v>775</v>
      </c>
      <c r="F816" s="28" t="s">
        <v>5074</v>
      </c>
      <c r="G816" s="28" t="s">
        <v>5075</v>
      </c>
      <c r="H816" s="28" t="s">
        <v>3989</v>
      </c>
      <c r="I816" s="28" t="s">
        <v>5076</v>
      </c>
      <c r="J816" s="28" t="s">
        <v>5077</v>
      </c>
      <c r="K816" s="28" t="s">
        <v>5078</v>
      </c>
      <c r="L816" s="28" t="s">
        <v>5079</v>
      </c>
      <c r="M816" s="28" t="s">
        <v>5080</v>
      </c>
      <c r="N816" s="28" t="s">
        <v>3995</v>
      </c>
      <c r="O816" s="28"/>
      <c r="P816" s="29" t="str">
        <f t="array" ref="P816">IFERROR(XLOOKUP(D816, '2_Capability_Map'!$C$2:$C$200, '2_Capability_Map'!$M$2:$M$200, "Active"), "Active")</f>
        <v>Active</v>
      </c>
    </row>
    <row r="817" ht="199.5" customHeight="1">
      <c r="A817" s="28" t="s">
        <v>5081</v>
      </c>
      <c r="B817" s="28" t="s">
        <v>3985</v>
      </c>
      <c r="C817" s="32" t="s">
        <v>3986</v>
      </c>
      <c r="D817" s="33" t="s">
        <v>774</v>
      </c>
      <c r="E817" s="28" t="s">
        <v>775</v>
      </c>
      <c r="F817" s="28" t="s">
        <v>5082</v>
      </c>
      <c r="G817" s="28" t="s">
        <v>3988</v>
      </c>
      <c r="H817" s="28" t="s">
        <v>3989</v>
      </c>
      <c r="I817" s="28" t="s">
        <v>5083</v>
      </c>
      <c r="J817" s="28" t="s">
        <v>5084</v>
      </c>
      <c r="K817" s="28" t="s">
        <v>5085</v>
      </c>
      <c r="L817" s="28" t="s">
        <v>5086</v>
      </c>
      <c r="M817" s="28" t="s">
        <v>3994</v>
      </c>
      <c r="N817" s="28" t="s">
        <v>3995</v>
      </c>
      <c r="O817" s="28"/>
      <c r="P817" s="29" t="str">
        <f t="array" ref="P817">IFERROR(XLOOKUP(D817, '2_Capability_Map'!$C$2:$C$200, '2_Capability_Map'!$M$2:$M$200, "Active"), "Active")</f>
        <v>Active</v>
      </c>
    </row>
    <row r="818" ht="199.5" customHeight="1">
      <c r="A818" s="28" t="s">
        <v>5087</v>
      </c>
      <c r="B818" s="28" t="s">
        <v>3985</v>
      </c>
      <c r="C818" s="32" t="s">
        <v>3997</v>
      </c>
      <c r="D818" s="33" t="s">
        <v>774</v>
      </c>
      <c r="E818" s="28" t="s">
        <v>775</v>
      </c>
      <c r="F818" s="28" t="s">
        <v>5088</v>
      </c>
      <c r="G818" s="28" t="s">
        <v>3999</v>
      </c>
      <c r="H818" s="28" t="s">
        <v>3989</v>
      </c>
      <c r="I818" s="28" t="s">
        <v>5089</v>
      </c>
      <c r="J818" s="28" t="s">
        <v>5090</v>
      </c>
      <c r="K818" s="28" t="s">
        <v>5091</v>
      </c>
      <c r="L818" s="28" t="s">
        <v>5092</v>
      </c>
      <c r="M818" s="28" t="s">
        <v>4004</v>
      </c>
      <c r="N818" s="28" t="s">
        <v>3995</v>
      </c>
      <c r="O818" s="28"/>
      <c r="P818" s="29" t="str">
        <f t="array" ref="P818">IFERROR(XLOOKUP(D818, '2_Capability_Map'!$C$2:$C$200, '2_Capability_Map'!$M$2:$M$200, "Active"), "Active")</f>
        <v>Active</v>
      </c>
    </row>
    <row r="819" ht="199.5" customHeight="1">
      <c r="A819" s="28" t="s">
        <v>5093</v>
      </c>
      <c r="B819" s="28" t="s">
        <v>3985</v>
      </c>
      <c r="C819" s="32" t="s">
        <v>4006</v>
      </c>
      <c r="D819" s="33" t="s">
        <v>774</v>
      </c>
      <c r="E819" s="28" t="s">
        <v>775</v>
      </c>
      <c r="F819" s="28" t="s">
        <v>5094</v>
      </c>
      <c r="G819" s="28" t="s">
        <v>4025</v>
      </c>
      <c r="H819" s="28" t="s">
        <v>3989</v>
      </c>
      <c r="I819" s="28" t="s">
        <v>5095</v>
      </c>
      <c r="J819" s="28" t="s">
        <v>5096</v>
      </c>
      <c r="K819" s="28" t="s">
        <v>5097</v>
      </c>
      <c r="L819" s="28" t="s">
        <v>5098</v>
      </c>
      <c r="M819" s="28" t="s">
        <v>4030</v>
      </c>
      <c r="N819" s="28" t="s">
        <v>3995</v>
      </c>
      <c r="O819" s="28"/>
      <c r="P819" s="29" t="str">
        <f t="array" ref="P819">IFERROR(XLOOKUP(D819, '2_Capability_Map'!$C$2:$C$200, '2_Capability_Map'!$M$2:$M$200, "Active"), "Active")</f>
        <v>Active</v>
      </c>
    </row>
    <row r="820" ht="199.5" customHeight="1">
      <c r="A820" s="28" t="s">
        <v>5099</v>
      </c>
      <c r="B820" s="28" t="s">
        <v>3985</v>
      </c>
      <c r="C820" s="32" t="s">
        <v>3997</v>
      </c>
      <c r="D820" s="33" t="s">
        <v>789</v>
      </c>
      <c r="E820" s="28" t="s">
        <v>790</v>
      </c>
      <c r="F820" s="28" t="s">
        <v>5100</v>
      </c>
      <c r="G820" s="28" t="s">
        <v>4502</v>
      </c>
      <c r="H820" s="28" t="s">
        <v>3989</v>
      </c>
      <c r="I820" s="28" t="s">
        <v>5101</v>
      </c>
      <c r="J820" s="28" t="s">
        <v>5102</v>
      </c>
      <c r="K820" s="28" t="s">
        <v>5103</v>
      </c>
      <c r="L820" s="28" t="s">
        <v>5104</v>
      </c>
      <c r="M820" s="28" t="s">
        <v>4507</v>
      </c>
      <c r="N820" s="28" t="s">
        <v>3995</v>
      </c>
      <c r="O820" s="28"/>
      <c r="P820" s="29" t="str">
        <f t="array" ref="P820">IFERROR(XLOOKUP(D820, '2_Capability_Map'!$C$2:$C$200, '2_Capability_Map'!$M$2:$M$200, "Active"), "Active")</f>
        <v>Active</v>
      </c>
    </row>
    <row r="821" ht="199.5" customHeight="1">
      <c r="A821" s="28" t="s">
        <v>5105</v>
      </c>
      <c r="B821" s="28" t="s">
        <v>3985</v>
      </c>
      <c r="C821" s="32" t="s">
        <v>4015</v>
      </c>
      <c r="D821" s="33" t="s">
        <v>789</v>
      </c>
      <c r="E821" s="28" t="s">
        <v>790</v>
      </c>
      <c r="F821" s="28" t="s">
        <v>5106</v>
      </c>
      <c r="G821" s="28" t="s">
        <v>5075</v>
      </c>
      <c r="H821" s="28" t="s">
        <v>3989</v>
      </c>
      <c r="I821" s="28" t="s">
        <v>5107</v>
      </c>
      <c r="J821" s="28" t="s">
        <v>5108</v>
      </c>
      <c r="K821" s="28" t="s">
        <v>5109</v>
      </c>
      <c r="L821" s="28" t="s">
        <v>5110</v>
      </c>
      <c r="M821" s="28" t="s">
        <v>5080</v>
      </c>
      <c r="N821" s="28" t="s">
        <v>3995</v>
      </c>
      <c r="O821" s="28"/>
      <c r="P821" s="29" t="str">
        <f t="array" ref="P821">IFERROR(XLOOKUP(D821, '2_Capability_Map'!$C$2:$C$200, '2_Capability_Map'!$M$2:$M$200, "Active"), "Active")</f>
        <v>Active</v>
      </c>
    </row>
    <row r="822" ht="199.5" customHeight="1">
      <c r="A822" s="28" t="s">
        <v>5111</v>
      </c>
      <c r="B822" s="28" t="s">
        <v>3985</v>
      </c>
      <c r="C822" s="32" t="s">
        <v>3986</v>
      </c>
      <c r="D822" s="33" t="s">
        <v>789</v>
      </c>
      <c r="E822" s="28" t="s">
        <v>790</v>
      </c>
      <c r="F822" s="28" t="s">
        <v>5112</v>
      </c>
      <c r="G822" s="28" t="s">
        <v>3988</v>
      </c>
      <c r="H822" s="28" t="s">
        <v>3989</v>
      </c>
      <c r="I822" s="28" t="s">
        <v>5113</v>
      </c>
      <c r="J822" s="28" t="s">
        <v>5114</v>
      </c>
      <c r="K822" s="28" t="s">
        <v>5115</v>
      </c>
      <c r="L822" s="28" t="s">
        <v>5116</v>
      </c>
      <c r="M822" s="28" t="s">
        <v>3994</v>
      </c>
      <c r="N822" s="28" t="s">
        <v>3995</v>
      </c>
      <c r="O822" s="28"/>
      <c r="P822" s="29" t="str">
        <f t="array" ref="P822">IFERROR(XLOOKUP(D822, '2_Capability_Map'!$C$2:$C$200, '2_Capability_Map'!$M$2:$M$200, "Active"), "Active")</f>
        <v>Active</v>
      </c>
    </row>
    <row r="823" ht="199.5" customHeight="1">
      <c r="A823" s="28" t="s">
        <v>5117</v>
      </c>
      <c r="B823" s="28" t="s">
        <v>3985</v>
      </c>
      <c r="C823" s="32" t="s">
        <v>3997</v>
      </c>
      <c r="D823" s="33" t="s">
        <v>789</v>
      </c>
      <c r="E823" s="28" t="s">
        <v>790</v>
      </c>
      <c r="F823" s="28" t="s">
        <v>5118</v>
      </c>
      <c r="G823" s="28" t="s">
        <v>3999</v>
      </c>
      <c r="H823" s="28" t="s">
        <v>3989</v>
      </c>
      <c r="I823" s="28" t="s">
        <v>5119</v>
      </c>
      <c r="J823" s="28" t="s">
        <v>5120</v>
      </c>
      <c r="K823" s="28" t="s">
        <v>5121</v>
      </c>
      <c r="L823" s="28" t="s">
        <v>5122</v>
      </c>
      <c r="M823" s="28" t="s">
        <v>4004</v>
      </c>
      <c r="N823" s="28" t="s">
        <v>3995</v>
      </c>
      <c r="O823" s="28"/>
      <c r="P823" s="29" t="str">
        <f t="array" ref="P823">IFERROR(XLOOKUP(D823, '2_Capability_Map'!$C$2:$C$200, '2_Capability_Map'!$M$2:$M$200, "Active"), "Active")</f>
        <v>Active</v>
      </c>
    </row>
    <row r="824" ht="199.5" customHeight="1">
      <c r="A824" s="28" t="s">
        <v>5123</v>
      </c>
      <c r="B824" s="28" t="s">
        <v>3985</v>
      </c>
      <c r="C824" s="32" t="s">
        <v>4006</v>
      </c>
      <c r="D824" s="33" t="s">
        <v>789</v>
      </c>
      <c r="E824" s="28" t="s">
        <v>790</v>
      </c>
      <c r="F824" s="28" t="s">
        <v>5124</v>
      </c>
      <c r="G824" s="28" t="s">
        <v>4025</v>
      </c>
      <c r="H824" s="28" t="s">
        <v>3989</v>
      </c>
      <c r="I824" s="28" t="s">
        <v>5125</v>
      </c>
      <c r="J824" s="28" t="s">
        <v>5126</v>
      </c>
      <c r="K824" s="28" t="s">
        <v>5127</v>
      </c>
      <c r="L824" s="28" t="s">
        <v>5128</v>
      </c>
      <c r="M824" s="28" t="s">
        <v>4030</v>
      </c>
      <c r="N824" s="28" t="s">
        <v>3995</v>
      </c>
      <c r="O824" s="28"/>
      <c r="P824" s="29" t="str">
        <f t="array" ref="P824">IFERROR(XLOOKUP(D824, '2_Capability_Map'!$C$2:$C$200, '2_Capability_Map'!$M$2:$M$200, "Active"), "Active")</f>
        <v>Active</v>
      </c>
    </row>
    <row r="825" ht="199.5" customHeight="1">
      <c r="A825" s="28" t="s">
        <v>5129</v>
      </c>
      <c r="B825" s="28" t="s">
        <v>3985</v>
      </c>
      <c r="C825" s="32" t="s">
        <v>4015</v>
      </c>
      <c r="D825" s="33" t="s">
        <v>794</v>
      </c>
      <c r="E825" s="28" t="s">
        <v>795</v>
      </c>
      <c r="F825" s="28" t="s">
        <v>5130</v>
      </c>
      <c r="G825" s="28" t="s">
        <v>5075</v>
      </c>
      <c r="H825" s="28" t="s">
        <v>3989</v>
      </c>
      <c r="I825" s="28" t="s">
        <v>5131</v>
      </c>
      <c r="J825" s="28" t="s">
        <v>5132</v>
      </c>
      <c r="K825" s="28" t="s">
        <v>5133</v>
      </c>
      <c r="L825" s="28" t="s">
        <v>5134</v>
      </c>
      <c r="M825" s="28" t="s">
        <v>5080</v>
      </c>
      <c r="N825" s="28" t="s">
        <v>3995</v>
      </c>
      <c r="O825" s="28"/>
      <c r="P825" s="29" t="str">
        <f t="array" ref="P825">IFERROR(XLOOKUP(D825, '2_Capability_Map'!$C$2:$C$200, '2_Capability_Map'!$M$2:$M$200, "Active"), "Active")</f>
        <v>Active</v>
      </c>
    </row>
    <row r="826" ht="199.5" customHeight="1">
      <c r="A826" s="28" t="s">
        <v>5135</v>
      </c>
      <c r="B826" s="28" t="s">
        <v>3985</v>
      </c>
      <c r="C826" s="32" t="s">
        <v>3997</v>
      </c>
      <c r="D826" s="33" t="s">
        <v>794</v>
      </c>
      <c r="E826" s="28" t="s">
        <v>795</v>
      </c>
      <c r="F826" s="28" t="s">
        <v>5136</v>
      </c>
      <c r="G826" s="28" t="s">
        <v>4502</v>
      </c>
      <c r="H826" s="28" t="s">
        <v>3989</v>
      </c>
      <c r="I826" s="28" t="s">
        <v>5137</v>
      </c>
      <c r="J826" s="28" t="s">
        <v>5138</v>
      </c>
      <c r="K826" s="28" t="s">
        <v>5139</v>
      </c>
      <c r="L826" s="28" t="s">
        <v>5140</v>
      </c>
      <c r="M826" s="28" t="s">
        <v>4507</v>
      </c>
      <c r="N826" s="28" t="s">
        <v>3995</v>
      </c>
      <c r="O826" s="28"/>
      <c r="P826" s="29" t="str">
        <f t="array" ref="P826">IFERROR(XLOOKUP(D826, '2_Capability_Map'!$C$2:$C$200, '2_Capability_Map'!$M$2:$M$200, "Active"), "Active")</f>
        <v>Active</v>
      </c>
    </row>
    <row r="827" ht="199.5" customHeight="1">
      <c r="A827" s="28" t="s">
        <v>5141</v>
      </c>
      <c r="B827" s="28" t="s">
        <v>3985</v>
      </c>
      <c r="C827" s="32" t="s">
        <v>3986</v>
      </c>
      <c r="D827" s="33" t="s">
        <v>794</v>
      </c>
      <c r="E827" s="28" t="s">
        <v>795</v>
      </c>
      <c r="F827" s="28" t="s">
        <v>5142</v>
      </c>
      <c r="G827" s="28" t="s">
        <v>3988</v>
      </c>
      <c r="H827" s="28" t="s">
        <v>3989</v>
      </c>
      <c r="I827" s="28" t="s">
        <v>5143</v>
      </c>
      <c r="J827" s="28" t="s">
        <v>5144</v>
      </c>
      <c r="K827" s="28" t="s">
        <v>5145</v>
      </c>
      <c r="L827" s="28" t="s">
        <v>5146</v>
      </c>
      <c r="M827" s="28" t="s">
        <v>3994</v>
      </c>
      <c r="N827" s="28" t="s">
        <v>3995</v>
      </c>
      <c r="O827" s="28"/>
      <c r="P827" s="29" t="str">
        <f t="array" ref="P827">IFERROR(XLOOKUP(D827, '2_Capability_Map'!$C$2:$C$200, '2_Capability_Map'!$M$2:$M$200, "Active"), "Active")</f>
        <v>Active</v>
      </c>
    </row>
    <row r="828" ht="199.5" customHeight="1">
      <c r="A828" s="28" t="s">
        <v>5147</v>
      </c>
      <c r="B828" s="28" t="s">
        <v>3985</v>
      </c>
      <c r="C828" s="32" t="s">
        <v>4006</v>
      </c>
      <c r="D828" s="33" t="s">
        <v>794</v>
      </c>
      <c r="E828" s="28" t="s">
        <v>795</v>
      </c>
      <c r="F828" s="28" t="s">
        <v>5148</v>
      </c>
      <c r="G828" s="28" t="s">
        <v>4025</v>
      </c>
      <c r="H828" s="28" t="s">
        <v>3989</v>
      </c>
      <c r="I828" s="28" t="s">
        <v>5149</v>
      </c>
      <c r="J828" s="28" t="s">
        <v>5150</v>
      </c>
      <c r="K828" s="28" t="s">
        <v>5151</v>
      </c>
      <c r="L828" s="28" t="s">
        <v>5152</v>
      </c>
      <c r="M828" s="28" t="s">
        <v>4030</v>
      </c>
      <c r="N828" s="28" t="s">
        <v>3995</v>
      </c>
      <c r="O828" s="28"/>
      <c r="P828" s="29" t="str">
        <f t="array" ref="P828">IFERROR(XLOOKUP(D828, '2_Capability_Map'!$C$2:$C$200, '2_Capability_Map'!$M$2:$M$200, "Active"), "Active")</f>
        <v>Active</v>
      </c>
    </row>
    <row r="829" ht="199.5" customHeight="1">
      <c r="A829" s="28" t="s">
        <v>5153</v>
      </c>
      <c r="B829" s="28" t="s">
        <v>3985</v>
      </c>
      <c r="C829" s="32" t="s">
        <v>3997</v>
      </c>
      <c r="D829" s="33" t="s">
        <v>794</v>
      </c>
      <c r="E829" s="28" t="s">
        <v>795</v>
      </c>
      <c r="F829" s="28" t="s">
        <v>5154</v>
      </c>
      <c r="G829" s="28" t="s">
        <v>3999</v>
      </c>
      <c r="H829" s="28" t="s">
        <v>3989</v>
      </c>
      <c r="I829" s="28" t="s">
        <v>5155</v>
      </c>
      <c r="J829" s="28" t="s">
        <v>5156</v>
      </c>
      <c r="K829" s="28" t="s">
        <v>5157</v>
      </c>
      <c r="L829" s="28" t="s">
        <v>5158</v>
      </c>
      <c r="M829" s="28" t="s">
        <v>4004</v>
      </c>
      <c r="N829" s="28" t="s">
        <v>3995</v>
      </c>
      <c r="O829" s="28"/>
      <c r="P829" s="29" t="str">
        <f t="array" ref="P829">IFERROR(XLOOKUP(D829, '2_Capability_Map'!$C$2:$C$200, '2_Capability_Map'!$M$2:$M$200, "Active"), "Active")</f>
        <v>Active</v>
      </c>
    </row>
    <row r="830" ht="199.5" customHeight="1">
      <c r="A830" s="28" t="s">
        <v>5159</v>
      </c>
      <c r="B830" s="28" t="s">
        <v>3985</v>
      </c>
      <c r="C830" s="32" t="s">
        <v>4015</v>
      </c>
      <c r="D830" s="33" t="s">
        <v>799</v>
      </c>
      <c r="E830" s="28" t="s">
        <v>800</v>
      </c>
      <c r="F830" s="28" t="s">
        <v>5160</v>
      </c>
      <c r="G830" s="28" t="s">
        <v>5075</v>
      </c>
      <c r="H830" s="28" t="s">
        <v>3989</v>
      </c>
      <c r="I830" s="28" t="s">
        <v>5161</v>
      </c>
      <c r="J830" s="28" t="s">
        <v>5162</v>
      </c>
      <c r="K830" s="28" t="s">
        <v>5163</v>
      </c>
      <c r="L830" s="28" t="s">
        <v>5164</v>
      </c>
      <c r="M830" s="28" t="s">
        <v>5080</v>
      </c>
      <c r="N830" s="28" t="s">
        <v>3995</v>
      </c>
      <c r="O830" s="28"/>
      <c r="P830" s="29" t="str">
        <f t="array" ref="P830">IFERROR(XLOOKUP(D830, '2_Capability_Map'!$C$2:$C$200, '2_Capability_Map'!$M$2:$M$200, "Active"), "Active")</f>
        <v>Active</v>
      </c>
    </row>
    <row r="831" ht="199.5" customHeight="1">
      <c r="A831" s="28" t="s">
        <v>5165</v>
      </c>
      <c r="B831" s="28" t="s">
        <v>3985</v>
      </c>
      <c r="C831" s="32" t="s">
        <v>3986</v>
      </c>
      <c r="D831" s="33" t="s">
        <v>799</v>
      </c>
      <c r="E831" s="28" t="s">
        <v>800</v>
      </c>
      <c r="F831" s="28" t="s">
        <v>5166</v>
      </c>
      <c r="G831" s="28" t="s">
        <v>3988</v>
      </c>
      <c r="H831" s="28" t="s">
        <v>3989</v>
      </c>
      <c r="I831" s="28" t="s">
        <v>5167</v>
      </c>
      <c r="J831" s="28" t="s">
        <v>5168</v>
      </c>
      <c r="K831" s="28" t="s">
        <v>5169</v>
      </c>
      <c r="L831" s="28" t="s">
        <v>5170</v>
      </c>
      <c r="M831" s="28" t="s">
        <v>3994</v>
      </c>
      <c r="N831" s="28" t="s">
        <v>3995</v>
      </c>
      <c r="O831" s="28"/>
      <c r="P831" s="29" t="str">
        <f t="array" ref="P831">IFERROR(XLOOKUP(D831, '2_Capability_Map'!$C$2:$C$200, '2_Capability_Map'!$M$2:$M$200, "Active"), "Active")</f>
        <v>Active</v>
      </c>
    </row>
    <row r="832" ht="199.5" customHeight="1">
      <c r="A832" s="28" t="s">
        <v>5171</v>
      </c>
      <c r="B832" s="28" t="s">
        <v>3985</v>
      </c>
      <c r="C832" s="32" t="s">
        <v>4006</v>
      </c>
      <c r="D832" s="33" t="s">
        <v>799</v>
      </c>
      <c r="E832" s="28" t="s">
        <v>800</v>
      </c>
      <c r="F832" s="28" t="s">
        <v>5172</v>
      </c>
      <c r="G832" s="28" t="s">
        <v>4025</v>
      </c>
      <c r="H832" s="28" t="s">
        <v>3989</v>
      </c>
      <c r="I832" s="28" t="s">
        <v>5173</v>
      </c>
      <c r="J832" s="28" t="s">
        <v>5174</v>
      </c>
      <c r="K832" s="28" t="s">
        <v>5175</v>
      </c>
      <c r="L832" s="28" t="s">
        <v>5176</v>
      </c>
      <c r="M832" s="28" t="s">
        <v>4030</v>
      </c>
      <c r="N832" s="28" t="s">
        <v>3995</v>
      </c>
      <c r="O832" s="28"/>
      <c r="P832" s="29" t="str">
        <f t="array" ref="P832">IFERROR(XLOOKUP(D832, '2_Capability_Map'!$C$2:$C$200, '2_Capability_Map'!$M$2:$M$200, "Active"), "Active")</f>
        <v>Active</v>
      </c>
    </row>
    <row r="833" ht="199.5" customHeight="1">
      <c r="A833" s="28" t="s">
        <v>5177</v>
      </c>
      <c r="B833" s="28" t="s">
        <v>3985</v>
      </c>
      <c r="C833" s="32" t="s">
        <v>3997</v>
      </c>
      <c r="D833" s="33" t="s">
        <v>799</v>
      </c>
      <c r="E833" s="28" t="s">
        <v>800</v>
      </c>
      <c r="F833" s="28" t="s">
        <v>5178</v>
      </c>
      <c r="G833" s="28" t="s">
        <v>4502</v>
      </c>
      <c r="H833" s="28" t="s">
        <v>3989</v>
      </c>
      <c r="I833" s="28" t="s">
        <v>5179</v>
      </c>
      <c r="J833" s="28" t="s">
        <v>5180</v>
      </c>
      <c r="K833" s="28" t="s">
        <v>5181</v>
      </c>
      <c r="L833" s="28" t="s">
        <v>5182</v>
      </c>
      <c r="M833" s="28" t="s">
        <v>4507</v>
      </c>
      <c r="N833" s="28" t="s">
        <v>3995</v>
      </c>
      <c r="O833" s="28"/>
      <c r="P833" s="29" t="str">
        <f t="array" ref="P833">IFERROR(XLOOKUP(D833, '2_Capability_Map'!$C$2:$C$200, '2_Capability_Map'!$M$2:$M$200, "Active"), "Active")</f>
        <v>Active</v>
      </c>
    </row>
    <row r="834" ht="199.5" customHeight="1">
      <c r="A834" s="28" t="s">
        <v>5183</v>
      </c>
      <c r="B834" s="28" t="s">
        <v>3985</v>
      </c>
      <c r="C834" s="32" t="s">
        <v>3997</v>
      </c>
      <c r="D834" s="33" t="s">
        <v>799</v>
      </c>
      <c r="E834" s="28" t="s">
        <v>800</v>
      </c>
      <c r="F834" s="28" t="s">
        <v>5184</v>
      </c>
      <c r="G834" s="28" t="s">
        <v>3999</v>
      </c>
      <c r="H834" s="28" t="s">
        <v>3989</v>
      </c>
      <c r="I834" s="28" t="s">
        <v>5185</v>
      </c>
      <c r="J834" s="28" t="s">
        <v>5186</v>
      </c>
      <c r="K834" s="28" t="s">
        <v>5187</v>
      </c>
      <c r="L834" s="28" t="s">
        <v>5188</v>
      </c>
      <c r="M834" s="28" t="s">
        <v>4004</v>
      </c>
      <c r="N834" s="28" t="s">
        <v>3995</v>
      </c>
      <c r="O834" s="28"/>
      <c r="P834" s="29" t="str">
        <f t="array" ref="P834">IFERROR(XLOOKUP(D834, '2_Capability_Map'!$C$2:$C$200, '2_Capability_Map'!$M$2:$M$200, "Active"), "Active")</f>
        <v>Active</v>
      </c>
    </row>
    <row r="835" ht="199.5" customHeight="1">
      <c r="A835" s="28" t="s">
        <v>5189</v>
      </c>
      <c r="B835" s="28" t="s">
        <v>3985</v>
      </c>
      <c r="C835" s="32" t="s">
        <v>3997</v>
      </c>
      <c r="D835" s="33" t="s">
        <v>805</v>
      </c>
      <c r="E835" s="28" t="s">
        <v>806</v>
      </c>
      <c r="F835" s="28" t="s">
        <v>5190</v>
      </c>
      <c r="G835" s="28" t="s">
        <v>4629</v>
      </c>
      <c r="H835" s="28" t="s">
        <v>3989</v>
      </c>
      <c r="I835" s="28" t="s">
        <v>5191</v>
      </c>
      <c r="J835" s="28" t="s">
        <v>5192</v>
      </c>
      <c r="K835" s="28" t="s">
        <v>5193</v>
      </c>
      <c r="L835" s="28" t="s">
        <v>5194</v>
      </c>
      <c r="M835" s="28" t="s">
        <v>4634</v>
      </c>
      <c r="N835" s="28" t="s">
        <v>3995</v>
      </c>
      <c r="O835" s="28"/>
      <c r="P835" s="29" t="str">
        <f t="array" ref="P835">IFERROR(XLOOKUP(D835, '2_Capability_Map'!$C$2:$C$200, '2_Capability_Map'!$M$2:$M$200, "Active"), "Active")</f>
        <v>Active</v>
      </c>
    </row>
    <row r="836" ht="199.5" customHeight="1">
      <c r="A836" s="28" t="s">
        <v>5195</v>
      </c>
      <c r="B836" s="28" t="s">
        <v>3985</v>
      </c>
      <c r="C836" s="32" t="s">
        <v>3997</v>
      </c>
      <c r="D836" s="33" t="s">
        <v>805</v>
      </c>
      <c r="E836" s="28" t="s">
        <v>806</v>
      </c>
      <c r="F836" s="28" t="s">
        <v>5196</v>
      </c>
      <c r="G836" s="28" t="s">
        <v>4502</v>
      </c>
      <c r="H836" s="28" t="s">
        <v>3989</v>
      </c>
      <c r="I836" s="28" t="s">
        <v>5197</v>
      </c>
      <c r="J836" s="28" t="s">
        <v>5198</v>
      </c>
      <c r="K836" s="28" t="s">
        <v>5199</v>
      </c>
      <c r="L836" s="28" t="s">
        <v>5200</v>
      </c>
      <c r="M836" s="28" t="s">
        <v>4507</v>
      </c>
      <c r="N836" s="28" t="s">
        <v>3995</v>
      </c>
      <c r="O836" s="28"/>
      <c r="P836" s="29" t="str">
        <f t="array" ref="P836">IFERROR(XLOOKUP(D836, '2_Capability_Map'!$C$2:$C$200, '2_Capability_Map'!$M$2:$M$200, "Active"), "Active")</f>
        <v>Active</v>
      </c>
    </row>
    <row r="837" ht="199.5" customHeight="1">
      <c r="A837" s="28" t="s">
        <v>5201</v>
      </c>
      <c r="B837" s="28" t="s">
        <v>3985</v>
      </c>
      <c r="C837" s="32" t="s">
        <v>4006</v>
      </c>
      <c r="D837" s="33" t="s">
        <v>805</v>
      </c>
      <c r="E837" s="28" t="s">
        <v>806</v>
      </c>
      <c r="F837" s="28" t="s">
        <v>5202</v>
      </c>
      <c r="G837" s="28" t="s">
        <v>4649</v>
      </c>
      <c r="H837" s="28" t="s">
        <v>3989</v>
      </c>
      <c r="I837" s="28" t="s">
        <v>5203</v>
      </c>
      <c r="J837" s="28" t="s">
        <v>5204</v>
      </c>
      <c r="K837" s="28" t="s">
        <v>5205</v>
      </c>
      <c r="L837" s="28" t="s">
        <v>5206</v>
      </c>
      <c r="M837" s="28" t="s">
        <v>4654</v>
      </c>
      <c r="N837" s="28" t="s">
        <v>3995</v>
      </c>
      <c r="O837" s="28"/>
      <c r="P837" s="29" t="str">
        <f t="array" ref="P837">IFERROR(XLOOKUP(D837, '2_Capability_Map'!$C$2:$C$200, '2_Capability_Map'!$M$2:$M$200, "Active"), "Active")</f>
        <v>Active</v>
      </c>
    </row>
    <row r="838" ht="199.5" customHeight="1">
      <c r="A838" s="28" t="s">
        <v>5207</v>
      </c>
      <c r="B838" s="28" t="s">
        <v>3985</v>
      </c>
      <c r="C838" s="32" t="s">
        <v>4006</v>
      </c>
      <c r="D838" s="33" t="s">
        <v>805</v>
      </c>
      <c r="E838" s="28" t="s">
        <v>806</v>
      </c>
      <c r="F838" s="28" t="s">
        <v>5208</v>
      </c>
      <c r="G838" s="28" t="s">
        <v>4115</v>
      </c>
      <c r="H838" s="28" t="s">
        <v>3989</v>
      </c>
      <c r="I838" s="28" t="s">
        <v>5209</v>
      </c>
      <c r="J838" s="28" t="s">
        <v>5210</v>
      </c>
      <c r="K838" s="28" t="s">
        <v>5211</v>
      </c>
      <c r="L838" s="28" t="s">
        <v>5212</v>
      </c>
      <c r="M838" s="28" t="s">
        <v>4120</v>
      </c>
      <c r="N838" s="28" t="s">
        <v>3995</v>
      </c>
      <c r="O838" s="28"/>
      <c r="P838" s="29" t="str">
        <f t="array" ref="P838">IFERROR(XLOOKUP(D838, '2_Capability_Map'!$C$2:$C$200, '2_Capability_Map'!$M$2:$M$200, "Active"), "Active")</f>
        <v>Active</v>
      </c>
    </row>
    <row r="839" ht="199.5" customHeight="1">
      <c r="A839" s="28" t="s">
        <v>5213</v>
      </c>
      <c r="B839" s="28" t="s">
        <v>3985</v>
      </c>
      <c r="C839" s="32" t="s">
        <v>3997</v>
      </c>
      <c r="D839" s="33" t="s">
        <v>813</v>
      </c>
      <c r="E839" s="28" t="s">
        <v>814</v>
      </c>
      <c r="F839" s="28" t="s">
        <v>5214</v>
      </c>
      <c r="G839" s="28" t="s">
        <v>4502</v>
      </c>
      <c r="H839" s="28" t="s">
        <v>3989</v>
      </c>
      <c r="I839" s="28" t="s">
        <v>5215</v>
      </c>
      <c r="J839" s="28" t="s">
        <v>5216</v>
      </c>
      <c r="K839" s="28" t="s">
        <v>5217</v>
      </c>
      <c r="L839" s="28" t="s">
        <v>5218</v>
      </c>
      <c r="M839" s="28" t="s">
        <v>4507</v>
      </c>
      <c r="N839" s="28" t="s">
        <v>3995</v>
      </c>
      <c r="O839" s="28"/>
      <c r="P839" s="29" t="str">
        <f t="array" ref="P839">IFERROR(XLOOKUP(D839, '2_Capability_Map'!$C$2:$C$200, '2_Capability_Map'!$M$2:$M$200, "Active"), "Active")</f>
        <v>Active</v>
      </c>
    </row>
    <row r="840" ht="199.5" customHeight="1">
      <c r="A840" s="28" t="s">
        <v>5219</v>
      </c>
      <c r="B840" s="28" t="s">
        <v>3985</v>
      </c>
      <c r="C840" s="32" t="s">
        <v>4006</v>
      </c>
      <c r="D840" s="33" t="s">
        <v>813</v>
      </c>
      <c r="E840" s="28" t="s">
        <v>814</v>
      </c>
      <c r="F840" s="28" t="s">
        <v>5220</v>
      </c>
      <c r="G840" s="28" t="s">
        <v>4115</v>
      </c>
      <c r="H840" s="28" t="s">
        <v>3989</v>
      </c>
      <c r="I840" s="28" t="s">
        <v>5221</v>
      </c>
      <c r="J840" s="28" t="s">
        <v>5222</v>
      </c>
      <c r="K840" s="28" t="s">
        <v>5223</v>
      </c>
      <c r="L840" s="28" t="s">
        <v>5224</v>
      </c>
      <c r="M840" s="28" t="s">
        <v>4120</v>
      </c>
      <c r="N840" s="28" t="s">
        <v>3995</v>
      </c>
      <c r="O840" s="28"/>
      <c r="P840" s="29" t="str">
        <f t="array" ref="P840">IFERROR(XLOOKUP(D840, '2_Capability_Map'!$C$2:$C$200, '2_Capability_Map'!$M$2:$M$200, "Active"), "Active")</f>
        <v>Active</v>
      </c>
    </row>
    <row r="841" ht="199.5" customHeight="1">
      <c r="A841" s="28" t="s">
        <v>5225</v>
      </c>
      <c r="B841" s="28" t="s">
        <v>3985</v>
      </c>
      <c r="C841" s="32" t="s">
        <v>3997</v>
      </c>
      <c r="D841" s="33" t="s">
        <v>813</v>
      </c>
      <c r="E841" s="28" t="s">
        <v>814</v>
      </c>
      <c r="F841" s="28" t="s">
        <v>5226</v>
      </c>
      <c r="G841" s="28" t="s">
        <v>4629</v>
      </c>
      <c r="H841" s="28" t="s">
        <v>3989</v>
      </c>
      <c r="I841" s="28" t="s">
        <v>5227</v>
      </c>
      <c r="J841" s="28" t="s">
        <v>5228</v>
      </c>
      <c r="K841" s="28" t="s">
        <v>5229</v>
      </c>
      <c r="L841" s="28" t="s">
        <v>5230</v>
      </c>
      <c r="M841" s="28" t="s">
        <v>4634</v>
      </c>
      <c r="N841" s="28" t="s">
        <v>3995</v>
      </c>
      <c r="O841" s="28"/>
      <c r="P841" s="29" t="str">
        <f t="array" ref="P841">IFERROR(XLOOKUP(D841, '2_Capability_Map'!$C$2:$C$200, '2_Capability_Map'!$M$2:$M$200, "Active"), "Active")</f>
        <v>Active</v>
      </c>
    </row>
    <row r="842" ht="199.5" customHeight="1">
      <c r="A842" s="28" t="s">
        <v>5231</v>
      </c>
      <c r="B842" s="28" t="s">
        <v>3985</v>
      </c>
      <c r="C842" s="32" t="s">
        <v>4006</v>
      </c>
      <c r="D842" s="33" t="s">
        <v>813</v>
      </c>
      <c r="E842" s="28" t="s">
        <v>814</v>
      </c>
      <c r="F842" s="28" t="s">
        <v>5232</v>
      </c>
      <c r="G842" s="28" t="s">
        <v>4649</v>
      </c>
      <c r="H842" s="28" t="s">
        <v>3989</v>
      </c>
      <c r="I842" s="28" t="s">
        <v>5233</v>
      </c>
      <c r="J842" s="28" t="s">
        <v>5234</v>
      </c>
      <c r="K842" s="28" t="s">
        <v>5235</v>
      </c>
      <c r="L842" s="28" t="s">
        <v>5236</v>
      </c>
      <c r="M842" s="28" t="s">
        <v>4654</v>
      </c>
      <c r="N842" s="28" t="s">
        <v>3995</v>
      </c>
      <c r="O842" s="28"/>
      <c r="P842" s="29" t="str">
        <f t="array" ref="P842">IFERROR(XLOOKUP(D842, '2_Capability_Map'!$C$2:$C$200, '2_Capability_Map'!$M$2:$M$200, "Active"), "Active")</f>
        <v>Active</v>
      </c>
    </row>
    <row r="843" ht="199.5" customHeight="1">
      <c r="A843" s="28" t="s">
        <v>5237</v>
      </c>
      <c r="B843" s="28" t="s">
        <v>3985</v>
      </c>
      <c r="C843" s="32" t="s">
        <v>3997</v>
      </c>
      <c r="D843" s="33" t="s">
        <v>818</v>
      </c>
      <c r="E843" s="28" t="s">
        <v>819</v>
      </c>
      <c r="F843" s="28" t="s">
        <v>5238</v>
      </c>
      <c r="G843" s="28" t="s">
        <v>4629</v>
      </c>
      <c r="H843" s="28" t="s">
        <v>3989</v>
      </c>
      <c r="I843" s="28" t="s">
        <v>5239</v>
      </c>
      <c r="J843" s="28" t="s">
        <v>5240</v>
      </c>
      <c r="K843" s="28" t="s">
        <v>5241</v>
      </c>
      <c r="L843" s="28" t="s">
        <v>5242</v>
      </c>
      <c r="M843" s="28" t="s">
        <v>4634</v>
      </c>
      <c r="N843" s="28" t="s">
        <v>3995</v>
      </c>
      <c r="O843" s="28"/>
      <c r="P843" s="29" t="str">
        <f t="array" ref="P843">IFERROR(XLOOKUP(D843, '2_Capability_Map'!$C$2:$C$200, '2_Capability_Map'!$M$2:$M$200, "Active"), "Active")</f>
        <v>Active</v>
      </c>
    </row>
    <row r="844" ht="199.5" customHeight="1">
      <c r="A844" s="28" t="s">
        <v>5243</v>
      </c>
      <c r="B844" s="28" t="s">
        <v>3985</v>
      </c>
      <c r="C844" s="32" t="s">
        <v>3997</v>
      </c>
      <c r="D844" s="33" t="s">
        <v>818</v>
      </c>
      <c r="E844" s="28" t="s">
        <v>819</v>
      </c>
      <c r="F844" s="28" t="s">
        <v>5244</v>
      </c>
      <c r="G844" s="28" t="s">
        <v>4502</v>
      </c>
      <c r="H844" s="28" t="s">
        <v>3989</v>
      </c>
      <c r="I844" s="28" t="s">
        <v>5245</v>
      </c>
      <c r="J844" s="28" t="s">
        <v>5246</v>
      </c>
      <c r="K844" s="28" t="s">
        <v>5247</v>
      </c>
      <c r="L844" s="28" t="s">
        <v>5248</v>
      </c>
      <c r="M844" s="28" t="s">
        <v>4507</v>
      </c>
      <c r="N844" s="28" t="s">
        <v>3995</v>
      </c>
      <c r="O844" s="28"/>
      <c r="P844" s="29" t="str">
        <f t="array" ref="P844">IFERROR(XLOOKUP(D844, '2_Capability_Map'!$C$2:$C$200, '2_Capability_Map'!$M$2:$M$200, "Active"), "Active")</f>
        <v>Active</v>
      </c>
    </row>
    <row r="845" ht="199.5" customHeight="1">
      <c r="A845" s="28" t="s">
        <v>5249</v>
      </c>
      <c r="B845" s="28" t="s">
        <v>3985</v>
      </c>
      <c r="C845" s="32" t="s">
        <v>4006</v>
      </c>
      <c r="D845" s="33" t="s">
        <v>818</v>
      </c>
      <c r="E845" s="28" t="s">
        <v>819</v>
      </c>
      <c r="F845" s="28" t="s">
        <v>5250</v>
      </c>
      <c r="G845" s="28" t="s">
        <v>4649</v>
      </c>
      <c r="H845" s="28" t="s">
        <v>3989</v>
      </c>
      <c r="I845" s="28" t="s">
        <v>5251</v>
      </c>
      <c r="J845" s="28" t="s">
        <v>5252</v>
      </c>
      <c r="K845" s="28" t="s">
        <v>5253</v>
      </c>
      <c r="L845" s="28" t="s">
        <v>5254</v>
      </c>
      <c r="M845" s="28" t="s">
        <v>4654</v>
      </c>
      <c r="N845" s="28" t="s">
        <v>3995</v>
      </c>
      <c r="O845" s="28"/>
      <c r="P845" s="29" t="str">
        <f t="array" ref="P845">IFERROR(XLOOKUP(D845, '2_Capability_Map'!$C$2:$C$200, '2_Capability_Map'!$M$2:$M$200, "Active"), "Active")</f>
        <v>Active</v>
      </c>
    </row>
    <row r="846" ht="199.5" customHeight="1">
      <c r="A846" s="28" t="s">
        <v>5255</v>
      </c>
      <c r="B846" s="28" t="s">
        <v>3985</v>
      </c>
      <c r="C846" s="32" t="s">
        <v>4006</v>
      </c>
      <c r="D846" s="33" t="s">
        <v>818</v>
      </c>
      <c r="E846" s="28" t="s">
        <v>819</v>
      </c>
      <c r="F846" s="28" t="s">
        <v>5256</v>
      </c>
      <c r="G846" s="28" t="s">
        <v>4115</v>
      </c>
      <c r="H846" s="28" t="s">
        <v>3989</v>
      </c>
      <c r="I846" s="28" t="s">
        <v>5257</v>
      </c>
      <c r="J846" s="28" t="s">
        <v>5258</v>
      </c>
      <c r="K846" s="28" t="s">
        <v>5259</v>
      </c>
      <c r="L846" s="28" t="s">
        <v>5260</v>
      </c>
      <c r="M846" s="28" t="s">
        <v>4120</v>
      </c>
      <c r="N846" s="28" t="s">
        <v>3995</v>
      </c>
      <c r="O846" s="28"/>
      <c r="P846" s="29" t="str">
        <f t="array" ref="P846">IFERROR(XLOOKUP(D846, '2_Capability_Map'!$C$2:$C$200, '2_Capability_Map'!$M$2:$M$200, "Active"), "Active")</f>
        <v>Active</v>
      </c>
    </row>
    <row r="847" ht="199.5" customHeight="1">
      <c r="A847" s="28" t="s">
        <v>5261</v>
      </c>
      <c r="B847" s="28" t="s">
        <v>3985</v>
      </c>
      <c r="C847" s="32" t="s">
        <v>4006</v>
      </c>
      <c r="D847" s="33" t="s">
        <v>825</v>
      </c>
      <c r="E847" s="28" t="s">
        <v>826</v>
      </c>
      <c r="F847" s="28" t="s">
        <v>5262</v>
      </c>
      <c r="G847" s="28" t="s">
        <v>4115</v>
      </c>
      <c r="H847" s="28" t="s">
        <v>3989</v>
      </c>
      <c r="I847" s="28" t="s">
        <v>5263</v>
      </c>
      <c r="J847" s="28" t="s">
        <v>5264</v>
      </c>
      <c r="K847" s="28" t="s">
        <v>5265</v>
      </c>
      <c r="L847" s="28" t="s">
        <v>5266</v>
      </c>
      <c r="M847" s="28" t="s">
        <v>4120</v>
      </c>
      <c r="N847" s="28" t="s">
        <v>3995</v>
      </c>
      <c r="O847" s="28"/>
      <c r="P847" s="29" t="str">
        <f t="array" ref="P847">IFERROR(XLOOKUP(D847, '2_Capability_Map'!$C$2:$C$200, '2_Capability_Map'!$M$2:$M$200, "Active"), "Active")</f>
        <v>Active</v>
      </c>
    </row>
    <row r="848" ht="199.5" customHeight="1">
      <c r="A848" s="28" t="s">
        <v>5267</v>
      </c>
      <c r="B848" s="28" t="s">
        <v>3985</v>
      </c>
      <c r="C848" s="32" t="s">
        <v>4006</v>
      </c>
      <c r="D848" s="33" t="s">
        <v>825</v>
      </c>
      <c r="E848" s="28" t="s">
        <v>826</v>
      </c>
      <c r="F848" s="28" t="s">
        <v>5268</v>
      </c>
      <c r="G848" s="28" t="s">
        <v>4649</v>
      </c>
      <c r="H848" s="28" t="s">
        <v>3989</v>
      </c>
      <c r="I848" s="28" t="s">
        <v>5269</v>
      </c>
      <c r="J848" s="28" t="s">
        <v>5270</v>
      </c>
      <c r="K848" s="28" t="s">
        <v>5271</v>
      </c>
      <c r="L848" s="28" t="s">
        <v>5272</v>
      </c>
      <c r="M848" s="28" t="s">
        <v>4654</v>
      </c>
      <c r="N848" s="28" t="s">
        <v>3995</v>
      </c>
      <c r="O848" s="28"/>
      <c r="P848" s="29" t="str">
        <f t="array" ref="P848">IFERROR(XLOOKUP(D848, '2_Capability_Map'!$C$2:$C$200, '2_Capability_Map'!$M$2:$M$200, "Active"), "Active")</f>
        <v>Active</v>
      </c>
    </row>
    <row r="849" ht="199.5" customHeight="1">
      <c r="A849" s="28" t="s">
        <v>5273</v>
      </c>
      <c r="B849" s="28" t="s">
        <v>3985</v>
      </c>
      <c r="C849" s="32" t="s">
        <v>3997</v>
      </c>
      <c r="D849" s="33" t="s">
        <v>825</v>
      </c>
      <c r="E849" s="28" t="s">
        <v>826</v>
      </c>
      <c r="F849" s="28" t="s">
        <v>5274</v>
      </c>
      <c r="G849" s="28" t="s">
        <v>4629</v>
      </c>
      <c r="H849" s="28" t="s">
        <v>3989</v>
      </c>
      <c r="I849" s="28" t="s">
        <v>5275</v>
      </c>
      <c r="J849" s="28" t="s">
        <v>5276</v>
      </c>
      <c r="K849" s="28" t="s">
        <v>5277</v>
      </c>
      <c r="L849" s="28" t="s">
        <v>5278</v>
      </c>
      <c r="M849" s="28" t="s">
        <v>4634</v>
      </c>
      <c r="N849" s="28" t="s">
        <v>3995</v>
      </c>
      <c r="O849" s="28"/>
      <c r="P849" s="29" t="str">
        <f t="array" ref="P849">IFERROR(XLOOKUP(D849, '2_Capability_Map'!$C$2:$C$200, '2_Capability_Map'!$M$2:$M$200, "Active"), "Active")</f>
        <v>Active</v>
      </c>
    </row>
    <row r="850" ht="199.5" customHeight="1">
      <c r="A850" s="28" t="s">
        <v>5279</v>
      </c>
      <c r="B850" s="28" t="s">
        <v>3985</v>
      </c>
      <c r="C850" s="32" t="s">
        <v>3997</v>
      </c>
      <c r="D850" s="33" t="s">
        <v>825</v>
      </c>
      <c r="E850" s="28" t="s">
        <v>826</v>
      </c>
      <c r="F850" s="28" t="s">
        <v>5280</v>
      </c>
      <c r="G850" s="28" t="s">
        <v>4502</v>
      </c>
      <c r="H850" s="28" t="s">
        <v>3989</v>
      </c>
      <c r="I850" s="28" t="s">
        <v>5281</v>
      </c>
      <c r="J850" s="28" t="s">
        <v>5282</v>
      </c>
      <c r="K850" s="28" t="s">
        <v>5283</v>
      </c>
      <c r="L850" s="28" t="s">
        <v>5284</v>
      </c>
      <c r="M850" s="28" t="s">
        <v>4507</v>
      </c>
      <c r="N850" s="28" t="s">
        <v>3995</v>
      </c>
      <c r="O850" s="28"/>
      <c r="P850" s="29" t="str">
        <f t="array" ref="P850">IFERROR(XLOOKUP(D850, '2_Capability_Map'!$C$2:$C$200, '2_Capability_Map'!$M$2:$M$200, "Active"), "Active")</f>
        <v>Active</v>
      </c>
    </row>
    <row r="851" ht="199.5" customHeight="1">
      <c r="A851" s="28" t="s">
        <v>5285</v>
      </c>
      <c r="B851" s="28" t="s">
        <v>3985</v>
      </c>
      <c r="C851" s="32" t="s">
        <v>4006</v>
      </c>
      <c r="D851" s="33" t="s">
        <v>845</v>
      </c>
      <c r="E851" s="28" t="s">
        <v>846</v>
      </c>
      <c r="F851" s="28" t="s">
        <v>5286</v>
      </c>
      <c r="G851" s="28" t="s">
        <v>4008</v>
      </c>
      <c r="H851" s="28" t="s">
        <v>3989</v>
      </c>
      <c r="I851" s="28" t="s">
        <v>5287</v>
      </c>
      <c r="J851" s="28" t="s">
        <v>5288</v>
      </c>
      <c r="K851" s="28" t="s">
        <v>5289</v>
      </c>
      <c r="L851" s="28" t="s">
        <v>5290</v>
      </c>
      <c r="M851" s="28" t="s">
        <v>4013</v>
      </c>
      <c r="N851" s="28" t="s">
        <v>3995</v>
      </c>
      <c r="O851" s="28"/>
      <c r="P851" s="29" t="str">
        <f t="array" ref="P851">IFERROR(XLOOKUP(D851, '2_Capability_Map'!$C$2:$C$200, '2_Capability_Map'!$M$2:$M$200, "Active"), "Active")</f>
        <v>Active</v>
      </c>
    </row>
    <row r="852" ht="199.5" customHeight="1">
      <c r="A852" s="28" t="s">
        <v>5291</v>
      </c>
      <c r="B852" s="28" t="s">
        <v>3985</v>
      </c>
      <c r="C852" s="32" t="s">
        <v>3997</v>
      </c>
      <c r="D852" s="33" t="s">
        <v>845</v>
      </c>
      <c r="E852" s="28" t="s">
        <v>846</v>
      </c>
      <c r="F852" s="28" t="s">
        <v>5292</v>
      </c>
      <c r="G852" s="28" t="s">
        <v>3999</v>
      </c>
      <c r="H852" s="28" t="s">
        <v>3989</v>
      </c>
      <c r="I852" s="28" t="s">
        <v>5293</v>
      </c>
      <c r="J852" s="28" t="s">
        <v>5294</v>
      </c>
      <c r="K852" s="28" t="s">
        <v>5295</v>
      </c>
      <c r="L852" s="28" t="s">
        <v>5296</v>
      </c>
      <c r="M852" s="28" t="s">
        <v>4004</v>
      </c>
      <c r="N852" s="28" t="s">
        <v>3995</v>
      </c>
      <c r="O852" s="28"/>
      <c r="P852" s="29" t="str">
        <f t="array" ref="P852">IFERROR(XLOOKUP(D852, '2_Capability_Map'!$C$2:$C$200, '2_Capability_Map'!$M$2:$M$200, "Active"), "Active")</f>
        <v>Active</v>
      </c>
    </row>
    <row r="853" ht="199.5" customHeight="1">
      <c r="A853" s="28" t="s">
        <v>5297</v>
      </c>
      <c r="B853" s="28" t="s">
        <v>3985</v>
      </c>
      <c r="C853" s="32" t="s">
        <v>3986</v>
      </c>
      <c r="D853" s="33" t="s">
        <v>845</v>
      </c>
      <c r="E853" s="28" t="s">
        <v>846</v>
      </c>
      <c r="F853" s="28" t="s">
        <v>5298</v>
      </c>
      <c r="G853" s="28" t="s">
        <v>4354</v>
      </c>
      <c r="H853" s="28" t="s">
        <v>3989</v>
      </c>
      <c r="I853" s="28" t="s">
        <v>5299</v>
      </c>
      <c r="J853" s="28" t="s">
        <v>5300</v>
      </c>
      <c r="K853" s="28" t="s">
        <v>5301</v>
      </c>
      <c r="L853" s="28" t="s">
        <v>5302</v>
      </c>
      <c r="M853" s="28" t="s">
        <v>4359</v>
      </c>
      <c r="N853" s="28" t="s">
        <v>3995</v>
      </c>
      <c r="O853" s="28"/>
      <c r="P853" s="29" t="str">
        <f t="array" ref="P853">IFERROR(XLOOKUP(D853, '2_Capability_Map'!$C$2:$C$200, '2_Capability_Map'!$M$2:$M$200, "Active"), "Active")</f>
        <v>Active</v>
      </c>
    </row>
    <row r="854" ht="199.5" customHeight="1">
      <c r="A854" s="28" t="s">
        <v>5303</v>
      </c>
      <c r="B854" s="28" t="s">
        <v>3985</v>
      </c>
      <c r="C854" s="32" t="s">
        <v>4015</v>
      </c>
      <c r="D854" s="33" t="s">
        <v>845</v>
      </c>
      <c r="E854" s="28" t="s">
        <v>846</v>
      </c>
      <c r="F854" s="28" t="s">
        <v>5304</v>
      </c>
      <c r="G854" s="28" t="s">
        <v>4017</v>
      </c>
      <c r="H854" s="28" t="s">
        <v>3989</v>
      </c>
      <c r="I854" s="28" t="s">
        <v>5305</v>
      </c>
      <c r="J854" s="28" t="s">
        <v>5306</v>
      </c>
      <c r="K854" s="28" t="s">
        <v>5307</v>
      </c>
      <c r="L854" s="28" t="s">
        <v>5308</v>
      </c>
      <c r="M854" s="28" t="s">
        <v>4022</v>
      </c>
      <c r="N854" s="28" t="s">
        <v>3995</v>
      </c>
      <c r="O854" s="28"/>
      <c r="P854" s="29" t="str">
        <f t="array" ref="P854">IFERROR(XLOOKUP(D854, '2_Capability_Map'!$C$2:$C$200, '2_Capability_Map'!$M$2:$M$200, "Active"), "Active")</f>
        <v>Active</v>
      </c>
    </row>
    <row r="855" ht="199.5" customHeight="1">
      <c r="A855" s="28" t="s">
        <v>5309</v>
      </c>
      <c r="B855" s="28" t="s">
        <v>3985</v>
      </c>
      <c r="C855" s="32" t="s">
        <v>4006</v>
      </c>
      <c r="D855" s="33" t="s">
        <v>850</v>
      </c>
      <c r="E855" s="28" t="s">
        <v>851</v>
      </c>
      <c r="F855" s="28" t="s">
        <v>5310</v>
      </c>
      <c r="G855" s="28" t="s">
        <v>4008</v>
      </c>
      <c r="H855" s="28" t="s">
        <v>3989</v>
      </c>
      <c r="I855" s="28" t="s">
        <v>5311</v>
      </c>
      <c r="J855" s="28" t="s">
        <v>5312</v>
      </c>
      <c r="K855" s="28" t="s">
        <v>5313</v>
      </c>
      <c r="L855" s="28" t="s">
        <v>5314</v>
      </c>
      <c r="M855" s="28" t="s">
        <v>4013</v>
      </c>
      <c r="N855" s="28" t="s">
        <v>3995</v>
      </c>
      <c r="O855" s="28"/>
      <c r="P855" s="29" t="str">
        <f t="array" ref="P855">IFERROR(XLOOKUP(D855, '2_Capability_Map'!$C$2:$C$200, '2_Capability_Map'!$M$2:$M$200, "Active"), "Active")</f>
        <v>Active</v>
      </c>
    </row>
    <row r="856" ht="199.5" customHeight="1">
      <c r="A856" s="28" t="s">
        <v>5315</v>
      </c>
      <c r="B856" s="28" t="s">
        <v>3985</v>
      </c>
      <c r="C856" s="32" t="s">
        <v>3997</v>
      </c>
      <c r="D856" s="33" t="s">
        <v>850</v>
      </c>
      <c r="E856" s="28" t="s">
        <v>851</v>
      </c>
      <c r="F856" s="28" t="s">
        <v>5316</v>
      </c>
      <c r="G856" s="28" t="s">
        <v>3999</v>
      </c>
      <c r="H856" s="28" t="s">
        <v>3989</v>
      </c>
      <c r="I856" s="28" t="s">
        <v>5317</v>
      </c>
      <c r="J856" s="28" t="s">
        <v>5318</v>
      </c>
      <c r="K856" s="28" t="s">
        <v>5319</v>
      </c>
      <c r="L856" s="28" t="s">
        <v>5320</v>
      </c>
      <c r="M856" s="28" t="s">
        <v>4004</v>
      </c>
      <c r="N856" s="28" t="s">
        <v>3995</v>
      </c>
      <c r="O856" s="28"/>
      <c r="P856" s="29" t="str">
        <f t="array" ref="P856">IFERROR(XLOOKUP(D856, '2_Capability_Map'!$C$2:$C$200, '2_Capability_Map'!$M$2:$M$200, "Active"), "Active")</f>
        <v>Active</v>
      </c>
    </row>
    <row r="857" ht="199.5" customHeight="1">
      <c r="A857" s="28" t="s">
        <v>5321</v>
      </c>
      <c r="B857" s="28" t="s">
        <v>3985</v>
      </c>
      <c r="C857" s="32" t="s">
        <v>4015</v>
      </c>
      <c r="D857" s="33" t="s">
        <v>850</v>
      </c>
      <c r="E857" s="28" t="s">
        <v>851</v>
      </c>
      <c r="F857" s="28" t="s">
        <v>5322</v>
      </c>
      <c r="G857" s="28" t="s">
        <v>4017</v>
      </c>
      <c r="H857" s="28" t="s">
        <v>3989</v>
      </c>
      <c r="I857" s="28" t="s">
        <v>5323</v>
      </c>
      <c r="J857" s="28" t="s">
        <v>5324</v>
      </c>
      <c r="K857" s="28" t="s">
        <v>5325</v>
      </c>
      <c r="L857" s="28" t="s">
        <v>5326</v>
      </c>
      <c r="M857" s="28" t="s">
        <v>4022</v>
      </c>
      <c r="N857" s="28" t="s">
        <v>3995</v>
      </c>
      <c r="O857" s="28"/>
      <c r="P857" s="29" t="str">
        <f t="array" ref="P857">IFERROR(XLOOKUP(D857, '2_Capability_Map'!$C$2:$C$200, '2_Capability_Map'!$M$2:$M$200, "Active"), "Active")</f>
        <v>Active</v>
      </c>
    </row>
    <row r="858" ht="199.5" customHeight="1">
      <c r="A858" s="28" t="s">
        <v>5327</v>
      </c>
      <c r="B858" s="28" t="s">
        <v>3985</v>
      </c>
      <c r="C858" s="32" t="s">
        <v>3986</v>
      </c>
      <c r="D858" s="33" t="s">
        <v>850</v>
      </c>
      <c r="E858" s="28" t="s">
        <v>851</v>
      </c>
      <c r="F858" s="28" t="s">
        <v>5328</v>
      </c>
      <c r="G858" s="28" t="s">
        <v>4354</v>
      </c>
      <c r="H858" s="28" t="s">
        <v>3989</v>
      </c>
      <c r="I858" s="28" t="s">
        <v>5329</v>
      </c>
      <c r="J858" s="28" t="s">
        <v>5330</v>
      </c>
      <c r="K858" s="28" t="s">
        <v>5331</v>
      </c>
      <c r="L858" s="28" t="s">
        <v>5332</v>
      </c>
      <c r="M858" s="28" t="s">
        <v>4359</v>
      </c>
      <c r="N858" s="28" t="s">
        <v>3995</v>
      </c>
      <c r="O858" s="28"/>
      <c r="P858" s="29" t="str">
        <f t="array" ref="P858">IFERROR(XLOOKUP(D858, '2_Capability_Map'!$C$2:$C$200, '2_Capability_Map'!$M$2:$M$200, "Active"), "Active")</f>
        <v>Active</v>
      </c>
    </row>
    <row r="859" ht="199.5" customHeight="1">
      <c r="A859" s="28" t="s">
        <v>5333</v>
      </c>
      <c r="B859" s="28" t="s">
        <v>3985</v>
      </c>
      <c r="C859" s="32" t="s">
        <v>4006</v>
      </c>
      <c r="D859" s="33" t="s">
        <v>856</v>
      </c>
      <c r="E859" s="28" t="s">
        <v>857</v>
      </c>
      <c r="F859" s="28" t="s">
        <v>5334</v>
      </c>
      <c r="G859" s="28" t="s">
        <v>5335</v>
      </c>
      <c r="H859" s="28" t="s">
        <v>3989</v>
      </c>
      <c r="I859" s="28" t="s">
        <v>5336</v>
      </c>
      <c r="J859" s="28" t="s">
        <v>5337</v>
      </c>
      <c r="K859" s="28" t="s">
        <v>5338</v>
      </c>
      <c r="L859" s="28" t="s">
        <v>5339</v>
      </c>
      <c r="M859" s="28" t="s">
        <v>5340</v>
      </c>
      <c r="N859" s="28" t="s">
        <v>3995</v>
      </c>
      <c r="O859" s="28"/>
      <c r="P859" s="29" t="str">
        <f t="array" ref="P859">IFERROR(XLOOKUP(D859, '2_Capability_Map'!$C$2:$C$200, '2_Capability_Map'!$M$2:$M$200, "Active"), "Active")</f>
        <v>Active</v>
      </c>
    </row>
    <row r="860" ht="199.5" customHeight="1">
      <c r="A860" s="28" t="s">
        <v>5341</v>
      </c>
      <c r="B860" s="28" t="s">
        <v>3985</v>
      </c>
      <c r="C860" s="32" t="s">
        <v>4006</v>
      </c>
      <c r="D860" s="33" t="s">
        <v>856</v>
      </c>
      <c r="E860" s="28" t="s">
        <v>857</v>
      </c>
      <c r="F860" s="28" t="s">
        <v>5342</v>
      </c>
      <c r="G860" s="28" t="s">
        <v>4115</v>
      </c>
      <c r="H860" s="28" t="s">
        <v>3989</v>
      </c>
      <c r="I860" s="28" t="s">
        <v>5343</v>
      </c>
      <c r="J860" s="28" t="s">
        <v>5344</v>
      </c>
      <c r="K860" s="28" t="s">
        <v>5345</v>
      </c>
      <c r="L860" s="28" t="s">
        <v>5346</v>
      </c>
      <c r="M860" s="28" t="s">
        <v>4120</v>
      </c>
      <c r="N860" s="28" t="s">
        <v>3995</v>
      </c>
      <c r="O860" s="28"/>
      <c r="P860" s="29" t="str">
        <f t="array" ref="P860">IFERROR(XLOOKUP(D860, '2_Capability_Map'!$C$2:$C$200, '2_Capability_Map'!$M$2:$M$200, "Active"), "Active")</f>
        <v>Active</v>
      </c>
    </row>
    <row r="861" ht="199.5" customHeight="1">
      <c r="A861" s="28" t="s">
        <v>5347</v>
      </c>
      <c r="B861" s="28" t="s">
        <v>3985</v>
      </c>
      <c r="C861" s="32" t="s">
        <v>4006</v>
      </c>
      <c r="D861" s="33" t="s">
        <v>856</v>
      </c>
      <c r="E861" s="28" t="s">
        <v>857</v>
      </c>
      <c r="F861" s="28" t="s">
        <v>5348</v>
      </c>
      <c r="G861" s="28" t="s">
        <v>5349</v>
      </c>
      <c r="H861" s="28" t="s">
        <v>3989</v>
      </c>
      <c r="I861" s="28" t="s">
        <v>5350</v>
      </c>
      <c r="J861" s="28" t="s">
        <v>5351</v>
      </c>
      <c r="K861" s="28" t="s">
        <v>5352</v>
      </c>
      <c r="L861" s="28" t="s">
        <v>5353</v>
      </c>
      <c r="M861" s="28" t="s">
        <v>5354</v>
      </c>
      <c r="N861" s="28" t="s">
        <v>3995</v>
      </c>
      <c r="O861" s="28"/>
      <c r="P861" s="29" t="str">
        <f t="array" ref="P861">IFERROR(XLOOKUP(D861, '2_Capability_Map'!$C$2:$C$200, '2_Capability_Map'!$M$2:$M$200, "Active"), "Active")</f>
        <v>Active</v>
      </c>
    </row>
    <row r="862" ht="199.5" customHeight="1">
      <c r="A862" s="28" t="s">
        <v>5355</v>
      </c>
      <c r="B862" s="28" t="s">
        <v>3985</v>
      </c>
      <c r="C862" s="32" t="s">
        <v>4006</v>
      </c>
      <c r="D862" s="33" t="s">
        <v>856</v>
      </c>
      <c r="E862" s="28" t="s">
        <v>857</v>
      </c>
      <c r="F862" s="28" t="s">
        <v>5356</v>
      </c>
      <c r="G862" s="28" t="s">
        <v>4099</v>
      </c>
      <c r="H862" s="28" t="s">
        <v>3989</v>
      </c>
      <c r="I862" s="28" t="s">
        <v>5357</v>
      </c>
      <c r="J862" s="28" t="s">
        <v>5358</v>
      </c>
      <c r="K862" s="28" t="s">
        <v>5359</v>
      </c>
      <c r="L862" s="28" t="s">
        <v>5360</v>
      </c>
      <c r="M862" s="28" t="s">
        <v>4104</v>
      </c>
      <c r="N862" s="28" t="s">
        <v>3995</v>
      </c>
      <c r="O862" s="28"/>
      <c r="P862" s="29" t="str">
        <f t="array" ref="P862">IFERROR(XLOOKUP(D862, '2_Capability_Map'!$C$2:$C$200, '2_Capability_Map'!$M$2:$M$200, "Active"), "Active")</f>
        <v>Active</v>
      </c>
    </row>
    <row r="863" ht="199.5" customHeight="1">
      <c r="A863" s="28" t="s">
        <v>5361</v>
      </c>
      <c r="B863" s="28" t="s">
        <v>3985</v>
      </c>
      <c r="C863" s="32" t="s">
        <v>4006</v>
      </c>
      <c r="D863" s="33" t="s">
        <v>864</v>
      </c>
      <c r="E863" s="28" t="s">
        <v>865</v>
      </c>
      <c r="F863" s="28" t="s">
        <v>5362</v>
      </c>
      <c r="G863" s="28" t="s">
        <v>5335</v>
      </c>
      <c r="H863" s="28" t="s">
        <v>3989</v>
      </c>
      <c r="I863" s="28" t="s">
        <v>5363</v>
      </c>
      <c r="J863" s="28" t="s">
        <v>5364</v>
      </c>
      <c r="K863" s="28" t="s">
        <v>5365</v>
      </c>
      <c r="L863" s="28" t="s">
        <v>5366</v>
      </c>
      <c r="M863" s="28" t="s">
        <v>5340</v>
      </c>
      <c r="N863" s="28" t="s">
        <v>3995</v>
      </c>
      <c r="O863" s="28"/>
      <c r="P863" s="29" t="str">
        <f t="array" ref="P863">IFERROR(XLOOKUP(D863, '2_Capability_Map'!$C$2:$C$200, '2_Capability_Map'!$M$2:$M$200, "Active"), "Active")</f>
        <v>Active</v>
      </c>
    </row>
    <row r="864" ht="199.5" customHeight="1">
      <c r="A864" s="28" t="s">
        <v>5367</v>
      </c>
      <c r="B864" s="28" t="s">
        <v>3985</v>
      </c>
      <c r="C864" s="32" t="s">
        <v>4006</v>
      </c>
      <c r="D864" s="33" t="s">
        <v>864</v>
      </c>
      <c r="E864" s="28" t="s">
        <v>865</v>
      </c>
      <c r="F864" s="28" t="s">
        <v>5368</v>
      </c>
      <c r="G864" s="28" t="s">
        <v>5349</v>
      </c>
      <c r="H864" s="28" t="s">
        <v>3989</v>
      </c>
      <c r="I864" s="28" t="s">
        <v>5369</v>
      </c>
      <c r="J864" s="28" t="s">
        <v>5370</v>
      </c>
      <c r="K864" s="28" t="s">
        <v>5371</v>
      </c>
      <c r="L864" s="28" t="s">
        <v>5372</v>
      </c>
      <c r="M864" s="28" t="s">
        <v>5354</v>
      </c>
      <c r="N864" s="28" t="s">
        <v>3995</v>
      </c>
      <c r="O864" s="28"/>
      <c r="P864" s="29" t="str">
        <f t="array" ref="P864">IFERROR(XLOOKUP(D864, '2_Capability_Map'!$C$2:$C$200, '2_Capability_Map'!$M$2:$M$200, "Active"), "Active")</f>
        <v>Active</v>
      </c>
    </row>
    <row r="865" ht="199.5" customHeight="1">
      <c r="A865" s="28" t="s">
        <v>5373</v>
      </c>
      <c r="B865" s="28" t="s">
        <v>3985</v>
      </c>
      <c r="C865" s="32" t="s">
        <v>4006</v>
      </c>
      <c r="D865" s="33" t="s">
        <v>864</v>
      </c>
      <c r="E865" s="28" t="s">
        <v>865</v>
      </c>
      <c r="F865" s="28" t="s">
        <v>5374</v>
      </c>
      <c r="G865" s="28" t="s">
        <v>4115</v>
      </c>
      <c r="H865" s="28" t="s">
        <v>3989</v>
      </c>
      <c r="I865" s="28" t="s">
        <v>5375</v>
      </c>
      <c r="J865" s="28" t="s">
        <v>5376</v>
      </c>
      <c r="K865" s="28" t="s">
        <v>5377</v>
      </c>
      <c r="L865" s="28" t="s">
        <v>5378</v>
      </c>
      <c r="M865" s="28" t="s">
        <v>4120</v>
      </c>
      <c r="N865" s="28" t="s">
        <v>3995</v>
      </c>
      <c r="O865" s="28"/>
      <c r="P865" s="29" t="str">
        <f t="array" ref="P865">IFERROR(XLOOKUP(D865, '2_Capability_Map'!$C$2:$C$200, '2_Capability_Map'!$M$2:$M$200, "Active"), "Active")</f>
        <v>Active</v>
      </c>
    </row>
    <row r="866" ht="199.5" customHeight="1">
      <c r="A866" s="28" t="s">
        <v>5379</v>
      </c>
      <c r="B866" s="28" t="s">
        <v>3985</v>
      </c>
      <c r="C866" s="32" t="s">
        <v>4006</v>
      </c>
      <c r="D866" s="33" t="s">
        <v>864</v>
      </c>
      <c r="E866" s="28" t="s">
        <v>865</v>
      </c>
      <c r="F866" s="28" t="s">
        <v>5380</v>
      </c>
      <c r="G866" s="28" t="s">
        <v>4099</v>
      </c>
      <c r="H866" s="28" t="s">
        <v>3989</v>
      </c>
      <c r="I866" s="28" t="s">
        <v>5381</v>
      </c>
      <c r="J866" s="28" t="s">
        <v>5382</v>
      </c>
      <c r="K866" s="28" t="s">
        <v>5383</v>
      </c>
      <c r="L866" s="28" t="s">
        <v>5384</v>
      </c>
      <c r="M866" s="28" t="s">
        <v>4104</v>
      </c>
      <c r="N866" s="28" t="s">
        <v>3995</v>
      </c>
      <c r="O866" s="28"/>
      <c r="P866" s="29" t="str">
        <f t="array" ref="P866">IFERROR(XLOOKUP(D866, '2_Capability_Map'!$C$2:$C$200, '2_Capability_Map'!$M$2:$M$200, "Active"), "Active")</f>
        <v>Active</v>
      </c>
    </row>
    <row r="867" ht="199.5" customHeight="1">
      <c r="A867" s="28" t="s">
        <v>5385</v>
      </c>
      <c r="B867" s="28" t="s">
        <v>3985</v>
      </c>
      <c r="C867" s="32" t="s">
        <v>4006</v>
      </c>
      <c r="D867" s="33" t="s">
        <v>869</v>
      </c>
      <c r="E867" s="28" t="s">
        <v>870</v>
      </c>
      <c r="F867" s="28" t="s">
        <v>5386</v>
      </c>
      <c r="G867" s="28" t="s">
        <v>5335</v>
      </c>
      <c r="H867" s="28" t="s">
        <v>3989</v>
      </c>
      <c r="I867" s="28" t="s">
        <v>5387</v>
      </c>
      <c r="J867" s="28" t="s">
        <v>5388</v>
      </c>
      <c r="K867" s="28" t="s">
        <v>5389</v>
      </c>
      <c r="L867" s="28" t="s">
        <v>5390</v>
      </c>
      <c r="M867" s="28" t="s">
        <v>5340</v>
      </c>
      <c r="N867" s="28" t="s">
        <v>3995</v>
      </c>
      <c r="O867" s="28"/>
      <c r="P867" s="29" t="str">
        <f t="array" ref="P867">IFERROR(XLOOKUP(D867, '2_Capability_Map'!$C$2:$C$200, '2_Capability_Map'!$M$2:$M$200, "Active"), "Active")</f>
        <v>Active</v>
      </c>
    </row>
    <row r="868" ht="199.5" customHeight="1">
      <c r="A868" s="28" t="s">
        <v>5391</v>
      </c>
      <c r="B868" s="28" t="s">
        <v>3985</v>
      </c>
      <c r="C868" s="32" t="s">
        <v>4006</v>
      </c>
      <c r="D868" s="33" t="s">
        <v>869</v>
      </c>
      <c r="E868" s="28" t="s">
        <v>870</v>
      </c>
      <c r="F868" s="28" t="s">
        <v>5392</v>
      </c>
      <c r="G868" s="28" t="s">
        <v>5349</v>
      </c>
      <c r="H868" s="28" t="s">
        <v>3989</v>
      </c>
      <c r="I868" s="28" t="s">
        <v>5393</v>
      </c>
      <c r="J868" s="28" t="s">
        <v>5394</v>
      </c>
      <c r="K868" s="28" t="s">
        <v>5395</v>
      </c>
      <c r="L868" s="28" t="s">
        <v>5396</v>
      </c>
      <c r="M868" s="28" t="s">
        <v>5354</v>
      </c>
      <c r="N868" s="28" t="s">
        <v>3995</v>
      </c>
      <c r="O868" s="28"/>
      <c r="P868" s="29" t="str">
        <f t="array" ref="P868">IFERROR(XLOOKUP(D868, '2_Capability_Map'!$C$2:$C$200, '2_Capability_Map'!$M$2:$M$200, "Active"), "Active")</f>
        <v>Active</v>
      </c>
    </row>
    <row r="869" ht="199.5" customHeight="1">
      <c r="A869" s="28" t="s">
        <v>5397</v>
      </c>
      <c r="B869" s="28" t="s">
        <v>3985</v>
      </c>
      <c r="C869" s="32" t="s">
        <v>4006</v>
      </c>
      <c r="D869" s="33" t="s">
        <v>869</v>
      </c>
      <c r="E869" s="28" t="s">
        <v>870</v>
      </c>
      <c r="F869" s="28" t="s">
        <v>5398</v>
      </c>
      <c r="G869" s="28" t="s">
        <v>4115</v>
      </c>
      <c r="H869" s="28" t="s">
        <v>3989</v>
      </c>
      <c r="I869" s="28" t="s">
        <v>5399</v>
      </c>
      <c r="J869" s="28" t="s">
        <v>5400</v>
      </c>
      <c r="K869" s="28" t="s">
        <v>5401</v>
      </c>
      <c r="L869" s="28" t="s">
        <v>5402</v>
      </c>
      <c r="M869" s="28" t="s">
        <v>4120</v>
      </c>
      <c r="N869" s="28" t="s">
        <v>3995</v>
      </c>
      <c r="O869" s="28"/>
      <c r="P869" s="29" t="str">
        <f t="array" ref="P869">IFERROR(XLOOKUP(D869, '2_Capability_Map'!$C$2:$C$200, '2_Capability_Map'!$M$2:$M$200, "Active"), "Active")</f>
        <v>Active</v>
      </c>
    </row>
    <row r="870" ht="199.5" customHeight="1">
      <c r="A870" s="28" t="s">
        <v>5403</v>
      </c>
      <c r="B870" s="28" t="s">
        <v>3985</v>
      </c>
      <c r="C870" s="32" t="s">
        <v>4006</v>
      </c>
      <c r="D870" s="33" t="s">
        <v>869</v>
      </c>
      <c r="E870" s="28" t="s">
        <v>870</v>
      </c>
      <c r="F870" s="28" t="s">
        <v>5404</v>
      </c>
      <c r="G870" s="28" t="s">
        <v>4099</v>
      </c>
      <c r="H870" s="28" t="s">
        <v>3989</v>
      </c>
      <c r="I870" s="28" t="s">
        <v>5405</v>
      </c>
      <c r="J870" s="28" t="s">
        <v>5406</v>
      </c>
      <c r="K870" s="28" t="s">
        <v>5407</v>
      </c>
      <c r="L870" s="28" t="s">
        <v>5408</v>
      </c>
      <c r="M870" s="28" t="s">
        <v>4104</v>
      </c>
      <c r="N870" s="28" t="s">
        <v>3995</v>
      </c>
      <c r="O870" s="28"/>
      <c r="P870" s="29" t="str">
        <f t="array" ref="P870">IFERROR(XLOOKUP(D870, '2_Capability_Map'!$C$2:$C$200, '2_Capability_Map'!$M$2:$M$200, "Active"), "Active")</f>
        <v>Active</v>
      </c>
    </row>
    <row r="871" ht="199.5" customHeight="1">
      <c r="A871" s="28" t="s">
        <v>5409</v>
      </c>
      <c r="B871" s="28" t="s">
        <v>3985</v>
      </c>
      <c r="C871" s="32" t="s">
        <v>4006</v>
      </c>
      <c r="D871" s="33" t="s">
        <v>874</v>
      </c>
      <c r="E871" s="28" t="s">
        <v>875</v>
      </c>
      <c r="F871" s="28" t="s">
        <v>5410</v>
      </c>
      <c r="G871" s="28" t="s">
        <v>5335</v>
      </c>
      <c r="H871" s="28" t="s">
        <v>3989</v>
      </c>
      <c r="I871" s="28" t="s">
        <v>5411</v>
      </c>
      <c r="J871" s="28" t="s">
        <v>5412</v>
      </c>
      <c r="K871" s="28" t="s">
        <v>5413</v>
      </c>
      <c r="L871" s="28" t="s">
        <v>5414</v>
      </c>
      <c r="M871" s="28" t="s">
        <v>5340</v>
      </c>
      <c r="N871" s="28" t="s">
        <v>3995</v>
      </c>
      <c r="O871" s="28"/>
      <c r="P871" s="29" t="str">
        <f t="array" ref="P871">IFERROR(XLOOKUP(D871, '2_Capability_Map'!$C$2:$C$200, '2_Capability_Map'!$M$2:$M$200, "Active"), "Active")</f>
        <v>Active</v>
      </c>
    </row>
    <row r="872" ht="199.5" customHeight="1">
      <c r="A872" s="28" t="s">
        <v>5415</v>
      </c>
      <c r="B872" s="28" t="s">
        <v>3985</v>
      </c>
      <c r="C872" s="32" t="s">
        <v>4006</v>
      </c>
      <c r="D872" s="33" t="s">
        <v>874</v>
      </c>
      <c r="E872" s="28" t="s">
        <v>875</v>
      </c>
      <c r="F872" s="28" t="s">
        <v>5416</v>
      </c>
      <c r="G872" s="28" t="s">
        <v>5349</v>
      </c>
      <c r="H872" s="28" t="s">
        <v>3989</v>
      </c>
      <c r="I872" s="28" t="s">
        <v>5417</v>
      </c>
      <c r="J872" s="28" t="s">
        <v>5418</v>
      </c>
      <c r="K872" s="28" t="s">
        <v>5419</v>
      </c>
      <c r="L872" s="28" t="s">
        <v>5420</v>
      </c>
      <c r="M872" s="28" t="s">
        <v>5354</v>
      </c>
      <c r="N872" s="28" t="s">
        <v>3995</v>
      </c>
      <c r="O872" s="28"/>
      <c r="P872" s="29" t="str">
        <f t="array" ref="P872">IFERROR(XLOOKUP(D872, '2_Capability_Map'!$C$2:$C$200, '2_Capability_Map'!$M$2:$M$200, "Active"), "Active")</f>
        <v>Active</v>
      </c>
    </row>
    <row r="873" ht="199.5" customHeight="1">
      <c r="A873" s="28" t="s">
        <v>5421</v>
      </c>
      <c r="B873" s="28" t="s">
        <v>3985</v>
      </c>
      <c r="C873" s="32" t="s">
        <v>4006</v>
      </c>
      <c r="D873" s="33" t="s">
        <v>874</v>
      </c>
      <c r="E873" s="28" t="s">
        <v>875</v>
      </c>
      <c r="F873" s="28" t="s">
        <v>5422</v>
      </c>
      <c r="G873" s="28" t="s">
        <v>4115</v>
      </c>
      <c r="H873" s="28" t="s">
        <v>3989</v>
      </c>
      <c r="I873" s="28" t="s">
        <v>5423</v>
      </c>
      <c r="J873" s="28" t="s">
        <v>5424</v>
      </c>
      <c r="K873" s="28" t="s">
        <v>5425</v>
      </c>
      <c r="L873" s="28" t="s">
        <v>5426</v>
      </c>
      <c r="M873" s="28" t="s">
        <v>4120</v>
      </c>
      <c r="N873" s="28" t="s">
        <v>3995</v>
      </c>
      <c r="O873" s="28"/>
      <c r="P873" s="29" t="str">
        <f t="array" ref="P873">IFERROR(XLOOKUP(D873, '2_Capability_Map'!$C$2:$C$200, '2_Capability_Map'!$M$2:$M$200, "Active"), "Active")</f>
        <v>Active</v>
      </c>
    </row>
    <row r="874" ht="199.5" customHeight="1">
      <c r="A874" s="28" t="s">
        <v>5427</v>
      </c>
      <c r="B874" s="28" t="s">
        <v>3985</v>
      </c>
      <c r="C874" s="32" t="s">
        <v>4006</v>
      </c>
      <c r="D874" s="33" t="s">
        <v>874</v>
      </c>
      <c r="E874" s="28" t="s">
        <v>875</v>
      </c>
      <c r="F874" s="28" t="s">
        <v>5428</v>
      </c>
      <c r="G874" s="28" t="s">
        <v>4099</v>
      </c>
      <c r="H874" s="28" t="s">
        <v>3989</v>
      </c>
      <c r="I874" s="28" t="s">
        <v>5429</v>
      </c>
      <c r="J874" s="28" t="s">
        <v>5430</v>
      </c>
      <c r="K874" s="28" t="s">
        <v>5431</v>
      </c>
      <c r="L874" s="28" t="s">
        <v>5432</v>
      </c>
      <c r="M874" s="28" t="s">
        <v>4104</v>
      </c>
      <c r="N874" s="28" t="s">
        <v>3995</v>
      </c>
      <c r="O874" s="28"/>
      <c r="P874" s="29" t="str">
        <f t="array" ref="P874">IFERROR(XLOOKUP(D874, '2_Capability_Map'!$C$2:$C$200, '2_Capability_Map'!$M$2:$M$200, "Active"), "Active")</f>
        <v>Active</v>
      </c>
    </row>
    <row r="875" ht="199.5" customHeight="1">
      <c r="A875" s="28" t="s">
        <v>5433</v>
      </c>
      <c r="B875" s="28" t="s">
        <v>3985</v>
      </c>
      <c r="C875" s="32" t="s">
        <v>4006</v>
      </c>
      <c r="D875" s="33" t="s">
        <v>879</v>
      </c>
      <c r="E875" s="28" t="s">
        <v>880</v>
      </c>
      <c r="F875" s="28" t="s">
        <v>5434</v>
      </c>
      <c r="G875" s="28" t="s">
        <v>4099</v>
      </c>
      <c r="H875" s="28" t="s">
        <v>3989</v>
      </c>
      <c r="I875" s="28" t="s">
        <v>5435</v>
      </c>
      <c r="J875" s="28" t="s">
        <v>5436</v>
      </c>
      <c r="K875" s="28" t="s">
        <v>5437</v>
      </c>
      <c r="L875" s="28" t="s">
        <v>5438</v>
      </c>
      <c r="M875" s="28" t="s">
        <v>4104</v>
      </c>
      <c r="N875" s="28" t="s">
        <v>3995</v>
      </c>
      <c r="O875" s="28"/>
      <c r="P875" s="29" t="str">
        <f t="array" ref="P875">IFERROR(XLOOKUP(D875, '2_Capability_Map'!$C$2:$C$200, '2_Capability_Map'!$M$2:$M$200, "Active"), "Active")</f>
        <v>Active</v>
      </c>
    </row>
    <row r="876" ht="199.5" customHeight="1">
      <c r="A876" s="28" t="s">
        <v>5439</v>
      </c>
      <c r="B876" s="28" t="s">
        <v>3985</v>
      </c>
      <c r="C876" s="32" t="s">
        <v>4006</v>
      </c>
      <c r="D876" s="33" t="s">
        <v>879</v>
      </c>
      <c r="E876" s="28" t="s">
        <v>880</v>
      </c>
      <c r="F876" s="28" t="s">
        <v>5440</v>
      </c>
      <c r="G876" s="28" t="s">
        <v>4115</v>
      </c>
      <c r="H876" s="28" t="s">
        <v>3989</v>
      </c>
      <c r="I876" s="28" t="s">
        <v>5441</v>
      </c>
      <c r="J876" s="28" t="s">
        <v>5442</v>
      </c>
      <c r="K876" s="28" t="s">
        <v>5443</v>
      </c>
      <c r="L876" s="28" t="s">
        <v>5444</v>
      </c>
      <c r="M876" s="28" t="s">
        <v>4120</v>
      </c>
      <c r="N876" s="28" t="s">
        <v>3995</v>
      </c>
      <c r="O876" s="28"/>
      <c r="P876" s="29" t="str">
        <f t="array" ref="P876">IFERROR(XLOOKUP(D876, '2_Capability_Map'!$C$2:$C$200, '2_Capability_Map'!$M$2:$M$200, "Active"), "Active")</f>
        <v>Active</v>
      </c>
    </row>
    <row r="877" ht="199.5" customHeight="1">
      <c r="A877" s="28" t="s">
        <v>5445</v>
      </c>
      <c r="B877" s="28" t="s">
        <v>3985</v>
      </c>
      <c r="C877" s="32" t="s">
        <v>4006</v>
      </c>
      <c r="D877" s="33" t="s">
        <v>879</v>
      </c>
      <c r="E877" s="28" t="s">
        <v>880</v>
      </c>
      <c r="F877" s="28" t="s">
        <v>5446</v>
      </c>
      <c r="G877" s="28" t="s">
        <v>5349</v>
      </c>
      <c r="H877" s="28" t="s">
        <v>3989</v>
      </c>
      <c r="I877" s="28" t="s">
        <v>5447</v>
      </c>
      <c r="J877" s="28" t="s">
        <v>5448</v>
      </c>
      <c r="K877" s="28" t="s">
        <v>5449</v>
      </c>
      <c r="L877" s="28" t="s">
        <v>5450</v>
      </c>
      <c r="M877" s="28" t="s">
        <v>5354</v>
      </c>
      <c r="N877" s="28" t="s">
        <v>3995</v>
      </c>
      <c r="O877" s="28"/>
      <c r="P877" s="29" t="str">
        <f t="array" ref="P877">IFERROR(XLOOKUP(D877, '2_Capability_Map'!$C$2:$C$200, '2_Capability_Map'!$M$2:$M$200, "Active"), "Active")</f>
        <v>Active</v>
      </c>
    </row>
    <row r="878" ht="199.5" customHeight="1">
      <c r="A878" s="28" t="s">
        <v>5451</v>
      </c>
      <c r="B878" s="28" t="s">
        <v>3985</v>
      </c>
      <c r="C878" s="32" t="s">
        <v>4006</v>
      </c>
      <c r="D878" s="33" t="s">
        <v>879</v>
      </c>
      <c r="E878" s="28" t="s">
        <v>880</v>
      </c>
      <c r="F878" s="28" t="s">
        <v>5452</v>
      </c>
      <c r="G878" s="28" t="s">
        <v>5335</v>
      </c>
      <c r="H878" s="28" t="s">
        <v>3989</v>
      </c>
      <c r="I878" s="28" t="s">
        <v>5453</v>
      </c>
      <c r="J878" s="28" t="s">
        <v>5454</v>
      </c>
      <c r="K878" s="28" t="s">
        <v>5455</v>
      </c>
      <c r="L878" s="28" t="s">
        <v>5456</v>
      </c>
      <c r="M878" s="28" t="s">
        <v>5340</v>
      </c>
      <c r="N878" s="28" t="s">
        <v>3995</v>
      </c>
      <c r="O878" s="28"/>
      <c r="P878" s="29" t="str">
        <f t="array" ref="P878">IFERROR(XLOOKUP(D878, '2_Capability_Map'!$C$2:$C$200, '2_Capability_Map'!$M$2:$M$200, "Active"), "Active")</f>
        <v>Active</v>
      </c>
    </row>
    <row r="879" ht="199.5" customHeight="1">
      <c r="A879" s="28" t="s">
        <v>5457</v>
      </c>
      <c r="B879" s="28" t="s">
        <v>3985</v>
      </c>
      <c r="C879" s="32" t="s">
        <v>4006</v>
      </c>
      <c r="D879" s="33" t="s">
        <v>885</v>
      </c>
      <c r="E879" s="28" t="s">
        <v>886</v>
      </c>
      <c r="F879" s="28" t="s">
        <v>5458</v>
      </c>
      <c r="G879" s="28" t="s">
        <v>5349</v>
      </c>
      <c r="H879" s="28" t="s">
        <v>3989</v>
      </c>
      <c r="I879" s="28" t="s">
        <v>5459</v>
      </c>
      <c r="J879" s="28" t="s">
        <v>5460</v>
      </c>
      <c r="K879" s="28" t="s">
        <v>5461</v>
      </c>
      <c r="L879" s="28" t="s">
        <v>5462</v>
      </c>
      <c r="M879" s="28" t="s">
        <v>5354</v>
      </c>
      <c r="N879" s="28" t="s">
        <v>3995</v>
      </c>
      <c r="O879" s="28"/>
      <c r="P879" s="29" t="str">
        <f t="array" ref="P879">IFERROR(XLOOKUP(D879, '2_Capability_Map'!$C$2:$C$200, '2_Capability_Map'!$M$2:$M$200, "Active"), "Active")</f>
        <v>Active</v>
      </c>
    </row>
    <row r="880" ht="199.5" customHeight="1">
      <c r="A880" s="28" t="s">
        <v>5463</v>
      </c>
      <c r="B880" s="28" t="s">
        <v>3985</v>
      </c>
      <c r="C880" s="32" t="s">
        <v>4006</v>
      </c>
      <c r="D880" s="33" t="s">
        <v>885</v>
      </c>
      <c r="E880" s="28" t="s">
        <v>886</v>
      </c>
      <c r="F880" s="28" t="s">
        <v>5464</v>
      </c>
      <c r="G880" s="28" t="s">
        <v>4025</v>
      </c>
      <c r="H880" s="28" t="s">
        <v>3989</v>
      </c>
      <c r="I880" s="28" t="s">
        <v>5465</v>
      </c>
      <c r="J880" s="28" t="s">
        <v>5466</v>
      </c>
      <c r="K880" s="28" t="s">
        <v>5467</v>
      </c>
      <c r="L880" s="28" t="s">
        <v>5468</v>
      </c>
      <c r="M880" s="28" t="s">
        <v>4030</v>
      </c>
      <c r="N880" s="28" t="s">
        <v>3995</v>
      </c>
      <c r="O880" s="28"/>
      <c r="P880" s="29" t="str">
        <f t="array" ref="P880">IFERROR(XLOOKUP(D880, '2_Capability_Map'!$C$2:$C$200, '2_Capability_Map'!$M$2:$M$200, "Active"), "Active")</f>
        <v>Active</v>
      </c>
    </row>
    <row r="881" ht="199.5" customHeight="1">
      <c r="A881" s="28" t="s">
        <v>5469</v>
      </c>
      <c r="B881" s="28" t="s">
        <v>3985</v>
      </c>
      <c r="C881" s="32" t="s">
        <v>4006</v>
      </c>
      <c r="D881" s="33" t="s">
        <v>885</v>
      </c>
      <c r="E881" s="28" t="s">
        <v>886</v>
      </c>
      <c r="F881" s="28" t="s">
        <v>5470</v>
      </c>
      <c r="G881" s="28" t="s">
        <v>4879</v>
      </c>
      <c r="H881" s="28" t="s">
        <v>3989</v>
      </c>
      <c r="I881" s="28" t="s">
        <v>5471</v>
      </c>
      <c r="J881" s="28" t="s">
        <v>5472</v>
      </c>
      <c r="K881" s="28" t="s">
        <v>5473</v>
      </c>
      <c r="L881" s="28" t="s">
        <v>5474</v>
      </c>
      <c r="M881" s="28" t="s">
        <v>4884</v>
      </c>
      <c r="N881" s="28" t="s">
        <v>3995</v>
      </c>
      <c r="O881" s="28"/>
      <c r="P881" s="29" t="str">
        <f t="array" ref="P881">IFERROR(XLOOKUP(D881, '2_Capability_Map'!$C$2:$C$200, '2_Capability_Map'!$M$2:$M$200, "Active"), "Active")</f>
        <v>Active</v>
      </c>
    </row>
    <row r="882" ht="199.5" customHeight="1">
      <c r="A882" s="28" t="s">
        <v>5475</v>
      </c>
      <c r="B882" s="28" t="s">
        <v>3985</v>
      </c>
      <c r="C882" s="32" t="s">
        <v>3986</v>
      </c>
      <c r="D882" s="33" t="s">
        <v>885</v>
      </c>
      <c r="E882" s="28" t="s">
        <v>886</v>
      </c>
      <c r="F882" s="28" t="s">
        <v>5476</v>
      </c>
      <c r="G882" s="28" t="s">
        <v>3988</v>
      </c>
      <c r="H882" s="28" t="s">
        <v>3989</v>
      </c>
      <c r="I882" s="28" t="s">
        <v>5477</v>
      </c>
      <c r="J882" s="28" t="s">
        <v>5478</v>
      </c>
      <c r="K882" s="28" t="s">
        <v>5479</v>
      </c>
      <c r="L882" s="28" t="s">
        <v>5480</v>
      </c>
      <c r="M882" s="28" t="s">
        <v>3994</v>
      </c>
      <c r="N882" s="28" t="s">
        <v>3995</v>
      </c>
      <c r="O882" s="28"/>
      <c r="P882" s="29" t="str">
        <f t="array" ref="P882">IFERROR(XLOOKUP(D882, '2_Capability_Map'!$C$2:$C$200, '2_Capability_Map'!$M$2:$M$200, "Active"), "Active")</f>
        <v>Active</v>
      </c>
    </row>
    <row r="883" ht="199.5" customHeight="1">
      <c r="A883" s="28" t="s">
        <v>5481</v>
      </c>
      <c r="B883" s="28" t="s">
        <v>3985</v>
      </c>
      <c r="C883" s="32" t="s">
        <v>3986</v>
      </c>
      <c r="D883" s="33" t="s">
        <v>893</v>
      </c>
      <c r="E883" s="28" t="s">
        <v>894</v>
      </c>
      <c r="F883" s="28" t="s">
        <v>5482</v>
      </c>
      <c r="G883" s="28" t="s">
        <v>3988</v>
      </c>
      <c r="H883" s="28" t="s">
        <v>3989</v>
      </c>
      <c r="I883" s="28" t="s">
        <v>5483</v>
      </c>
      <c r="J883" s="28" t="s">
        <v>5484</v>
      </c>
      <c r="K883" s="28" t="s">
        <v>5485</v>
      </c>
      <c r="L883" s="28" t="s">
        <v>5486</v>
      </c>
      <c r="M883" s="28" t="s">
        <v>3994</v>
      </c>
      <c r="N883" s="28" t="s">
        <v>3995</v>
      </c>
      <c r="O883" s="28"/>
      <c r="P883" s="29" t="str">
        <f t="array" ref="P883">IFERROR(XLOOKUP(D883, '2_Capability_Map'!$C$2:$C$200, '2_Capability_Map'!$M$2:$M$200, "Active"), "Active")</f>
        <v>Active</v>
      </c>
    </row>
    <row r="884" ht="199.5" customHeight="1">
      <c r="A884" s="28" t="s">
        <v>5487</v>
      </c>
      <c r="B884" s="28" t="s">
        <v>3985</v>
      </c>
      <c r="C884" s="32" t="s">
        <v>4006</v>
      </c>
      <c r="D884" s="33" t="s">
        <v>893</v>
      </c>
      <c r="E884" s="28" t="s">
        <v>894</v>
      </c>
      <c r="F884" s="28" t="s">
        <v>5488</v>
      </c>
      <c r="G884" s="28" t="s">
        <v>5349</v>
      </c>
      <c r="H884" s="28" t="s">
        <v>3989</v>
      </c>
      <c r="I884" s="28" t="s">
        <v>5489</v>
      </c>
      <c r="J884" s="28" t="s">
        <v>5490</v>
      </c>
      <c r="K884" s="28" t="s">
        <v>5491</v>
      </c>
      <c r="L884" s="28" t="s">
        <v>5492</v>
      </c>
      <c r="M884" s="28" t="s">
        <v>5354</v>
      </c>
      <c r="N884" s="28" t="s">
        <v>3995</v>
      </c>
      <c r="O884" s="28"/>
      <c r="P884" s="29" t="str">
        <f t="array" ref="P884">IFERROR(XLOOKUP(D884, '2_Capability_Map'!$C$2:$C$200, '2_Capability_Map'!$M$2:$M$200, "Active"), "Active")</f>
        <v>Active</v>
      </c>
    </row>
    <row r="885" ht="199.5" customHeight="1">
      <c r="A885" s="28" t="s">
        <v>5493</v>
      </c>
      <c r="B885" s="28" t="s">
        <v>3985</v>
      </c>
      <c r="C885" s="32" t="s">
        <v>4006</v>
      </c>
      <c r="D885" s="33" t="s">
        <v>893</v>
      </c>
      <c r="E885" s="28" t="s">
        <v>894</v>
      </c>
      <c r="F885" s="28" t="s">
        <v>5494</v>
      </c>
      <c r="G885" s="28" t="s">
        <v>4025</v>
      </c>
      <c r="H885" s="28" t="s">
        <v>3989</v>
      </c>
      <c r="I885" s="28" t="s">
        <v>5495</v>
      </c>
      <c r="J885" s="28" t="s">
        <v>5496</v>
      </c>
      <c r="K885" s="28" t="s">
        <v>5497</v>
      </c>
      <c r="L885" s="28" t="s">
        <v>5498</v>
      </c>
      <c r="M885" s="28" t="s">
        <v>4030</v>
      </c>
      <c r="N885" s="28" t="s">
        <v>3995</v>
      </c>
      <c r="O885" s="28"/>
      <c r="P885" s="29" t="str">
        <f t="array" ref="P885">IFERROR(XLOOKUP(D885, '2_Capability_Map'!$C$2:$C$200, '2_Capability_Map'!$M$2:$M$200, "Active"), "Active")</f>
        <v>Active</v>
      </c>
    </row>
    <row r="886" ht="199.5" customHeight="1">
      <c r="A886" s="28" t="s">
        <v>5499</v>
      </c>
      <c r="B886" s="28" t="s">
        <v>3985</v>
      </c>
      <c r="C886" s="32" t="s">
        <v>4006</v>
      </c>
      <c r="D886" s="33" t="s">
        <v>893</v>
      </c>
      <c r="E886" s="28" t="s">
        <v>894</v>
      </c>
      <c r="F886" s="28" t="s">
        <v>5500</v>
      </c>
      <c r="G886" s="28" t="s">
        <v>4879</v>
      </c>
      <c r="H886" s="28" t="s">
        <v>3989</v>
      </c>
      <c r="I886" s="28" t="s">
        <v>5501</v>
      </c>
      <c r="J886" s="28" t="s">
        <v>5502</v>
      </c>
      <c r="K886" s="28" t="s">
        <v>5503</v>
      </c>
      <c r="L886" s="28" t="s">
        <v>5504</v>
      </c>
      <c r="M886" s="28" t="s">
        <v>4884</v>
      </c>
      <c r="N886" s="28" t="s">
        <v>3995</v>
      </c>
      <c r="O886" s="28"/>
      <c r="P886" s="29" t="str">
        <f t="array" ref="P886">IFERROR(XLOOKUP(D886, '2_Capability_Map'!$C$2:$C$200, '2_Capability_Map'!$M$2:$M$200, "Active"), "Active")</f>
        <v>Active</v>
      </c>
    </row>
    <row r="887" ht="199.5" customHeight="1">
      <c r="A887" s="28" t="s">
        <v>5505</v>
      </c>
      <c r="B887" s="28" t="s">
        <v>3985</v>
      </c>
      <c r="C887" s="32" t="s">
        <v>4006</v>
      </c>
      <c r="D887" s="33" t="s">
        <v>898</v>
      </c>
      <c r="E887" s="28" t="s">
        <v>899</v>
      </c>
      <c r="F887" s="28" t="s">
        <v>5506</v>
      </c>
      <c r="G887" s="28" t="s">
        <v>5349</v>
      </c>
      <c r="H887" s="28" t="s">
        <v>3989</v>
      </c>
      <c r="I887" s="28" t="s">
        <v>5507</v>
      </c>
      <c r="J887" s="28" t="s">
        <v>5508</v>
      </c>
      <c r="K887" s="28" t="s">
        <v>5509</v>
      </c>
      <c r="L887" s="28" t="s">
        <v>5510</v>
      </c>
      <c r="M887" s="28" t="s">
        <v>5354</v>
      </c>
      <c r="N887" s="28" t="s">
        <v>3995</v>
      </c>
      <c r="O887" s="28"/>
      <c r="P887" s="29" t="str">
        <f t="array" ref="P887">IFERROR(XLOOKUP(D887, '2_Capability_Map'!$C$2:$C$200, '2_Capability_Map'!$M$2:$M$200, "Active"), "Active")</f>
        <v>Active</v>
      </c>
    </row>
    <row r="888" ht="199.5" customHeight="1">
      <c r="A888" s="28" t="s">
        <v>5511</v>
      </c>
      <c r="B888" s="28" t="s">
        <v>3985</v>
      </c>
      <c r="C888" s="32" t="s">
        <v>4006</v>
      </c>
      <c r="D888" s="33" t="s">
        <v>898</v>
      </c>
      <c r="E888" s="28" t="s">
        <v>899</v>
      </c>
      <c r="F888" s="28" t="s">
        <v>5512</v>
      </c>
      <c r="G888" s="28" t="s">
        <v>4025</v>
      </c>
      <c r="H888" s="28" t="s">
        <v>3989</v>
      </c>
      <c r="I888" s="28" t="s">
        <v>5513</v>
      </c>
      <c r="J888" s="28" t="s">
        <v>5514</v>
      </c>
      <c r="K888" s="28" t="s">
        <v>5515</v>
      </c>
      <c r="L888" s="28" t="s">
        <v>5516</v>
      </c>
      <c r="M888" s="28" t="s">
        <v>4030</v>
      </c>
      <c r="N888" s="28" t="s">
        <v>3995</v>
      </c>
      <c r="O888" s="28"/>
      <c r="P888" s="29" t="str">
        <f t="array" ref="P888">IFERROR(XLOOKUP(D888, '2_Capability_Map'!$C$2:$C$200, '2_Capability_Map'!$M$2:$M$200, "Active"), "Active")</f>
        <v>Active</v>
      </c>
    </row>
    <row r="889" ht="199.5" customHeight="1">
      <c r="A889" s="28" t="s">
        <v>5517</v>
      </c>
      <c r="B889" s="28" t="s">
        <v>3985</v>
      </c>
      <c r="C889" s="32" t="s">
        <v>3986</v>
      </c>
      <c r="D889" s="33" t="s">
        <v>898</v>
      </c>
      <c r="E889" s="28" t="s">
        <v>899</v>
      </c>
      <c r="F889" s="28" t="s">
        <v>5518</v>
      </c>
      <c r="G889" s="28" t="s">
        <v>3988</v>
      </c>
      <c r="H889" s="28" t="s">
        <v>3989</v>
      </c>
      <c r="I889" s="28" t="s">
        <v>5519</v>
      </c>
      <c r="J889" s="28" t="s">
        <v>5520</v>
      </c>
      <c r="K889" s="28" t="s">
        <v>5521</v>
      </c>
      <c r="L889" s="28" t="s">
        <v>5522</v>
      </c>
      <c r="M889" s="28" t="s">
        <v>3994</v>
      </c>
      <c r="N889" s="28" t="s">
        <v>3995</v>
      </c>
      <c r="O889" s="28"/>
      <c r="P889" s="29" t="str">
        <f t="array" ref="P889">IFERROR(XLOOKUP(D889, '2_Capability_Map'!$C$2:$C$200, '2_Capability_Map'!$M$2:$M$200, "Active"), "Active")</f>
        <v>Active</v>
      </c>
    </row>
    <row r="890" ht="199.5" customHeight="1">
      <c r="A890" s="28" t="s">
        <v>5523</v>
      </c>
      <c r="B890" s="28" t="s">
        <v>3985</v>
      </c>
      <c r="C890" s="32" t="s">
        <v>4006</v>
      </c>
      <c r="D890" s="33" t="s">
        <v>898</v>
      </c>
      <c r="E890" s="28" t="s">
        <v>899</v>
      </c>
      <c r="F890" s="28" t="s">
        <v>5524</v>
      </c>
      <c r="G890" s="28" t="s">
        <v>4879</v>
      </c>
      <c r="H890" s="28" t="s">
        <v>3989</v>
      </c>
      <c r="I890" s="28" t="s">
        <v>5525</v>
      </c>
      <c r="J890" s="28" t="s">
        <v>5526</v>
      </c>
      <c r="K890" s="28" t="s">
        <v>5527</v>
      </c>
      <c r="L890" s="28" t="s">
        <v>5528</v>
      </c>
      <c r="M890" s="28" t="s">
        <v>4884</v>
      </c>
      <c r="N890" s="28" t="s">
        <v>3995</v>
      </c>
      <c r="O890" s="28"/>
      <c r="P890" s="29" t="str">
        <f t="array" ref="P890">IFERROR(XLOOKUP(D890, '2_Capability_Map'!$C$2:$C$200, '2_Capability_Map'!$M$2:$M$200, "Active"), "Active")</f>
        <v>Active</v>
      </c>
    </row>
    <row r="891" ht="199.5" customHeight="1">
      <c r="A891" s="28" t="s">
        <v>5529</v>
      </c>
      <c r="B891" s="28" t="s">
        <v>3985</v>
      </c>
      <c r="C891" s="32" t="s">
        <v>4006</v>
      </c>
      <c r="D891" s="33" t="s">
        <v>905</v>
      </c>
      <c r="E891" s="28" t="s">
        <v>906</v>
      </c>
      <c r="F891" s="28" t="s">
        <v>5530</v>
      </c>
      <c r="G891" s="28" t="s">
        <v>4879</v>
      </c>
      <c r="H891" s="28" t="s">
        <v>3989</v>
      </c>
      <c r="I891" s="28" t="s">
        <v>5531</v>
      </c>
      <c r="J891" s="28" t="s">
        <v>5532</v>
      </c>
      <c r="K891" s="28" t="s">
        <v>5533</v>
      </c>
      <c r="L891" s="28" t="s">
        <v>5534</v>
      </c>
      <c r="M891" s="28" t="s">
        <v>4884</v>
      </c>
      <c r="N891" s="28" t="s">
        <v>3995</v>
      </c>
      <c r="O891" s="28"/>
      <c r="P891" s="29" t="str">
        <f t="array" ref="P891">IFERROR(XLOOKUP(D891, '2_Capability_Map'!$C$2:$C$200, '2_Capability_Map'!$M$2:$M$200, "Active"), "Active")</f>
        <v>Active</v>
      </c>
    </row>
    <row r="892" ht="199.5" customHeight="1">
      <c r="A892" s="28" t="s">
        <v>5535</v>
      </c>
      <c r="B892" s="28" t="s">
        <v>3985</v>
      </c>
      <c r="C892" s="32" t="s">
        <v>3986</v>
      </c>
      <c r="D892" s="33" t="s">
        <v>905</v>
      </c>
      <c r="E892" s="28" t="s">
        <v>906</v>
      </c>
      <c r="F892" s="28" t="s">
        <v>5536</v>
      </c>
      <c r="G892" s="28" t="s">
        <v>3988</v>
      </c>
      <c r="H892" s="28" t="s">
        <v>3989</v>
      </c>
      <c r="I892" s="28" t="s">
        <v>5537</v>
      </c>
      <c r="J892" s="28" t="s">
        <v>5538</v>
      </c>
      <c r="K892" s="28" t="s">
        <v>5539</v>
      </c>
      <c r="L892" s="28" t="s">
        <v>5540</v>
      </c>
      <c r="M892" s="28" t="s">
        <v>3994</v>
      </c>
      <c r="N892" s="28" t="s">
        <v>3995</v>
      </c>
      <c r="O892" s="28"/>
      <c r="P892" s="29" t="str">
        <f t="array" ref="P892">IFERROR(XLOOKUP(D892, '2_Capability_Map'!$C$2:$C$200, '2_Capability_Map'!$M$2:$M$200, "Active"), "Active")</f>
        <v>Active</v>
      </c>
    </row>
    <row r="893" ht="199.5" customHeight="1">
      <c r="A893" s="28" t="s">
        <v>5541</v>
      </c>
      <c r="B893" s="28" t="s">
        <v>3985</v>
      </c>
      <c r="C893" s="32" t="s">
        <v>4006</v>
      </c>
      <c r="D893" s="33" t="s">
        <v>905</v>
      </c>
      <c r="E893" s="28" t="s">
        <v>906</v>
      </c>
      <c r="F893" s="28" t="s">
        <v>5542</v>
      </c>
      <c r="G893" s="28" t="s">
        <v>5349</v>
      </c>
      <c r="H893" s="28" t="s">
        <v>3989</v>
      </c>
      <c r="I893" s="28" t="s">
        <v>5543</v>
      </c>
      <c r="J893" s="28" t="s">
        <v>5544</v>
      </c>
      <c r="K893" s="28" t="s">
        <v>5545</v>
      </c>
      <c r="L893" s="28" t="s">
        <v>5546</v>
      </c>
      <c r="M893" s="28" t="s">
        <v>5354</v>
      </c>
      <c r="N893" s="28" t="s">
        <v>3995</v>
      </c>
      <c r="O893" s="28"/>
      <c r="P893" s="29" t="str">
        <f t="array" ref="P893">IFERROR(XLOOKUP(D893, '2_Capability_Map'!$C$2:$C$200, '2_Capability_Map'!$M$2:$M$200, "Active"), "Active")</f>
        <v>Active</v>
      </c>
    </row>
    <row r="894" ht="199.5" customHeight="1">
      <c r="A894" s="28" t="s">
        <v>5547</v>
      </c>
      <c r="B894" s="28" t="s">
        <v>3985</v>
      </c>
      <c r="C894" s="32" t="s">
        <v>4006</v>
      </c>
      <c r="D894" s="33" t="s">
        <v>905</v>
      </c>
      <c r="E894" s="28" t="s">
        <v>906</v>
      </c>
      <c r="F894" s="28" t="s">
        <v>5548</v>
      </c>
      <c r="G894" s="28" t="s">
        <v>4025</v>
      </c>
      <c r="H894" s="28" t="s">
        <v>3989</v>
      </c>
      <c r="I894" s="28" t="s">
        <v>5549</v>
      </c>
      <c r="J894" s="28" t="s">
        <v>5550</v>
      </c>
      <c r="K894" s="28" t="s">
        <v>5551</v>
      </c>
      <c r="L894" s="28" t="s">
        <v>5552</v>
      </c>
      <c r="M894" s="28" t="s">
        <v>4030</v>
      </c>
      <c r="N894" s="28" t="s">
        <v>3995</v>
      </c>
      <c r="O894" s="28"/>
      <c r="P894" s="29" t="str">
        <f t="array" ref="P894">IFERROR(XLOOKUP(D894, '2_Capability_Map'!$C$2:$C$200, '2_Capability_Map'!$M$2:$M$200, "Active"), "Active")</f>
        <v>Active</v>
      </c>
    </row>
    <row r="895" ht="199.5" customHeight="1">
      <c r="A895" s="28" t="s">
        <v>5553</v>
      </c>
      <c r="B895" s="28" t="s">
        <v>3985</v>
      </c>
      <c r="C895" s="32" t="s">
        <v>3986</v>
      </c>
      <c r="D895" s="33" t="s">
        <v>910</v>
      </c>
      <c r="E895" s="28" t="s">
        <v>911</v>
      </c>
      <c r="F895" s="28" t="s">
        <v>5554</v>
      </c>
      <c r="G895" s="28" t="s">
        <v>3988</v>
      </c>
      <c r="H895" s="28" t="s">
        <v>3989</v>
      </c>
      <c r="I895" s="28" t="s">
        <v>5555</v>
      </c>
      <c r="J895" s="28" t="s">
        <v>5556</v>
      </c>
      <c r="K895" s="28" t="s">
        <v>5557</v>
      </c>
      <c r="L895" s="28" t="s">
        <v>5558</v>
      </c>
      <c r="M895" s="28" t="s">
        <v>3994</v>
      </c>
      <c r="N895" s="28" t="s">
        <v>3995</v>
      </c>
      <c r="O895" s="28"/>
      <c r="P895" s="29" t="str">
        <f t="array" ref="P895">IFERROR(XLOOKUP(D895, '2_Capability_Map'!$C$2:$C$200, '2_Capability_Map'!$M$2:$M$200, "Active"), "Active")</f>
        <v>Active</v>
      </c>
    </row>
    <row r="896" ht="199.5" customHeight="1">
      <c r="A896" s="28" t="s">
        <v>5559</v>
      </c>
      <c r="B896" s="28" t="s">
        <v>3985</v>
      </c>
      <c r="C896" s="32" t="s">
        <v>4006</v>
      </c>
      <c r="D896" s="33" t="s">
        <v>910</v>
      </c>
      <c r="E896" s="28" t="s">
        <v>911</v>
      </c>
      <c r="F896" s="28" t="s">
        <v>5560</v>
      </c>
      <c r="G896" s="28" t="s">
        <v>4025</v>
      </c>
      <c r="H896" s="28" t="s">
        <v>3989</v>
      </c>
      <c r="I896" s="28" t="s">
        <v>5561</v>
      </c>
      <c r="J896" s="28" t="s">
        <v>5562</v>
      </c>
      <c r="K896" s="28" t="s">
        <v>5563</v>
      </c>
      <c r="L896" s="28" t="s">
        <v>5564</v>
      </c>
      <c r="M896" s="28" t="s">
        <v>4030</v>
      </c>
      <c r="N896" s="28" t="s">
        <v>3995</v>
      </c>
      <c r="O896" s="28"/>
      <c r="P896" s="29" t="str">
        <f t="array" ref="P896">IFERROR(XLOOKUP(D896, '2_Capability_Map'!$C$2:$C$200, '2_Capability_Map'!$M$2:$M$200, "Active"), "Active")</f>
        <v>Active</v>
      </c>
    </row>
    <row r="897" ht="199.5" customHeight="1">
      <c r="A897" s="28" t="s">
        <v>5565</v>
      </c>
      <c r="B897" s="28" t="s">
        <v>3985</v>
      </c>
      <c r="C897" s="32" t="s">
        <v>4006</v>
      </c>
      <c r="D897" s="33" t="s">
        <v>910</v>
      </c>
      <c r="E897" s="28" t="s">
        <v>911</v>
      </c>
      <c r="F897" s="28" t="s">
        <v>5566</v>
      </c>
      <c r="G897" s="28" t="s">
        <v>5349</v>
      </c>
      <c r="H897" s="28" t="s">
        <v>3989</v>
      </c>
      <c r="I897" s="28" t="s">
        <v>5567</v>
      </c>
      <c r="J897" s="28" t="s">
        <v>5568</v>
      </c>
      <c r="K897" s="28" t="s">
        <v>5569</v>
      </c>
      <c r="L897" s="28" t="s">
        <v>5570</v>
      </c>
      <c r="M897" s="28" t="s">
        <v>5354</v>
      </c>
      <c r="N897" s="28" t="s">
        <v>3995</v>
      </c>
      <c r="O897" s="28"/>
      <c r="P897" s="29" t="str">
        <f t="array" ref="P897">IFERROR(XLOOKUP(D897, '2_Capability_Map'!$C$2:$C$200, '2_Capability_Map'!$M$2:$M$200, "Active"), "Active")</f>
        <v>Active</v>
      </c>
    </row>
    <row r="898" ht="199.5" customHeight="1">
      <c r="A898" s="28" t="s">
        <v>5571</v>
      </c>
      <c r="B898" s="28" t="s">
        <v>3985</v>
      </c>
      <c r="C898" s="32" t="s">
        <v>4006</v>
      </c>
      <c r="D898" s="33" t="s">
        <v>910</v>
      </c>
      <c r="E898" s="28" t="s">
        <v>911</v>
      </c>
      <c r="F898" s="28" t="s">
        <v>5572</v>
      </c>
      <c r="G898" s="28" t="s">
        <v>4879</v>
      </c>
      <c r="H898" s="28" t="s">
        <v>3989</v>
      </c>
      <c r="I898" s="28" t="s">
        <v>5573</v>
      </c>
      <c r="J898" s="28" t="s">
        <v>5574</v>
      </c>
      <c r="K898" s="28" t="s">
        <v>5575</v>
      </c>
      <c r="L898" s="28" t="s">
        <v>5576</v>
      </c>
      <c r="M898" s="28" t="s">
        <v>4884</v>
      </c>
      <c r="N898" s="28" t="s">
        <v>3995</v>
      </c>
      <c r="O898" s="28"/>
      <c r="P898" s="29" t="str">
        <f t="array" ref="P898">IFERROR(XLOOKUP(D898, '2_Capability_Map'!$C$2:$C$200, '2_Capability_Map'!$M$2:$M$200, "Active"), "Active")</f>
        <v>Active</v>
      </c>
    </row>
    <row r="899" ht="199.5" customHeight="1">
      <c r="A899" s="28" t="s">
        <v>5577</v>
      </c>
      <c r="B899" s="28" t="s">
        <v>3985</v>
      </c>
      <c r="C899" s="32" t="s">
        <v>4006</v>
      </c>
      <c r="D899" s="33" t="s">
        <v>916</v>
      </c>
      <c r="E899" s="28" t="s">
        <v>917</v>
      </c>
      <c r="F899" s="28" t="s">
        <v>5578</v>
      </c>
      <c r="G899" s="28" t="s">
        <v>4107</v>
      </c>
      <c r="H899" s="28" t="s">
        <v>3989</v>
      </c>
      <c r="I899" s="28" t="s">
        <v>5579</v>
      </c>
      <c r="J899" s="28" t="s">
        <v>5580</v>
      </c>
      <c r="K899" s="28" t="s">
        <v>5581</v>
      </c>
      <c r="L899" s="28" t="s">
        <v>5582</v>
      </c>
      <c r="M899" s="28" t="s">
        <v>4112</v>
      </c>
      <c r="N899" s="28" t="s">
        <v>3995</v>
      </c>
      <c r="O899" s="28"/>
      <c r="P899" s="29" t="str">
        <f t="array" ref="P899">IFERROR(XLOOKUP(D899, '2_Capability_Map'!$C$2:$C$200, '2_Capability_Map'!$M$2:$M$200, "Active"), "Active")</f>
        <v>Active</v>
      </c>
    </row>
    <row r="900" ht="199.5" customHeight="1">
      <c r="A900" s="28" t="s">
        <v>5583</v>
      </c>
      <c r="B900" s="28" t="s">
        <v>3985</v>
      </c>
      <c r="C900" s="32" t="s">
        <v>4015</v>
      </c>
      <c r="D900" s="33" t="s">
        <v>916</v>
      </c>
      <c r="E900" s="28" t="s">
        <v>917</v>
      </c>
      <c r="F900" s="28" t="s">
        <v>5584</v>
      </c>
      <c r="G900" s="28" t="s">
        <v>5075</v>
      </c>
      <c r="H900" s="28" t="s">
        <v>3989</v>
      </c>
      <c r="I900" s="28" t="s">
        <v>5585</v>
      </c>
      <c r="J900" s="28" t="s">
        <v>5586</v>
      </c>
      <c r="K900" s="28" t="s">
        <v>5587</v>
      </c>
      <c r="L900" s="28" t="s">
        <v>5588</v>
      </c>
      <c r="M900" s="28" t="s">
        <v>5080</v>
      </c>
      <c r="N900" s="28" t="s">
        <v>3995</v>
      </c>
      <c r="O900" s="28"/>
      <c r="P900" s="29" t="str">
        <f t="array" ref="P900">IFERROR(XLOOKUP(D900, '2_Capability_Map'!$C$2:$C$200, '2_Capability_Map'!$M$2:$M$200, "Active"), "Active")</f>
        <v>Active</v>
      </c>
    </row>
    <row r="901" ht="199.5" customHeight="1">
      <c r="A901" s="28" t="s">
        <v>5589</v>
      </c>
      <c r="B901" s="28" t="s">
        <v>3985</v>
      </c>
      <c r="C901" s="32" t="s">
        <v>3997</v>
      </c>
      <c r="D901" s="33" t="s">
        <v>916</v>
      </c>
      <c r="E901" s="28" t="s">
        <v>917</v>
      </c>
      <c r="F901" s="28" t="s">
        <v>5590</v>
      </c>
      <c r="G901" s="28" t="s">
        <v>4446</v>
      </c>
      <c r="H901" s="28" t="s">
        <v>3989</v>
      </c>
      <c r="I901" s="28" t="s">
        <v>5591</v>
      </c>
      <c r="J901" s="28" t="s">
        <v>5592</v>
      </c>
      <c r="K901" s="28" t="s">
        <v>5593</v>
      </c>
      <c r="L901" s="28" t="s">
        <v>5594</v>
      </c>
      <c r="M901" s="28" t="s">
        <v>4451</v>
      </c>
      <c r="N901" s="28" t="s">
        <v>3995</v>
      </c>
      <c r="O901" s="28"/>
      <c r="P901" s="29" t="str">
        <f t="array" ref="P901">IFERROR(XLOOKUP(D901, '2_Capability_Map'!$C$2:$C$200, '2_Capability_Map'!$M$2:$M$200, "Active"), "Active")</f>
        <v>Active</v>
      </c>
    </row>
    <row r="902" ht="199.5" customHeight="1">
      <c r="A902" s="28" t="s">
        <v>5595</v>
      </c>
      <c r="B902" s="28" t="s">
        <v>3985</v>
      </c>
      <c r="C902" s="32" t="s">
        <v>4006</v>
      </c>
      <c r="D902" s="33" t="s">
        <v>916</v>
      </c>
      <c r="E902" s="28" t="s">
        <v>917</v>
      </c>
      <c r="F902" s="28" t="s">
        <v>5596</v>
      </c>
      <c r="G902" s="28" t="s">
        <v>5349</v>
      </c>
      <c r="H902" s="28" t="s">
        <v>3989</v>
      </c>
      <c r="I902" s="28" t="s">
        <v>5597</v>
      </c>
      <c r="J902" s="28" t="s">
        <v>5598</v>
      </c>
      <c r="K902" s="28" t="s">
        <v>5599</v>
      </c>
      <c r="L902" s="28" t="s">
        <v>5600</v>
      </c>
      <c r="M902" s="28" t="s">
        <v>5354</v>
      </c>
      <c r="N902" s="28" t="s">
        <v>3995</v>
      </c>
      <c r="O902" s="28"/>
      <c r="P902" s="29" t="str">
        <f t="array" ref="P902">IFERROR(XLOOKUP(D902, '2_Capability_Map'!$C$2:$C$200, '2_Capability_Map'!$M$2:$M$200, "Active"), "Active")</f>
        <v>Active</v>
      </c>
    </row>
    <row r="903" ht="199.5" customHeight="1">
      <c r="A903" s="28" t="s">
        <v>5601</v>
      </c>
      <c r="B903" s="28" t="s">
        <v>3985</v>
      </c>
      <c r="C903" s="32" t="s">
        <v>4015</v>
      </c>
      <c r="D903" s="33" t="s">
        <v>924</v>
      </c>
      <c r="E903" s="28" t="s">
        <v>925</v>
      </c>
      <c r="F903" s="28" t="s">
        <v>5602</v>
      </c>
      <c r="G903" s="28" t="s">
        <v>5075</v>
      </c>
      <c r="H903" s="28" t="s">
        <v>3989</v>
      </c>
      <c r="I903" s="28" t="s">
        <v>5603</v>
      </c>
      <c r="J903" s="28" t="s">
        <v>5604</v>
      </c>
      <c r="K903" s="28" t="s">
        <v>5605</v>
      </c>
      <c r="L903" s="28" t="s">
        <v>5606</v>
      </c>
      <c r="M903" s="28" t="s">
        <v>5080</v>
      </c>
      <c r="N903" s="28" t="s">
        <v>3995</v>
      </c>
      <c r="O903" s="28"/>
      <c r="P903" s="29" t="str">
        <f t="array" ref="P903">IFERROR(XLOOKUP(D903, '2_Capability_Map'!$C$2:$C$200, '2_Capability_Map'!$M$2:$M$200, "Active"), "Active")</f>
        <v>Active</v>
      </c>
    </row>
    <row r="904" ht="199.5" customHeight="1">
      <c r="A904" s="28" t="s">
        <v>5607</v>
      </c>
      <c r="B904" s="28" t="s">
        <v>3985</v>
      </c>
      <c r="C904" s="32" t="s">
        <v>4006</v>
      </c>
      <c r="D904" s="33" t="s">
        <v>924</v>
      </c>
      <c r="E904" s="28" t="s">
        <v>925</v>
      </c>
      <c r="F904" s="28" t="s">
        <v>5608</v>
      </c>
      <c r="G904" s="28" t="s">
        <v>5349</v>
      </c>
      <c r="H904" s="28" t="s">
        <v>3989</v>
      </c>
      <c r="I904" s="28" t="s">
        <v>5609</v>
      </c>
      <c r="J904" s="28" t="s">
        <v>5610</v>
      </c>
      <c r="K904" s="28" t="s">
        <v>5611</v>
      </c>
      <c r="L904" s="28" t="s">
        <v>5612</v>
      </c>
      <c r="M904" s="28" t="s">
        <v>5354</v>
      </c>
      <c r="N904" s="28" t="s">
        <v>3995</v>
      </c>
      <c r="O904" s="28"/>
      <c r="P904" s="29" t="str">
        <f t="array" ref="P904">IFERROR(XLOOKUP(D904, '2_Capability_Map'!$C$2:$C$200, '2_Capability_Map'!$M$2:$M$200, "Active"), "Active")</f>
        <v>Active</v>
      </c>
    </row>
    <row r="905" ht="199.5" customHeight="1">
      <c r="A905" s="28" t="s">
        <v>5613</v>
      </c>
      <c r="B905" s="28" t="s">
        <v>3985</v>
      </c>
      <c r="C905" s="32" t="s">
        <v>4006</v>
      </c>
      <c r="D905" s="33" t="s">
        <v>924</v>
      </c>
      <c r="E905" s="28" t="s">
        <v>925</v>
      </c>
      <c r="F905" s="28" t="s">
        <v>5614</v>
      </c>
      <c r="G905" s="28" t="s">
        <v>4107</v>
      </c>
      <c r="H905" s="28" t="s">
        <v>3989</v>
      </c>
      <c r="I905" s="28" t="s">
        <v>5615</v>
      </c>
      <c r="J905" s="28" t="s">
        <v>5616</v>
      </c>
      <c r="K905" s="28" t="s">
        <v>5617</v>
      </c>
      <c r="L905" s="28" t="s">
        <v>5618</v>
      </c>
      <c r="M905" s="28" t="s">
        <v>4112</v>
      </c>
      <c r="N905" s="28" t="s">
        <v>3995</v>
      </c>
      <c r="O905" s="28"/>
      <c r="P905" s="29" t="str">
        <f t="array" ref="P905">IFERROR(XLOOKUP(D905, '2_Capability_Map'!$C$2:$C$200, '2_Capability_Map'!$M$2:$M$200, "Active"), "Active")</f>
        <v>Active</v>
      </c>
    </row>
    <row r="906" ht="199.5" customHeight="1">
      <c r="A906" s="28" t="s">
        <v>5619</v>
      </c>
      <c r="B906" s="28" t="s">
        <v>3985</v>
      </c>
      <c r="C906" s="32" t="s">
        <v>3997</v>
      </c>
      <c r="D906" s="33" t="s">
        <v>924</v>
      </c>
      <c r="E906" s="28" t="s">
        <v>925</v>
      </c>
      <c r="F906" s="28" t="s">
        <v>5620</v>
      </c>
      <c r="G906" s="28" t="s">
        <v>4446</v>
      </c>
      <c r="H906" s="28" t="s">
        <v>3989</v>
      </c>
      <c r="I906" s="28" t="s">
        <v>5621</v>
      </c>
      <c r="J906" s="28" t="s">
        <v>5622</v>
      </c>
      <c r="K906" s="28" t="s">
        <v>5623</v>
      </c>
      <c r="L906" s="28" t="s">
        <v>5624</v>
      </c>
      <c r="M906" s="28" t="s">
        <v>4451</v>
      </c>
      <c r="N906" s="28" t="s">
        <v>3995</v>
      </c>
      <c r="O906" s="28"/>
      <c r="P906" s="29" t="str">
        <f t="array" ref="P906">IFERROR(XLOOKUP(D906, '2_Capability_Map'!$C$2:$C$200, '2_Capability_Map'!$M$2:$M$200, "Active"), "Active")</f>
        <v>Active</v>
      </c>
    </row>
    <row r="907" ht="199.5" customHeight="1">
      <c r="A907" s="28" t="s">
        <v>5625</v>
      </c>
      <c r="B907" s="28" t="s">
        <v>3985</v>
      </c>
      <c r="C907" s="32" t="s">
        <v>4006</v>
      </c>
      <c r="D907" s="33" t="s">
        <v>929</v>
      </c>
      <c r="E907" s="28" t="s">
        <v>930</v>
      </c>
      <c r="F907" s="28" t="s">
        <v>5626</v>
      </c>
      <c r="G907" s="28" t="s">
        <v>4107</v>
      </c>
      <c r="H907" s="28" t="s">
        <v>3989</v>
      </c>
      <c r="I907" s="28" t="s">
        <v>5627</v>
      </c>
      <c r="J907" s="28" t="s">
        <v>5628</v>
      </c>
      <c r="K907" s="28" t="s">
        <v>5629</v>
      </c>
      <c r="L907" s="28" t="s">
        <v>5630</v>
      </c>
      <c r="M907" s="28" t="s">
        <v>4112</v>
      </c>
      <c r="N907" s="28" t="s">
        <v>3995</v>
      </c>
      <c r="O907" s="28"/>
      <c r="P907" s="29" t="str">
        <f t="array" ref="P907">IFERROR(XLOOKUP(D907, '2_Capability_Map'!$C$2:$C$200, '2_Capability_Map'!$M$2:$M$200, "Active"), "Active")</f>
        <v>Active</v>
      </c>
    </row>
    <row r="908" ht="199.5" customHeight="1">
      <c r="A908" s="28" t="s">
        <v>5631</v>
      </c>
      <c r="B908" s="28" t="s">
        <v>3985</v>
      </c>
      <c r="C908" s="32" t="s">
        <v>4015</v>
      </c>
      <c r="D908" s="33" t="s">
        <v>929</v>
      </c>
      <c r="E908" s="28" t="s">
        <v>930</v>
      </c>
      <c r="F908" s="28" t="s">
        <v>5632</v>
      </c>
      <c r="G908" s="28" t="s">
        <v>5075</v>
      </c>
      <c r="H908" s="28" t="s">
        <v>3989</v>
      </c>
      <c r="I908" s="28" t="s">
        <v>5633</v>
      </c>
      <c r="J908" s="28" t="s">
        <v>5634</v>
      </c>
      <c r="K908" s="28" t="s">
        <v>5635</v>
      </c>
      <c r="L908" s="28" t="s">
        <v>5636</v>
      </c>
      <c r="M908" s="28" t="s">
        <v>5080</v>
      </c>
      <c r="N908" s="28" t="s">
        <v>3995</v>
      </c>
      <c r="O908" s="28"/>
      <c r="P908" s="29" t="str">
        <f t="array" ref="P908">IFERROR(XLOOKUP(D908, '2_Capability_Map'!$C$2:$C$200, '2_Capability_Map'!$M$2:$M$200, "Active"), "Active")</f>
        <v>Active</v>
      </c>
    </row>
    <row r="909" ht="199.5" customHeight="1">
      <c r="A909" s="28" t="s">
        <v>5637</v>
      </c>
      <c r="B909" s="28" t="s">
        <v>3985</v>
      </c>
      <c r="C909" s="32" t="s">
        <v>3997</v>
      </c>
      <c r="D909" s="33" t="s">
        <v>929</v>
      </c>
      <c r="E909" s="28" t="s">
        <v>930</v>
      </c>
      <c r="F909" s="28" t="s">
        <v>5638</v>
      </c>
      <c r="G909" s="28" t="s">
        <v>4446</v>
      </c>
      <c r="H909" s="28" t="s">
        <v>3989</v>
      </c>
      <c r="I909" s="28" t="s">
        <v>5639</v>
      </c>
      <c r="J909" s="28" t="s">
        <v>5640</v>
      </c>
      <c r="K909" s="28" t="s">
        <v>5641</v>
      </c>
      <c r="L909" s="28" t="s">
        <v>5642</v>
      </c>
      <c r="M909" s="28" t="s">
        <v>4451</v>
      </c>
      <c r="N909" s="28" t="s">
        <v>3995</v>
      </c>
      <c r="O909" s="28"/>
      <c r="P909" s="29" t="str">
        <f t="array" ref="P909">IFERROR(XLOOKUP(D909, '2_Capability_Map'!$C$2:$C$200, '2_Capability_Map'!$M$2:$M$200, "Active"), "Active")</f>
        <v>Active</v>
      </c>
    </row>
    <row r="910" ht="199.5" customHeight="1">
      <c r="A910" s="28" t="s">
        <v>5643</v>
      </c>
      <c r="B910" s="28" t="s">
        <v>3985</v>
      </c>
      <c r="C910" s="32" t="s">
        <v>4006</v>
      </c>
      <c r="D910" s="33" t="s">
        <v>929</v>
      </c>
      <c r="E910" s="28" t="s">
        <v>930</v>
      </c>
      <c r="F910" s="28" t="s">
        <v>5644</v>
      </c>
      <c r="G910" s="28" t="s">
        <v>5349</v>
      </c>
      <c r="H910" s="28" t="s">
        <v>3989</v>
      </c>
      <c r="I910" s="28" t="s">
        <v>5645</v>
      </c>
      <c r="J910" s="28" t="s">
        <v>5646</v>
      </c>
      <c r="K910" s="28" t="s">
        <v>5647</v>
      </c>
      <c r="L910" s="28" t="s">
        <v>5648</v>
      </c>
      <c r="M910" s="28" t="s">
        <v>5354</v>
      </c>
      <c r="N910" s="28" t="s">
        <v>3995</v>
      </c>
      <c r="O910" s="28"/>
      <c r="P910" s="29" t="str">
        <f t="array" ref="P910">IFERROR(XLOOKUP(D910, '2_Capability_Map'!$C$2:$C$200, '2_Capability_Map'!$M$2:$M$200, "Active"), "Active")</f>
        <v>Active</v>
      </c>
    </row>
    <row r="911" ht="199.5" customHeight="1">
      <c r="A911" s="28" t="s">
        <v>5649</v>
      </c>
      <c r="B911" s="28" t="s">
        <v>3985</v>
      </c>
      <c r="C911" s="32" t="s">
        <v>4006</v>
      </c>
      <c r="D911" s="33" t="s">
        <v>934</v>
      </c>
      <c r="E911" s="28" t="s">
        <v>935</v>
      </c>
      <c r="F911" s="28" t="s">
        <v>5650</v>
      </c>
      <c r="G911" s="28" t="s">
        <v>4107</v>
      </c>
      <c r="H911" s="28" t="s">
        <v>3989</v>
      </c>
      <c r="I911" s="28" t="s">
        <v>5651</v>
      </c>
      <c r="J911" s="28" t="s">
        <v>5652</v>
      </c>
      <c r="K911" s="28" t="s">
        <v>5653</v>
      </c>
      <c r="L911" s="28" t="s">
        <v>5654</v>
      </c>
      <c r="M911" s="28" t="s">
        <v>4112</v>
      </c>
      <c r="N911" s="28" t="s">
        <v>3995</v>
      </c>
      <c r="O911" s="28"/>
      <c r="P911" s="29" t="str">
        <f t="array" ref="P911">IFERROR(XLOOKUP(D911, '2_Capability_Map'!$C$2:$C$200, '2_Capability_Map'!$M$2:$M$200, "Active"), "Active")</f>
        <v>Active</v>
      </c>
    </row>
    <row r="912" ht="199.5" customHeight="1">
      <c r="A912" s="28" t="s">
        <v>5655</v>
      </c>
      <c r="B912" s="28" t="s">
        <v>3985</v>
      </c>
      <c r="C912" s="32" t="s">
        <v>3997</v>
      </c>
      <c r="D912" s="33" t="s">
        <v>934</v>
      </c>
      <c r="E912" s="28" t="s">
        <v>935</v>
      </c>
      <c r="F912" s="28" t="s">
        <v>5656</v>
      </c>
      <c r="G912" s="28" t="s">
        <v>4446</v>
      </c>
      <c r="H912" s="28" t="s">
        <v>3989</v>
      </c>
      <c r="I912" s="28" t="s">
        <v>5657</v>
      </c>
      <c r="J912" s="28" t="s">
        <v>5658</v>
      </c>
      <c r="K912" s="28" t="s">
        <v>5659</v>
      </c>
      <c r="L912" s="28" t="s">
        <v>5660</v>
      </c>
      <c r="M912" s="28" t="s">
        <v>4451</v>
      </c>
      <c r="N912" s="28" t="s">
        <v>3995</v>
      </c>
      <c r="O912" s="28"/>
      <c r="P912" s="29" t="str">
        <f t="array" ref="P912">IFERROR(XLOOKUP(D912, '2_Capability_Map'!$C$2:$C$200, '2_Capability_Map'!$M$2:$M$200, "Active"), "Active")</f>
        <v>Active</v>
      </c>
    </row>
    <row r="913" ht="199.5" customHeight="1">
      <c r="A913" s="28" t="s">
        <v>5661</v>
      </c>
      <c r="B913" s="28" t="s">
        <v>3985</v>
      </c>
      <c r="C913" s="32" t="s">
        <v>4006</v>
      </c>
      <c r="D913" s="33" t="s">
        <v>934</v>
      </c>
      <c r="E913" s="28" t="s">
        <v>935</v>
      </c>
      <c r="F913" s="28" t="s">
        <v>5662</v>
      </c>
      <c r="G913" s="28" t="s">
        <v>5349</v>
      </c>
      <c r="H913" s="28" t="s">
        <v>3989</v>
      </c>
      <c r="I913" s="28" t="s">
        <v>5663</v>
      </c>
      <c r="J913" s="28" t="s">
        <v>5664</v>
      </c>
      <c r="K913" s="28" t="s">
        <v>5665</v>
      </c>
      <c r="L913" s="28" t="s">
        <v>5666</v>
      </c>
      <c r="M913" s="28" t="s">
        <v>5354</v>
      </c>
      <c r="N913" s="28" t="s">
        <v>3995</v>
      </c>
      <c r="O913" s="28"/>
      <c r="P913" s="29" t="str">
        <f t="array" ref="P913">IFERROR(XLOOKUP(D913, '2_Capability_Map'!$C$2:$C$200, '2_Capability_Map'!$M$2:$M$200, "Active"), "Active")</f>
        <v>Active</v>
      </c>
    </row>
    <row r="914" ht="199.5" customHeight="1">
      <c r="A914" s="28" t="s">
        <v>5667</v>
      </c>
      <c r="B914" s="28" t="s">
        <v>3985</v>
      </c>
      <c r="C914" s="32" t="s">
        <v>4015</v>
      </c>
      <c r="D914" s="33" t="s">
        <v>934</v>
      </c>
      <c r="E914" s="28" t="s">
        <v>935</v>
      </c>
      <c r="F914" s="28" t="s">
        <v>5668</v>
      </c>
      <c r="G914" s="28" t="s">
        <v>5075</v>
      </c>
      <c r="H914" s="28" t="s">
        <v>3989</v>
      </c>
      <c r="I914" s="28" t="s">
        <v>5669</v>
      </c>
      <c r="J914" s="28" t="s">
        <v>5670</v>
      </c>
      <c r="K914" s="28" t="s">
        <v>5671</v>
      </c>
      <c r="L914" s="28" t="s">
        <v>5672</v>
      </c>
      <c r="M914" s="28" t="s">
        <v>5080</v>
      </c>
      <c r="N914" s="28" t="s">
        <v>3995</v>
      </c>
      <c r="O914" s="28"/>
      <c r="P914" s="29" t="str">
        <f t="array" ref="P914">IFERROR(XLOOKUP(D914, '2_Capability_Map'!$C$2:$C$200, '2_Capability_Map'!$M$2:$M$200, "Active"), "Active")</f>
        <v>Active</v>
      </c>
    </row>
    <row r="915" ht="199.5" customHeight="1">
      <c r="A915" s="28" t="s">
        <v>5673</v>
      </c>
      <c r="B915" s="28" t="s">
        <v>3985</v>
      </c>
      <c r="C915" s="32" t="s">
        <v>4015</v>
      </c>
      <c r="D915" s="33" t="s">
        <v>939</v>
      </c>
      <c r="E915" s="28" t="s">
        <v>940</v>
      </c>
      <c r="F915" s="28" t="s">
        <v>5674</v>
      </c>
      <c r="G915" s="28" t="s">
        <v>5075</v>
      </c>
      <c r="H915" s="28" t="s">
        <v>3989</v>
      </c>
      <c r="I915" s="28" t="s">
        <v>5675</v>
      </c>
      <c r="J915" s="28" t="s">
        <v>5676</v>
      </c>
      <c r="K915" s="28" t="s">
        <v>5677</v>
      </c>
      <c r="L915" s="28" t="s">
        <v>5678</v>
      </c>
      <c r="M915" s="28" t="s">
        <v>5080</v>
      </c>
      <c r="N915" s="28" t="s">
        <v>3995</v>
      </c>
      <c r="O915" s="28"/>
      <c r="P915" s="29" t="str">
        <f t="array" ref="P915">IFERROR(XLOOKUP(D915, '2_Capability_Map'!$C$2:$C$200, '2_Capability_Map'!$M$2:$M$200, "Active"), "Active")</f>
        <v>Active</v>
      </c>
    </row>
    <row r="916" ht="199.5" customHeight="1">
      <c r="A916" s="28" t="s">
        <v>5679</v>
      </c>
      <c r="B916" s="28" t="s">
        <v>3985</v>
      </c>
      <c r="C916" s="32" t="s">
        <v>4006</v>
      </c>
      <c r="D916" s="33" t="s">
        <v>939</v>
      </c>
      <c r="E916" s="28" t="s">
        <v>940</v>
      </c>
      <c r="F916" s="28" t="s">
        <v>5680</v>
      </c>
      <c r="G916" s="28" t="s">
        <v>5349</v>
      </c>
      <c r="H916" s="28" t="s">
        <v>3989</v>
      </c>
      <c r="I916" s="28" t="s">
        <v>5681</v>
      </c>
      <c r="J916" s="28" t="s">
        <v>5682</v>
      </c>
      <c r="K916" s="28" t="s">
        <v>5683</v>
      </c>
      <c r="L916" s="28" t="s">
        <v>5684</v>
      </c>
      <c r="M916" s="28" t="s">
        <v>5354</v>
      </c>
      <c r="N916" s="28" t="s">
        <v>3995</v>
      </c>
      <c r="O916" s="28"/>
      <c r="P916" s="29" t="str">
        <f t="array" ref="P916">IFERROR(XLOOKUP(D916, '2_Capability_Map'!$C$2:$C$200, '2_Capability_Map'!$M$2:$M$200, "Active"), "Active")</f>
        <v>Active</v>
      </c>
    </row>
    <row r="917" ht="199.5" customHeight="1">
      <c r="A917" s="28" t="s">
        <v>5685</v>
      </c>
      <c r="B917" s="28" t="s">
        <v>3985</v>
      </c>
      <c r="C917" s="32" t="s">
        <v>4006</v>
      </c>
      <c r="D917" s="33" t="s">
        <v>939</v>
      </c>
      <c r="E917" s="28" t="s">
        <v>940</v>
      </c>
      <c r="F917" s="28" t="s">
        <v>5686</v>
      </c>
      <c r="G917" s="28" t="s">
        <v>4107</v>
      </c>
      <c r="H917" s="28" t="s">
        <v>3989</v>
      </c>
      <c r="I917" s="28" t="s">
        <v>5687</v>
      </c>
      <c r="J917" s="28" t="s">
        <v>5688</v>
      </c>
      <c r="K917" s="28" t="s">
        <v>5689</v>
      </c>
      <c r="L917" s="28" t="s">
        <v>5690</v>
      </c>
      <c r="M917" s="28" t="s">
        <v>4112</v>
      </c>
      <c r="N917" s="28" t="s">
        <v>3995</v>
      </c>
      <c r="O917" s="28"/>
      <c r="P917" s="29" t="str">
        <f t="array" ref="P917">IFERROR(XLOOKUP(D917, '2_Capability_Map'!$C$2:$C$200, '2_Capability_Map'!$M$2:$M$200, "Active"), "Active")</f>
        <v>Active</v>
      </c>
    </row>
    <row r="918" ht="199.5" customHeight="1">
      <c r="A918" s="28" t="s">
        <v>5691</v>
      </c>
      <c r="B918" s="28" t="s">
        <v>3985</v>
      </c>
      <c r="C918" s="32" t="s">
        <v>3997</v>
      </c>
      <c r="D918" s="33" t="s">
        <v>939</v>
      </c>
      <c r="E918" s="28" t="s">
        <v>940</v>
      </c>
      <c r="F918" s="28" t="s">
        <v>5692</v>
      </c>
      <c r="G918" s="28" t="s">
        <v>4446</v>
      </c>
      <c r="H918" s="28" t="s">
        <v>3989</v>
      </c>
      <c r="I918" s="28" t="s">
        <v>5693</v>
      </c>
      <c r="J918" s="28" t="s">
        <v>5694</v>
      </c>
      <c r="K918" s="28" t="s">
        <v>5695</v>
      </c>
      <c r="L918" s="28" t="s">
        <v>5696</v>
      </c>
      <c r="M918" s="28" t="s">
        <v>4451</v>
      </c>
      <c r="N918" s="28" t="s">
        <v>3995</v>
      </c>
      <c r="O918" s="28"/>
      <c r="P918" s="29" t="str">
        <f t="array" ref="P918">IFERROR(XLOOKUP(D918, '2_Capability_Map'!$C$2:$C$200, '2_Capability_Map'!$M$2:$M$200, "Active"), "Active")</f>
        <v>Active</v>
      </c>
    </row>
    <row r="919" ht="199.5" customHeight="1">
      <c r="A919" s="28" t="s">
        <v>5697</v>
      </c>
      <c r="B919" s="28" t="s">
        <v>3985</v>
      </c>
      <c r="C919" s="32" t="s">
        <v>3997</v>
      </c>
      <c r="D919" s="33" t="s">
        <v>945</v>
      </c>
      <c r="E919" s="28" t="s">
        <v>946</v>
      </c>
      <c r="F919" s="28" t="s">
        <v>5698</v>
      </c>
      <c r="G919" s="28" t="s">
        <v>4502</v>
      </c>
      <c r="H919" s="28" t="s">
        <v>3989</v>
      </c>
      <c r="I919" s="28" t="s">
        <v>5699</v>
      </c>
      <c r="J919" s="28" t="s">
        <v>5700</v>
      </c>
      <c r="K919" s="28" t="s">
        <v>5701</v>
      </c>
      <c r="L919" s="28" t="s">
        <v>5702</v>
      </c>
      <c r="M919" s="28" t="s">
        <v>4507</v>
      </c>
      <c r="N919" s="28" t="s">
        <v>3995</v>
      </c>
      <c r="O919" s="28"/>
      <c r="P919" s="29" t="str">
        <f t="array" ref="P919">IFERROR(XLOOKUP(D919, '2_Capability_Map'!$C$2:$C$200, '2_Capability_Map'!$M$2:$M$200, "Active"), "Active")</f>
        <v>Active</v>
      </c>
    </row>
    <row r="920" ht="199.5" customHeight="1">
      <c r="A920" s="28" t="s">
        <v>5703</v>
      </c>
      <c r="B920" s="28" t="s">
        <v>3985</v>
      </c>
      <c r="C920" s="32" t="s">
        <v>4006</v>
      </c>
      <c r="D920" s="33" t="s">
        <v>945</v>
      </c>
      <c r="E920" s="28" t="s">
        <v>946</v>
      </c>
      <c r="F920" s="28" t="s">
        <v>5704</v>
      </c>
      <c r="G920" s="28" t="s">
        <v>4025</v>
      </c>
      <c r="H920" s="28" t="s">
        <v>3989</v>
      </c>
      <c r="I920" s="28" t="s">
        <v>5705</v>
      </c>
      <c r="J920" s="28" t="s">
        <v>5706</v>
      </c>
      <c r="K920" s="28" t="s">
        <v>5707</v>
      </c>
      <c r="L920" s="28" t="s">
        <v>5708</v>
      </c>
      <c r="M920" s="28" t="s">
        <v>4030</v>
      </c>
      <c r="N920" s="28" t="s">
        <v>3995</v>
      </c>
      <c r="O920" s="28"/>
      <c r="P920" s="29" t="str">
        <f t="array" ref="P920">IFERROR(XLOOKUP(D920, '2_Capability_Map'!$C$2:$C$200, '2_Capability_Map'!$M$2:$M$200, "Active"), "Active")</f>
        <v>Active</v>
      </c>
    </row>
    <row r="921" ht="199.5" customHeight="1">
      <c r="A921" s="28" t="s">
        <v>5709</v>
      </c>
      <c r="B921" s="28" t="s">
        <v>3985</v>
      </c>
      <c r="C921" s="32" t="s">
        <v>3986</v>
      </c>
      <c r="D921" s="33" t="s">
        <v>945</v>
      </c>
      <c r="E921" s="28" t="s">
        <v>946</v>
      </c>
      <c r="F921" s="28" t="s">
        <v>5710</v>
      </c>
      <c r="G921" s="28" t="s">
        <v>3988</v>
      </c>
      <c r="H921" s="28" t="s">
        <v>3989</v>
      </c>
      <c r="I921" s="28" t="s">
        <v>5711</v>
      </c>
      <c r="J921" s="28" t="s">
        <v>5712</v>
      </c>
      <c r="K921" s="28" t="s">
        <v>5713</v>
      </c>
      <c r="L921" s="28" t="s">
        <v>5714</v>
      </c>
      <c r="M921" s="28" t="s">
        <v>3994</v>
      </c>
      <c r="N921" s="28" t="s">
        <v>3995</v>
      </c>
      <c r="O921" s="28"/>
      <c r="P921" s="29" t="str">
        <f t="array" ref="P921">IFERROR(XLOOKUP(D921, '2_Capability_Map'!$C$2:$C$200, '2_Capability_Map'!$M$2:$M$200, "Active"), "Active")</f>
        <v>Active</v>
      </c>
    </row>
    <row r="922" ht="199.5" customHeight="1">
      <c r="A922" s="28" t="s">
        <v>5715</v>
      </c>
      <c r="B922" s="28" t="s">
        <v>3985</v>
      </c>
      <c r="C922" s="32" t="s">
        <v>3997</v>
      </c>
      <c r="D922" s="33" t="s">
        <v>945</v>
      </c>
      <c r="E922" s="28" t="s">
        <v>946</v>
      </c>
      <c r="F922" s="28" t="s">
        <v>5716</v>
      </c>
      <c r="G922" s="28" t="s">
        <v>3999</v>
      </c>
      <c r="H922" s="28" t="s">
        <v>3989</v>
      </c>
      <c r="I922" s="28" t="s">
        <v>5717</v>
      </c>
      <c r="J922" s="28" t="s">
        <v>5718</v>
      </c>
      <c r="K922" s="28" t="s">
        <v>5719</v>
      </c>
      <c r="L922" s="28" t="s">
        <v>5720</v>
      </c>
      <c r="M922" s="28" t="s">
        <v>4004</v>
      </c>
      <c r="N922" s="28" t="s">
        <v>3995</v>
      </c>
      <c r="O922" s="28"/>
      <c r="P922" s="29" t="str">
        <f t="array" ref="P922">IFERROR(XLOOKUP(D922, '2_Capability_Map'!$C$2:$C$200, '2_Capability_Map'!$M$2:$M$200, "Active"), "Active")</f>
        <v>Active</v>
      </c>
    </row>
    <row r="923" ht="199.5" customHeight="1">
      <c r="A923" s="28" t="s">
        <v>5721</v>
      </c>
      <c r="B923" s="28" t="s">
        <v>3985</v>
      </c>
      <c r="C923" s="32" t="s">
        <v>3986</v>
      </c>
      <c r="D923" s="33" t="s">
        <v>951</v>
      </c>
      <c r="E923" s="28" t="s">
        <v>952</v>
      </c>
      <c r="F923" s="28" t="s">
        <v>5722</v>
      </c>
      <c r="G923" s="28" t="s">
        <v>3988</v>
      </c>
      <c r="H923" s="28" t="s">
        <v>3989</v>
      </c>
      <c r="I923" s="28" t="s">
        <v>5723</v>
      </c>
      <c r="J923" s="28" t="s">
        <v>5724</v>
      </c>
      <c r="K923" s="28" t="s">
        <v>5725</v>
      </c>
      <c r="L923" s="28" t="s">
        <v>5726</v>
      </c>
      <c r="M923" s="28" t="s">
        <v>3994</v>
      </c>
      <c r="N923" s="28" t="s">
        <v>3995</v>
      </c>
      <c r="O923" s="28"/>
      <c r="P923" s="29" t="str">
        <f t="array" ref="P923">IFERROR(XLOOKUP(D923, '2_Capability_Map'!$C$2:$C$200, '2_Capability_Map'!$M$2:$M$200, "Active"), "Active")</f>
        <v>Active</v>
      </c>
    </row>
    <row r="924" ht="199.5" customHeight="1">
      <c r="A924" s="28" t="s">
        <v>5727</v>
      </c>
      <c r="B924" s="28" t="s">
        <v>3985</v>
      </c>
      <c r="C924" s="32" t="s">
        <v>3997</v>
      </c>
      <c r="D924" s="33" t="s">
        <v>951</v>
      </c>
      <c r="E924" s="28" t="s">
        <v>952</v>
      </c>
      <c r="F924" s="28" t="s">
        <v>5728</v>
      </c>
      <c r="G924" s="28" t="s">
        <v>3999</v>
      </c>
      <c r="H924" s="28" t="s">
        <v>3989</v>
      </c>
      <c r="I924" s="28" t="s">
        <v>5729</v>
      </c>
      <c r="J924" s="28" t="s">
        <v>5730</v>
      </c>
      <c r="K924" s="28" t="s">
        <v>5731</v>
      </c>
      <c r="L924" s="28" t="s">
        <v>5732</v>
      </c>
      <c r="M924" s="28" t="s">
        <v>4004</v>
      </c>
      <c r="N924" s="28" t="s">
        <v>3995</v>
      </c>
      <c r="O924" s="28"/>
      <c r="P924" s="29" t="str">
        <f t="array" ref="P924">IFERROR(XLOOKUP(D924, '2_Capability_Map'!$C$2:$C$200, '2_Capability_Map'!$M$2:$M$200, "Active"), "Active")</f>
        <v>Active</v>
      </c>
    </row>
    <row r="925" ht="199.5" customHeight="1">
      <c r="A925" s="28" t="s">
        <v>5733</v>
      </c>
      <c r="B925" s="28" t="s">
        <v>3985</v>
      </c>
      <c r="C925" s="32" t="s">
        <v>4006</v>
      </c>
      <c r="D925" s="33" t="s">
        <v>951</v>
      </c>
      <c r="E925" s="28" t="s">
        <v>952</v>
      </c>
      <c r="F925" s="28" t="s">
        <v>5734</v>
      </c>
      <c r="G925" s="28" t="s">
        <v>4025</v>
      </c>
      <c r="H925" s="28" t="s">
        <v>3989</v>
      </c>
      <c r="I925" s="28" t="s">
        <v>5735</v>
      </c>
      <c r="J925" s="28" t="s">
        <v>5736</v>
      </c>
      <c r="K925" s="28" t="s">
        <v>5737</v>
      </c>
      <c r="L925" s="28" t="s">
        <v>5738</v>
      </c>
      <c r="M925" s="28" t="s">
        <v>4030</v>
      </c>
      <c r="N925" s="28" t="s">
        <v>3995</v>
      </c>
      <c r="O925" s="28"/>
      <c r="P925" s="29" t="str">
        <f t="array" ref="P925">IFERROR(XLOOKUP(D925, '2_Capability_Map'!$C$2:$C$200, '2_Capability_Map'!$M$2:$M$200, "Active"), "Active")</f>
        <v>Active</v>
      </c>
    </row>
    <row r="926" ht="199.5" customHeight="1">
      <c r="A926" s="28" t="s">
        <v>5739</v>
      </c>
      <c r="B926" s="28" t="s">
        <v>3985</v>
      </c>
      <c r="C926" s="32" t="s">
        <v>3997</v>
      </c>
      <c r="D926" s="33" t="s">
        <v>951</v>
      </c>
      <c r="E926" s="28" t="s">
        <v>952</v>
      </c>
      <c r="F926" s="28" t="s">
        <v>5740</v>
      </c>
      <c r="G926" s="28" t="s">
        <v>4502</v>
      </c>
      <c r="H926" s="28" t="s">
        <v>3989</v>
      </c>
      <c r="I926" s="28" t="s">
        <v>5741</v>
      </c>
      <c r="J926" s="28" t="s">
        <v>5742</v>
      </c>
      <c r="K926" s="28" t="s">
        <v>5743</v>
      </c>
      <c r="L926" s="28" t="s">
        <v>5744</v>
      </c>
      <c r="M926" s="28" t="s">
        <v>4507</v>
      </c>
      <c r="N926" s="28" t="s">
        <v>3995</v>
      </c>
      <c r="O926" s="28"/>
      <c r="P926" s="29" t="str">
        <f t="array" ref="P926">IFERROR(XLOOKUP(D926, '2_Capability_Map'!$C$2:$C$200, '2_Capability_Map'!$M$2:$M$200, "Active"), "Active")</f>
        <v>Active</v>
      </c>
    </row>
    <row r="927" ht="199.5" customHeight="1">
      <c r="A927" s="28" t="s">
        <v>5745</v>
      </c>
      <c r="B927" s="28" t="s">
        <v>3985</v>
      </c>
      <c r="C927" s="32" t="s">
        <v>3997</v>
      </c>
      <c r="D927" s="33" t="s">
        <v>956</v>
      </c>
      <c r="E927" s="28" t="s">
        <v>957</v>
      </c>
      <c r="F927" s="28" t="s">
        <v>5746</v>
      </c>
      <c r="G927" s="28" t="s">
        <v>4502</v>
      </c>
      <c r="H927" s="28" t="s">
        <v>3989</v>
      </c>
      <c r="I927" s="28" t="s">
        <v>5747</v>
      </c>
      <c r="J927" s="28" t="s">
        <v>5748</v>
      </c>
      <c r="K927" s="28" t="s">
        <v>5749</v>
      </c>
      <c r="L927" s="28" t="s">
        <v>5750</v>
      </c>
      <c r="M927" s="28" t="s">
        <v>4507</v>
      </c>
      <c r="N927" s="28" t="s">
        <v>3995</v>
      </c>
      <c r="O927" s="28"/>
      <c r="P927" s="29" t="str">
        <f t="array" ref="P927">IFERROR(XLOOKUP(D927, '2_Capability_Map'!$C$2:$C$200, '2_Capability_Map'!$M$2:$M$200, "Active"), "Active")</f>
        <v>Active</v>
      </c>
    </row>
    <row r="928" ht="199.5" customHeight="1">
      <c r="A928" s="28" t="s">
        <v>5751</v>
      </c>
      <c r="B928" s="28" t="s">
        <v>3985</v>
      </c>
      <c r="C928" s="32" t="s">
        <v>3986</v>
      </c>
      <c r="D928" s="33" t="s">
        <v>956</v>
      </c>
      <c r="E928" s="28" t="s">
        <v>957</v>
      </c>
      <c r="F928" s="28" t="s">
        <v>5752</v>
      </c>
      <c r="G928" s="28" t="s">
        <v>3988</v>
      </c>
      <c r="H928" s="28" t="s">
        <v>3989</v>
      </c>
      <c r="I928" s="28" t="s">
        <v>5753</v>
      </c>
      <c r="J928" s="28" t="s">
        <v>5754</v>
      </c>
      <c r="K928" s="28" t="s">
        <v>5755</v>
      </c>
      <c r="L928" s="28" t="s">
        <v>5756</v>
      </c>
      <c r="M928" s="28" t="s">
        <v>3994</v>
      </c>
      <c r="N928" s="28" t="s">
        <v>3995</v>
      </c>
      <c r="O928" s="28"/>
      <c r="P928" s="29" t="str">
        <f t="array" ref="P928">IFERROR(XLOOKUP(D928, '2_Capability_Map'!$C$2:$C$200, '2_Capability_Map'!$M$2:$M$200, "Active"), "Active")</f>
        <v>Active</v>
      </c>
    </row>
    <row r="929" ht="199.5" customHeight="1">
      <c r="A929" s="28" t="s">
        <v>5757</v>
      </c>
      <c r="B929" s="28" t="s">
        <v>3985</v>
      </c>
      <c r="C929" s="32" t="s">
        <v>3997</v>
      </c>
      <c r="D929" s="33" t="s">
        <v>956</v>
      </c>
      <c r="E929" s="28" t="s">
        <v>957</v>
      </c>
      <c r="F929" s="28" t="s">
        <v>5758</v>
      </c>
      <c r="G929" s="28" t="s">
        <v>3999</v>
      </c>
      <c r="H929" s="28" t="s">
        <v>3989</v>
      </c>
      <c r="I929" s="28" t="s">
        <v>5759</v>
      </c>
      <c r="J929" s="28" t="s">
        <v>5760</v>
      </c>
      <c r="K929" s="28" t="s">
        <v>5761</v>
      </c>
      <c r="L929" s="28" t="s">
        <v>5762</v>
      </c>
      <c r="M929" s="28" t="s">
        <v>4004</v>
      </c>
      <c r="N929" s="28" t="s">
        <v>3995</v>
      </c>
      <c r="O929" s="28"/>
      <c r="P929" s="29" t="str">
        <f t="array" ref="P929">IFERROR(XLOOKUP(D929, '2_Capability_Map'!$C$2:$C$200, '2_Capability_Map'!$M$2:$M$200, "Active"), "Active")</f>
        <v>Active</v>
      </c>
    </row>
    <row r="930" ht="199.5" customHeight="1">
      <c r="A930" s="28" t="s">
        <v>5763</v>
      </c>
      <c r="B930" s="28" t="s">
        <v>3985</v>
      </c>
      <c r="C930" s="32" t="s">
        <v>4006</v>
      </c>
      <c r="D930" s="33" t="s">
        <v>956</v>
      </c>
      <c r="E930" s="28" t="s">
        <v>957</v>
      </c>
      <c r="F930" s="28" t="s">
        <v>5764</v>
      </c>
      <c r="G930" s="28" t="s">
        <v>4025</v>
      </c>
      <c r="H930" s="28" t="s">
        <v>3989</v>
      </c>
      <c r="I930" s="28" t="s">
        <v>5765</v>
      </c>
      <c r="J930" s="28" t="s">
        <v>5766</v>
      </c>
      <c r="K930" s="28" t="s">
        <v>5767</v>
      </c>
      <c r="L930" s="28" t="s">
        <v>5768</v>
      </c>
      <c r="M930" s="28" t="s">
        <v>4030</v>
      </c>
      <c r="N930" s="28" t="s">
        <v>3995</v>
      </c>
      <c r="O930" s="28"/>
      <c r="P930" s="29" t="str">
        <f t="array" ref="P930">IFERROR(XLOOKUP(D930, '2_Capability_Map'!$C$2:$C$200, '2_Capability_Map'!$M$2:$M$200, "Active"), "Active")</f>
        <v>Active</v>
      </c>
    </row>
    <row r="931" ht="199.5" customHeight="1">
      <c r="A931" s="28" t="s">
        <v>5769</v>
      </c>
      <c r="B931" s="28" t="s">
        <v>3985</v>
      </c>
      <c r="C931" s="32" t="s">
        <v>4006</v>
      </c>
      <c r="D931" s="33" t="s">
        <v>961</v>
      </c>
      <c r="E931" s="28" t="s">
        <v>962</v>
      </c>
      <c r="F931" s="28" t="s">
        <v>5770</v>
      </c>
      <c r="G931" s="28" t="s">
        <v>4025</v>
      </c>
      <c r="H931" s="28" t="s">
        <v>3989</v>
      </c>
      <c r="I931" s="28" t="s">
        <v>5771</v>
      </c>
      <c r="J931" s="28" t="s">
        <v>5772</v>
      </c>
      <c r="K931" s="28" t="s">
        <v>5773</v>
      </c>
      <c r="L931" s="28" t="s">
        <v>5774</v>
      </c>
      <c r="M931" s="28" t="s">
        <v>4030</v>
      </c>
      <c r="N931" s="28" t="s">
        <v>3995</v>
      </c>
      <c r="O931" s="28"/>
      <c r="P931" s="29" t="str">
        <f t="array" ref="P931">IFERROR(XLOOKUP(D931, '2_Capability_Map'!$C$2:$C$200, '2_Capability_Map'!$M$2:$M$200, "Active"), "Active")</f>
        <v>Active</v>
      </c>
    </row>
    <row r="932" ht="199.5" customHeight="1">
      <c r="A932" s="28" t="s">
        <v>5775</v>
      </c>
      <c r="B932" s="28" t="s">
        <v>3985</v>
      </c>
      <c r="C932" s="32" t="s">
        <v>3986</v>
      </c>
      <c r="D932" s="33" t="s">
        <v>961</v>
      </c>
      <c r="E932" s="28" t="s">
        <v>962</v>
      </c>
      <c r="F932" s="28" t="s">
        <v>5776</v>
      </c>
      <c r="G932" s="28" t="s">
        <v>3988</v>
      </c>
      <c r="H932" s="28" t="s">
        <v>3989</v>
      </c>
      <c r="I932" s="28" t="s">
        <v>5777</v>
      </c>
      <c r="J932" s="28" t="s">
        <v>5778</v>
      </c>
      <c r="K932" s="28" t="s">
        <v>5779</v>
      </c>
      <c r="L932" s="28" t="s">
        <v>5780</v>
      </c>
      <c r="M932" s="28" t="s">
        <v>3994</v>
      </c>
      <c r="N932" s="28" t="s">
        <v>3995</v>
      </c>
      <c r="O932" s="28"/>
      <c r="P932" s="29" t="str">
        <f t="array" ref="P932">IFERROR(XLOOKUP(D932, '2_Capability_Map'!$C$2:$C$200, '2_Capability_Map'!$M$2:$M$200, "Active"), "Active")</f>
        <v>Active</v>
      </c>
    </row>
    <row r="933" ht="199.5" customHeight="1">
      <c r="A933" s="28" t="s">
        <v>5781</v>
      </c>
      <c r="B933" s="28" t="s">
        <v>3985</v>
      </c>
      <c r="C933" s="32" t="s">
        <v>3997</v>
      </c>
      <c r="D933" s="33" t="s">
        <v>961</v>
      </c>
      <c r="E933" s="28" t="s">
        <v>962</v>
      </c>
      <c r="F933" s="28" t="s">
        <v>5782</v>
      </c>
      <c r="G933" s="28" t="s">
        <v>3999</v>
      </c>
      <c r="H933" s="28" t="s">
        <v>3989</v>
      </c>
      <c r="I933" s="28" t="s">
        <v>5783</v>
      </c>
      <c r="J933" s="28" t="s">
        <v>5784</v>
      </c>
      <c r="K933" s="28" t="s">
        <v>5785</v>
      </c>
      <c r="L933" s="28" t="s">
        <v>5786</v>
      </c>
      <c r="M933" s="28" t="s">
        <v>4004</v>
      </c>
      <c r="N933" s="28" t="s">
        <v>3995</v>
      </c>
      <c r="O933" s="28"/>
      <c r="P933" s="29" t="str">
        <f t="array" ref="P933">IFERROR(XLOOKUP(D933, '2_Capability_Map'!$C$2:$C$200, '2_Capability_Map'!$M$2:$M$200, "Active"), "Active")</f>
        <v>Active</v>
      </c>
    </row>
    <row r="934" ht="199.5" customHeight="1">
      <c r="A934" s="28" t="s">
        <v>5787</v>
      </c>
      <c r="B934" s="28" t="s">
        <v>3985</v>
      </c>
      <c r="C934" s="32" t="s">
        <v>3997</v>
      </c>
      <c r="D934" s="33" t="s">
        <v>961</v>
      </c>
      <c r="E934" s="28" t="s">
        <v>962</v>
      </c>
      <c r="F934" s="28" t="s">
        <v>5788</v>
      </c>
      <c r="G934" s="28" t="s">
        <v>4502</v>
      </c>
      <c r="H934" s="28" t="s">
        <v>3989</v>
      </c>
      <c r="I934" s="28" t="s">
        <v>5789</v>
      </c>
      <c r="J934" s="28" t="s">
        <v>5790</v>
      </c>
      <c r="K934" s="28" t="s">
        <v>5791</v>
      </c>
      <c r="L934" s="28" t="s">
        <v>5792</v>
      </c>
      <c r="M934" s="28" t="s">
        <v>4507</v>
      </c>
      <c r="N934" s="28" t="s">
        <v>3995</v>
      </c>
      <c r="O934" s="28"/>
      <c r="P934" s="29" t="str">
        <f t="array" ref="P934">IFERROR(XLOOKUP(D934, '2_Capability_Map'!$C$2:$C$200, '2_Capability_Map'!$M$2:$M$200, "Active"), "Active")</f>
        <v>Active</v>
      </c>
    </row>
    <row r="935" ht="199.5" customHeight="1">
      <c r="A935" s="28" t="s">
        <v>5793</v>
      </c>
      <c r="B935" s="28" t="s">
        <v>3985</v>
      </c>
      <c r="C935" s="32" t="s">
        <v>3997</v>
      </c>
      <c r="D935" s="33" t="s">
        <v>967</v>
      </c>
      <c r="E935" s="28" t="s">
        <v>968</v>
      </c>
      <c r="F935" s="28" t="s">
        <v>5794</v>
      </c>
      <c r="G935" s="28" t="s">
        <v>4446</v>
      </c>
      <c r="H935" s="28" t="s">
        <v>3989</v>
      </c>
      <c r="I935" s="28" t="s">
        <v>5795</v>
      </c>
      <c r="J935" s="28" t="s">
        <v>5796</v>
      </c>
      <c r="K935" s="28" t="s">
        <v>5797</v>
      </c>
      <c r="L935" s="28" t="s">
        <v>5798</v>
      </c>
      <c r="M935" s="28" t="s">
        <v>4451</v>
      </c>
      <c r="N935" s="28" t="s">
        <v>3995</v>
      </c>
      <c r="O935" s="28"/>
      <c r="P935" s="29" t="str">
        <f t="array" ref="P935">IFERROR(XLOOKUP(D935, '2_Capability_Map'!$C$2:$C$200, '2_Capability_Map'!$M$2:$M$200, "Active"), "Active")</f>
        <v>Active</v>
      </c>
    </row>
    <row r="936" ht="199.5" customHeight="1">
      <c r="A936" s="28" t="s">
        <v>5799</v>
      </c>
      <c r="B936" s="28" t="s">
        <v>3985</v>
      </c>
      <c r="C936" s="32" t="s">
        <v>4006</v>
      </c>
      <c r="D936" s="33" t="s">
        <v>967</v>
      </c>
      <c r="E936" s="28" t="s">
        <v>968</v>
      </c>
      <c r="F936" s="28" t="s">
        <v>5800</v>
      </c>
      <c r="G936" s="28" t="s">
        <v>4099</v>
      </c>
      <c r="H936" s="28" t="s">
        <v>3989</v>
      </c>
      <c r="I936" s="28" t="s">
        <v>5801</v>
      </c>
      <c r="J936" s="28" t="s">
        <v>5802</v>
      </c>
      <c r="K936" s="28" t="s">
        <v>5803</v>
      </c>
      <c r="L936" s="28" t="s">
        <v>5804</v>
      </c>
      <c r="M936" s="28" t="s">
        <v>4104</v>
      </c>
      <c r="N936" s="28" t="s">
        <v>3995</v>
      </c>
      <c r="O936" s="28"/>
      <c r="P936" s="29" t="str">
        <f t="array" ref="P936">IFERROR(XLOOKUP(D936, '2_Capability_Map'!$C$2:$C$200, '2_Capability_Map'!$M$2:$M$200, "Active"), "Active")</f>
        <v>Active</v>
      </c>
    </row>
    <row r="937" ht="199.5" customHeight="1">
      <c r="A937" s="28" t="s">
        <v>5805</v>
      </c>
      <c r="B937" s="28" t="s">
        <v>3985</v>
      </c>
      <c r="C937" s="32" t="s">
        <v>4015</v>
      </c>
      <c r="D937" s="33" t="s">
        <v>967</v>
      </c>
      <c r="E937" s="28" t="s">
        <v>968</v>
      </c>
      <c r="F937" s="28" t="s">
        <v>5806</v>
      </c>
      <c r="G937" s="28" t="s">
        <v>4017</v>
      </c>
      <c r="H937" s="28" t="s">
        <v>3989</v>
      </c>
      <c r="I937" s="28" t="s">
        <v>5807</v>
      </c>
      <c r="J937" s="28" t="s">
        <v>5808</v>
      </c>
      <c r="K937" s="28" t="s">
        <v>5809</v>
      </c>
      <c r="L937" s="28" t="s">
        <v>5810</v>
      </c>
      <c r="M937" s="28" t="s">
        <v>4022</v>
      </c>
      <c r="N937" s="28" t="s">
        <v>3995</v>
      </c>
      <c r="O937" s="28"/>
      <c r="P937" s="29" t="str">
        <f t="array" ref="P937">IFERROR(XLOOKUP(D937, '2_Capability_Map'!$C$2:$C$200, '2_Capability_Map'!$M$2:$M$200, "Active"), "Active")</f>
        <v>Active</v>
      </c>
    </row>
    <row r="938" ht="199.5" customHeight="1">
      <c r="A938" s="28" t="s">
        <v>5811</v>
      </c>
      <c r="B938" s="28" t="s">
        <v>3985</v>
      </c>
      <c r="C938" s="32" t="s">
        <v>3986</v>
      </c>
      <c r="D938" s="33" t="s">
        <v>967</v>
      </c>
      <c r="E938" s="28" t="s">
        <v>968</v>
      </c>
      <c r="F938" s="28" t="s">
        <v>5812</v>
      </c>
      <c r="G938" s="28" t="s">
        <v>4354</v>
      </c>
      <c r="H938" s="28" t="s">
        <v>3989</v>
      </c>
      <c r="I938" s="28" t="s">
        <v>5813</v>
      </c>
      <c r="J938" s="28" t="s">
        <v>5814</v>
      </c>
      <c r="K938" s="28" t="s">
        <v>5815</v>
      </c>
      <c r="L938" s="28" t="s">
        <v>5816</v>
      </c>
      <c r="M938" s="28" t="s">
        <v>4359</v>
      </c>
      <c r="N938" s="28" t="s">
        <v>3995</v>
      </c>
      <c r="O938" s="28"/>
      <c r="P938" s="29" t="str">
        <f t="array" ref="P938">IFERROR(XLOOKUP(D938, '2_Capability_Map'!$C$2:$C$200, '2_Capability_Map'!$M$2:$M$200, "Active"), "Active")</f>
        <v>Active</v>
      </c>
    </row>
    <row r="939" ht="199.5" customHeight="1">
      <c r="A939" s="28" t="s">
        <v>5817</v>
      </c>
      <c r="B939" s="28" t="s">
        <v>3985</v>
      </c>
      <c r="C939" s="32" t="s">
        <v>3986</v>
      </c>
      <c r="D939" s="33" t="s">
        <v>975</v>
      </c>
      <c r="E939" s="28" t="s">
        <v>976</v>
      </c>
      <c r="F939" s="28" t="s">
        <v>5818</v>
      </c>
      <c r="G939" s="28" t="s">
        <v>4354</v>
      </c>
      <c r="H939" s="28" t="s">
        <v>3989</v>
      </c>
      <c r="I939" s="28" t="s">
        <v>5819</v>
      </c>
      <c r="J939" s="28" t="s">
        <v>5820</v>
      </c>
      <c r="K939" s="28" t="s">
        <v>5821</v>
      </c>
      <c r="L939" s="28" t="s">
        <v>5822</v>
      </c>
      <c r="M939" s="28" t="s">
        <v>4359</v>
      </c>
      <c r="N939" s="28" t="s">
        <v>3995</v>
      </c>
      <c r="O939" s="28"/>
      <c r="P939" s="29" t="str">
        <f t="array" ref="P939">IFERROR(XLOOKUP(D939, '2_Capability_Map'!$C$2:$C$200, '2_Capability_Map'!$M$2:$M$200, "Active"), "Active")</f>
        <v>Active</v>
      </c>
    </row>
    <row r="940" ht="199.5" customHeight="1">
      <c r="A940" s="28" t="s">
        <v>5823</v>
      </c>
      <c r="B940" s="28" t="s">
        <v>3985</v>
      </c>
      <c r="C940" s="32" t="s">
        <v>4015</v>
      </c>
      <c r="D940" s="33" t="s">
        <v>975</v>
      </c>
      <c r="E940" s="28" t="s">
        <v>976</v>
      </c>
      <c r="F940" s="28" t="s">
        <v>5824</v>
      </c>
      <c r="G940" s="28" t="s">
        <v>4017</v>
      </c>
      <c r="H940" s="28" t="s">
        <v>3989</v>
      </c>
      <c r="I940" s="28" t="s">
        <v>5825</v>
      </c>
      <c r="J940" s="28" t="s">
        <v>5826</v>
      </c>
      <c r="K940" s="28" t="s">
        <v>5827</v>
      </c>
      <c r="L940" s="28" t="s">
        <v>5828</v>
      </c>
      <c r="M940" s="28" t="s">
        <v>4022</v>
      </c>
      <c r="N940" s="28" t="s">
        <v>3995</v>
      </c>
      <c r="O940" s="28"/>
      <c r="P940" s="29" t="str">
        <f t="array" ref="P940">IFERROR(XLOOKUP(D940, '2_Capability_Map'!$C$2:$C$200, '2_Capability_Map'!$M$2:$M$200, "Active"), "Active")</f>
        <v>Active</v>
      </c>
    </row>
    <row r="941" ht="199.5" customHeight="1">
      <c r="A941" s="28" t="s">
        <v>5829</v>
      </c>
      <c r="B941" s="28" t="s">
        <v>3985</v>
      </c>
      <c r="C941" s="32" t="s">
        <v>3997</v>
      </c>
      <c r="D941" s="33" t="s">
        <v>975</v>
      </c>
      <c r="E941" s="28" t="s">
        <v>976</v>
      </c>
      <c r="F941" s="28" t="s">
        <v>5830</v>
      </c>
      <c r="G941" s="28" t="s">
        <v>4446</v>
      </c>
      <c r="H941" s="28" t="s">
        <v>3989</v>
      </c>
      <c r="I941" s="28" t="s">
        <v>5831</v>
      </c>
      <c r="J941" s="28" t="s">
        <v>5832</v>
      </c>
      <c r="K941" s="28" t="s">
        <v>5833</v>
      </c>
      <c r="L941" s="28" t="s">
        <v>5834</v>
      </c>
      <c r="M941" s="28" t="s">
        <v>4451</v>
      </c>
      <c r="N941" s="28" t="s">
        <v>3995</v>
      </c>
      <c r="O941" s="28"/>
      <c r="P941" s="29" t="str">
        <f t="array" ref="P941">IFERROR(XLOOKUP(D941, '2_Capability_Map'!$C$2:$C$200, '2_Capability_Map'!$M$2:$M$200, "Active"), "Active")</f>
        <v>Active</v>
      </c>
    </row>
    <row r="942" ht="199.5" customHeight="1">
      <c r="A942" s="28" t="s">
        <v>5835</v>
      </c>
      <c r="B942" s="28" t="s">
        <v>3985</v>
      </c>
      <c r="C942" s="32" t="s">
        <v>4006</v>
      </c>
      <c r="D942" s="33" t="s">
        <v>975</v>
      </c>
      <c r="E942" s="28" t="s">
        <v>976</v>
      </c>
      <c r="F942" s="28" t="s">
        <v>5836</v>
      </c>
      <c r="G942" s="28" t="s">
        <v>4099</v>
      </c>
      <c r="H942" s="28" t="s">
        <v>3989</v>
      </c>
      <c r="I942" s="28" t="s">
        <v>5837</v>
      </c>
      <c r="J942" s="28" t="s">
        <v>5838</v>
      </c>
      <c r="K942" s="28" t="s">
        <v>5839</v>
      </c>
      <c r="L942" s="28" t="s">
        <v>5840</v>
      </c>
      <c r="M942" s="28" t="s">
        <v>4104</v>
      </c>
      <c r="N942" s="28" t="s">
        <v>3995</v>
      </c>
      <c r="O942" s="28"/>
      <c r="P942" s="29" t="str">
        <f t="array" ref="P942">IFERROR(XLOOKUP(D942, '2_Capability_Map'!$C$2:$C$200, '2_Capability_Map'!$M$2:$M$200, "Active"), "Active")</f>
        <v>Active</v>
      </c>
    </row>
    <row r="943" ht="199.5" customHeight="1">
      <c r="A943" s="28" t="s">
        <v>5841</v>
      </c>
      <c r="B943" s="28" t="s">
        <v>3985</v>
      </c>
      <c r="C943" s="32" t="s">
        <v>4006</v>
      </c>
      <c r="D943" s="33" t="s">
        <v>980</v>
      </c>
      <c r="E943" s="28" t="s">
        <v>981</v>
      </c>
      <c r="F943" s="28" t="s">
        <v>5842</v>
      </c>
      <c r="G943" s="28" t="s">
        <v>4099</v>
      </c>
      <c r="H943" s="28" t="s">
        <v>3989</v>
      </c>
      <c r="I943" s="28" t="s">
        <v>5843</v>
      </c>
      <c r="J943" s="28" t="s">
        <v>5844</v>
      </c>
      <c r="K943" s="28" t="s">
        <v>5845</v>
      </c>
      <c r="L943" s="28" t="s">
        <v>5846</v>
      </c>
      <c r="M943" s="28" t="s">
        <v>4104</v>
      </c>
      <c r="N943" s="28" t="s">
        <v>3995</v>
      </c>
      <c r="O943" s="28"/>
      <c r="P943" s="29" t="str">
        <f t="array" ref="P943">IFERROR(XLOOKUP(D943, '2_Capability_Map'!$C$2:$C$200, '2_Capability_Map'!$M$2:$M$200, "Active"), "Active")</f>
        <v>Active</v>
      </c>
    </row>
    <row r="944" ht="199.5" customHeight="1">
      <c r="A944" s="28" t="s">
        <v>5847</v>
      </c>
      <c r="B944" s="28" t="s">
        <v>3985</v>
      </c>
      <c r="C944" s="32" t="s">
        <v>3997</v>
      </c>
      <c r="D944" s="33" t="s">
        <v>980</v>
      </c>
      <c r="E944" s="28" t="s">
        <v>981</v>
      </c>
      <c r="F944" s="28" t="s">
        <v>5848</v>
      </c>
      <c r="G944" s="28" t="s">
        <v>4446</v>
      </c>
      <c r="H944" s="28" t="s">
        <v>3989</v>
      </c>
      <c r="I944" s="28" t="s">
        <v>5849</v>
      </c>
      <c r="J944" s="28" t="s">
        <v>5850</v>
      </c>
      <c r="K944" s="28" t="s">
        <v>5851</v>
      </c>
      <c r="L944" s="28" t="s">
        <v>5852</v>
      </c>
      <c r="M944" s="28" t="s">
        <v>4451</v>
      </c>
      <c r="N944" s="28" t="s">
        <v>3995</v>
      </c>
      <c r="O944" s="28"/>
      <c r="P944" s="29" t="str">
        <f t="array" ref="P944">IFERROR(XLOOKUP(D944, '2_Capability_Map'!$C$2:$C$200, '2_Capability_Map'!$M$2:$M$200, "Active"), "Active")</f>
        <v>Active</v>
      </c>
    </row>
    <row r="945" ht="199.5" customHeight="1">
      <c r="A945" s="28" t="s">
        <v>5853</v>
      </c>
      <c r="B945" s="28" t="s">
        <v>3985</v>
      </c>
      <c r="C945" s="32" t="s">
        <v>4015</v>
      </c>
      <c r="D945" s="33" t="s">
        <v>980</v>
      </c>
      <c r="E945" s="28" t="s">
        <v>981</v>
      </c>
      <c r="F945" s="28" t="s">
        <v>5854</v>
      </c>
      <c r="G945" s="28" t="s">
        <v>4017</v>
      </c>
      <c r="H945" s="28" t="s">
        <v>3989</v>
      </c>
      <c r="I945" s="28" t="s">
        <v>5855</v>
      </c>
      <c r="J945" s="28" t="s">
        <v>5856</v>
      </c>
      <c r="K945" s="28" t="s">
        <v>5857</v>
      </c>
      <c r="L945" s="28" t="s">
        <v>5858</v>
      </c>
      <c r="M945" s="28" t="s">
        <v>4022</v>
      </c>
      <c r="N945" s="28" t="s">
        <v>3995</v>
      </c>
      <c r="O945" s="28"/>
      <c r="P945" s="29" t="str">
        <f t="array" ref="P945">IFERROR(XLOOKUP(D945, '2_Capability_Map'!$C$2:$C$200, '2_Capability_Map'!$M$2:$M$200, "Active"), "Active")</f>
        <v>Active</v>
      </c>
    </row>
    <row r="946" ht="199.5" customHeight="1">
      <c r="A946" s="28" t="s">
        <v>5859</v>
      </c>
      <c r="B946" s="28" t="s">
        <v>3985</v>
      </c>
      <c r="C946" s="32" t="s">
        <v>3986</v>
      </c>
      <c r="D946" s="33" t="s">
        <v>980</v>
      </c>
      <c r="E946" s="28" t="s">
        <v>981</v>
      </c>
      <c r="F946" s="28" t="s">
        <v>5860</v>
      </c>
      <c r="G946" s="28" t="s">
        <v>4354</v>
      </c>
      <c r="H946" s="28" t="s">
        <v>3989</v>
      </c>
      <c r="I946" s="28" t="s">
        <v>5861</v>
      </c>
      <c r="J946" s="28" t="s">
        <v>5862</v>
      </c>
      <c r="K946" s="28" t="s">
        <v>5863</v>
      </c>
      <c r="L946" s="28" t="s">
        <v>5864</v>
      </c>
      <c r="M946" s="28" t="s">
        <v>4359</v>
      </c>
      <c r="N946" s="28" t="s">
        <v>3995</v>
      </c>
      <c r="O946" s="28"/>
      <c r="P946" s="29" t="str">
        <f t="array" ref="P946">IFERROR(XLOOKUP(D946, '2_Capability_Map'!$C$2:$C$200, '2_Capability_Map'!$M$2:$M$200, "Active"), "Active")</f>
        <v>Active</v>
      </c>
    </row>
    <row r="947" ht="199.5" customHeight="1">
      <c r="A947" s="28" t="s">
        <v>5865</v>
      </c>
      <c r="B947" s="28" t="s">
        <v>3985</v>
      </c>
      <c r="C947" s="32" t="s">
        <v>3986</v>
      </c>
      <c r="D947" s="33" t="s">
        <v>985</v>
      </c>
      <c r="E947" s="28" t="s">
        <v>986</v>
      </c>
      <c r="F947" s="28" t="s">
        <v>5866</v>
      </c>
      <c r="G947" s="28" t="s">
        <v>4354</v>
      </c>
      <c r="H947" s="28" t="s">
        <v>3989</v>
      </c>
      <c r="I947" s="28" t="s">
        <v>5867</v>
      </c>
      <c r="J947" s="28" t="s">
        <v>5868</v>
      </c>
      <c r="K947" s="28" t="s">
        <v>5869</v>
      </c>
      <c r="L947" s="28" t="s">
        <v>5870</v>
      </c>
      <c r="M947" s="28" t="s">
        <v>4359</v>
      </c>
      <c r="N947" s="28" t="s">
        <v>3995</v>
      </c>
      <c r="O947" s="28"/>
      <c r="P947" s="29" t="str">
        <f t="array" ref="P947">IFERROR(XLOOKUP(D947, '2_Capability_Map'!$C$2:$C$200, '2_Capability_Map'!$M$2:$M$200, "Active"), "Active")</f>
        <v>Active</v>
      </c>
    </row>
    <row r="948" ht="199.5" customHeight="1">
      <c r="A948" s="28" t="s">
        <v>5871</v>
      </c>
      <c r="B948" s="28" t="s">
        <v>3985</v>
      </c>
      <c r="C948" s="32" t="s">
        <v>4015</v>
      </c>
      <c r="D948" s="33" t="s">
        <v>985</v>
      </c>
      <c r="E948" s="28" t="s">
        <v>986</v>
      </c>
      <c r="F948" s="28" t="s">
        <v>5872</v>
      </c>
      <c r="G948" s="28" t="s">
        <v>4017</v>
      </c>
      <c r="H948" s="28" t="s">
        <v>3989</v>
      </c>
      <c r="I948" s="28" t="s">
        <v>5873</v>
      </c>
      <c r="J948" s="28" t="s">
        <v>5874</v>
      </c>
      <c r="K948" s="28" t="s">
        <v>5875</v>
      </c>
      <c r="L948" s="28" t="s">
        <v>5876</v>
      </c>
      <c r="M948" s="28" t="s">
        <v>4022</v>
      </c>
      <c r="N948" s="28" t="s">
        <v>3995</v>
      </c>
      <c r="O948" s="28"/>
      <c r="P948" s="29" t="str">
        <f t="array" ref="P948">IFERROR(XLOOKUP(D948, '2_Capability_Map'!$C$2:$C$200, '2_Capability_Map'!$M$2:$M$200, "Active"), "Active")</f>
        <v>Active</v>
      </c>
    </row>
    <row r="949" ht="199.5" customHeight="1">
      <c r="A949" s="28" t="s">
        <v>5877</v>
      </c>
      <c r="B949" s="28" t="s">
        <v>3985</v>
      </c>
      <c r="C949" s="32" t="s">
        <v>3997</v>
      </c>
      <c r="D949" s="33" t="s">
        <v>985</v>
      </c>
      <c r="E949" s="28" t="s">
        <v>986</v>
      </c>
      <c r="F949" s="28" t="s">
        <v>5878</v>
      </c>
      <c r="G949" s="28" t="s">
        <v>4446</v>
      </c>
      <c r="H949" s="28" t="s">
        <v>3989</v>
      </c>
      <c r="I949" s="28" t="s">
        <v>5879</v>
      </c>
      <c r="J949" s="28" t="s">
        <v>5880</v>
      </c>
      <c r="K949" s="28" t="s">
        <v>5881</v>
      </c>
      <c r="L949" s="28" t="s">
        <v>5882</v>
      </c>
      <c r="M949" s="28" t="s">
        <v>4451</v>
      </c>
      <c r="N949" s="28" t="s">
        <v>3995</v>
      </c>
      <c r="O949" s="28"/>
      <c r="P949" s="29" t="str">
        <f t="array" ref="P949">IFERROR(XLOOKUP(D949, '2_Capability_Map'!$C$2:$C$200, '2_Capability_Map'!$M$2:$M$200, "Active"), "Active")</f>
        <v>Active</v>
      </c>
    </row>
    <row r="950" ht="199.5" customHeight="1">
      <c r="A950" s="28" t="s">
        <v>5883</v>
      </c>
      <c r="B950" s="28" t="s">
        <v>3985</v>
      </c>
      <c r="C950" s="32" t="s">
        <v>4006</v>
      </c>
      <c r="D950" s="33" t="s">
        <v>985</v>
      </c>
      <c r="E950" s="28" t="s">
        <v>986</v>
      </c>
      <c r="F950" s="28" t="s">
        <v>5884</v>
      </c>
      <c r="G950" s="28" t="s">
        <v>4099</v>
      </c>
      <c r="H950" s="28" t="s">
        <v>3989</v>
      </c>
      <c r="I950" s="28" t="s">
        <v>5885</v>
      </c>
      <c r="J950" s="28" t="s">
        <v>5886</v>
      </c>
      <c r="K950" s="28" t="s">
        <v>5887</v>
      </c>
      <c r="L950" s="28" t="s">
        <v>5888</v>
      </c>
      <c r="M950" s="28" t="s">
        <v>4104</v>
      </c>
      <c r="N950" s="28" t="s">
        <v>3995</v>
      </c>
      <c r="O950" s="28"/>
      <c r="P950" s="29" t="str">
        <f t="array" ref="P950">IFERROR(XLOOKUP(D950, '2_Capability_Map'!$C$2:$C$200, '2_Capability_Map'!$M$2:$M$200, "Active"), "Active")</f>
        <v>Active</v>
      </c>
    </row>
    <row r="951" ht="199.5" customHeight="1">
      <c r="A951" s="28" t="s">
        <v>5889</v>
      </c>
      <c r="B951" s="28" t="s">
        <v>3985</v>
      </c>
      <c r="C951" s="32" t="s">
        <v>3986</v>
      </c>
      <c r="D951" s="33" t="s">
        <v>998</v>
      </c>
      <c r="E951" s="28" t="s">
        <v>999</v>
      </c>
      <c r="F951" s="28" t="s">
        <v>5890</v>
      </c>
      <c r="G951" s="28" t="s">
        <v>4354</v>
      </c>
      <c r="H951" s="28" t="s">
        <v>3989</v>
      </c>
      <c r="I951" s="28" t="s">
        <v>5891</v>
      </c>
      <c r="J951" s="28" t="s">
        <v>5892</v>
      </c>
      <c r="K951" s="28" t="s">
        <v>5893</v>
      </c>
      <c r="L951" s="28" t="s">
        <v>5894</v>
      </c>
      <c r="M951" s="28" t="s">
        <v>4359</v>
      </c>
      <c r="N951" s="28" t="s">
        <v>3995</v>
      </c>
      <c r="O951" s="28"/>
      <c r="P951" s="29" t="str">
        <f t="array" ref="P951">IFERROR(XLOOKUP(D951, '2_Capability_Map'!$C$2:$C$200, '2_Capability_Map'!$M$2:$M$200, "Active"), "Active")</f>
        <v>Active</v>
      </c>
    </row>
    <row r="952" ht="199.5" customHeight="1">
      <c r="A952" s="28" t="s">
        <v>5895</v>
      </c>
      <c r="B952" s="28" t="s">
        <v>3985</v>
      </c>
      <c r="C952" s="32" t="s">
        <v>3997</v>
      </c>
      <c r="D952" s="33" t="s">
        <v>998</v>
      </c>
      <c r="E952" s="28" t="s">
        <v>999</v>
      </c>
      <c r="F952" s="28" t="s">
        <v>5896</v>
      </c>
      <c r="G952" s="28" t="s">
        <v>4446</v>
      </c>
      <c r="H952" s="28" t="s">
        <v>3989</v>
      </c>
      <c r="I952" s="28" t="s">
        <v>5897</v>
      </c>
      <c r="J952" s="28" t="s">
        <v>5898</v>
      </c>
      <c r="K952" s="28" t="s">
        <v>5899</v>
      </c>
      <c r="L952" s="28" t="s">
        <v>5900</v>
      </c>
      <c r="M952" s="28" t="s">
        <v>4451</v>
      </c>
      <c r="N952" s="28" t="s">
        <v>3995</v>
      </c>
      <c r="O952" s="28"/>
      <c r="P952" s="29" t="str">
        <f t="array" ref="P952">IFERROR(XLOOKUP(D952, '2_Capability_Map'!$C$2:$C$200, '2_Capability_Map'!$M$2:$M$200, "Active"), "Active")</f>
        <v>Active</v>
      </c>
    </row>
    <row r="953" ht="199.5" customHeight="1">
      <c r="A953" s="28" t="s">
        <v>5901</v>
      </c>
      <c r="B953" s="28" t="s">
        <v>3985</v>
      </c>
      <c r="C953" s="32" t="s">
        <v>4006</v>
      </c>
      <c r="D953" s="33" t="s">
        <v>998</v>
      </c>
      <c r="E953" s="28" t="s">
        <v>999</v>
      </c>
      <c r="F953" s="28" t="s">
        <v>5902</v>
      </c>
      <c r="G953" s="28" t="s">
        <v>4025</v>
      </c>
      <c r="H953" s="28" t="s">
        <v>3989</v>
      </c>
      <c r="I953" s="28" t="s">
        <v>5903</v>
      </c>
      <c r="J953" s="28" t="s">
        <v>5904</v>
      </c>
      <c r="K953" s="28" t="s">
        <v>5905</v>
      </c>
      <c r="L953" s="28" t="s">
        <v>5906</v>
      </c>
      <c r="M953" s="28" t="s">
        <v>4030</v>
      </c>
      <c r="N953" s="28" t="s">
        <v>3995</v>
      </c>
      <c r="O953" s="28"/>
      <c r="P953" s="29" t="str">
        <f t="array" ref="P953">IFERROR(XLOOKUP(D953, '2_Capability_Map'!$C$2:$C$200, '2_Capability_Map'!$M$2:$M$200, "Active"), "Active")</f>
        <v>Active</v>
      </c>
    </row>
    <row r="954" ht="199.5" customHeight="1">
      <c r="A954" s="28" t="s">
        <v>5907</v>
      </c>
      <c r="B954" s="28" t="s">
        <v>3985</v>
      </c>
      <c r="C954" s="32" t="s">
        <v>3986</v>
      </c>
      <c r="D954" s="33" t="s">
        <v>1006</v>
      </c>
      <c r="E954" s="28" t="s">
        <v>1007</v>
      </c>
      <c r="F954" s="28" t="s">
        <v>5908</v>
      </c>
      <c r="G954" s="28" t="s">
        <v>4354</v>
      </c>
      <c r="H954" s="28" t="s">
        <v>3989</v>
      </c>
      <c r="I954" s="28" t="s">
        <v>5909</v>
      </c>
      <c r="J954" s="28" t="s">
        <v>5910</v>
      </c>
      <c r="K954" s="28" t="s">
        <v>5911</v>
      </c>
      <c r="L954" s="28" t="s">
        <v>5912</v>
      </c>
      <c r="M954" s="28" t="s">
        <v>4359</v>
      </c>
      <c r="N954" s="28" t="s">
        <v>3995</v>
      </c>
      <c r="O954" s="28"/>
      <c r="P954" s="29" t="str">
        <f t="array" ref="P954">IFERROR(XLOOKUP(D954, '2_Capability_Map'!$C$2:$C$200, '2_Capability_Map'!$M$2:$M$200, "Active"), "Active")</f>
        <v>Active</v>
      </c>
    </row>
    <row r="955" ht="199.5" customHeight="1">
      <c r="A955" s="28" t="s">
        <v>5913</v>
      </c>
      <c r="B955" s="28" t="s">
        <v>3985</v>
      </c>
      <c r="C955" s="32" t="s">
        <v>4006</v>
      </c>
      <c r="D955" s="33" t="s">
        <v>1006</v>
      </c>
      <c r="E955" s="28" t="s">
        <v>1007</v>
      </c>
      <c r="F955" s="28" t="s">
        <v>5914</v>
      </c>
      <c r="G955" s="28" t="s">
        <v>4025</v>
      </c>
      <c r="H955" s="28" t="s">
        <v>3989</v>
      </c>
      <c r="I955" s="28" t="s">
        <v>5915</v>
      </c>
      <c r="J955" s="28" t="s">
        <v>5916</v>
      </c>
      <c r="K955" s="28" t="s">
        <v>5917</v>
      </c>
      <c r="L955" s="28" t="s">
        <v>5918</v>
      </c>
      <c r="M955" s="28" t="s">
        <v>4030</v>
      </c>
      <c r="N955" s="28" t="s">
        <v>3995</v>
      </c>
      <c r="O955" s="28"/>
      <c r="P955" s="29" t="str">
        <f t="array" ref="P955">IFERROR(XLOOKUP(D955, '2_Capability_Map'!$C$2:$C$200, '2_Capability_Map'!$M$2:$M$200, "Active"), "Active")</f>
        <v>Active</v>
      </c>
    </row>
    <row r="956" ht="199.5" customHeight="1">
      <c r="A956" s="28" t="s">
        <v>5919</v>
      </c>
      <c r="B956" s="28" t="s">
        <v>3985</v>
      </c>
      <c r="C956" s="32" t="s">
        <v>3997</v>
      </c>
      <c r="D956" s="33" t="s">
        <v>1006</v>
      </c>
      <c r="E956" s="28" t="s">
        <v>1007</v>
      </c>
      <c r="F956" s="28" t="s">
        <v>5920</v>
      </c>
      <c r="G956" s="28" t="s">
        <v>4446</v>
      </c>
      <c r="H956" s="28" t="s">
        <v>3989</v>
      </c>
      <c r="I956" s="28" t="s">
        <v>5921</v>
      </c>
      <c r="J956" s="28" t="s">
        <v>5922</v>
      </c>
      <c r="K956" s="28" t="s">
        <v>5923</v>
      </c>
      <c r="L956" s="28" t="s">
        <v>5924</v>
      </c>
      <c r="M956" s="28" t="s">
        <v>4451</v>
      </c>
      <c r="N956" s="28" t="s">
        <v>3995</v>
      </c>
      <c r="O956" s="28"/>
      <c r="P956" s="29" t="str">
        <f t="array" ref="P956">IFERROR(XLOOKUP(D956, '2_Capability_Map'!$C$2:$C$200, '2_Capability_Map'!$M$2:$M$200, "Active"), "Active")</f>
        <v>Active</v>
      </c>
    </row>
    <row r="957" ht="199.5" customHeight="1">
      <c r="A957" s="28" t="s">
        <v>5925</v>
      </c>
      <c r="B957" s="28" t="s">
        <v>3985</v>
      </c>
      <c r="C957" s="32" t="s">
        <v>3986</v>
      </c>
      <c r="D957" s="33" t="s">
        <v>1011</v>
      </c>
      <c r="E957" s="28" t="s">
        <v>1012</v>
      </c>
      <c r="F957" s="28" t="s">
        <v>5926</v>
      </c>
      <c r="G957" s="28" t="s">
        <v>4354</v>
      </c>
      <c r="H957" s="28" t="s">
        <v>3989</v>
      </c>
      <c r="I957" s="28" t="s">
        <v>5927</v>
      </c>
      <c r="J957" s="28" t="s">
        <v>5928</v>
      </c>
      <c r="K957" s="28" t="s">
        <v>5929</v>
      </c>
      <c r="L957" s="28" t="s">
        <v>5930</v>
      </c>
      <c r="M957" s="28" t="s">
        <v>4359</v>
      </c>
      <c r="N957" s="28" t="s">
        <v>3995</v>
      </c>
      <c r="O957" s="28"/>
      <c r="P957" s="29" t="str">
        <f t="array" ref="P957">IFERROR(XLOOKUP(D957, '2_Capability_Map'!$C$2:$C$200, '2_Capability_Map'!$M$2:$M$200, "Active"), "Active")</f>
        <v>Active</v>
      </c>
    </row>
    <row r="958" ht="199.5" customHeight="1">
      <c r="A958" s="28" t="s">
        <v>5931</v>
      </c>
      <c r="B958" s="28" t="s">
        <v>3985</v>
      </c>
      <c r="C958" s="32" t="s">
        <v>4006</v>
      </c>
      <c r="D958" s="33" t="s">
        <v>1011</v>
      </c>
      <c r="E958" s="28" t="s">
        <v>1012</v>
      </c>
      <c r="F958" s="28" t="s">
        <v>5932</v>
      </c>
      <c r="G958" s="28" t="s">
        <v>4025</v>
      </c>
      <c r="H958" s="28" t="s">
        <v>3989</v>
      </c>
      <c r="I958" s="28" t="s">
        <v>5933</v>
      </c>
      <c r="J958" s="28" t="s">
        <v>5934</v>
      </c>
      <c r="K958" s="28" t="s">
        <v>5935</v>
      </c>
      <c r="L958" s="28" t="s">
        <v>5936</v>
      </c>
      <c r="M958" s="28" t="s">
        <v>4030</v>
      </c>
      <c r="N958" s="28" t="s">
        <v>3995</v>
      </c>
      <c r="O958" s="28"/>
      <c r="P958" s="29" t="str">
        <f t="array" ref="P958">IFERROR(XLOOKUP(D958, '2_Capability_Map'!$C$2:$C$200, '2_Capability_Map'!$M$2:$M$200, "Active"), "Active")</f>
        <v>Active</v>
      </c>
    </row>
    <row r="959" ht="199.5" customHeight="1">
      <c r="A959" s="28" t="s">
        <v>5937</v>
      </c>
      <c r="B959" s="28" t="s">
        <v>3985</v>
      </c>
      <c r="C959" s="32" t="s">
        <v>3997</v>
      </c>
      <c r="D959" s="33" t="s">
        <v>1011</v>
      </c>
      <c r="E959" s="28" t="s">
        <v>1012</v>
      </c>
      <c r="F959" s="28" t="s">
        <v>5938</v>
      </c>
      <c r="G959" s="28" t="s">
        <v>4446</v>
      </c>
      <c r="H959" s="28" t="s">
        <v>3989</v>
      </c>
      <c r="I959" s="28" t="s">
        <v>5939</v>
      </c>
      <c r="J959" s="28" t="s">
        <v>5940</v>
      </c>
      <c r="K959" s="28" t="s">
        <v>5941</v>
      </c>
      <c r="L959" s="28" t="s">
        <v>5942</v>
      </c>
      <c r="M959" s="28" t="s">
        <v>4451</v>
      </c>
      <c r="N959" s="28" t="s">
        <v>3995</v>
      </c>
      <c r="O959" s="28"/>
      <c r="P959" s="29" t="str">
        <f t="array" ref="P959">IFERROR(XLOOKUP(D959, '2_Capability_Map'!$C$2:$C$200, '2_Capability_Map'!$M$2:$M$200, "Active"), "Active")</f>
        <v>Active</v>
      </c>
    </row>
    <row r="960" ht="199.5" customHeight="1">
      <c r="A960" s="28" t="s">
        <v>5943</v>
      </c>
      <c r="B960" s="28" t="s">
        <v>3985</v>
      </c>
      <c r="C960" s="32" t="s">
        <v>4006</v>
      </c>
      <c r="D960" s="33" t="s">
        <v>1017</v>
      </c>
      <c r="E960" s="28" t="s">
        <v>1018</v>
      </c>
      <c r="F960" s="28" t="s">
        <v>5944</v>
      </c>
      <c r="G960" s="28" t="s">
        <v>4008</v>
      </c>
      <c r="H960" s="28" t="s">
        <v>3989</v>
      </c>
      <c r="I960" s="28" t="s">
        <v>5945</v>
      </c>
      <c r="J960" s="28" t="s">
        <v>5946</v>
      </c>
      <c r="K960" s="28" t="s">
        <v>5947</v>
      </c>
      <c r="L960" s="28" t="s">
        <v>5948</v>
      </c>
      <c r="M960" s="28" t="s">
        <v>4013</v>
      </c>
      <c r="N960" s="28" t="s">
        <v>3995</v>
      </c>
      <c r="O960" s="28"/>
      <c r="P960" s="29" t="str">
        <f t="array" ref="P960">IFERROR(XLOOKUP(D960, '2_Capability_Map'!$C$2:$C$200, '2_Capability_Map'!$M$2:$M$200, "Active"), "Active")</f>
        <v>Active</v>
      </c>
    </row>
    <row r="961" ht="199.5" customHeight="1">
      <c r="A961" s="28" t="s">
        <v>5949</v>
      </c>
      <c r="B961" s="28" t="s">
        <v>3985</v>
      </c>
      <c r="C961" s="32" t="s">
        <v>3986</v>
      </c>
      <c r="D961" s="33" t="s">
        <v>1017</v>
      </c>
      <c r="E961" s="28" t="s">
        <v>1018</v>
      </c>
      <c r="F961" s="28" t="s">
        <v>5950</v>
      </c>
      <c r="G961" s="28" t="s">
        <v>4257</v>
      </c>
      <c r="H961" s="28" t="s">
        <v>3989</v>
      </c>
      <c r="I961" s="28" t="s">
        <v>5951</v>
      </c>
      <c r="J961" s="28" t="s">
        <v>5952</v>
      </c>
      <c r="K961" s="28" t="s">
        <v>5953</v>
      </c>
      <c r="L961" s="28" t="s">
        <v>5954</v>
      </c>
      <c r="M961" s="28" t="s">
        <v>4262</v>
      </c>
      <c r="N961" s="28" t="s">
        <v>3995</v>
      </c>
      <c r="O961" s="28"/>
      <c r="P961" s="29" t="str">
        <f t="array" ref="P961">IFERROR(XLOOKUP(D961, '2_Capability_Map'!$C$2:$C$200, '2_Capability_Map'!$M$2:$M$200, "Active"), "Active")</f>
        <v>Active</v>
      </c>
    </row>
    <row r="962" ht="199.5" customHeight="1">
      <c r="A962" s="28" t="s">
        <v>5955</v>
      </c>
      <c r="B962" s="28" t="s">
        <v>3985</v>
      </c>
      <c r="C962" s="32" t="s">
        <v>3997</v>
      </c>
      <c r="D962" s="33" t="s">
        <v>1017</v>
      </c>
      <c r="E962" s="28" t="s">
        <v>1018</v>
      </c>
      <c r="F962" s="28" t="s">
        <v>5956</v>
      </c>
      <c r="G962" s="28" t="s">
        <v>4629</v>
      </c>
      <c r="H962" s="28" t="s">
        <v>3989</v>
      </c>
      <c r="I962" s="28" t="s">
        <v>5957</v>
      </c>
      <c r="J962" s="28" t="s">
        <v>5958</v>
      </c>
      <c r="K962" s="28" t="s">
        <v>5959</v>
      </c>
      <c r="L962" s="28" t="s">
        <v>5960</v>
      </c>
      <c r="M962" s="28" t="s">
        <v>4634</v>
      </c>
      <c r="N962" s="28" t="s">
        <v>3995</v>
      </c>
      <c r="O962" s="28"/>
      <c r="P962" s="29" t="str">
        <f t="array" ref="P962">IFERROR(XLOOKUP(D962, '2_Capability_Map'!$C$2:$C$200, '2_Capability_Map'!$M$2:$M$200, "Active"), "Active")</f>
        <v>Active</v>
      </c>
    </row>
    <row r="963" ht="199.5" customHeight="1">
      <c r="A963" s="28" t="s">
        <v>5961</v>
      </c>
      <c r="B963" s="28" t="s">
        <v>3985</v>
      </c>
      <c r="C963" s="32" t="s">
        <v>4006</v>
      </c>
      <c r="D963" s="33" t="s">
        <v>1017</v>
      </c>
      <c r="E963" s="28" t="s">
        <v>1018</v>
      </c>
      <c r="F963" s="28" t="s">
        <v>5962</v>
      </c>
      <c r="G963" s="28" t="s">
        <v>4115</v>
      </c>
      <c r="H963" s="28" t="s">
        <v>3989</v>
      </c>
      <c r="I963" s="28" t="s">
        <v>5963</v>
      </c>
      <c r="J963" s="28" t="s">
        <v>5964</v>
      </c>
      <c r="K963" s="28" t="s">
        <v>5965</v>
      </c>
      <c r="L963" s="28" t="s">
        <v>5966</v>
      </c>
      <c r="M963" s="28" t="s">
        <v>4120</v>
      </c>
      <c r="N963" s="28" t="s">
        <v>3995</v>
      </c>
      <c r="O963" s="28"/>
      <c r="P963" s="29" t="str">
        <f t="array" ref="P963">IFERROR(XLOOKUP(D963, '2_Capability_Map'!$C$2:$C$200, '2_Capability_Map'!$M$2:$M$200, "Active"), "Active")</f>
        <v>Active</v>
      </c>
    </row>
    <row r="964" ht="199.5" customHeight="1">
      <c r="A964" s="28" t="s">
        <v>5967</v>
      </c>
      <c r="B964" s="28" t="s">
        <v>3985</v>
      </c>
      <c r="C964" s="32" t="s">
        <v>4006</v>
      </c>
      <c r="D964" s="33" t="s">
        <v>1030</v>
      </c>
      <c r="E964" s="28" t="s">
        <v>1031</v>
      </c>
      <c r="F964" s="28" t="s">
        <v>5968</v>
      </c>
      <c r="G964" s="28" t="s">
        <v>4008</v>
      </c>
      <c r="H964" s="28" t="s">
        <v>3989</v>
      </c>
      <c r="I964" s="28" t="s">
        <v>5969</v>
      </c>
      <c r="J964" s="28" t="s">
        <v>5970</v>
      </c>
      <c r="K964" s="28" t="s">
        <v>5971</v>
      </c>
      <c r="L964" s="28" t="s">
        <v>5972</v>
      </c>
      <c r="M964" s="28" t="s">
        <v>4013</v>
      </c>
      <c r="N964" s="28" t="s">
        <v>3995</v>
      </c>
      <c r="O964" s="28"/>
      <c r="P964" s="29" t="str">
        <f t="array" ref="P964">IFERROR(XLOOKUP(D964, '2_Capability_Map'!$C$2:$C$200, '2_Capability_Map'!$M$2:$M$200, "Active"), "Active")</f>
        <v>Active</v>
      </c>
    </row>
    <row r="965" ht="199.5" customHeight="1">
      <c r="A965" s="28" t="s">
        <v>5973</v>
      </c>
      <c r="B965" s="28" t="s">
        <v>3985</v>
      </c>
      <c r="C965" s="32" t="s">
        <v>3986</v>
      </c>
      <c r="D965" s="33" t="s">
        <v>1030</v>
      </c>
      <c r="E965" s="28" t="s">
        <v>1031</v>
      </c>
      <c r="F965" s="28" t="s">
        <v>5974</v>
      </c>
      <c r="G965" s="28" t="s">
        <v>4257</v>
      </c>
      <c r="H965" s="28" t="s">
        <v>3989</v>
      </c>
      <c r="I965" s="28" t="s">
        <v>5975</v>
      </c>
      <c r="J965" s="28" t="s">
        <v>5976</v>
      </c>
      <c r="K965" s="28" t="s">
        <v>5977</v>
      </c>
      <c r="L965" s="28" t="s">
        <v>5978</v>
      </c>
      <c r="M965" s="28" t="s">
        <v>4262</v>
      </c>
      <c r="N965" s="28" t="s">
        <v>3995</v>
      </c>
      <c r="O965" s="28"/>
      <c r="P965" s="29" t="str">
        <f t="array" ref="P965">IFERROR(XLOOKUP(D965, '2_Capability_Map'!$C$2:$C$200, '2_Capability_Map'!$M$2:$M$200, "Active"), "Active")</f>
        <v>Active</v>
      </c>
    </row>
    <row r="966" ht="199.5" customHeight="1">
      <c r="A966" s="28" t="s">
        <v>5979</v>
      </c>
      <c r="B966" s="28" t="s">
        <v>3985</v>
      </c>
      <c r="C966" s="32" t="s">
        <v>3997</v>
      </c>
      <c r="D966" s="33" t="s">
        <v>1030</v>
      </c>
      <c r="E966" s="28" t="s">
        <v>1031</v>
      </c>
      <c r="F966" s="28" t="s">
        <v>5980</v>
      </c>
      <c r="G966" s="28" t="s">
        <v>4629</v>
      </c>
      <c r="H966" s="28" t="s">
        <v>3989</v>
      </c>
      <c r="I966" s="28" t="s">
        <v>5981</v>
      </c>
      <c r="J966" s="28" t="s">
        <v>5982</v>
      </c>
      <c r="K966" s="28" t="s">
        <v>5983</v>
      </c>
      <c r="L966" s="28" t="s">
        <v>5984</v>
      </c>
      <c r="M966" s="28" t="s">
        <v>4634</v>
      </c>
      <c r="N966" s="28" t="s">
        <v>3995</v>
      </c>
      <c r="O966" s="28"/>
      <c r="P966" s="29" t="str">
        <f t="array" ref="P966">IFERROR(XLOOKUP(D966, '2_Capability_Map'!$C$2:$C$200, '2_Capability_Map'!$M$2:$M$200, "Active"), "Active")</f>
        <v>Active</v>
      </c>
    </row>
    <row r="967" ht="199.5" customHeight="1">
      <c r="A967" s="28" t="s">
        <v>5985</v>
      </c>
      <c r="B967" s="28" t="s">
        <v>3985</v>
      </c>
      <c r="C967" s="32" t="s">
        <v>4006</v>
      </c>
      <c r="D967" s="33" t="s">
        <v>1030</v>
      </c>
      <c r="E967" s="28" t="s">
        <v>1031</v>
      </c>
      <c r="F967" s="28" t="s">
        <v>5986</v>
      </c>
      <c r="G967" s="28" t="s">
        <v>4115</v>
      </c>
      <c r="H967" s="28" t="s">
        <v>3989</v>
      </c>
      <c r="I967" s="28" t="s">
        <v>5987</v>
      </c>
      <c r="J967" s="28" t="s">
        <v>5988</v>
      </c>
      <c r="K967" s="28" t="s">
        <v>5989</v>
      </c>
      <c r="L967" s="28" t="s">
        <v>5990</v>
      </c>
      <c r="M967" s="28" t="s">
        <v>4120</v>
      </c>
      <c r="N967" s="28" t="s">
        <v>3995</v>
      </c>
      <c r="O967" s="28"/>
      <c r="P967" s="29" t="str">
        <f t="array" ref="P967">IFERROR(XLOOKUP(D967, '2_Capability_Map'!$C$2:$C$200, '2_Capability_Map'!$M$2:$M$200, "Active"), "Active")</f>
        <v>Active</v>
      </c>
    </row>
    <row r="968" ht="199.5" customHeight="1">
      <c r="A968" s="28" t="s">
        <v>5991</v>
      </c>
      <c r="B968" s="28" t="s">
        <v>3985</v>
      </c>
      <c r="C968" s="32" t="s">
        <v>4015</v>
      </c>
      <c r="D968" s="33" t="s">
        <v>1041</v>
      </c>
      <c r="E968" s="28" t="s">
        <v>1042</v>
      </c>
      <c r="F968" s="28" t="s">
        <v>5992</v>
      </c>
      <c r="G968" s="28" t="s">
        <v>4017</v>
      </c>
      <c r="H968" s="28" t="s">
        <v>3989</v>
      </c>
      <c r="I968" s="28" t="s">
        <v>5993</v>
      </c>
      <c r="J968" s="28" t="s">
        <v>5994</v>
      </c>
      <c r="K968" s="28" t="s">
        <v>5995</v>
      </c>
      <c r="L968" s="28" t="s">
        <v>5996</v>
      </c>
      <c r="M968" s="28" t="s">
        <v>4022</v>
      </c>
      <c r="N968" s="28" t="s">
        <v>3995</v>
      </c>
      <c r="O968" s="28"/>
      <c r="P968" s="29" t="str">
        <f t="array" ref="P968">IFERROR(XLOOKUP(D968, '2_Capability_Map'!$C$2:$C$200, '2_Capability_Map'!$M$2:$M$200, "Active"), "Active")</f>
        <v>Active</v>
      </c>
    </row>
    <row r="969" ht="199.5" customHeight="1">
      <c r="A969" s="28" t="s">
        <v>5997</v>
      </c>
      <c r="B969" s="28" t="s">
        <v>3985</v>
      </c>
      <c r="C969" s="32" t="s">
        <v>4006</v>
      </c>
      <c r="D969" s="33" t="s">
        <v>1041</v>
      </c>
      <c r="E969" s="28" t="s">
        <v>1042</v>
      </c>
      <c r="F969" s="28" t="s">
        <v>5998</v>
      </c>
      <c r="G969" s="28" t="s">
        <v>5349</v>
      </c>
      <c r="H969" s="28" t="s">
        <v>3989</v>
      </c>
      <c r="I969" s="28" t="s">
        <v>5999</v>
      </c>
      <c r="J969" s="28" t="s">
        <v>6000</v>
      </c>
      <c r="K969" s="28" t="s">
        <v>6001</v>
      </c>
      <c r="L969" s="28" t="s">
        <v>6002</v>
      </c>
      <c r="M969" s="28" t="s">
        <v>5354</v>
      </c>
      <c r="N969" s="28" t="s">
        <v>3995</v>
      </c>
      <c r="O969" s="28"/>
      <c r="P969" s="29" t="str">
        <f t="array" ref="P969">IFERROR(XLOOKUP(D969, '2_Capability_Map'!$C$2:$C$200, '2_Capability_Map'!$M$2:$M$200, "Active"), "Active")</f>
        <v>Active</v>
      </c>
    </row>
    <row r="970" ht="199.5" customHeight="1">
      <c r="A970" s="28" t="s">
        <v>6003</v>
      </c>
      <c r="B970" s="28" t="s">
        <v>3985</v>
      </c>
      <c r="C970" s="32" t="s">
        <v>4006</v>
      </c>
      <c r="D970" s="33" t="s">
        <v>1041</v>
      </c>
      <c r="E970" s="28" t="s">
        <v>1042</v>
      </c>
      <c r="F970" s="28" t="s">
        <v>6004</v>
      </c>
      <c r="G970" s="28" t="s">
        <v>5335</v>
      </c>
      <c r="H970" s="28" t="s">
        <v>3989</v>
      </c>
      <c r="I970" s="28" t="s">
        <v>6005</v>
      </c>
      <c r="J970" s="28" t="s">
        <v>6006</v>
      </c>
      <c r="K970" s="28" t="s">
        <v>6007</v>
      </c>
      <c r="L970" s="28" t="s">
        <v>6008</v>
      </c>
      <c r="M970" s="28" t="s">
        <v>5340</v>
      </c>
      <c r="N970" s="28" t="s">
        <v>3995</v>
      </c>
      <c r="O970" s="28"/>
      <c r="P970" s="29" t="str">
        <f t="array" ref="P970">IFERROR(XLOOKUP(D970, '2_Capability_Map'!$C$2:$C$200, '2_Capability_Map'!$M$2:$M$200, "Active"), "Active")</f>
        <v>Active</v>
      </c>
    </row>
    <row r="971" ht="199.5" customHeight="1">
      <c r="A971" s="28" t="s">
        <v>6009</v>
      </c>
      <c r="B971" s="28" t="s">
        <v>3985</v>
      </c>
      <c r="C971" s="32" t="s">
        <v>3986</v>
      </c>
      <c r="D971" s="33" t="s">
        <v>1041</v>
      </c>
      <c r="E971" s="28" t="s">
        <v>1042</v>
      </c>
      <c r="F971" s="28" t="s">
        <v>6010</v>
      </c>
      <c r="G971" s="28" t="s">
        <v>3988</v>
      </c>
      <c r="H971" s="28" t="s">
        <v>3989</v>
      </c>
      <c r="I971" s="28" t="s">
        <v>6011</v>
      </c>
      <c r="J971" s="28" t="s">
        <v>6012</v>
      </c>
      <c r="K971" s="28" t="s">
        <v>6013</v>
      </c>
      <c r="L971" s="28" t="s">
        <v>6014</v>
      </c>
      <c r="M971" s="28" t="s">
        <v>3994</v>
      </c>
      <c r="N971" s="28" t="s">
        <v>3995</v>
      </c>
      <c r="O971" s="28"/>
      <c r="P971" s="29" t="str">
        <f t="array" ref="P971">IFERROR(XLOOKUP(D971, '2_Capability_Map'!$C$2:$C$200, '2_Capability_Map'!$M$2:$M$200, "Active"), "Active")</f>
        <v>Active</v>
      </c>
    </row>
    <row r="972" ht="199.5" customHeight="1">
      <c r="A972" s="28" t="s">
        <v>6015</v>
      </c>
      <c r="B972" s="28" t="s">
        <v>3985</v>
      </c>
      <c r="C972" s="32" t="s">
        <v>4015</v>
      </c>
      <c r="D972" s="33" t="s">
        <v>1049</v>
      </c>
      <c r="E972" s="28" t="s">
        <v>1050</v>
      </c>
      <c r="F972" s="28" t="s">
        <v>6016</v>
      </c>
      <c r="G972" s="28" t="s">
        <v>4017</v>
      </c>
      <c r="H972" s="28" t="s">
        <v>3989</v>
      </c>
      <c r="I972" s="28" t="s">
        <v>6017</v>
      </c>
      <c r="J972" s="28" t="s">
        <v>6018</v>
      </c>
      <c r="K972" s="28" t="s">
        <v>6019</v>
      </c>
      <c r="L972" s="28" t="s">
        <v>6020</v>
      </c>
      <c r="M972" s="28" t="s">
        <v>4022</v>
      </c>
      <c r="N972" s="28" t="s">
        <v>3995</v>
      </c>
      <c r="O972" s="28"/>
      <c r="P972" s="29" t="str">
        <f t="array" ref="P972">IFERROR(XLOOKUP(D972, '2_Capability_Map'!$C$2:$C$200, '2_Capability_Map'!$M$2:$M$200, "Active"), "Active")</f>
        <v>Active</v>
      </c>
    </row>
    <row r="973" ht="199.5" customHeight="1">
      <c r="A973" s="28" t="s">
        <v>6021</v>
      </c>
      <c r="B973" s="28" t="s">
        <v>3985</v>
      </c>
      <c r="C973" s="32" t="s">
        <v>4006</v>
      </c>
      <c r="D973" s="33" t="s">
        <v>1049</v>
      </c>
      <c r="E973" s="28" t="s">
        <v>1050</v>
      </c>
      <c r="F973" s="28" t="s">
        <v>6022</v>
      </c>
      <c r="G973" s="28" t="s">
        <v>5335</v>
      </c>
      <c r="H973" s="28" t="s">
        <v>3989</v>
      </c>
      <c r="I973" s="28" t="s">
        <v>6023</v>
      </c>
      <c r="J973" s="28" t="s">
        <v>6024</v>
      </c>
      <c r="K973" s="28" t="s">
        <v>6025</v>
      </c>
      <c r="L973" s="28" t="s">
        <v>6026</v>
      </c>
      <c r="M973" s="28" t="s">
        <v>5340</v>
      </c>
      <c r="N973" s="28" t="s">
        <v>3995</v>
      </c>
      <c r="O973" s="28"/>
      <c r="P973" s="29" t="str">
        <f t="array" ref="P973">IFERROR(XLOOKUP(D973, '2_Capability_Map'!$C$2:$C$200, '2_Capability_Map'!$M$2:$M$200, "Active"), "Active")</f>
        <v>Active</v>
      </c>
    </row>
    <row r="974" ht="199.5" customHeight="1">
      <c r="A974" s="28" t="s">
        <v>6027</v>
      </c>
      <c r="B974" s="28" t="s">
        <v>3985</v>
      </c>
      <c r="C974" s="32" t="s">
        <v>3986</v>
      </c>
      <c r="D974" s="33" t="s">
        <v>1049</v>
      </c>
      <c r="E974" s="28" t="s">
        <v>1050</v>
      </c>
      <c r="F974" s="28" t="s">
        <v>6028</v>
      </c>
      <c r="G974" s="28" t="s">
        <v>3988</v>
      </c>
      <c r="H974" s="28" t="s">
        <v>3989</v>
      </c>
      <c r="I974" s="28" t="s">
        <v>6029</v>
      </c>
      <c r="J974" s="28" t="s">
        <v>6030</v>
      </c>
      <c r="K974" s="28" t="s">
        <v>6031</v>
      </c>
      <c r="L974" s="28" t="s">
        <v>6032</v>
      </c>
      <c r="M974" s="28" t="s">
        <v>3994</v>
      </c>
      <c r="N974" s="28" t="s">
        <v>3995</v>
      </c>
      <c r="O974" s="28"/>
      <c r="P974" s="29" t="str">
        <f t="array" ref="P974">IFERROR(XLOOKUP(D974, '2_Capability_Map'!$C$2:$C$200, '2_Capability_Map'!$M$2:$M$200, "Active"), "Active")</f>
        <v>Active</v>
      </c>
    </row>
    <row r="975" ht="199.5" customHeight="1">
      <c r="A975" s="28" t="s">
        <v>6033</v>
      </c>
      <c r="B975" s="28" t="s">
        <v>3985</v>
      </c>
      <c r="C975" s="32" t="s">
        <v>4006</v>
      </c>
      <c r="D975" s="33" t="s">
        <v>1049</v>
      </c>
      <c r="E975" s="28" t="s">
        <v>1050</v>
      </c>
      <c r="F975" s="28" t="s">
        <v>6034</v>
      </c>
      <c r="G975" s="28" t="s">
        <v>5349</v>
      </c>
      <c r="H975" s="28" t="s">
        <v>3989</v>
      </c>
      <c r="I975" s="28" t="s">
        <v>6035</v>
      </c>
      <c r="J975" s="28" t="s">
        <v>6036</v>
      </c>
      <c r="K975" s="28" t="s">
        <v>6037</v>
      </c>
      <c r="L975" s="28" t="s">
        <v>6038</v>
      </c>
      <c r="M975" s="28" t="s">
        <v>5354</v>
      </c>
      <c r="N975" s="28" t="s">
        <v>3995</v>
      </c>
      <c r="O975" s="28"/>
      <c r="P975" s="29" t="str">
        <f t="array" ref="P975">IFERROR(XLOOKUP(D975, '2_Capability_Map'!$C$2:$C$200, '2_Capability_Map'!$M$2:$M$200, "Active"), "Active")</f>
        <v>Active</v>
      </c>
    </row>
    <row r="976" ht="199.5" customHeight="1">
      <c r="A976" s="28" t="s">
        <v>6039</v>
      </c>
      <c r="B976" s="28" t="s">
        <v>3985</v>
      </c>
      <c r="C976" s="32" t="s">
        <v>4015</v>
      </c>
      <c r="D976" s="33" t="s">
        <v>1054</v>
      </c>
      <c r="E976" s="28" t="s">
        <v>1055</v>
      </c>
      <c r="F976" s="28" t="s">
        <v>6040</v>
      </c>
      <c r="G976" s="28" t="s">
        <v>4017</v>
      </c>
      <c r="H976" s="28" t="s">
        <v>3989</v>
      </c>
      <c r="I976" s="28" t="s">
        <v>6041</v>
      </c>
      <c r="J976" s="28" t="s">
        <v>6042</v>
      </c>
      <c r="K976" s="28" t="s">
        <v>6043</v>
      </c>
      <c r="L976" s="28" t="s">
        <v>6044</v>
      </c>
      <c r="M976" s="28" t="s">
        <v>4022</v>
      </c>
      <c r="N976" s="28" t="s">
        <v>3995</v>
      </c>
      <c r="O976" s="28"/>
      <c r="P976" s="29" t="str">
        <f t="array" ref="P976">IFERROR(XLOOKUP(D976, '2_Capability_Map'!$C$2:$C$200, '2_Capability_Map'!$M$2:$M$200, "Active"), "Active")</f>
        <v>Active</v>
      </c>
    </row>
    <row r="977" ht="199.5" customHeight="1">
      <c r="A977" s="28" t="s">
        <v>6045</v>
      </c>
      <c r="B977" s="28" t="s">
        <v>3985</v>
      </c>
      <c r="C977" s="32" t="s">
        <v>3986</v>
      </c>
      <c r="D977" s="33" t="s">
        <v>1054</v>
      </c>
      <c r="E977" s="28" t="s">
        <v>1055</v>
      </c>
      <c r="F977" s="28" t="s">
        <v>6046</v>
      </c>
      <c r="G977" s="28" t="s">
        <v>3988</v>
      </c>
      <c r="H977" s="28" t="s">
        <v>3989</v>
      </c>
      <c r="I977" s="28" t="s">
        <v>6047</v>
      </c>
      <c r="J977" s="28" t="s">
        <v>6048</v>
      </c>
      <c r="K977" s="28" t="s">
        <v>6049</v>
      </c>
      <c r="L977" s="28" t="s">
        <v>6050</v>
      </c>
      <c r="M977" s="28" t="s">
        <v>3994</v>
      </c>
      <c r="N977" s="28" t="s">
        <v>3995</v>
      </c>
      <c r="O977" s="28"/>
      <c r="P977" s="29" t="str">
        <f t="array" ref="P977">IFERROR(XLOOKUP(D977, '2_Capability_Map'!$C$2:$C$200, '2_Capability_Map'!$M$2:$M$200, "Active"), "Active")</f>
        <v>Active</v>
      </c>
    </row>
    <row r="978" ht="199.5" customHeight="1">
      <c r="A978" s="28" t="s">
        <v>6051</v>
      </c>
      <c r="B978" s="28" t="s">
        <v>3985</v>
      </c>
      <c r="C978" s="32" t="s">
        <v>4006</v>
      </c>
      <c r="D978" s="33" t="s">
        <v>1054</v>
      </c>
      <c r="E978" s="28" t="s">
        <v>1055</v>
      </c>
      <c r="F978" s="28" t="s">
        <v>6052</v>
      </c>
      <c r="G978" s="28" t="s">
        <v>5335</v>
      </c>
      <c r="H978" s="28" t="s">
        <v>3989</v>
      </c>
      <c r="I978" s="28" t="s">
        <v>6053</v>
      </c>
      <c r="J978" s="28" t="s">
        <v>6054</v>
      </c>
      <c r="K978" s="28" t="s">
        <v>6055</v>
      </c>
      <c r="L978" s="28" t="s">
        <v>6056</v>
      </c>
      <c r="M978" s="28" t="s">
        <v>5340</v>
      </c>
      <c r="N978" s="28" t="s">
        <v>3995</v>
      </c>
      <c r="O978" s="28"/>
      <c r="P978" s="29" t="str">
        <f t="array" ref="P978">IFERROR(XLOOKUP(D978, '2_Capability_Map'!$C$2:$C$200, '2_Capability_Map'!$M$2:$M$200, "Active"), "Active")</f>
        <v>Active</v>
      </c>
    </row>
    <row r="979" ht="199.5" customHeight="1">
      <c r="A979" s="28" t="s">
        <v>6057</v>
      </c>
      <c r="B979" s="28" t="s">
        <v>3985</v>
      </c>
      <c r="C979" s="32" t="s">
        <v>4006</v>
      </c>
      <c r="D979" s="33" t="s">
        <v>1054</v>
      </c>
      <c r="E979" s="28" t="s">
        <v>1055</v>
      </c>
      <c r="F979" s="28" t="s">
        <v>6058</v>
      </c>
      <c r="G979" s="28" t="s">
        <v>5349</v>
      </c>
      <c r="H979" s="28" t="s">
        <v>3989</v>
      </c>
      <c r="I979" s="28" t="s">
        <v>6059</v>
      </c>
      <c r="J979" s="28" t="s">
        <v>6060</v>
      </c>
      <c r="K979" s="28" t="s">
        <v>6061</v>
      </c>
      <c r="L979" s="28" t="s">
        <v>6062</v>
      </c>
      <c r="M979" s="28" t="s">
        <v>5354</v>
      </c>
      <c r="N979" s="28" t="s">
        <v>3995</v>
      </c>
      <c r="O979" s="28"/>
      <c r="P979" s="29" t="str">
        <f t="array" ref="P979">IFERROR(XLOOKUP(D979, '2_Capability_Map'!$C$2:$C$200, '2_Capability_Map'!$M$2:$M$200, "Active"), "Active")</f>
        <v>Active</v>
      </c>
    </row>
    <row r="980" ht="199.5" customHeight="1">
      <c r="A980" s="28" t="s">
        <v>6063</v>
      </c>
      <c r="B980" s="28" t="s">
        <v>3985</v>
      </c>
      <c r="C980" s="32" t="s">
        <v>3986</v>
      </c>
      <c r="D980" s="33" t="s">
        <v>1059</v>
      </c>
      <c r="E980" s="28" t="s">
        <v>1060</v>
      </c>
      <c r="F980" s="28" t="s">
        <v>6064</v>
      </c>
      <c r="G980" s="28" t="s">
        <v>3988</v>
      </c>
      <c r="H980" s="28" t="s">
        <v>3989</v>
      </c>
      <c r="I980" s="28" t="s">
        <v>6065</v>
      </c>
      <c r="J980" s="28" t="s">
        <v>6066</v>
      </c>
      <c r="K980" s="28" t="s">
        <v>6067</v>
      </c>
      <c r="L980" s="28" t="s">
        <v>6068</v>
      </c>
      <c r="M980" s="28" t="s">
        <v>3994</v>
      </c>
      <c r="N980" s="28" t="s">
        <v>3995</v>
      </c>
      <c r="O980" s="28"/>
      <c r="P980" s="29" t="str">
        <f t="array" ref="P980">IFERROR(XLOOKUP(D980, '2_Capability_Map'!$C$2:$C$200, '2_Capability_Map'!$M$2:$M$200, "Active"), "Active")</f>
        <v>Active</v>
      </c>
    </row>
    <row r="981" ht="199.5" customHeight="1">
      <c r="A981" s="28" t="s">
        <v>6069</v>
      </c>
      <c r="B981" s="28" t="s">
        <v>3985</v>
      </c>
      <c r="C981" s="32" t="s">
        <v>4006</v>
      </c>
      <c r="D981" s="33" t="s">
        <v>1059</v>
      </c>
      <c r="E981" s="28" t="s">
        <v>1060</v>
      </c>
      <c r="F981" s="28" t="s">
        <v>6070</v>
      </c>
      <c r="G981" s="28" t="s">
        <v>5335</v>
      </c>
      <c r="H981" s="28" t="s">
        <v>3989</v>
      </c>
      <c r="I981" s="28" t="s">
        <v>6071</v>
      </c>
      <c r="J981" s="28" t="s">
        <v>6072</v>
      </c>
      <c r="K981" s="28" t="s">
        <v>6073</v>
      </c>
      <c r="L981" s="28" t="s">
        <v>6074</v>
      </c>
      <c r="M981" s="28" t="s">
        <v>5340</v>
      </c>
      <c r="N981" s="28" t="s">
        <v>3995</v>
      </c>
      <c r="O981" s="28"/>
      <c r="P981" s="29" t="str">
        <f t="array" ref="P981">IFERROR(XLOOKUP(D981, '2_Capability_Map'!$C$2:$C$200, '2_Capability_Map'!$M$2:$M$200, "Active"), "Active")</f>
        <v>Active</v>
      </c>
    </row>
    <row r="982" ht="199.5" customHeight="1">
      <c r="A982" s="28" t="s">
        <v>6075</v>
      </c>
      <c r="B982" s="28" t="s">
        <v>3985</v>
      </c>
      <c r="C982" s="32" t="s">
        <v>4015</v>
      </c>
      <c r="D982" s="33" t="s">
        <v>1059</v>
      </c>
      <c r="E982" s="28" t="s">
        <v>1060</v>
      </c>
      <c r="F982" s="28" t="s">
        <v>6076</v>
      </c>
      <c r="G982" s="28" t="s">
        <v>4017</v>
      </c>
      <c r="H982" s="28" t="s">
        <v>3989</v>
      </c>
      <c r="I982" s="28" t="s">
        <v>6077</v>
      </c>
      <c r="J982" s="28" t="s">
        <v>6078</v>
      </c>
      <c r="K982" s="28" t="s">
        <v>6079</v>
      </c>
      <c r="L982" s="28" t="s">
        <v>6080</v>
      </c>
      <c r="M982" s="28" t="s">
        <v>4022</v>
      </c>
      <c r="N982" s="28" t="s">
        <v>3995</v>
      </c>
      <c r="O982" s="28"/>
      <c r="P982" s="29" t="str">
        <f t="array" ref="P982">IFERROR(XLOOKUP(D982, '2_Capability_Map'!$C$2:$C$200, '2_Capability_Map'!$M$2:$M$200, "Active"), "Active")</f>
        <v>Active</v>
      </c>
    </row>
    <row r="983" ht="199.5" customHeight="1">
      <c r="A983" s="28" t="s">
        <v>6081</v>
      </c>
      <c r="B983" s="28" t="s">
        <v>3985</v>
      </c>
      <c r="C983" s="32" t="s">
        <v>4006</v>
      </c>
      <c r="D983" s="33" t="s">
        <v>1059</v>
      </c>
      <c r="E983" s="28" t="s">
        <v>1060</v>
      </c>
      <c r="F983" s="28" t="s">
        <v>6082</v>
      </c>
      <c r="G983" s="28" t="s">
        <v>5349</v>
      </c>
      <c r="H983" s="28" t="s">
        <v>3989</v>
      </c>
      <c r="I983" s="28" t="s">
        <v>6083</v>
      </c>
      <c r="J983" s="28" t="s">
        <v>6084</v>
      </c>
      <c r="K983" s="28" t="s">
        <v>6085</v>
      </c>
      <c r="L983" s="28" t="s">
        <v>6086</v>
      </c>
      <c r="M983" s="28" t="s">
        <v>5354</v>
      </c>
      <c r="N983" s="28" t="s">
        <v>3995</v>
      </c>
      <c r="O983" s="28"/>
      <c r="P983" s="29" t="str">
        <f t="array" ref="P983">IFERROR(XLOOKUP(D983, '2_Capability_Map'!$C$2:$C$200, '2_Capability_Map'!$M$2:$M$200, "Active"), "Active")</f>
        <v>Active</v>
      </c>
    </row>
    <row r="984" ht="199.5" customHeight="1">
      <c r="A984" s="28" t="s">
        <v>6087</v>
      </c>
      <c r="B984" s="28" t="s">
        <v>3985</v>
      </c>
      <c r="C984" s="32" t="s">
        <v>3997</v>
      </c>
      <c r="D984" s="33" t="s">
        <v>1066</v>
      </c>
      <c r="E984" s="28" t="s">
        <v>1067</v>
      </c>
      <c r="F984" s="28" t="s">
        <v>6088</v>
      </c>
      <c r="G984" s="28" t="s">
        <v>4502</v>
      </c>
      <c r="H984" s="28" t="s">
        <v>3989</v>
      </c>
      <c r="I984" s="28" t="s">
        <v>6089</v>
      </c>
      <c r="J984" s="28" t="s">
        <v>6090</v>
      </c>
      <c r="K984" s="28" t="s">
        <v>6091</v>
      </c>
      <c r="L984" s="28" t="s">
        <v>6092</v>
      </c>
      <c r="M984" s="28" t="s">
        <v>4507</v>
      </c>
      <c r="N984" s="28" t="s">
        <v>3995</v>
      </c>
      <c r="O984" s="28"/>
      <c r="P984" s="29" t="str">
        <f t="array" ref="P984">IFERROR(XLOOKUP(D984, '2_Capability_Map'!$C$2:$C$200, '2_Capability_Map'!$M$2:$M$200, "Active"), "Active")</f>
        <v>Active</v>
      </c>
    </row>
    <row r="985" ht="199.5" customHeight="1">
      <c r="A985" s="28" t="s">
        <v>6093</v>
      </c>
      <c r="B985" s="28" t="s">
        <v>3985</v>
      </c>
      <c r="C985" s="32" t="s">
        <v>4006</v>
      </c>
      <c r="D985" s="33" t="s">
        <v>1066</v>
      </c>
      <c r="E985" s="28" t="s">
        <v>1067</v>
      </c>
      <c r="F985" s="28" t="s">
        <v>6094</v>
      </c>
      <c r="G985" s="28" t="s">
        <v>4107</v>
      </c>
      <c r="H985" s="28" t="s">
        <v>3989</v>
      </c>
      <c r="I985" s="28" t="s">
        <v>6095</v>
      </c>
      <c r="J985" s="28" t="s">
        <v>6096</v>
      </c>
      <c r="K985" s="28" t="s">
        <v>6097</v>
      </c>
      <c r="L985" s="28" t="s">
        <v>6098</v>
      </c>
      <c r="M985" s="28" t="s">
        <v>4112</v>
      </c>
      <c r="N985" s="28" t="s">
        <v>3995</v>
      </c>
      <c r="O985" s="28"/>
      <c r="P985" s="29" t="str">
        <f t="array" ref="P985">IFERROR(XLOOKUP(D985, '2_Capability_Map'!$C$2:$C$200, '2_Capability_Map'!$M$2:$M$200, "Active"), "Active")</f>
        <v>Active</v>
      </c>
    </row>
    <row r="986" ht="199.5" customHeight="1">
      <c r="A986" s="28" t="s">
        <v>6099</v>
      </c>
      <c r="B986" s="28" t="s">
        <v>3985</v>
      </c>
      <c r="C986" s="32" t="s">
        <v>4015</v>
      </c>
      <c r="D986" s="33" t="s">
        <v>1066</v>
      </c>
      <c r="E986" s="28" t="s">
        <v>1067</v>
      </c>
      <c r="F986" s="28" t="s">
        <v>6100</v>
      </c>
      <c r="G986" s="28" t="s">
        <v>4017</v>
      </c>
      <c r="H986" s="28" t="s">
        <v>3989</v>
      </c>
      <c r="I986" s="28" t="s">
        <v>6101</v>
      </c>
      <c r="J986" s="28" t="s">
        <v>6102</v>
      </c>
      <c r="K986" s="28" t="s">
        <v>6103</v>
      </c>
      <c r="L986" s="28" t="s">
        <v>6104</v>
      </c>
      <c r="M986" s="28" t="s">
        <v>4022</v>
      </c>
      <c r="N986" s="28" t="s">
        <v>3995</v>
      </c>
      <c r="O986" s="28"/>
      <c r="P986" s="29" t="str">
        <f t="array" ref="P986">IFERROR(XLOOKUP(D986, '2_Capability_Map'!$C$2:$C$200, '2_Capability_Map'!$M$2:$M$200, "Active"), "Active")</f>
        <v>Active</v>
      </c>
    </row>
    <row r="987" ht="199.5" customHeight="1">
      <c r="A987" s="28" t="s">
        <v>6105</v>
      </c>
      <c r="B987" s="28" t="s">
        <v>3985</v>
      </c>
      <c r="C987" s="32" t="s">
        <v>3986</v>
      </c>
      <c r="D987" s="33" t="s">
        <v>1066</v>
      </c>
      <c r="E987" s="28" t="s">
        <v>1067</v>
      </c>
      <c r="F987" s="28" t="s">
        <v>6106</v>
      </c>
      <c r="G987" s="28" t="s">
        <v>3988</v>
      </c>
      <c r="H987" s="28" t="s">
        <v>3989</v>
      </c>
      <c r="I987" s="28" t="s">
        <v>6107</v>
      </c>
      <c r="J987" s="28" t="s">
        <v>6108</v>
      </c>
      <c r="K987" s="28" t="s">
        <v>6109</v>
      </c>
      <c r="L987" s="28" t="s">
        <v>6110</v>
      </c>
      <c r="M987" s="28" t="s">
        <v>3994</v>
      </c>
      <c r="N987" s="28" t="s">
        <v>3995</v>
      </c>
      <c r="O987" s="28"/>
      <c r="P987" s="29" t="str">
        <f t="array" ref="P987">IFERROR(XLOOKUP(D987, '2_Capability_Map'!$C$2:$C$200, '2_Capability_Map'!$M$2:$M$200, "Active"), "Active")</f>
        <v>Active</v>
      </c>
    </row>
    <row r="988" ht="199.5" customHeight="1">
      <c r="A988" s="28" t="s">
        <v>6111</v>
      </c>
      <c r="B988" s="28" t="s">
        <v>3985</v>
      </c>
      <c r="C988" s="32" t="s">
        <v>4006</v>
      </c>
      <c r="D988" s="33" t="s">
        <v>1066</v>
      </c>
      <c r="E988" s="28" t="s">
        <v>1067</v>
      </c>
      <c r="F988" s="28" t="s">
        <v>6112</v>
      </c>
      <c r="G988" s="28" t="s">
        <v>4025</v>
      </c>
      <c r="H988" s="28" t="s">
        <v>3989</v>
      </c>
      <c r="I988" s="28" t="s">
        <v>6113</v>
      </c>
      <c r="J988" s="28" t="s">
        <v>6114</v>
      </c>
      <c r="K988" s="28" t="s">
        <v>6115</v>
      </c>
      <c r="L988" s="28" t="s">
        <v>6116</v>
      </c>
      <c r="M988" s="28" t="s">
        <v>4030</v>
      </c>
      <c r="N988" s="28" t="s">
        <v>3995</v>
      </c>
      <c r="O988" s="28"/>
      <c r="P988" s="29" t="str">
        <f t="array" ref="P988">IFERROR(XLOOKUP(D988, '2_Capability_Map'!$C$2:$C$200, '2_Capability_Map'!$M$2:$M$200, "Active"), "Active")</f>
        <v>Active</v>
      </c>
    </row>
    <row r="989" ht="199.5" customHeight="1">
      <c r="A989" s="28" t="s">
        <v>6117</v>
      </c>
      <c r="B989" s="28" t="s">
        <v>3985</v>
      </c>
      <c r="C989" s="32" t="s">
        <v>4015</v>
      </c>
      <c r="D989" s="33" t="s">
        <v>1066</v>
      </c>
      <c r="E989" s="28" t="s">
        <v>1067</v>
      </c>
      <c r="F989" s="28" t="s">
        <v>6118</v>
      </c>
      <c r="G989" s="28" t="s">
        <v>5075</v>
      </c>
      <c r="H989" s="28" t="s">
        <v>3989</v>
      </c>
      <c r="I989" s="28" t="s">
        <v>6119</v>
      </c>
      <c r="J989" s="28" t="s">
        <v>6120</v>
      </c>
      <c r="K989" s="28" t="s">
        <v>6121</v>
      </c>
      <c r="L989" s="28" t="s">
        <v>6122</v>
      </c>
      <c r="M989" s="28" t="s">
        <v>5080</v>
      </c>
      <c r="N989" s="28" t="s">
        <v>3995</v>
      </c>
      <c r="O989" s="28"/>
      <c r="P989" s="29" t="str">
        <f t="array" ref="P989">IFERROR(XLOOKUP(D989, '2_Capability_Map'!$C$2:$C$200, '2_Capability_Map'!$M$2:$M$200, "Active"), "Active")</f>
        <v>Active</v>
      </c>
    </row>
    <row r="990" ht="199.5" customHeight="1">
      <c r="A990" s="28" t="s">
        <v>6123</v>
      </c>
      <c r="B990" s="28" t="s">
        <v>3985</v>
      </c>
      <c r="C990" s="32" t="s">
        <v>4015</v>
      </c>
      <c r="D990" s="33" t="s">
        <v>1074</v>
      </c>
      <c r="E990" s="28" t="s">
        <v>1075</v>
      </c>
      <c r="F990" s="28" t="s">
        <v>6124</v>
      </c>
      <c r="G990" s="28" t="s">
        <v>5075</v>
      </c>
      <c r="H990" s="28" t="s">
        <v>3989</v>
      </c>
      <c r="I990" s="28" t="s">
        <v>6125</v>
      </c>
      <c r="J990" s="28" t="s">
        <v>6126</v>
      </c>
      <c r="K990" s="28" t="s">
        <v>6127</v>
      </c>
      <c r="L990" s="28" t="s">
        <v>6128</v>
      </c>
      <c r="M990" s="28" t="s">
        <v>5080</v>
      </c>
      <c r="N990" s="28" t="s">
        <v>3995</v>
      </c>
      <c r="O990" s="28"/>
      <c r="P990" s="29" t="str">
        <f t="array" ref="P990">IFERROR(XLOOKUP(D990, '2_Capability_Map'!$C$2:$C$200, '2_Capability_Map'!$M$2:$M$200, "Active"), "Active")</f>
        <v>Active</v>
      </c>
    </row>
    <row r="991" ht="199.5" customHeight="1">
      <c r="A991" s="28" t="s">
        <v>6129</v>
      </c>
      <c r="B991" s="28" t="s">
        <v>3985</v>
      </c>
      <c r="C991" s="32" t="s">
        <v>3986</v>
      </c>
      <c r="D991" s="33" t="s">
        <v>1074</v>
      </c>
      <c r="E991" s="28" t="s">
        <v>1075</v>
      </c>
      <c r="F991" s="28" t="s">
        <v>6130</v>
      </c>
      <c r="G991" s="28" t="s">
        <v>3988</v>
      </c>
      <c r="H991" s="28" t="s">
        <v>3989</v>
      </c>
      <c r="I991" s="28" t="s">
        <v>6131</v>
      </c>
      <c r="J991" s="28" t="s">
        <v>6132</v>
      </c>
      <c r="K991" s="28" t="s">
        <v>6133</v>
      </c>
      <c r="L991" s="28" t="s">
        <v>6134</v>
      </c>
      <c r="M991" s="28" t="s">
        <v>3994</v>
      </c>
      <c r="N991" s="28" t="s">
        <v>3995</v>
      </c>
      <c r="O991" s="28"/>
      <c r="P991" s="29" t="str">
        <f t="array" ref="P991">IFERROR(XLOOKUP(D991, '2_Capability_Map'!$C$2:$C$200, '2_Capability_Map'!$M$2:$M$200, "Active"), "Active")</f>
        <v>Active</v>
      </c>
    </row>
    <row r="992" ht="199.5" customHeight="1">
      <c r="A992" s="28" t="s">
        <v>6135</v>
      </c>
      <c r="B992" s="28" t="s">
        <v>3985</v>
      </c>
      <c r="C992" s="32" t="s">
        <v>4006</v>
      </c>
      <c r="D992" s="33" t="s">
        <v>1074</v>
      </c>
      <c r="E992" s="28" t="s">
        <v>1075</v>
      </c>
      <c r="F992" s="28" t="s">
        <v>6136</v>
      </c>
      <c r="G992" s="28" t="s">
        <v>4025</v>
      </c>
      <c r="H992" s="28" t="s">
        <v>3989</v>
      </c>
      <c r="I992" s="28" t="s">
        <v>6137</v>
      </c>
      <c r="J992" s="28" t="s">
        <v>6138</v>
      </c>
      <c r="K992" s="28" t="s">
        <v>6139</v>
      </c>
      <c r="L992" s="28" t="s">
        <v>6140</v>
      </c>
      <c r="M992" s="28" t="s">
        <v>4030</v>
      </c>
      <c r="N992" s="28" t="s">
        <v>3995</v>
      </c>
      <c r="O992" s="28"/>
      <c r="P992" s="29" t="str">
        <f t="array" ref="P992">IFERROR(XLOOKUP(D992, '2_Capability_Map'!$C$2:$C$200, '2_Capability_Map'!$M$2:$M$200, "Active"), "Active")</f>
        <v>Active</v>
      </c>
    </row>
    <row r="993" ht="199.5" customHeight="1">
      <c r="A993" s="28" t="s">
        <v>6141</v>
      </c>
      <c r="B993" s="28" t="s">
        <v>3985</v>
      </c>
      <c r="C993" s="32" t="s">
        <v>4006</v>
      </c>
      <c r="D993" s="33" t="s">
        <v>1074</v>
      </c>
      <c r="E993" s="28" t="s">
        <v>1075</v>
      </c>
      <c r="F993" s="28" t="s">
        <v>6142</v>
      </c>
      <c r="G993" s="28" t="s">
        <v>4107</v>
      </c>
      <c r="H993" s="28" t="s">
        <v>3989</v>
      </c>
      <c r="I993" s="28" t="s">
        <v>6143</v>
      </c>
      <c r="J993" s="28" t="s">
        <v>6144</v>
      </c>
      <c r="K993" s="28" t="s">
        <v>6145</v>
      </c>
      <c r="L993" s="28" t="s">
        <v>6146</v>
      </c>
      <c r="M993" s="28" t="s">
        <v>4112</v>
      </c>
      <c r="N993" s="28" t="s">
        <v>3995</v>
      </c>
      <c r="O993" s="28"/>
      <c r="P993" s="29" t="str">
        <f t="array" ref="P993">IFERROR(XLOOKUP(D993, '2_Capability_Map'!$C$2:$C$200, '2_Capability_Map'!$M$2:$M$200, "Active"), "Active")</f>
        <v>Active</v>
      </c>
    </row>
    <row r="994" ht="199.5" customHeight="1">
      <c r="A994" s="28" t="s">
        <v>6147</v>
      </c>
      <c r="B994" s="28" t="s">
        <v>3985</v>
      </c>
      <c r="C994" s="32" t="s">
        <v>4015</v>
      </c>
      <c r="D994" s="33" t="s">
        <v>1074</v>
      </c>
      <c r="E994" s="28" t="s">
        <v>1075</v>
      </c>
      <c r="F994" s="28" t="s">
        <v>6148</v>
      </c>
      <c r="G994" s="28" t="s">
        <v>4017</v>
      </c>
      <c r="H994" s="28" t="s">
        <v>3989</v>
      </c>
      <c r="I994" s="28" t="s">
        <v>6149</v>
      </c>
      <c r="J994" s="28" t="s">
        <v>6150</v>
      </c>
      <c r="K994" s="28" t="s">
        <v>6151</v>
      </c>
      <c r="L994" s="28" t="s">
        <v>6152</v>
      </c>
      <c r="M994" s="28" t="s">
        <v>4022</v>
      </c>
      <c r="N994" s="28" t="s">
        <v>3995</v>
      </c>
      <c r="O994" s="28"/>
      <c r="P994" s="29" t="str">
        <f t="array" ref="P994">IFERROR(XLOOKUP(D994, '2_Capability_Map'!$C$2:$C$200, '2_Capability_Map'!$M$2:$M$200, "Active"), "Active")</f>
        <v>Active</v>
      </c>
    </row>
    <row r="995" ht="199.5" customHeight="1">
      <c r="A995" s="28" t="s">
        <v>6153</v>
      </c>
      <c r="B995" s="28" t="s">
        <v>3985</v>
      </c>
      <c r="C995" s="32" t="s">
        <v>3997</v>
      </c>
      <c r="D995" s="33" t="s">
        <v>1074</v>
      </c>
      <c r="E995" s="28" t="s">
        <v>1075</v>
      </c>
      <c r="F995" s="28" t="s">
        <v>6154</v>
      </c>
      <c r="G995" s="28" t="s">
        <v>4502</v>
      </c>
      <c r="H995" s="28" t="s">
        <v>3989</v>
      </c>
      <c r="I995" s="28" t="s">
        <v>6155</v>
      </c>
      <c r="J995" s="28" t="s">
        <v>6156</v>
      </c>
      <c r="K995" s="28" t="s">
        <v>6157</v>
      </c>
      <c r="L995" s="28" t="s">
        <v>6158</v>
      </c>
      <c r="M995" s="28" t="s">
        <v>4507</v>
      </c>
      <c r="N995" s="28" t="s">
        <v>3995</v>
      </c>
      <c r="O995" s="28"/>
      <c r="P995" s="29" t="str">
        <f t="array" ref="P995">IFERROR(XLOOKUP(D995, '2_Capability_Map'!$C$2:$C$200, '2_Capability_Map'!$M$2:$M$200, "Active"), "Active")</f>
        <v>Active</v>
      </c>
    </row>
    <row r="996" ht="199.5" customHeight="1">
      <c r="A996" s="28" t="s">
        <v>6159</v>
      </c>
      <c r="B996" s="28" t="s">
        <v>3985</v>
      </c>
      <c r="C996" s="32" t="s">
        <v>3997</v>
      </c>
      <c r="D996" s="33" t="s">
        <v>1079</v>
      </c>
      <c r="E996" s="28" t="s">
        <v>1080</v>
      </c>
      <c r="F996" s="28" t="s">
        <v>6160</v>
      </c>
      <c r="G996" s="28" t="s">
        <v>4502</v>
      </c>
      <c r="H996" s="28" t="s">
        <v>3989</v>
      </c>
      <c r="I996" s="28" t="s">
        <v>6161</v>
      </c>
      <c r="J996" s="28" t="s">
        <v>6162</v>
      </c>
      <c r="K996" s="28" t="s">
        <v>6163</v>
      </c>
      <c r="L996" s="28" t="s">
        <v>6164</v>
      </c>
      <c r="M996" s="28" t="s">
        <v>4507</v>
      </c>
      <c r="N996" s="28" t="s">
        <v>3995</v>
      </c>
      <c r="O996" s="28"/>
      <c r="P996" s="29" t="str">
        <f t="array" ref="P996">IFERROR(XLOOKUP(D996, '2_Capability_Map'!$C$2:$C$200, '2_Capability_Map'!$M$2:$M$200, "Active"), "Active")</f>
        <v>Active</v>
      </c>
    </row>
    <row r="997" ht="199.5" customHeight="1">
      <c r="A997" s="28" t="s">
        <v>6165</v>
      </c>
      <c r="B997" s="28" t="s">
        <v>3985</v>
      </c>
      <c r="C997" s="32" t="s">
        <v>4006</v>
      </c>
      <c r="D997" s="33" t="s">
        <v>1079</v>
      </c>
      <c r="E997" s="28" t="s">
        <v>1080</v>
      </c>
      <c r="F997" s="28" t="s">
        <v>6166</v>
      </c>
      <c r="G997" s="28" t="s">
        <v>4107</v>
      </c>
      <c r="H997" s="28" t="s">
        <v>3989</v>
      </c>
      <c r="I997" s="28" t="s">
        <v>6167</v>
      </c>
      <c r="J997" s="28" t="s">
        <v>6168</v>
      </c>
      <c r="K997" s="28" t="s">
        <v>6169</v>
      </c>
      <c r="L997" s="28" t="s">
        <v>6170</v>
      </c>
      <c r="M997" s="28" t="s">
        <v>4112</v>
      </c>
      <c r="N997" s="28" t="s">
        <v>3995</v>
      </c>
      <c r="O997" s="28"/>
      <c r="P997" s="29" t="str">
        <f t="array" ref="P997">IFERROR(XLOOKUP(D997, '2_Capability_Map'!$C$2:$C$200, '2_Capability_Map'!$M$2:$M$200, "Active"), "Active")</f>
        <v>Active</v>
      </c>
    </row>
    <row r="998" ht="199.5" customHeight="1">
      <c r="A998" s="28" t="s">
        <v>6171</v>
      </c>
      <c r="B998" s="28" t="s">
        <v>3985</v>
      </c>
      <c r="C998" s="32" t="s">
        <v>4015</v>
      </c>
      <c r="D998" s="33" t="s">
        <v>1079</v>
      </c>
      <c r="E998" s="28" t="s">
        <v>1080</v>
      </c>
      <c r="F998" s="28" t="s">
        <v>6172</v>
      </c>
      <c r="G998" s="28" t="s">
        <v>4017</v>
      </c>
      <c r="H998" s="28" t="s">
        <v>3989</v>
      </c>
      <c r="I998" s="28" t="s">
        <v>6173</v>
      </c>
      <c r="J998" s="28" t="s">
        <v>6174</v>
      </c>
      <c r="K998" s="28" t="s">
        <v>6175</v>
      </c>
      <c r="L998" s="28" t="s">
        <v>6176</v>
      </c>
      <c r="M998" s="28" t="s">
        <v>4022</v>
      </c>
      <c r="N998" s="28" t="s">
        <v>3995</v>
      </c>
      <c r="O998" s="28"/>
      <c r="P998" s="29" t="str">
        <f t="array" ref="P998">IFERROR(XLOOKUP(D998, '2_Capability_Map'!$C$2:$C$200, '2_Capability_Map'!$M$2:$M$200, "Active"), "Active")</f>
        <v>Active</v>
      </c>
    </row>
    <row r="999" ht="199.5" customHeight="1">
      <c r="A999" s="28" t="s">
        <v>6177</v>
      </c>
      <c r="B999" s="28" t="s">
        <v>3985</v>
      </c>
      <c r="C999" s="32" t="s">
        <v>4006</v>
      </c>
      <c r="D999" s="33" t="s">
        <v>1079</v>
      </c>
      <c r="E999" s="28" t="s">
        <v>1080</v>
      </c>
      <c r="F999" s="28" t="s">
        <v>6178</v>
      </c>
      <c r="G999" s="28" t="s">
        <v>4025</v>
      </c>
      <c r="H999" s="28" t="s">
        <v>3989</v>
      </c>
      <c r="I999" s="28" t="s">
        <v>6179</v>
      </c>
      <c r="J999" s="28" t="s">
        <v>6180</v>
      </c>
      <c r="K999" s="28" t="s">
        <v>6181</v>
      </c>
      <c r="L999" s="28" t="s">
        <v>6182</v>
      </c>
      <c r="M999" s="28" t="s">
        <v>4030</v>
      </c>
      <c r="N999" s="28" t="s">
        <v>3995</v>
      </c>
      <c r="O999" s="28"/>
      <c r="P999" s="29" t="str">
        <f t="array" ref="P999">IFERROR(XLOOKUP(D999, '2_Capability_Map'!$C$2:$C$200, '2_Capability_Map'!$M$2:$M$200, "Active"), "Active")</f>
        <v>Active</v>
      </c>
    </row>
    <row r="1000" ht="199.5" customHeight="1">
      <c r="A1000" s="28" t="s">
        <v>6183</v>
      </c>
      <c r="B1000" s="28" t="s">
        <v>3985</v>
      </c>
      <c r="C1000" s="32" t="s">
        <v>4015</v>
      </c>
      <c r="D1000" s="33" t="s">
        <v>1079</v>
      </c>
      <c r="E1000" s="28" t="s">
        <v>1080</v>
      </c>
      <c r="F1000" s="28" t="s">
        <v>6184</v>
      </c>
      <c r="G1000" s="28" t="s">
        <v>5075</v>
      </c>
      <c r="H1000" s="28" t="s">
        <v>3989</v>
      </c>
      <c r="I1000" s="28" t="s">
        <v>6185</v>
      </c>
      <c r="J1000" s="28" t="s">
        <v>6186</v>
      </c>
      <c r="K1000" s="28" t="s">
        <v>6187</v>
      </c>
      <c r="L1000" s="28" t="s">
        <v>6188</v>
      </c>
      <c r="M1000" s="28" t="s">
        <v>5080</v>
      </c>
      <c r="N1000" s="28" t="s">
        <v>3995</v>
      </c>
      <c r="O1000" s="28"/>
      <c r="P1000" s="29" t="str">
        <f t="array" ref="P1000">IFERROR(XLOOKUP(D1000, '2_Capability_Map'!$C$2:$C$200, '2_Capability_Map'!$M$2:$M$200, "Active"), "Active")</f>
        <v>Active</v>
      </c>
    </row>
    <row r="1001" ht="199.5" customHeight="1">
      <c r="A1001" s="28" t="s">
        <v>6189</v>
      </c>
      <c r="B1001" s="28" t="s">
        <v>3985</v>
      </c>
      <c r="C1001" s="32" t="s">
        <v>3986</v>
      </c>
      <c r="D1001" s="33" t="s">
        <v>1079</v>
      </c>
      <c r="E1001" s="28" t="s">
        <v>1080</v>
      </c>
      <c r="F1001" s="28" t="s">
        <v>6190</v>
      </c>
      <c r="G1001" s="28" t="s">
        <v>3988</v>
      </c>
      <c r="H1001" s="28" t="s">
        <v>3989</v>
      </c>
      <c r="I1001" s="28" t="s">
        <v>6191</v>
      </c>
      <c r="J1001" s="28" t="s">
        <v>6192</v>
      </c>
      <c r="K1001" s="28" t="s">
        <v>6193</v>
      </c>
      <c r="L1001" s="28" t="s">
        <v>6194</v>
      </c>
      <c r="M1001" s="28" t="s">
        <v>3994</v>
      </c>
      <c r="N1001" s="28" t="s">
        <v>3995</v>
      </c>
      <c r="O1001" s="28"/>
      <c r="P1001" s="29" t="str">
        <f t="array" ref="P1001">IFERROR(XLOOKUP(D1001, '2_Capability_Map'!$C$2:$C$200, '2_Capability_Map'!$M$2:$M$200, "Active"), "Active")</f>
        <v>Active</v>
      </c>
    </row>
    <row r="1002" ht="199.5" customHeight="1">
      <c r="A1002" s="28" t="s">
        <v>6195</v>
      </c>
      <c r="B1002" s="28" t="s">
        <v>3985</v>
      </c>
      <c r="C1002" s="32" t="s">
        <v>3997</v>
      </c>
      <c r="D1002" s="33" t="s">
        <v>1084</v>
      </c>
      <c r="E1002" s="28" t="s">
        <v>1085</v>
      </c>
      <c r="F1002" s="28" t="s">
        <v>6196</v>
      </c>
      <c r="G1002" s="28" t="s">
        <v>4502</v>
      </c>
      <c r="H1002" s="28" t="s">
        <v>3989</v>
      </c>
      <c r="I1002" s="28" t="s">
        <v>6197</v>
      </c>
      <c r="J1002" s="28" t="s">
        <v>6198</v>
      </c>
      <c r="K1002" s="28" t="s">
        <v>6199</v>
      </c>
      <c r="L1002" s="28" t="s">
        <v>6200</v>
      </c>
      <c r="M1002" s="28" t="s">
        <v>4507</v>
      </c>
      <c r="N1002" s="28" t="s">
        <v>3995</v>
      </c>
      <c r="O1002" s="28"/>
      <c r="P1002" s="29" t="str">
        <f t="array" ref="P1002">IFERROR(XLOOKUP(D1002, '2_Capability_Map'!$C$2:$C$200, '2_Capability_Map'!$M$2:$M$200, "Active"), "Active")</f>
        <v>Active</v>
      </c>
    </row>
    <row r="1003" ht="199.5" customHeight="1">
      <c r="A1003" s="28" t="s">
        <v>6201</v>
      </c>
      <c r="B1003" s="28" t="s">
        <v>3985</v>
      </c>
      <c r="C1003" s="32" t="s">
        <v>4006</v>
      </c>
      <c r="D1003" s="33" t="s">
        <v>1084</v>
      </c>
      <c r="E1003" s="28" t="s">
        <v>1085</v>
      </c>
      <c r="F1003" s="28" t="s">
        <v>6202</v>
      </c>
      <c r="G1003" s="28" t="s">
        <v>4107</v>
      </c>
      <c r="H1003" s="28" t="s">
        <v>3989</v>
      </c>
      <c r="I1003" s="28" t="s">
        <v>6203</v>
      </c>
      <c r="J1003" s="28" t="s">
        <v>6204</v>
      </c>
      <c r="K1003" s="28" t="s">
        <v>6205</v>
      </c>
      <c r="L1003" s="28" t="s">
        <v>6206</v>
      </c>
      <c r="M1003" s="28" t="s">
        <v>4112</v>
      </c>
      <c r="N1003" s="28" t="s">
        <v>3995</v>
      </c>
      <c r="O1003" s="28"/>
      <c r="P1003" s="29" t="str">
        <f t="array" ref="P1003">IFERROR(XLOOKUP(D1003, '2_Capability_Map'!$C$2:$C$200, '2_Capability_Map'!$M$2:$M$200, "Active"), "Active")</f>
        <v>Active</v>
      </c>
    </row>
    <row r="1004" ht="199.5" customHeight="1">
      <c r="A1004" s="28" t="s">
        <v>6207</v>
      </c>
      <c r="B1004" s="28" t="s">
        <v>3985</v>
      </c>
      <c r="C1004" s="32" t="s">
        <v>4015</v>
      </c>
      <c r="D1004" s="33" t="s">
        <v>1084</v>
      </c>
      <c r="E1004" s="28" t="s">
        <v>1085</v>
      </c>
      <c r="F1004" s="28" t="s">
        <v>6208</v>
      </c>
      <c r="G1004" s="28" t="s">
        <v>4017</v>
      </c>
      <c r="H1004" s="28" t="s">
        <v>3989</v>
      </c>
      <c r="I1004" s="28" t="s">
        <v>6209</v>
      </c>
      <c r="J1004" s="28" t="s">
        <v>6210</v>
      </c>
      <c r="K1004" s="28" t="s">
        <v>6211</v>
      </c>
      <c r="L1004" s="28" t="s">
        <v>6212</v>
      </c>
      <c r="M1004" s="28" t="s">
        <v>4022</v>
      </c>
      <c r="N1004" s="28" t="s">
        <v>3995</v>
      </c>
      <c r="O1004" s="28"/>
      <c r="P1004" s="29" t="str">
        <f t="array" ref="P1004">IFERROR(XLOOKUP(D1004, '2_Capability_Map'!$C$2:$C$200, '2_Capability_Map'!$M$2:$M$200, "Active"), "Active")</f>
        <v>Active</v>
      </c>
    </row>
    <row r="1005" ht="199.5" customHeight="1">
      <c r="A1005" s="28" t="s">
        <v>6213</v>
      </c>
      <c r="B1005" s="28" t="s">
        <v>3985</v>
      </c>
      <c r="C1005" s="32" t="s">
        <v>4015</v>
      </c>
      <c r="D1005" s="33" t="s">
        <v>1084</v>
      </c>
      <c r="E1005" s="28" t="s">
        <v>1085</v>
      </c>
      <c r="F1005" s="28" t="s">
        <v>6214</v>
      </c>
      <c r="G1005" s="28" t="s">
        <v>5075</v>
      </c>
      <c r="H1005" s="28" t="s">
        <v>3989</v>
      </c>
      <c r="I1005" s="28" t="s">
        <v>6215</v>
      </c>
      <c r="J1005" s="28" t="s">
        <v>6216</v>
      </c>
      <c r="K1005" s="28" t="s">
        <v>6217</v>
      </c>
      <c r="L1005" s="28" t="s">
        <v>6218</v>
      </c>
      <c r="M1005" s="28" t="s">
        <v>5080</v>
      </c>
      <c r="N1005" s="28" t="s">
        <v>3995</v>
      </c>
      <c r="O1005" s="28"/>
      <c r="P1005" s="29" t="str">
        <f t="array" ref="P1005">IFERROR(XLOOKUP(D1005, '2_Capability_Map'!$C$2:$C$200, '2_Capability_Map'!$M$2:$M$200, "Active"), "Active")</f>
        <v>Active</v>
      </c>
    </row>
    <row r="1006" ht="199.5" customHeight="1">
      <c r="A1006" s="28" t="s">
        <v>6219</v>
      </c>
      <c r="B1006" s="28" t="s">
        <v>3985</v>
      </c>
      <c r="C1006" s="32" t="s">
        <v>4006</v>
      </c>
      <c r="D1006" s="33" t="s">
        <v>1084</v>
      </c>
      <c r="E1006" s="28" t="s">
        <v>1085</v>
      </c>
      <c r="F1006" s="28" t="s">
        <v>6220</v>
      </c>
      <c r="G1006" s="28" t="s">
        <v>4025</v>
      </c>
      <c r="H1006" s="28" t="s">
        <v>3989</v>
      </c>
      <c r="I1006" s="28" t="s">
        <v>6221</v>
      </c>
      <c r="J1006" s="28" t="s">
        <v>6222</v>
      </c>
      <c r="K1006" s="28" t="s">
        <v>6223</v>
      </c>
      <c r="L1006" s="28" t="s">
        <v>6224</v>
      </c>
      <c r="M1006" s="28" t="s">
        <v>4030</v>
      </c>
      <c r="N1006" s="28" t="s">
        <v>3995</v>
      </c>
      <c r="O1006" s="28"/>
      <c r="P1006" s="29" t="str">
        <f t="array" ref="P1006">IFERROR(XLOOKUP(D1006, '2_Capability_Map'!$C$2:$C$200, '2_Capability_Map'!$M$2:$M$200, "Active"), "Active")</f>
        <v>Active</v>
      </c>
    </row>
    <row r="1007" ht="199.5" customHeight="1">
      <c r="A1007" s="28" t="s">
        <v>6225</v>
      </c>
      <c r="B1007" s="28" t="s">
        <v>3985</v>
      </c>
      <c r="C1007" s="32" t="s">
        <v>3986</v>
      </c>
      <c r="D1007" s="33" t="s">
        <v>1084</v>
      </c>
      <c r="E1007" s="28" t="s">
        <v>1085</v>
      </c>
      <c r="F1007" s="28" t="s">
        <v>6226</v>
      </c>
      <c r="G1007" s="28" t="s">
        <v>3988</v>
      </c>
      <c r="H1007" s="28" t="s">
        <v>3989</v>
      </c>
      <c r="I1007" s="28" t="s">
        <v>6227</v>
      </c>
      <c r="J1007" s="28" t="s">
        <v>6228</v>
      </c>
      <c r="K1007" s="28" t="s">
        <v>6229</v>
      </c>
      <c r="L1007" s="28" t="s">
        <v>6230</v>
      </c>
      <c r="M1007" s="28" t="s">
        <v>3994</v>
      </c>
      <c r="N1007" s="28" t="s">
        <v>3995</v>
      </c>
      <c r="O1007" s="28"/>
      <c r="P1007" s="29" t="str">
        <f t="array" ref="P1007">IFERROR(XLOOKUP(D1007, '2_Capability_Map'!$C$2:$C$200, '2_Capability_Map'!$M$2:$M$200, "Active"), "Active")</f>
        <v>Active</v>
      </c>
    </row>
    <row r="1008" ht="199.5" customHeight="1">
      <c r="A1008" s="28" t="s">
        <v>6231</v>
      </c>
      <c r="B1008" s="28" t="s">
        <v>3985</v>
      </c>
      <c r="C1008" s="32" t="s">
        <v>4006</v>
      </c>
      <c r="D1008" s="33" t="s">
        <v>1089</v>
      </c>
      <c r="E1008" s="28" t="s">
        <v>1090</v>
      </c>
      <c r="F1008" s="28" t="s">
        <v>6232</v>
      </c>
      <c r="G1008" s="28" t="s">
        <v>4107</v>
      </c>
      <c r="H1008" s="28" t="s">
        <v>3989</v>
      </c>
      <c r="I1008" s="28" t="s">
        <v>6233</v>
      </c>
      <c r="J1008" s="28" t="s">
        <v>6234</v>
      </c>
      <c r="K1008" s="28" t="s">
        <v>6235</v>
      </c>
      <c r="L1008" s="28" t="s">
        <v>6236</v>
      </c>
      <c r="M1008" s="28" t="s">
        <v>4112</v>
      </c>
      <c r="N1008" s="28" t="s">
        <v>3995</v>
      </c>
      <c r="O1008" s="28"/>
      <c r="P1008" s="29" t="str">
        <f t="array" ref="P1008">IFERROR(XLOOKUP(D1008, '2_Capability_Map'!$C$2:$C$200, '2_Capability_Map'!$M$2:$M$200, "Active"), "Active")</f>
        <v>Active</v>
      </c>
    </row>
    <row r="1009" ht="199.5" customHeight="1">
      <c r="A1009" s="28" t="s">
        <v>6237</v>
      </c>
      <c r="B1009" s="28" t="s">
        <v>3985</v>
      </c>
      <c r="C1009" s="32" t="s">
        <v>4015</v>
      </c>
      <c r="D1009" s="33" t="s">
        <v>1089</v>
      </c>
      <c r="E1009" s="28" t="s">
        <v>1090</v>
      </c>
      <c r="F1009" s="28" t="s">
        <v>6238</v>
      </c>
      <c r="G1009" s="28" t="s">
        <v>4017</v>
      </c>
      <c r="H1009" s="28" t="s">
        <v>3989</v>
      </c>
      <c r="I1009" s="28" t="s">
        <v>6239</v>
      </c>
      <c r="J1009" s="28" t="s">
        <v>6240</v>
      </c>
      <c r="K1009" s="28" t="s">
        <v>6241</v>
      </c>
      <c r="L1009" s="28" t="s">
        <v>6242</v>
      </c>
      <c r="M1009" s="28" t="s">
        <v>4022</v>
      </c>
      <c r="N1009" s="28" t="s">
        <v>3995</v>
      </c>
      <c r="O1009" s="28"/>
      <c r="P1009" s="29" t="str">
        <f t="array" ref="P1009">IFERROR(XLOOKUP(D1009, '2_Capability_Map'!$C$2:$C$200, '2_Capability_Map'!$M$2:$M$200, "Active"), "Active")</f>
        <v>Active</v>
      </c>
    </row>
    <row r="1010" ht="199.5" customHeight="1">
      <c r="A1010" s="28" t="s">
        <v>6243</v>
      </c>
      <c r="B1010" s="28" t="s">
        <v>3985</v>
      </c>
      <c r="C1010" s="32" t="s">
        <v>3986</v>
      </c>
      <c r="D1010" s="33" t="s">
        <v>1089</v>
      </c>
      <c r="E1010" s="28" t="s">
        <v>1090</v>
      </c>
      <c r="F1010" s="28" t="s">
        <v>6244</v>
      </c>
      <c r="G1010" s="28" t="s">
        <v>3988</v>
      </c>
      <c r="H1010" s="28" t="s">
        <v>3989</v>
      </c>
      <c r="I1010" s="28" t="s">
        <v>6245</v>
      </c>
      <c r="J1010" s="28" t="s">
        <v>6246</v>
      </c>
      <c r="K1010" s="28" t="s">
        <v>6247</v>
      </c>
      <c r="L1010" s="28" t="s">
        <v>6248</v>
      </c>
      <c r="M1010" s="28" t="s">
        <v>3994</v>
      </c>
      <c r="N1010" s="28" t="s">
        <v>3995</v>
      </c>
      <c r="O1010" s="28"/>
      <c r="P1010" s="29" t="str">
        <f t="array" ref="P1010">IFERROR(XLOOKUP(D1010, '2_Capability_Map'!$C$2:$C$200, '2_Capability_Map'!$M$2:$M$200, "Active"), "Active")</f>
        <v>Active</v>
      </c>
    </row>
    <row r="1011" ht="199.5" customHeight="1">
      <c r="A1011" s="28" t="s">
        <v>6249</v>
      </c>
      <c r="B1011" s="28" t="s">
        <v>3985</v>
      </c>
      <c r="C1011" s="32" t="s">
        <v>3997</v>
      </c>
      <c r="D1011" s="33" t="s">
        <v>1089</v>
      </c>
      <c r="E1011" s="28" t="s">
        <v>1090</v>
      </c>
      <c r="F1011" s="28" t="s">
        <v>6250</v>
      </c>
      <c r="G1011" s="28" t="s">
        <v>4502</v>
      </c>
      <c r="H1011" s="28" t="s">
        <v>3989</v>
      </c>
      <c r="I1011" s="28" t="s">
        <v>6251</v>
      </c>
      <c r="J1011" s="28" t="s">
        <v>6252</v>
      </c>
      <c r="K1011" s="28" t="s">
        <v>6253</v>
      </c>
      <c r="L1011" s="28" t="s">
        <v>6254</v>
      </c>
      <c r="M1011" s="28" t="s">
        <v>4507</v>
      </c>
      <c r="N1011" s="28" t="s">
        <v>3995</v>
      </c>
      <c r="O1011" s="28"/>
      <c r="P1011" s="29" t="str">
        <f t="array" ref="P1011">IFERROR(XLOOKUP(D1011, '2_Capability_Map'!$C$2:$C$200, '2_Capability_Map'!$M$2:$M$200, "Active"), "Active")</f>
        <v>Active</v>
      </c>
    </row>
    <row r="1012" ht="199.5" customHeight="1">
      <c r="A1012" s="28" t="s">
        <v>6255</v>
      </c>
      <c r="B1012" s="28" t="s">
        <v>3985</v>
      </c>
      <c r="C1012" s="32" t="s">
        <v>4006</v>
      </c>
      <c r="D1012" s="33" t="s">
        <v>1089</v>
      </c>
      <c r="E1012" s="28" t="s">
        <v>1090</v>
      </c>
      <c r="F1012" s="28" t="s">
        <v>6256</v>
      </c>
      <c r="G1012" s="28" t="s">
        <v>4025</v>
      </c>
      <c r="H1012" s="28" t="s">
        <v>3989</v>
      </c>
      <c r="I1012" s="28" t="s">
        <v>6257</v>
      </c>
      <c r="J1012" s="28" t="s">
        <v>6258</v>
      </c>
      <c r="K1012" s="28" t="s">
        <v>6259</v>
      </c>
      <c r="L1012" s="28" t="s">
        <v>6260</v>
      </c>
      <c r="M1012" s="28" t="s">
        <v>4030</v>
      </c>
      <c r="N1012" s="28" t="s">
        <v>3995</v>
      </c>
      <c r="O1012" s="28"/>
      <c r="P1012" s="29" t="str">
        <f t="array" ref="P1012">IFERROR(XLOOKUP(D1012, '2_Capability_Map'!$C$2:$C$200, '2_Capability_Map'!$M$2:$M$200, "Active"), "Active")</f>
        <v>Active</v>
      </c>
    </row>
    <row r="1013" ht="199.5" customHeight="1">
      <c r="A1013" s="28" t="s">
        <v>6261</v>
      </c>
      <c r="B1013" s="28" t="s">
        <v>3985</v>
      </c>
      <c r="C1013" s="32" t="s">
        <v>4015</v>
      </c>
      <c r="D1013" s="33" t="s">
        <v>1089</v>
      </c>
      <c r="E1013" s="28" t="s">
        <v>1090</v>
      </c>
      <c r="F1013" s="28" t="s">
        <v>6262</v>
      </c>
      <c r="G1013" s="28" t="s">
        <v>5075</v>
      </c>
      <c r="H1013" s="28" t="s">
        <v>3989</v>
      </c>
      <c r="I1013" s="28" t="s">
        <v>6263</v>
      </c>
      <c r="J1013" s="28" t="s">
        <v>6264</v>
      </c>
      <c r="K1013" s="28" t="s">
        <v>6265</v>
      </c>
      <c r="L1013" s="28" t="s">
        <v>6266</v>
      </c>
      <c r="M1013" s="28" t="s">
        <v>5080</v>
      </c>
      <c r="N1013" s="28" t="s">
        <v>3995</v>
      </c>
      <c r="O1013" s="28"/>
      <c r="P1013" s="29" t="str">
        <f t="array" ref="P1013">IFERROR(XLOOKUP(D1013, '2_Capability_Map'!$C$2:$C$200, '2_Capability_Map'!$M$2:$M$200, "Active"), "Active")</f>
        <v>Active</v>
      </c>
    </row>
    <row r="1014" ht="199.5" customHeight="1">
      <c r="A1014" s="28" t="s">
        <v>6267</v>
      </c>
      <c r="B1014" s="28" t="s">
        <v>3985</v>
      </c>
      <c r="C1014" s="32" t="s">
        <v>3986</v>
      </c>
      <c r="D1014" s="33" t="s">
        <v>1100</v>
      </c>
      <c r="E1014" s="28" t="s">
        <v>1101</v>
      </c>
      <c r="F1014" s="28" t="s">
        <v>6268</v>
      </c>
      <c r="G1014" s="28" t="s">
        <v>3988</v>
      </c>
      <c r="H1014" s="28" t="s">
        <v>3989</v>
      </c>
      <c r="I1014" s="28" t="s">
        <v>6269</v>
      </c>
      <c r="J1014" s="28" t="s">
        <v>6270</v>
      </c>
      <c r="K1014" s="28" t="s">
        <v>6271</v>
      </c>
      <c r="L1014" s="28" t="s">
        <v>6272</v>
      </c>
      <c r="M1014" s="28" t="s">
        <v>3994</v>
      </c>
      <c r="N1014" s="28" t="s">
        <v>3995</v>
      </c>
      <c r="O1014" s="28"/>
      <c r="P1014" s="29" t="str">
        <f t="array" ref="P1014">IFERROR(XLOOKUP(D1014, '2_Capability_Map'!$C$2:$C$200, '2_Capability_Map'!$M$2:$M$200, "Active"), "Active")</f>
        <v>Active</v>
      </c>
    </row>
    <row r="1015" ht="199.5" customHeight="1">
      <c r="A1015" s="28" t="s">
        <v>6273</v>
      </c>
      <c r="B1015" s="28" t="s">
        <v>3985</v>
      </c>
      <c r="C1015" s="32" t="s">
        <v>4015</v>
      </c>
      <c r="D1015" s="33" t="s">
        <v>1100</v>
      </c>
      <c r="E1015" s="28" t="s">
        <v>1101</v>
      </c>
      <c r="F1015" s="28" t="s">
        <v>6274</v>
      </c>
      <c r="G1015" s="28" t="s">
        <v>5075</v>
      </c>
      <c r="H1015" s="28" t="s">
        <v>3989</v>
      </c>
      <c r="I1015" s="28" t="s">
        <v>6275</v>
      </c>
      <c r="J1015" s="28" t="s">
        <v>6276</v>
      </c>
      <c r="K1015" s="28" t="s">
        <v>6277</v>
      </c>
      <c r="L1015" s="28" t="s">
        <v>6278</v>
      </c>
      <c r="M1015" s="28" t="s">
        <v>5080</v>
      </c>
      <c r="N1015" s="28" t="s">
        <v>3995</v>
      </c>
      <c r="O1015" s="28"/>
      <c r="P1015" s="29" t="str">
        <f t="array" ref="P1015">IFERROR(XLOOKUP(D1015, '2_Capability_Map'!$C$2:$C$200, '2_Capability_Map'!$M$2:$M$200, "Active"), "Active")</f>
        <v>Active</v>
      </c>
    </row>
    <row r="1016" ht="199.5" customHeight="1">
      <c r="A1016" s="28" t="s">
        <v>6279</v>
      </c>
      <c r="B1016" s="28" t="s">
        <v>3985</v>
      </c>
      <c r="C1016" s="32" t="s">
        <v>4006</v>
      </c>
      <c r="D1016" s="33" t="s">
        <v>1100</v>
      </c>
      <c r="E1016" s="28" t="s">
        <v>1101</v>
      </c>
      <c r="F1016" s="28" t="s">
        <v>6280</v>
      </c>
      <c r="G1016" s="28" t="s">
        <v>4008</v>
      </c>
      <c r="H1016" s="28" t="s">
        <v>3989</v>
      </c>
      <c r="I1016" s="28" t="s">
        <v>6281</v>
      </c>
      <c r="J1016" s="28" t="s">
        <v>6282</v>
      </c>
      <c r="K1016" s="28" t="s">
        <v>6283</v>
      </c>
      <c r="L1016" s="28" t="s">
        <v>6284</v>
      </c>
      <c r="M1016" s="28" t="s">
        <v>4013</v>
      </c>
      <c r="N1016" s="28" t="s">
        <v>3995</v>
      </c>
      <c r="O1016" s="28"/>
      <c r="P1016" s="29" t="str">
        <f t="array" ref="P1016">IFERROR(XLOOKUP(D1016, '2_Capability_Map'!$C$2:$C$200, '2_Capability_Map'!$M$2:$M$200, "Active"), "Active")</f>
        <v>Active</v>
      </c>
    </row>
    <row r="1017" ht="199.5" customHeight="1">
      <c r="A1017" s="28" t="s">
        <v>6285</v>
      </c>
      <c r="B1017" s="28" t="s">
        <v>3985</v>
      </c>
      <c r="C1017" s="32" t="s">
        <v>4015</v>
      </c>
      <c r="D1017" s="33" t="s">
        <v>1100</v>
      </c>
      <c r="E1017" s="28" t="s">
        <v>1101</v>
      </c>
      <c r="F1017" s="28" t="s">
        <v>6286</v>
      </c>
      <c r="G1017" s="28" t="s">
        <v>4017</v>
      </c>
      <c r="H1017" s="28" t="s">
        <v>3989</v>
      </c>
      <c r="I1017" s="28" t="s">
        <v>6287</v>
      </c>
      <c r="J1017" s="28" t="s">
        <v>6288</v>
      </c>
      <c r="K1017" s="28" t="s">
        <v>6289</v>
      </c>
      <c r="L1017" s="28" t="s">
        <v>6290</v>
      </c>
      <c r="M1017" s="28" t="s">
        <v>4022</v>
      </c>
      <c r="N1017" s="28" t="s">
        <v>3995</v>
      </c>
      <c r="O1017" s="28"/>
      <c r="P1017" s="29" t="str">
        <f t="array" ref="P1017">IFERROR(XLOOKUP(D1017, '2_Capability_Map'!$C$2:$C$200, '2_Capability_Map'!$M$2:$M$200, "Active"), "Active")</f>
        <v>Active</v>
      </c>
    </row>
    <row r="1018" ht="199.5" customHeight="1">
      <c r="A1018" s="28" t="s">
        <v>6291</v>
      </c>
      <c r="B1018" s="28" t="s">
        <v>3985</v>
      </c>
      <c r="C1018" s="32" t="s">
        <v>4006</v>
      </c>
      <c r="D1018" s="33" t="s">
        <v>1108</v>
      </c>
      <c r="E1018" s="28" t="s">
        <v>1109</v>
      </c>
      <c r="F1018" s="28" t="s">
        <v>6292</v>
      </c>
      <c r="G1018" s="28" t="s">
        <v>4008</v>
      </c>
      <c r="H1018" s="28" t="s">
        <v>3989</v>
      </c>
      <c r="I1018" s="28" t="s">
        <v>6293</v>
      </c>
      <c r="J1018" s="28" t="s">
        <v>6294</v>
      </c>
      <c r="K1018" s="28" t="s">
        <v>6295</v>
      </c>
      <c r="L1018" s="28" t="s">
        <v>6296</v>
      </c>
      <c r="M1018" s="28" t="s">
        <v>4013</v>
      </c>
      <c r="N1018" s="28" t="s">
        <v>3995</v>
      </c>
      <c r="O1018" s="28"/>
      <c r="P1018" s="29" t="str">
        <f t="array" ref="P1018">IFERROR(XLOOKUP(D1018, '2_Capability_Map'!$C$2:$C$200, '2_Capability_Map'!$M$2:$M$200, "Active"), "Active")</f>
        <v>Active</v>
      </c>
    </row>
    <row r="1019" ht="199.5" customHeight="1">
      <c r="A1019" s="28" t="s">
        <v>6297</v>
      </c>
      <c r="B1019" s="28" t="s">
        <v>3985</v>
      </c>
      <c r="C1019" s="32" t="s">
        <v>4015</v>
      </c>
      <c r="D1019" s="33" t="s">
        <v>1108</v>
      </c>
      <c r="E1019" s="28" t="s">
        <v>1109</v>
      </c>
      <c r="F1019" s="28" t="s">
        <v>6298</v>
      </c>
      <c r="G1019" s="28" t="s">
        <v>5075</v>
      </c>
      <c r="H1019" s="28" t="s">
        <v>3989</v>
      </c>
      <c r="I1019" s="28" t="s">
        <v>6299</v>
      </c>
      <c r="J1019" s="28" t="s">
        <v>6300</v>
      </c>
      <c r="K1019" s="28" t="s">
        <v>6301</v>
      </c>
      <c r="L1019" s="28" t="s">
        <v>6302</v>
      </c>
      <c r="M1019" s="28" t="s">
        <v>5080</v>
      </c>
      <c r="N1019" s="28" t="s">
        <v>3995</v>
      </c>
      <c r="O1019" s="28"/>
      <c r="P1019" s="29" t="str">
        <f t="array" ref="P1019">IFERROR(XLOOKUP(D1019, '2_Capability_Map'!$C$2:$C$200, '2_Capability_Map'!$M$2:$M$200, "Active"), "Active")</f>
        <v>Active</v>
      </c>
    </row>
    <row r="1020" ht="199.5" customHeight="1">
      <c r="A1020" s="28" t="s">
        <v>6303</v>
      </c>
      <c r="B1020" s="28" t="s">
        <v>3985</v>
      </c>
      <c r="C1020" s="32" t="s">
        <v>4015</v>
      </c>
      <c r="D1020" s="33" t="s">
        <v>1108</v>
      </c>
      <c r="E1020" s="28" t="s">
        <v>1109</v>
      </c>
      <c r="F1020" s="28" t="s">
        <v>6304</v>
      </c>
      <c r="G1020" s="28" t="s">
        <v>4017</v>
      </c>
      <c r="H1020" s="28" t="s">
        <v>3989</v>
      </c>
      <c r="I1020" s="28" t="s">
        <v>6305</v>
      </c>
      <c r="J1020" s="28" t="s">
        <v>6306</v>
      </c>
      <c r="K1020" s="28" t="s">
        <v>6307</v>
      </c>
      <c r="L1020" s="28" t="s">
        <v>6308</v>
      </c>
      <c r="M1020" s="28" t="s">
        <v>4022</v>
      </c>
      <c r="N1020" s="28" t="s">
        <v>3995</v>
      </c>
      <c r="O1020" s="28"/>
      <c r="P1020" s="29" t="str">
        <f t="array" ref="P1020">IFERROR(XLOOKUP(D1020, '2_Capability_Map'!$C$2:$C$200, '2_Capability_Map'!$M$2:$M$200, "Active"), "Active")</f>
        <v>Active</v>
      </c>
    </row>
    <row r="1021" ht="199.5" customHeight="1">
      <c r="A1021" s="28" t="s">
        <v>6309</v>
      </c>
      <c r="B1021" s="28" t="s">
        <v>3985</v>
      </c>
      <c r="C1021" s="32" t="s">
        <v>3986</v>
      </c>
      <c r="D1021" s="33" t="s">
        <v>1108</v>
      </c>
      <c r="E1021" s="28" t="s">
        <v>1109</v>
      </c>
      <c r="F1021" s="28" t="s">
        <v>6310</v>
      </c>
      <c r="G1021" s="28" t="s">
        <v>3988</v>
      </c>
      <c r="H1021" s="28" t="s">
        <v>3989</v>
      </c>
      <c r="I1021" s="28" t="s">
        <v>6311</v>
      </c>
      <c r="J1021" s="28" t="s">
        <v>6312</v>
      </c>
      <c r="K1021" s="28" t="s">
        <v>6313</v>
      </c>
      <c r="L1021" s="28" t="s">
        <v>6314</v>
      </c>
      <c r="M1021" s="28" t="s">
        <v>3994</v>
      </c>
      <c r="N1021" s="28" t="s">
        <v>3995</v>
      </c>
      <c r="O1021" s="28"/>
      <c r="P1021" s="29" t="str">
        <f t="array" ref="P1021">IFERROR(XLOOKUP(D1021, '2_Capability_Map'!$C$2:$C$200, '2_Capability_Map'!$M$2:$M$200, "Active"), "Active")</f>
        <v>Active</v>
      </c>
    </row>
    <row r="1022" ht="199.5" customHeight="1">
      <c r="A1022" s="28" t="s">
        <v>6315</v>
      </c>
      <c r="B1022" s="28" t="s">
        <v>3985</v>
      </c>
      <c r="C1022" s="32" t="s">
        <v>4006</v>
      </c>
      <c r="D1022" s="33" t="s">
        <v>1124</v>
      </c>
      <c r="E1022" s="28" t="s">
        <v>1125</v>
      </c>
      <c r="F1022" s="28" t="s">
        <v>6316</v>
      </c>
      <c r="G1022" s="28" t="s">
        <v>4107</v>
      </c>
      <c r="H1022" s="28" t="s">
        <v>3989</v>
      </c>
      <c r="I1022" s="28" t="s">
        <v>6317</v>
      </c>
      <c r="J1022" s="28" t="s">
        <v>6318</v>
      </c>
      <c r="K1022" s="28" t="s">
        <v>6319</v>
      </c>
      <c r="L1022" s="28" t="s">
        <v>6320</v>
      </c>
      <c r="M1022" s="28" t="s">
        <v>4112</v>
      </c>
      <c r="N1022" s="28" t="s">
        <v>3995</v>
      </c>
      <c r="O1022" s="28"/>
      <c r="P1022" s="29" t="str">
        <f t="array" ref="P1022">IFERROR(XLOOKUP(D1022, '2_Capability_Map'!$C$2:$C$200, '2_Capability_Map'!$M$2:$M$200, "Active"), "Active")</f>
        <v>Active</v>
      </c>
    </row>
    <row r="1023" ht="199.5" customHeight="1">
      <c r="A1023" s="28" t="s">
        <v>6321</v>
      </c>
      <c r="B1023" s="28" t="s">
        <v>3985</v>
      </c>
      <c r="C1023" s="32" t="s">
        <v>4006</v>
      </c>
      <c r="D1023" s="33" t="s">
        <v>1124</v>
      </c>
      <c r="E1023" s="28" t="s">
        <v>1125</v>
      </c>
      <c r="F1023" s="28" t="s">
        <v>6322</v>
      </c>
      <c r="G1023" s="28" t="s">
        <v>5335</v>
      </c>
      <c r="H1023" s="28" t="s">
        <v>3989</v>
      </c>
      <c r="I1023" s="28" t="s">
        <v>6323</v>
      </c>
      <c r="J1023" s="28" t="s">
        <v>6324</v>
      </c>
      <c r="K1023" s="28" t="s">
        <v>6325</v>
      </c>
      <c r="L1023" s="28" t="s">
        <v>6326</v>
      </c>
      <c r="M1023" s="28" t="s">
        <v>5340</v>
      </c>
      <c r="N1023" s="28" t="s">
        <v>3995</v>
      </c>
      <c r="O1023" s="28"/>
      <c r="P1023" s="29" t="str">
        <f t="array" ref="P1023">IFERROR(XLOOKUP(D1023, '2_Capability_Map'!$C$2:$C$200, '2_Capability_Map'!$M$2:$M$200, "Active"), "Active")</f>
        <v>Active</v>
      </c>
    </row>
    <row r="1024" ht="199.5" customHeight="1">
      <c r="A1024" s="28" t="s">
        <v>6327</v>
      </c>
      <c r="B1024" s="28" t="s">
        <v>3985</v>
      </c>
      <c r="C1024" s="32" t="s">
        <v>4006</v>
      </c>
      <c r="D1024" s="33" t="s">
        <v>1124</v>
      </c>
      <c r="E1024" s="28" t="s">
        <v>1125</v>
      </c>
      <c r="F1024" s="28" t="s">
        <v>6328</v>
      </c>
      <c r="G1024" s="28" t="s">
        <v>4099</v>
      </c>
      <c r="H1024" s="28" t="s">
        <v>3989</v>
      </c>
      <c r="I1024" s="28" t="s">
        <v>6329</v>
      </c>
      <c r="J1024" s="28" t="s">
        <v>6330</v>
      </c>
      <c r="K1024" s="28" t="s">
        <v>6331</v>
      </c>
      <c r="L1024" s="28" t="s">
        <v>6332</v>
      </c>
      <c r="M1024" s="28" t="s">
        <v>4104</v>
      </c>
      <c r="N1024" s="28" t="s">
        <v>3995</v>
      </c>
      <c r="O1024" s="28"/>
      <c r="P1024" s="29" t="str">
        <f t="array" ref="P1024">IFERROR(XLOOKUP(D1024, '2_Capability_Map'!$C$2:$C$200, '2_Capability_Map'!$M$2:$M$200, "Active"), "Active")</f>
        <v>Active</v>
      </c>
    </row>
    <row r="1025" ht="199.5" customHeight="1">
      <c r="A1025" s="28" t="s">
        <v>6333</v>
      </c>
      <c r="B1025" s="28" t="s">
        <v>3985</v>
      </c>
      <c r="C1025" s="32" t="s">
        <v>4015</v>
      </c>
      <c r="D1025" s="33" t="s">
        <v>1124</v>
      </c>
      <c r="E1025" s="28" t="s">
        <v>1125</v>
      </c>
      <c r="F1025" s="28" t="s">
        <v>6334</v>
      </c>
      <c r="G1025" s="28" t="s">
        <v>4017</v>
      </c>
      <c r="H1025" s="28" t="s">
        <v>3989</v>
      </c>
      <c r="I1025" s="28" t="s">
        <v>6335</v>
      </c>
      <c r="J1025" s="28" t="s">
        <v>6336</v>
      </c>
      <c r="K1025" s="28" t="s">
        <v>6337</v>
      </c>
      <c r="L1025" s="28" t="s">
        <v>6338</v>
      </c>
      <c r="M1025" s="28" t="s">
        <v>4022</v>
      </c>
      <c r="N1025" s="28" t="s">
        <v>3995</v>
      </c>
      <c r="O1025" s="28"/>
      <c r="P1025" s="29" t="str">
        <f t="array" ref="P1025">IFERROR(XLOOKUP(D1025, '2_Capability_Map'!$C$2:$C$200, '2_Capability_Map'!$M$2:$M$200, "Active"), "Active")</f>
        <v>Active</v>
      </c>
    </row>
    <row r="1026" ht="199.5" customHeight="1">
      <c r="A1026" s="28" t="s">
        <v>6339</v>
      </c>
      <c r="B1026" s="28" t="s">
        <v>3985</v>
      </c>
      <c r="C1026" s="32" t="s">
        <v>4006</v>
      </c>
      <c r="D1026" s="33" t="s">
        <v>1137</v>
      </c>
      <c r="E1026" s="28" t="s">
        <v>1138</v>
      </c>
      <c r="F1026" s="28" t="s">
        <v>6340</v>
      </c>
      <c r="G1026" s="28" t="s">
        <v>4107</v>
      </c>
      <c r="H1026" s="28" t="s">
        <v>3989</v>
      </c>
      <c r="I1026" s="28" t="s">
        <v>6341</v>
      </c>
      <c r="J1026" s="28" t="s">
        <v>6342</v>
      </c>
      <c r="K1026" s="28" t="s">
        <v>6343</v>
      </c>
      <c r="L1026" s="28" t="s">
        <v>6344</v>
      </c>
      <c r="M1026" s="28" t="s">
        <v>4112</v>
      </c>
      <c r="N1026" s="28" t="s">
        <v>3995</v>
      </c>
      <c r="O1026" s="28"/>
      <c r="P1026" s="29" t="str">
        <f t="array" ref="P1026">IFERROR(XLOOKUP(D1026, '2_Capability_Map'!$C$2:$C$200, '2_Capability_Map'!$M$2:$M$200, "Active"), "Active")</f>
        <v>Active</v>
      </c>
    </row>
    <row r="1027" ht="199.5" customHeight="1">
      <c r="A1027" s="28" t="s">
        <v>6345</v>
      </c>
      <c r="B1027" s="28" t="s">
        <v>3985</v>
      </c>
      <c r="C1027" s="32" t="s">
        <v>4006</v>
      </c>
      <c r="D1027" s="33" t="s">
        <v>1137</v>
      </c>
      <c r="E1027" s="28" t="s">
        <v>1138</v>
      </c>
      <c r="F1027" s="28" t="s">
        <v>6346</v>
      </c>
      <c r="G1027" s="28" t="s">
        <v>4099</v>
      </c>
      <c r="H1027" s="28" t="s">
        <v>3989</v>
      </c>
      <c r="I1027" s="28" t="s">
        <v>6347</v>
      </c>
      <c r="J1027" s="28" t="s">
        <v>6348</v>
      </c>
      <c r="K1027" s="28" t="s">
        <v>6349</v>
      </c>
      <c r="L1027" s="28" t="s">
        <v>6350</v>
      </c>
      <c r="M1027" s="28" t="s">
        <v>4104</v>
      </c>
      <c r="N1027" s="28" t="s">
        <v>3995</v>
      </c>
      <c r="O1027" s="28"/>
      <c r="P1027" s="29" t="str">
        <f t="array" ref="P1027">IFERROR(XLOOKUP(D1027, '2_Capability_Map'!$C$2:$C$200, '2_Capability_Map'!$M$2:$M$200, "Active"), "Active")</f>
        <v>Active</v>
      </c>
    </row>
    <row r="1028" ht="199.5" customHeight="1">
      <c r="A1028" s="28" t="s">
        <v>6351</v>
      </c>
      <c r="B1028" s="28" t="s">
        <v>3985</v>
      </c>
      <c r="C1028" s="32" t="s">
        <v>4015</v>
      </c>
      <c r="D1028" s="33" t="s">
        <v>1137</v>
      </c>
      <c r="E1028" s="28" t="s">
        <v>1138</v>
      </c>
      <c r="F1028" s="28" t="s">
        <v>6352</v>
      </c>
      <c r="G1028" s="28" t="s">
        <v>4017</v>
      </c>
      <c r="H1028" s="28" t="s">
        <v>3989</v>
      </c>
      <c r="I1028" s="28" t="s">
        <v>6353</v>
      </c>
      <c r="J1028" s="28" t="s">
        <v>6354</v>
      </c>
      <c r="K1028" s="28" t="s">
        <v>6355</v>
      </c>
      <c r="L1028" s="28" t="s">
        <v>6356</v>
      </c>
      <c r="M1028" s="28" t="s">
        <v>4022</v>
      </c>
      <c r="N1028" s="28" t="s">
        <v>3995</v>
      </c>
      <c r="O1028" s="28"/>
      <c r="P1028" s="29" t="str">
        <f t="array" ref="P1028">IFERROR(XLOOKUP(D1028, '2_Capability_Map'!$C$2:$C$200, '2_Capability_Map'!$M$2:$M$200, "Active"), "Active")</f>
        <v>Active</v>
      </c>
    </row>
    <row r="1029" ht="199.5" customHeight="1">
      <c r="A1029" s="28" t="s">
        <v>6357</v>
      </c>
      <c r="B1029" s="28" t="s">
        <v>3985</v>
      </c>
      <c r="C1029" s="32" t="s">
        <v>4006</v>
      </c>
      <c r="D1029" s="33" t="s">
        <v>1137</v>
      </c>
      <c r="E1029" s="28" t="s">
        <v>1138</v>
      </c>
      <c r="F1029" s="28" t="s">
        <v>6358</v>
      </c>
      <c r="G1029" s="28" t="s">
        <v>5335</v>
      </c>
      <c r="H1029" s="28" t="s">
        <v>3989</v>
      </c>
      <c r="I1029" s="28" t="s">
        <v>6359</v>
      </c>
      <c r="J1029" s="28" t="s">
        <v>6360</v>
      </c>
      <c r="K1029" s="28" t="s">
        <v>6361</v>
      </c>
      <c r="L1029" s="28" t="s">
        <v>6362</v>
      </c>
      <c r="M1029" s="28" t="s">
        <v>5340</v>
      </c>
      <c r="N1029" s="28" t="s">
        <v>3995</v>
      </c>
      <c r="O1029" s="28"/>
      <c r="P1029" s="29" t="str">
        <f t="array" ref="P1029">IFERROR(XLOOKUP(D1029, '2_Capability_Map'!$C$2:$C$200, '2_Capability_Map'!$M$2:$M$200, "Active"), "Active")</f>
        <v>Active</v>
      </c>
    </row>
    <row r="1030" ht="199.5" customHeight="1">
      <c r="A1030" s="28" t="s">
        <v>6363</v>
      </c>
      <c r="B1030" s="28" t="s">
        <v>3985</v>
      </c>
      <c r="C1030" s="32" t="s">
        <v>4006</v>
      </c>
      <c r="D1030" s="33" t="s">
        <v>1142</v>
      </c>
      <c r="E1030" s="28" t="s">
        <v>1143</v>
      </c>
      <c r="F1030" s="28" t="s">
        <v>6364</v>
      </c>
      <c r="G1030" s="28" t="s">
        <v>4099</v>
      </c>
      <c r="H1030" s="28" t="s">
        <v>3989</v>
      </c>
      <c r="I1030" s="28" t="s">
        <v>6365</v>
      </c>
      <c r="J1030" s="28" t="s">
        <v>6366</v>
      </c>
      <c r="K1030" s="28" t="s">
        <v>6367</v>
      </c>
      <c r="L1030" s="28" t="s">
        <v>6368</v>
      </c>
      <c r="M1030" s="28" t="s">
        <v>4104</v>
      </c>
      <c r="N1030" s="28" t="s">
        <v>3995</v>
      </c>
      <c r="O1030" s="28"/>
      <c r="P1030" s="29" t="str">
        <f t="array" ref="P1030">IFERROR(XLOOKUP(D1030, '2_Capability_Map'!$C$2:$C$200, '2_Capability_Map'!$M$2:$M$200, "Active"), "Active")</f>
        <v>Active</v>
      </c>
    </row>
    <row r="1031" ht="199.5" customHeight="1">
      <c r="A1031" s="28" t="s">
        <v>6369</v>
      </c>
      <c r="B1031" s="28" t="s">
        <v>3985</v>
      </c>
      <c r="C1031" s="32" t="s">
        <v>4015</v>
      </c>
      <c r="D1031" s="33" t="s">
        <v>1142</v>
      </c>
      <c r="E1031" s="28" t="s">
        <v>1143</v>
      </c>
      <c r="F1031" s="28" t="s">
        <v>6370</v>
      </c>
      <c r="G1031" s="28" t="s">
        <v>4017</v>
      </c>
      <c r="H1031" s="28" t="s">
        <v>3989</v>
      </c>
      <c r="I1031" s="28" t="s">
        <v>6371</v>
      </c>
      <c r="J1031" s="28" t="s">
        <v>6372</v>
      </c>
      <c r="K1031" s="28" t="s">
        <v>6373</v>
      </c>
      <c r="L1031" s="28" t="s">
        <v>6374</v>
      </c>
      <c r="M1031" s="28" t="s">
        <v>4022</v>
      </c>
      <c r="N1031" s="28" t="s">
        <v>3995</v>
      </c>
      <c r="O1031" s="28"/>
      <c r="P1031" s="29" t="str">
        <f t="array" ref="P1031">IFERROR(XLOOKUP(D1031, '2_Capability_Map'!$C$2:$C$200, '2_Capability_Map'!$M$2:$M$200, "Active"), "Active")</f>
        <v>Active</v>
      </c>
    </row>
    <row r="1032" ht="199.5" customHeight="1">
      <c r="A1032" s="28" t="s">
        <v>6375</v>
      </c>
      <c r="B1032" s="28" t="s">
        <v>3985</v>
      </c>
      <c r="C1032" s="32" t="s">
        <v>4006</v>
      </c>
      <c r="D1032" s="33" t="s">
        <v>1142</v>
      </c>
      <c r="E1032" s="28" t="s">
        <v>1143</v>
      </c>
      <c r="F1032" s="28" t="s">
        <v>6376</v>
      </c>
      <c r="G1032" s="28" t="s">
        <v>4107</v>
      </c>
      <c r="H1032" s="28" t="s">
        <v>3989</v>
      </c>
      <c r="I1032" s="28" t="s">
        <v>6377</v>
      </c>
      <c r="J1032" s="28" t="s">
        <v>6378</v>
      </c>
      <c r="K1032" s="28" t="s">
        <v>6379</v>
      </c>
      <c r="L1032" s="28" t="s">
        <v>6380</v>
      </c>
      <c r="M1032" s="28" t="s">
        <v>4112</v>
      </c>
      <c r="N1032" s="28" t="s">
        <v>3995</v>
      </c>
      <c r="O1032" s="28"/>
      <c r="P1032" s="29" t="str">
        <f t="array" ref="P1032">IFERROR(XLOOKUP(D1032, '2_Capability_Map'!$C$2:$C$200, '2_Capability_Map'!$M$2:$M$200, "Active"), "Active")</f>
        <v>Active</v>
      </c>
    </row>
    <row r="1033" ht="199.5" customHeight="1">
      <c r="A1033" s="28" t="s">
        <v>6381</v>
      </c>
      <c r="B1033" s="28" t="s">
        <v>3985</v>
      </c>
      <c r="C1033" s="32" t="s">
        <v>4006</v>
      </c>
      <c r="D1033" s="33" t="s">
        <v>1142</v>
      </c>
      <c r="E1033" s="28" t="s">
        <v>1143</v>
      </c>
      <c r="F1033" s="28" t="s">
        <v>6382</v>
      </c>
      <c r="G1033" s="28" t="s">
        <v>5335</v>
      </c>
      <c r="H1033" s="28" t="s">
        <v>3989</v>
      </c>
      <c r="I1033" s="28" t="s">
        <v>6383</v>
      </c>
      <c r="J1033" s="28" t="s">
        <v>6384</v>
      </c>
      <c r="K1033" s="28" t="s">
        <v>6385</v>
      </c>
      <c r="L1033" s="28" t="s">
        <v>6386</v>
      </c>
      <c r="M1033" s="28" t="s">
        <v>5340</v>
      </c>
      <c r="N1033" s="28" t="s">
        <v>3995</v>
      </c>
      <c r="O1033" s="28"/>
      <c r="P1033" s="29" t="str">
        <f t="array" ref="P1033">IFERROR(XLOOKUP(D1033, '2_Capability_Map'!$C$2:$C$200, '2_Capability_Map'!$M$2:$M$200, "Active"), "Active")</f>
        <v>Active</v>
      </c>
    </row>
    <row r="1034" ht="199.5" customHeight="1">
      <c r="A1034" s="28" t="s">
        <v>6387</v>
      </c>
      <c r="B1034" s="28" t="s">
        <v>3985</v>
      </c>
      <c r="C1034" s="32" t="s">
        <v>4006</v>
      </c>
      <c r="D1034" s="33" t="s">
        <v>1148</v>
      </c>
      <c r="E1034" s="28" t="s">
        <v>1149</v>
      </c>
      <c r="F1034" s="28" t="s">
        <v>6388</v>
      </c>
      <c r="G1034" s="28" t="s">
        <v>4099</v>
      </c>
      <c r="H1034" s="28" t="s">
        <v>3989</v>
      </c>
      <c r="I1034" s="28" t="s">
        <v>6389</v>
      </c>
      <c r="J1034" s="28" t="s">
        <v>6390</v>
      </c>
      <c r="K1034" s="28" t="s">
        <v>6391</v>
      </c>
      <c r="L1034" s="28" t="s">
        <v>6392</v>
      </c>
      <c r="M1034" s="28" t="s">
        <v>4104</v>
      </c>
      <c r="N1034" s="28" t="s">
        <v>3995</v>
      </c>
      <c r="O1034" s="28"/>
      <c r="P1034" s="29" t="str">
        <f t="array" ref="P1034">IFERROR(XLOOKUP(D1034, '2_Capability_Map'!$C$2:$C$200, '2_Capability_Map'!$M$2:$M$200, "Active"), "Active")</f>
        <v>Active</v>
      </c>
    </row>
    <row r="1035" ht="199.5" customHeight="1">
      <c r="A1035" s="28" t="s">
        <v>6393</v>
      </c>
      <c r="B1035" s="28" t="s">
        <v>3985</v>
      </c>
      <c r="C1035" s="32" t="s">
        <v>4006</v>
      </c>
      <c r="D1035" s="33" t="s">
        <v>1148</v>
      </c>
      <c r="E1035" s="28" t="s">
        <v>1149</v>
      </c>
      <c r="F1035" s="28" t="s">
        <v>6394</v>
      </c>
      <c r="G1035" s="28" t="s">
        <v>4008</v>
      </c>
      <c r="H1035" s="28" t="s">
        <v>3989</v>
      </c>
      <c r="I1035" s="28" t="s">
        <v>6395</v>
      </c>
      <c r="J1035" s="28" t="s">
        <v>6396</v>
      </c>
      <c r="K1035" s="28" t="s">
        <v>6397</v>
      </c>
      <c r="L1035" s="28" t="s">
        <v>6398</v>
      </c>
      <c r="M1035" s="28" t="s">
        <v>4013</v>
      </c>
      <c r="N1035" s="28" t="s">
        <v>3995</v>
      </c>
      <c r="O1035" s="28"/>
      <c r="P1035" s="29" t="str">
        <f t="array" ref="P1035">IFERROR(XLOOKUP(D1035, '2_Capability_Map'!$C$2:$C$200, '2_Capability_Map'!$M$2:$M$200, "Active"), "Active")</f>
        <v>Active</v>
      </c>
    </row>
    <row r="1036" ht="199.5" customHeight="1">
      <c r="A1036" s="28" t="s">
        <v>6399</v>
      </c>
      <c r="B1036" s="28" t="s">
        <v>3985</v>
      </c>
      <c r="C1036" s="32" t="s">
        <v>4015</v>
      </c>
      <c r="D1036" s="33" t="s">
        <v>1148</v>
      </c>
      <c r="E1036" s="28" t="s">
        <v>1149</v>
      </c>
      <c r="F1036" s="28" t="s">
        <v>6400</v>
      </c>
      <c r="G1036" s="28" t="s">
        <v>4017</v>
      </c>
      <c r="H1036" s="28" t="s">
        <v>3989</v>
      </c>
      <c r="I1036" s="28" t="s">
        <v>6401</v>
      </c>
      <c r="J1036" s="28" t="s">
        <v>6402</v>
      </c>
      <c r="K1036" s="28" t="s">
        <v>6403</v>
      </c>
      <c r="L1036" s="28" t="s">
        <v>6404</v>
      </c>
      <c r="M1036" s="28" t="s">
        <v>4022</v>
      </c>
      <c r="N1036" s="28" t="s">
        <v>3995</v>
      </c>
      <c r="O1036" s="28"/>
      <c r="P1036" s="29" t="str">
        <f t="array" ref="P1036">IFERROR(XLOOKUP(D1036, '2_Capability_Map'!$C$2:$C$200, '2_Capability_Map'!$M$2:$M$200, "Active"), "Active")</f>
        <v>Active</v>
      </c>
    </row>
    <row r="1037" ht="199.5" customHeight="1">
      <c r="A1037" s="28" t="s">
        <v>6405</v>
      </c>
      <c r="B1037" s="28" t="s">
        <v>3985</v>
      </c>
      <c r="C1037" s="32" t="s">
        <v>4006</v>
      </c>
      <c r="D1037" s="33" t="s">
        <v>1148</v>
      </c>
      <c r="E1037" s="28" t="s">
        <v>1149</v>
      </c>
      <c r="F1037" s="28" t="s">
        <v>6406</v>
      </c>
      <c r="G1037" s="28" t="s">
        <v>4107</v>
      </c>
      <c r="H1037" s="28" t="s">
        <v>3989</v>
      </c>
      <c r="I1037" s="28" t="s">
        <v>6407</v>
      </c>
      <c r="J1037" s="28" t="s">
        <v>6408</v>
      </c>
      <c r="K1037" s="28" t="s">
        <v>6409</v>
      </c>
      <c r="L1037" s="28" t="s">
        <v>6410</v>
      </c>
      <c r="M1037" s="28" t="s">
        <v>4112</v>
      </c>
      <c r="N1037" s="28" t="s">
        <v>3995</v>
      </c>
      <c r="O1037" s="28"/>
      <c r="P1037" s="29" t="str">
        <f t="array" ref="P1037">IFERROR(XLOOKUP(D1037, '2_Capability_Map'!$C$2:$C$200, '2_Capability_Map'!$M$2:$M$200, "Active"), "Active")</f>
        <v>Active</v>
      </c>
    </row>
    <row r="1038" ht="199.5" customHeight="1">
      <c r="A1038" s="28" t="s">
        <v>6411</v>
      </c>
      <c r="B1038" s="28" t="s">
        <v>3985</v>
      </c>
      <c r="C1038" s="32" t="s">
        <v>4006</v>
      </c>
      <c r="D1038" s="33" t="s">
        <v>1156</v>
      </c>
      <c r="E1038" s="28" t="s">
        <v>1157</v>
      </c>
      <c r="F1038" s="28" t="s">
        <v>6412</v>
      </c>
      <c r="G1038" s="28" t="s">
        <v>4107</v>
      </c>
      <c r="H1038" s="28" t="s">
        <v>3989</v>
      </c>
      <c r="I1038" s="28" t="s">
        <v>6413</v>
      </c>
      <c r="J1038" s="28" t="s">
        <v>6414</v>
      </c>
      <c r="K1038" s="28" t="s">
        <v>6415</v>
      </c>
      <c r="L1038" s="28" t="s">
        <v>6416</v>
      </c>
      <c r="M1038" s="28" t="s">
        <v>4112</v>
      </c>
      <c r="N1038" s="28" t="s">
        <v>3995</v>
      </c>
      <c r="O1038" s="28"/>
      <c r="P1038" s="29" t="str">
        <f t="array" ref="P1038">IFERROR(XLOOKUP(D1038, '2_Capability_Map'!$C$2:$C$200, '2_Capability_Map'!$M$2:$M$200, "Active"), "Active")</f>
        <v>Active</v>
      </c>
    </row>
    <row r="1039" ht="199.5" customHeight="1">
      <c r="A1039" s="28" t="s">
        <v>6417</v>
      </c>
      <c r="B1039" s="28" t="s">
        <v>3985</v>
      </c>
      <c r="C1039" s="32" t="s">
        <v>4015</v>
      </c>
      <c r="D1039" s="33" t="s">
        <v>1156</v>
      </c>
      <c r="E1039" s="28" t="s">
        <v>1157</v>
      </c>
      <c r="F1039" s="28" t="s">
        <v>6418</v>
      </c>
      <c r="G1039" s="28" t="s">
        <v>4017</v>
      </c>
      <c r="H1039" s="28" t="s">
        <v>3989</v>
      </c>
      <c r="I1039" s="28" t="s">
        <v>6419</v>
      </c>
      <c r="J1039" s="28" t="s">
        <v>6420</v>
      </c>
      <c r="K1039" s="28" t="s">
        <v>6421</v>
      </c>
      <c r="L1039" s="28" t="s">
        <v>6422</v>
      </c>
      <c r="M1039" s="28" t="s">
        <v>4022</v>
      </c>
      <c r="N1039" s="28" t="s">
        <v>3995</v>
      </c>
      <c r="O1039" s="28"/>
      <c r="P1039" s="29" t="str">
        <f t="array" ref="P1039">IFERROR(XLOOKUP(D1039, '2_Capability_Map'!$C$2:$C$200, '2_Capability_Map'!$M$2:$M$200, "Active"), "Active")</f>
        <v>Active</v>
      </c>
    </row>
    <row r="1040" ht="199.5" customHeight="1">
      <c r="A1040" s="28" t="s">
        <v>6423</v>
      </c>
      <c r="B1040" s="28" t="s">
        <v>3985</v>
      </c>
      <c r="C1040" s="32" t="s">
        <v>4006</v>
      </c>
      <c r="D1040" s="33" t="s">
        <v>1156</v>
      </c>
      <c r="E1040" s="28" t="s">
        <v>1157</v>
      </c>
      <c r="F1040" s="28" t="s">
        <v>6424</v>
      </c>
      <c r="G1040" s="28" t="s">
        <v>4099</v>
      </c>
      <c r="H1040" s="28" t="s">
        <v>3989</v>
      </c>
      <c r="I1040" s="28" t="s">
        <v>6425</v>
      </c>
      <c r="J1040" s="28" t="s">
        <v>6426</v>
      </c>
      <c r="K1040" s="28" t="s">
        <v>6427</v>
      </c>
      <c r="L1040" s="28" t="s">
        <v>6428</v>
      </c>
      <c r="M1040" s="28" t="s">
        <v>4104</v>
      </c>
      <c r="N1040" s="28" t="s">
        <v>3995</v>
      </c>
      <c r="O1040" s="28"/>
      <c r="P1040" s="29" t="str">
        <f t="array" ref="P1040">IFERROR(XLOOKUP(D1040, '2_Capability_Map'!$C$2:$C$200, '2_Capability_Map'!$M$2:$M$200, "Active"), "Active")</f>
        <v>Active</v>
      </c>
    </row>
    <row r="1041" ht="199.5" customHeight="1">
      <c r="A1041" s="28" t="s">
        <v>6429</v>
      </c>
      <c r="B1041" s="28" t="s">
        <v>3985</v>
      </c>
      <c r="C1041" s="32" t="s">
        <v>4006</v>
      </c>
      <c r="D1041" s="33" t="s">
        <v>1156</v>
      </c>
      <c r="E1041" s="28" t="s">
        <v>1157</v>
      </c>
      <c r="F1041" s="28" t="s">
        <v>6430</v>
      </c>
      <c r="G1041" s="28" t="s">
        <v>4008</v>
      </c>
      <c r="H1041" s="28" t="s">
        <v>3989</v>
      </c>
      <c r="I1041" s="28" t="s">
        <v>6431</v>
      </c>
      <c r="J1041" s="28" t="s">
        <v>6432</v>
      </c>
      <c r="K1041" s="28" t="s">
        <v>6433</v>
      </c>
      <c r="L1041" s="28" t="s">
        <v>6434</v>
      </c>
      <c r="M1041" s="28" t="s">
        <v>4013</v>
      </c>
      <c r="N1041" s="28" t="s">
        <v>3995</v>
      </c>
      <c r="O1041" s="28"/>
      <c r="P1041" s="29" t="str">
        <f t="array" ref="P1041">IFERROR(XLOOKUP(D1041, '2_Capability_Map'!$C$2:$C$200, '2_Capability_Map'!$M$2:$M$200, "Active"), "Active")</f>
        <v>Active</v>
      </c>
    </row>
    <row r="1042" ht="199.5" customHeight="1">
      <c r="A1042" s="28" t="s">
        <v>6435</v>
      </c>
      <c r="B1042" s="28" t="s">
        <v>3985</v>
      </c>
      <c r="C1042" s="32" t="s">
        <v>4006</v>
      </c>
      <c r="D1042" s="33" t="s">
        <v>1161</v>
      </c>
      <c r="E1042" s="28" t="s">
        <v>1162</v>
      </c>
      <c r="F1042" s="28" t="s">
        <v>6436</v>
      </c>
      <c r="G1042" s="28" t="s">
        <v>4008</v>
      </c>
      <c r="H1042" s="28" t="s">
        <v>3989</v>
      </c>
      <c r="I1042" s="28" t="s">
        <v>6437</v>
      </c>
      <c r="J1042" s="28" t="s">
        <v>6438</v>
      </c>
      <c r="K1042" s="28" t="s">
        <v>6439</v>
      </c>
      <c r="L1042" s="28" t="s">
        <v>6440</v>
      </c>
      <c r="M1042" s="28" t="s">
        <v>4013</v>
      </c>
      <c r="N1042" s="28" t="s">
        <v>3995</v>
      </c>
      <c r="O1042" s="28"/>
      <c r="P1042" s="29" t="str">
        <f t="array" ref="P1042">IFERROR(XLOOKUP(D1042, '2_Capability_Map'!$C$2:$C$200, '2_Capability_Map'!$M$2:$M$200, "Active"), "Active")</f>
        <v>Active</v>
      </c>
    </row>
    <row r="1043" ht="199.5" customHeight="1">
      <c r="A1043" s="28" t="s">
        <v>6441</v>
      </c>
      <c r="B1043" s="28" t="s">
        <v>3985</v>
      </c>
      <c r="C1043" s="32" t="s">
        <v>4006</v>
      </c>
      <c r="D1043" s="33" t="s">
        <v>1161</v>
      </c>
      <c r="E1043" s="28" t="s">
        <v>1162</v>
      </c>
      <c r="F1043" s="28" t="s">
        <v>6442</v>
      </c>
      <c r="G1043" s="28" t="s">
        <v>4099</v>
      </c>
      <c r="H1043" s="28" t="s">
        <v>3989</v>
      </c>
      <c r="I1043" s="28" t="s">
        <v>6443</v>
      </c>
      <c r="J1043" s="28" t="s">
        <v>6444</v>
      </c>
      <c r="K1043" s="28" t="s">
        <v>6445</v>
      </c>
      <c r="L1043" s="28" t="s">
        <v>6446</v>
      </c>
      <c r="M1043" s="28" t="s">
        <v>4104</v>
      </c>
      <c r="N1043" s="28" t="s">
        <v>3995</v>
      </c>
      <c r="O1043" s="28"/>
      <c r="P1043" s="29" t="str">
        <f t="array" ref="P1043">IFERROR(XLOOKUP(D1043, '2_Capability_Map'!$C$2:$C$200, '2_Capability_Map'!$M$2:$M$200, "Active"), "Active")</f>
        <v>Active</v>
      </c>
    </row>
    <row r="1044" ht="199.5" customHeight="1">
      <c r="A1044" s="28" t="s">
        <v>6447</v>
      </c>
      <c r="B1044" s="28" t="s">
        <v>3985</v>
      </c>
      <c r="C1044" s="32" t="s">
        <v>4015</v>
      </c>
      <c r="D1044" s="33" t="s">
        <v>1161</v>
      </c>
      <c r="E1044" s="28" t="s">
        <v>1162</v>
      </c>
      <c r="F1044" s="28" t="s">
        <v>6448</v>
      </c>
      <c r="G1044" s="28" t="s">
        <v>4017</v>
      </c>
      <c r="H1044" s="28" t="s">
        <v>3989</v>
      </c>
      <c r="I1044" s="28" t="s">
        <v>6449</v>
      </c>
      <c r="J1044" s="28" t="s">
        <v>6450</v>
      </c>
      <c r="K1044" s="28" t="s">
        <v>6451</v>
      </c>
      <c r="L1044" s="28" t="s">
        <v>6452</v>
      </c>
      <c r="M1044" s="28" t="s">
        <v>4022</v>
      </c>
      <c r="N1044" s="28" t="s">
        <v>3995</v>
      </c>
      <c r="O1044" s="28"/>
      <c r="P1044" s="29" t="str">
        <f t="array" ref="P1044">IFERROR(XLOOKUP(D1044, '2_Capability_Map'!$C$2:$C$200, '2_Capability_Map'!$M$2:$M$200, "Active"), "Active")</f>
        <v>Active</v>
      </c>
    </row>
    <row r="1045" ht="199.5" customHeight="1">
      <c r="A1045" s="28" t="s">
        <v>6453</v>
      </c>
      <c r="B1045" s="28" t="s">
        <v>3985</v>
      </c>
      <c r="C1045" s="32" t="s">
        <v>4006</v>
      </c>
      <c r="D1045" s="33" t="s">
        <v>1161</v>
      </c>
      <c r="E1045" s="28" t="s">
        <v>1162</v>
      </c>
      <c r="F1045" s="28" t="s">
        <v>6454</v>
      </c>
      <c r="G1045" s="28" t="s">
        <v>4107</v>
      </c>
      <c r="H1045" s="28" t="s">
        <v>3989</v>
      </c>
      <c r="I1045" s="28" t="s">
        <v>6455</v>
      </c>
      <c r="J1045" s="28" t="s">
        <v>6456</v>
      </c>
      <c r="K1045" s="28" t="s">
        <v>6457</v>
      </c>
      <c r="L1045" s="28" t="s">
        <v>6458</v>
      </c>
      <c r="M1045" s="28" t="s">
        <v>4112</v>
      </c>
      <c r="N1045" s="28" t="s">
        <v>3995</v>
      </c>
      <c r="O1045" s="28"/>
      <c r="P1045" s="29" t="str">
        <f t="array" ref="P1045">IFERROR(XLOOKUP(D1045, '2_Capability_Map'!$C$2:$C$200, '2_Capability_Map'!$M$2:$M$200, "Active"), "Active")</f>
        <v>Active</v>
      </c>
    </row>
    <row r="1046" ht="199.5" customHeight="1">
      <c r="A1046" s="28" t="s">
        <v>6459</v>
      </c>
      <c r="B1046" s="28" t="s">
        <v>3985</v>
      </c>
      <c r="C1046" s="32" t="s">
        <v>4006</v>
      </c>
      <c r="D1046" s="33" t="s">
        <v>1166</v>
      </c>
      <c r="E1046" s="28" t="s">
        <v>1167</v>
      </c>
      <c r="F1046" s="28" t="s">
        <v>6460</v>
      </c>
      <c r="G1046" s="28" t="s">
        <v>4107</v>
      </c>
      <c r="H1046" s="28" t="s">
        <v>3989</v>
      </c>
      <c r="I1046" s="28" t="s">
        <v>6461</v>
      </c>
      <c r="J1046" s="28" t="s">
        <v>6462</v>
      </c>
      <c r="K1046" s="28" t="s">
        <v>6463</v>
      </c>
      <c r="L1046" s="28" t="s">
        <v>6464</v>
      </c>
      <c r="M1046" s="28" t="s">
        <v>4112</v>
      </c>
      <c r="N1046" s="28" t="s">
        <v>3995</v>
      </c>
      <c r="O1046" s="28"/>
      <c r="P1046" s="29" t="str">
        <f t="array" ref="P1046">IFERROR(XLOOKUP(D1046, '2_Capability_Map'!$C$2:$C$200, '2_Capability_Map'!$M$2:$M$200, "Active"), "Active")</f>
        <v>Active</v>
      </c>
    </row>
    <row r="1047" ht="199.5" customHeight="1">
      <c r="A1047" s="28" t="s">
        <v>6465</v>
      </c>
      <c r="B1047" s="28" t="s">
        <v>3985</v>
      </c>
      <c r="C1047" s="32" t="s">
        <v>4015</v>
      </c>
      <c r="D1047" s="33" t="s">
        <v>1166</v>
      </c>
      <c r="E1047" s="28" t="s">
        <v>1167</v>
      </c>
      <c r="F1047" s="28" t="s">
        <v>6466</v>
      </c>
      <c r="G1047" s="28" t="s">
        <v>4017</v>
      </c>
      <c r="H1047" s="28" t="s">
        <v>3989</v>
      </c>
      <c r="I1047" s="28" t="s">
        <v>6467</v>
      </c>
      <c r="J1047" s="28" t="s">
        <v>6468</v>
      </c>
      <c r="K1047" s="28" t="s">
        <v>6469</v>
      </c>
      <c r="L1047" s="28" t="s">
        <v>6470</v>
      </c>
      <c r="M1047" s="28" t="s">
        <v>4022</v>
      </c>
      <c r="N1047" s="28" t="s">
        <v>3995</v>
      </c>
      <c r="O1047" s="28"/>
      <c r="P1047" s="29" t="str">
        <f t="array" ref="P1047">IFERROR(XLOOKUP(D1047, '2_Capability_Map'!$C$2:$C$200, '2_Capability_Map'!$M$2:$M$200, "Active"), "Active")</f>
        <v>Active</v>
      </c>
    </row>
    <row r="1048" ht="199.5" customHeight="1">
      <c r="A1048" s="28" t="s">
        <v>6471</v>
      </c>
      <c r="B1048" s="28" t="s">
        <v>3985</v>
      </c>
      <c r="C1048" s="32" t="s">
        <v>4006</v>
      </c>
      <c r="D1048" s="33" t="s">
        <v>1166</v>
      </c>
      <c r="E1048" s="28" t="s">
        <v>1167</v>
      </c>
      <c r="F1048" s="28" t="s">
        <v>6472</v>
      </c>
      <c r="G1048" s="28" t="s">
        <v>4008</v>
      </c>
      <c r="H1048" s="28" t="s">
        <v>3989</v>
      </c>
      <c r="I1048" s="28" t="s">
        <v>6473</v>
      </c>
      <c r="J1048" s="28" t="s">
        <v>6474</v>
      </c>
      <c r="K1048" s="28" t="s">
        <v>6475</v>
      </c>
      <c r="L1048" s="28" t="s">
        <v>6476</v>
      </c>
      <c r="M1048" s="28" t="s">
        <v>4013</v>
      </c>
      <c r="N1048" s="28" t="s">
        <v>3995</v>
      </c>
      <c r="O1048" s="28"/>
      <c r="P1048" s="29" t="str">
        <f t="array" ref="P1048">IFERROR(XLOOKUP(D1048, '2_Capability_Map'!$C$2:$C$200, '2_Capability_Map'!$M$2:$M$200, "Active"), "Active")</f>
        <v>Active</v>
      </c>
    </row>
    <row r="1049" ht="199.5" customHeight="1">
      <c r="A1049" s="28" t="s">
        <v>6477</v>
      </c>
      <c r="B1049" s="28" t="s">
        <v>3985</v>
      </c>
      <c r="C1049" s="32" t="s">
        <v>4006</v>
      </c>
      <c r="D1049" s="33" t="s">
        <v>1166</v>
      </c>
      <c r="E1049" s="28" t="s">
        <v>1167</v>
      </c>
      <c r="F1049" s="28" t="s">
        <v>6478</v>
      </c>
      <c r="G1049" s="28" t="s">
        <v>4099</v>
      </c>
      <c r="H1049" s="28" t="s">
        <v>3989</v>
      </c>
      <c r="I1049" s="28" t="s">
        <v>6479</v>
      </c>
      <c r="J1049" s="28" t="s">
        <v>6480</v>
      </c>
      <c r="K1049" s="28" t="s">
        <v>6481</v>
      </c>
      <c r="L1049" s="28" t="s">
        <v>6482</v>
      </c>
      <c r="M1049" s="28" t="s">
        <v>4104</v>
      </c>
      <c r="N1049" s="28" t="s">
        <v>3995</v>
      </c>
      <c r="O1049" s="28"/>
      <c r="P1049" s="29" t="str">
        <f t="array" ref="P1049">IFERROR(XLOOKUP(D1049, '2_Capability_Map'!$C$2:$C$200, '2_Capability_Map'!$M$2:$M$200, "Active"), "Active")</f>
        <v>Active</v>
      </c>
    </row>
    <row r="1050" ht="199.5" customHeight="1">
      <c r="A1050" s="28" t="s">
        <v>6483</v>
      </c>
      <c r="B1050" s="28" t="s">
        <v>3985</v>
      </c>
      <c r="C1050" s="32" t="s">
        <v>4015</v>
      </c>
      <c r="D1050" s="33" t="s">
        <v>1172</v>
      </c>
      <c r="E1050" s="28" t="s">
        <v>1173</v>
      </c>
      <c r="F1050" s="28" t="s">
        <v>6484</v>
      </c>
      <c r="G1050" s="28" t="s">
        <v>5075</v>
      </c>
      <c r="H1050" s="28" t="s">
        <v>3989</v>
      </c>
      <c r="I1050" s="28" t="s">
        <v>6485</v>
      </c>
      <c r="J1050" s="28" t="s">
        <v>6486</v>
      </c>
      <c r="K1050" s="28" t="s">
        <v>6487</v>
      </c>
      <c r="L1050" s="28" t="s">
        <v>6488</v>
      </c>
      <c r="M1050" s="28" t="s">
        <v>5080</v>
      </c>
      <c r="N1050" s="28" t="s">
        <v>3995</v>
      </c>
      <c r="O1050" s="28"/>
      <c r="P1050" s="29" t="str">
        <f t="array" ref="P1050">IFERROR(XLOOKUP(D1050, '2_Capability_Map'!$C$2:$C$200, '2_Capability_Map'!$M$2:$M$200, "Active"), "Active")</f>
        <v>Active</v>
      </c>
    </row>
    <row r="1051" ht="199.5" customHeight="1">
      <c r="A1051" s="28" t="s">
        <v>6489</v>
      </c>
      <c r="B1051" s="28" t="s">
        <v>3985</v>
      </c>
      <c r="C1051" s="32" t="s">
        <v>4006</v>
      </c>
      <c r="D1051" s="33" t="s">
        <v>1172</v>
      </c>
      <c r="E1051" s="28" t="s">
        <v>1173</v>
      </c>
      <c r="F1051" s="28" t="s">
        <v>6490</v>
      </c>
      <c r="G1051" s="28" t="s">
        <v>4107</v>
      </c>
      <c r="H1051" s="28" t="s">
        <v>3989</v>
      </c>
      <c r="I1051" s="28" t="s">
        <v>6491</v>
      </c>
      <c r="J1051" s="28" t="s">
        <v>6492</v>
      </c>
      <c r="K1051" s="28" t="s">
        <v>6493</v>
      </c>
      <c r="L1051" s="28" t="s">
        <v>6494</v>
      </c>
      <c r="M1051" s="28" t="s">
        <v>4112</v>
      </c>
      <c r="N1051" s="28" t="s">
        <v>3995</v>
      </c>
      <c r="O1051" s="28"/>
      <c r="P1051" s="29" t="str">
        <f t="array" ref="P1051">IFERROR(XLOOKUP(D1051, '2_Capability_Map'!$C$2:$C$200, '2_Capability_Map'!$M$2:$M$200, "Active"), "Active")</f>
        <v>Active</v>
      </c>
    </row>
    <row r="1052" ht="199.5" customHeight="1">
      <c r="A1052" s="28" t="s">
        <v>6495</v>
      </c>
      <c r="B1052" s="28" t="s">
        <v>3985</v>
      </c>
      <c r="C1052" s="32" t="s">
        <v>4006</v>
      </c>
      <c r="D1052" s="33" t="s">
        <v>1172</v>
      </c>
      <c r="E1052" s="28" t="s">
        <v>1173</v>
      </c>
      <c r="F1052" s="28" t="s">
        <v>6496</v>
      </c>
      <c r="G1052" s="28" t="s">
        <v>4099</v>
      </c>
      <c r="H1052" s="28" t="s">
        <v>3989</v>
      </c>
      <c r="I1052" s="28" t="s">
        <v>6497</v>
      </c>
      <c r="J1052" s="28" t="s">
        <v>6498</v>
      </c>
      <c r="K1052" s="28" t="s">
        <v>6499</v>
      </c>
      <c r="L1052" s="28" t="s">
        <v>6500</v>
      </c>
      <c r="M1052" s="28" t="s">
        <v>4104</v>
      </c>
      <c r="N1052" s="28" t="s">
        <v>3995</v>
      </c>
      <c r="O1052" s="28"/>
      <c r="P1052" s="29" t="str">
        <f t="array" ref="P1052">IFERROR(XLOOKUP(D1052, '2_Capability_Map'!$C$2:$C$200, '2_Capability_Map'!$M$2:$M$200, "Active"), "Active")</f>
        <v>Active</v>
      </c>
    </row>
    <row r="1053" ht="199.5" customHeight="1">
      <c r="A1053" s="28" t="s">
        <v>6501</v>
      </c>
      <c r="B1053" s="28" t="s">
        <v>3985</v>
      </c>
      <c r="C1053" s="32" t="s">
        <v>3997</v>
      </c>
      <c r="D1053" s="33" t="s">
        <v>1172</v>
      </c>
      <c r="E1053" s="28" t="s">
        <v>1173</v>
      </c>
      <c r="F1053" s="28" t="s">
        <v>6502</v>
      </c>
      <c r="G1053" s="28" t="s">
        <v>4219</v>
      </c>
      <c r="H1053" s="28" t="s">
        <v>3989</v>
      </c>
      <c r="I1053" s="28" t="s">
        <v>6503</v>
      </c>
      <c r="J1053" s="28" t="s">
        <v>6504</v>
      </c>
      <c r="K1053" s="28" t="s">
        <v>6505</v>
      </c>
      <c r="L1053" s="28" t="s">
        <v>6506</v>
      </c>
      <c r="M1053" s="28" t="s">
        <v>4224</v>
      </c>
      <c r="N1053" s="28" t="s">
        <v>3995</v>
      </c>
      <c r="O1053" s="28"/>
      <c r="P1053" s="29" t="str">
        <f t="array" ref="P1053">IFERROR(XLOOKUP(D1053, '2_Capability_Map'!$C$2:$C$200, '2_Capability_Map'!$M$2:$M$200, "Active"), "Active")</f>
        <v>Active</v>
      </c>
    </row>
    <row r="1054" ht="199.5" customHeight="1">
      <c r="A1054" s="28" t="s">
        <v>6507</v>
      </c>
      <c r="B1054" s="28" t="s">
        <v>3985</v>
      </c>
      <c r="C1054" s="32" t="s">
        <v>4006</v>
      </c>
      <c r="D1054" s="33" t="s">
        <v>1172</v>
      </c>
      <c r="E1054" s="28" t="s">
        <v>1173</v>
      </c>
      <c r="F1054" s="28" t="s">
        <v>6508</v>
      </c>
      <c r="G1054" s="28" t="s">
        <v>4879</v>
      </c>
      <c r="H1054" s="28" t="s">
        <v>3989</v>
      </c>
      <c r="I1054" s="28" t="s">
        <v>6509</v>
      </c>
      <c r="J1054" s="28" t="s">
        <v>6510</v>
      </c>
      <c r="K1054" s="28" t="s">
        <v>6511</v>
      </c>
      <c r="L1054" s="28" t="s">
        <v>6512</v>
      </c>
      <c r="M1054" s="28" t="s">
        <v>4884</v>
      </c>
      <c r="N1054" s="28" t="s">
        <v>3995</v>
      </c>
      <c r="O1054" s="28"/>
      <c r="P1054" s="29" t="str">
        <f t="array" ref="P1054">IFERROR(XLOOKUP(D1054, '2_Capability_Map'!$C$2:$C$200, '2_Capability_Map'!$M$2:$M$200, "Active"), "Active")</f>
        <v>Active</v>
      </c>
    </row>
    <row r="1055" ht="199.5" customHeight="1">
      <c r="A1055" s="28" t="s">
        <v>6513</v>
      </c>
      <c r="B1055" s="28" t="s">
        <v>3985</v>
      </c>
      <c r="C1055" s="32" t="s">
        <v>4006</v>
      </c>
      <c r="D1055" s="33" t="s">
        <v>1172</v>
      </c>
      <c r="E1055" s="28" t="s">
        <v>1173</v>
      </c>
      <c r="F1055" s="28" t="s">
        <v>6514</v>
      </c>
      <c r="G1055" s="28" t="s">
        <v>4008</v>
      </c>
      <c r="H1055" s="28" t="s">
        <v>3989</v>
      </c>
      <c r="I1055" s="28" t="s">
        <v>6515</v>
      </c>
      <c r="J1055" s="28" t="s">
        <v>6516</v>
      </c>
      <c r="K1055" s="28" t="s">
        <v>6517</v>
      </c>
      <c r="L1055" s="28" t="s">
        <v>6518</v>
      </c>
      <c r="M1055" s="28" t="s">
        <v>4013</v>
      </c>
      <c r="N1055" s="28" t="s">
        <v>3995</v>
      </c>
      <c r="O1055" s="28"/>
      <c r="P1055" s="29" t="str">
        <f t="array" ref="P1055">IFERROR(XLOOKUP(D1055, '2_Capability_Map'!$C$2:$C$200, '2_Capability_Map'!$M$2:$M$200, "Active"), "Active")</f>
        <v>Active</v>
      </c>
    </row>
    <row r="1056" ht="199.5" customHeight="1">
      <c r="A1056" s="28" t="s">
        <v>6519</v>
      </c>
      <c r="B1056" s="28" t="s">
        <v>3985</v>
      </c>
      <c r="C1056" s="32" t="s">
        <v>4006</v>
      </c>
      <c r="D1056" s="33" t="s">
        <v>1180</v>
      </c>
      <c r="E1056" s="28" t="s">
        <v>1181</v>
      </c>
      <c r="F1056" s="28" t="s">
        <v>6520</v>
      </c>
      <c r="G1056" s="28" t="s">
        <v>4879</v>
      </c>
      <c r="H1056" s="28" t="s">
        <v>3989</v>
      </c>
      <c r="I1056" s="28" t="s">
        <v>6521</v>
      </c>
      <c r="J1056" s="28" t="s">
        <v>6522</v>
      </c>
      <c r="K1056" s="28" t="s">
        <v>6523</v>
      </c>
      <c r="L1056" s="28" t="s">
        <v>6524</v>
      </c>
      <c r="M1056" s="28" t="s">
        <v>4884</v>
      </c>
      <c r="N1056" s="28" t="s">
        <v>3995</v>
      </c>
      <c r="O1056" s="28"/>
      <c r="P1056" s="29" t="str">
        <f t="array" ref="P1056">IFERROR(XLOOKUP(D1056, '2_Capability_Map'!$C$2:$C$200, '2_Capability_Map'!$M$2:$M$200, "Active"), "Active")</f>
        <v>Active</v>
      </c>
    </row>
    <row r="1057" ht="199.5" customHeight="1">
      <c r="A1057" s="28" t="s">
        <v>6525</v>
      </c>
      <c r="B1057" s="28" t="s">
        <v>3985</v>
      </c>
      <c r="C1057" s="32" t="s">
        <v>4006</v>
      </c>
      <c r="D1057" s="33" t="s">
        <v>1180</v>
      </c>
      <c r="E1057" s="28" t="s">
        <v>1181</v>
      </c>
      <c r="F1057" s="28" t="s">
        <v>6526</v>
      </c>
      <c r="G1057" s="28" t="s">
        <v>4008</v>
      </c>
      <c r="H1057" s="28" t="s">
        <v>3989</v>
      </c>
      <c r="I1057" s="28" t="s">
        <v>6527</v>
      </c>
      <c r="J1057" s="28" t="s">
        <v>6528</v>
      </c>
      <c r="K1057" s="28" t="s">
        <v>6529</v>
      </c>
      <c r="L1057" s="28" t="s">
        <v>6530</v>
      </c>
      <c r="M1057" s="28" t="s">
        <v>4013</v>
      </c>
      <c r="N1057" s="28" t="s">
        <v>3995</v>
      </c>
      <c r="O1057" s="28"/>
      <c r="P1057" s="29" t="str">
        <f t="array" ref="P1057">IFERROR(XLOOKUP(D1057, '2_Capability_Map'!$C$2:$C$200, '2_Capability_Map'!$M$2:$M$200, "Active"), "Active")</f>
        <v>Active</v>
      </c>
    </row>
    <row r="1058" ht="199.5" customHeight="1">
      <c r="A1058" s="28" t="s">
        <v>6531</v>
      </c>
      <c r="B1058" s="28" t="s">
        <v>3985</v>
      </c>
      <c r="C1058" s="32" t="s">
        <v>3997</v>
      </c>
      <c r="D1058" s="33" t="s">
        <v>1180</v>
      </c>
      <c r="E1058" s="28" t="s">
        <v>1181</v>
      </c>
      <c r="F1058" s="28" t="s">
        <v>6532</v>
      </c>
      <c r="G1058" s="28" t="s">
        <v>4219</v>
      </c>
      <c r="H1058" s="28" t="s">
        <v>3989</v>
      </c>
      <c r="I1058" s="28" t="s">
        <v>6533</v>
      </c>
      <c r="J1058" s="28" t="s">
        <v>6534</v>
      </c>
      <c r="K1058" s="28" t="s">
        <v>6535</v>
      </c>
      <c r="L1058" s="28" t="s">
        <v>6536</v>
      </c>
      <c r="M1058" s="28" t="s">
        <v>4224</v>
      </c>
      <c r="N1058" s="28" t="s">
        <v>3995</v>
      </c>
      <c r="O1058" s="28"/>
      <c r="P1058" s="29" t="str">
        <f t="array" ref="P1058">IFERROR(XLOOKUP(D1058, '2_Capability_Map'!$C$2:$C$200, '2_Capability_Map'!$M$2:$M$200, "Active"), "Active")</f>
        <v>Active</v>
      </c>
    </row>
    <row r="1059" ht="199.5" customHeight="1">
      <c r="A1059" s="28" t="s">
        <v>6537</v>
      </c>
      <c r="B1059" s="28" t="s">
        <v>3985</v>
      </c>
      <c r="C1059" s="32" t="s">
        <v>4006</v>
      </c>
      <c r="D1059" s="33" t="s">
        <v>1180</v>
      </c>
      <c r="E1059" s="28" t="s">
        <v>1181</v>
      </c>
      <c r="F1059" s="28" t="s">
        <v>6538</v>
      </c>
      <c r="G1059" s="28" t="s">
        <v>4099</v>
      </c>
      <c r="H1059" s="28" t="s">
        <v>3989</v>
      </c>
      <c r="I1059" s="28" t="s">
        <v>6539</v>
      </c>
      <c r="J1059" s="28" t="s">
        <v>6540</v>
      </c>
      <c r="K1059" s="28" t="s">
        <v>6541</v>
      </c>
      <c r="L1059" s="28" t="s">
        <v>6542</v>
      </c>
      <c r="M1059" s="28" t="s">
        <v>4104</v>
      </c>
      <c r="N1059" s="28" t="s">
        <v>3995</v>
      </c>
      <c r="O1059" s="28"/>
      <c r="P1059" s="29" t="str">
        <f t="array" ref="P1059">IFERROR(XLOOKUP(D1059, '2_Capability_Map'!$C$2:$C$200, '2_Capability_Map'!$M$2:$M$200, "Active"), "Active")</f>
        <v>Active</v>
      </c>
    </row>
    <row r="1060" ht="199.5" customHeight="1">
      <c r="A1060" s="28" t="s">
        <v>6543</v>
      </c>
      <c r="B1060" s="28" t="s">
        <v>3985</v>
      </c>
      <c r="C1060" s="32" t="s">
        <v>4006</v>
      </c>
      <c r="D1060" s="33" t="s">
        <v>1180</v>
      </c>
      <c r="E1060" s="28" t="s">
        <v>1181</v>
      </c>
      <c r="F1060" s="28" t="s">
        <v>6544</v>
      </c>
      <c r="G1060" s="28" t="s">
        <v>4107</v>
      </c>
      <c r="H1060" s="28" t="s">
        <v>3989</v>
      </c>
      <c r="I1060" s="28" t="s">
        <v>6545</v>
      </c>
      <c r="J1060" s="28" t="s">
        <v>6546</v>
      </c>
      <c r="K1060" s="28" t="s">
        <v>6547</v>
      </c>
      <c r="L1060" s="28" t="s">
        <v>6548</v>
      </c>
      <c r="M1060" s="28" t="s">
        <v>4112</v>
      </c>
      <c r="N1060" s="28" t="s">
        <v>3995</v>
      </c>
      <c r="O1060" s="28"/>
      <c r="P1060" s="29" t="str">
        <f t="array" ref="P1060">IFERROR(XLOOKUP(D1060, '2_Capability_Map'!$C$2:$C$200, '2_Capability_Map'!$M$2:$M$200, "Active"), "Active")</f>
        <v>Active</v>
      </c>
    </row>
    <row r="1061" ht="199.5" customHeight="1">
      <c r="A1061" s="28" t="s">
        <v>6549</v>
      </c>
      <c r="B1061" s="28" t="s">
        <v>3985</v>
      </c>
      <c r="C1061" s="32" t="s">
        <v>4015</v>
      </c>
      <c r="D1061" s="33" t="s">
        <v>1180</v>
      </c>
      <c r="E1061" s="28" t="s">
        <v>1181</v>
      </c>
      <c r="F1061" s="28" t="s">
        <v>6550</v>
      </c>
      <c r="G1061" s="28" t="s">
        <v>5075</v>
      </c>
      <c r="H1061" s="28" t="s">
        <v>3989</v>
      </c>
      <c r="I1061" s="28" t="s">
        <v>6551</v>
      </c>
      <c r="J1061" s="28" t="s">
        <v>6552</v>
      </c>
      <c r="K1061" s="28" t="s">
        <v>6553</v>
      </c>
      <c r="L1061" s="28" t="s">
        <v>6554</v>
      </c>
      <c r="M1061" s="28" t="s">
        <v>5080</v>
      </c>
      <c r="N1061" s="28" t="s">
        <v>3995</v>
      </c>
      <c r="O1061" s="28"/>
      <c r="P1061" s="29" t="str">
        <f t="array" ref="P1061">IFERROR(XLOOKUP(D1061, '2_Capability_Map'!$C$2:$C$200, '2_Capability_Map'!$M$2:$M$200, "Active"), "Active")</f>
        <v>Active</v>
      </c>
    </row>
    <row r="1062" ht="199.5" customHeight="1">
      <c r="A1062" s="28" t="s">
        <v>6555</v>
      </c>
      <c r="B1062" s="28" t="s">
        <v>3985</v>
      </c>
      <c r="C1062" s="32" t="s">
        <v>4006</v>
      </c>
      <c r="D1062" s="33" t="s">
        <v>1185</v>
      </c>
      <c r="E1062" s="28" t="s">
        <v>1186</v>
      </c>
      <c r="F1062" s="28" t="s">
        <v>6556</v>
      </c>
      <c r="G1062" s="28" t="s">
        <v>4008</v>
      </c>
      <c r="H1062" s="28" t="s">
        <v>3989</v>
      </c>
      <c r="I1062" s="28" t="s">
        <v>6557</v>
      </c>
      <c r="J1062" s="28" t="s">
        <v>6558</v>
      </c>
      <c r="K1062" s="28" t="s">
        <v>6559</v>
      </c>
      <c r="L1062" s="28" t="s">
        <v>6560</v>
      </c>
      <c r="M1062" s="28" t="s">
        <v>4013</v>
      </c>
      <c r="N1062" s="28" t="s">
        <v>3995</v>
      </c>
      <c r="O1062" s="28"/>
      <c r="P1062" s="29" t="str">
        <f t="array" ref="P1062">IFERROR(XLOOKUP(D1062, '2_Capability_Map'!$C$2:$C$200, '2_Capability_Map'!$M$2:$M$200, "Active"), "Active")</f>
        <v>Active</v>
      </c>
    </row>
    <row r="1063" ht="199.5" customHeight="1">
      <c r="A1063" s="28" t="s">
        <v>6561</v>
      </c>
      <c r="B1063" s="28" t="s">
        <v>3985</v>
      </c>
      <c r="C1063" s="32" t="s">
        <v>4006</v>
      </c>
      <c r="D1063" s="33" t="s">
        <v>1185</v>
      </c>
      <c r="E1063" s="28" t="s">
        <v>1186</v>
      </c>
      <c r="F1063" s="28" t="s">
        <v>6562</v>
      </c>
      <c r="G1063" s="28" t="s">
        <v>4879</v>
      </c>
      <c r="H1063" s="28" t="s">
        <v>3989</v>
      </c>
      <c r="I1063" s="28" t="s">
        <v>6563</v>
      </c>
      <c r="J1063" s="28" t="s">
        <v>6564</v>
      </c>
      <c r="K1063" s="28" t="s">
        <v>6565</v>
      </c>
      <c r="L1063" s="28" t="s">
        <v>6566</v>
      </c>
      <c r="M1063" s="28" t="s">
        <v>4884</v>
      </c>
      <c r="N1063" s="28" t="s">
        <v>3995</v>
      </c>
      <c r="O1063" s="28"/>
      <c r="P1063" s="29" t="str">
        <f t="array" ref="P1063">IFERROR(XLOOKUP(D1063, '2_Capability_Map'!$C$2:$C$200, '2_Capability_Map'!$M$2:$M$200, "Active"), "Active")</f>
        <v>Active</v>
      </c>
    </row>
    <row r="1064" ht="199.5" customHeight="1">
      <c r="A1064" s="28" t="s">
        <v>6567</v>
      </c>
      <c r="B1064" s="28" t="s">
        <v>3985</v>
      </c>
      <c r="C1064" s="32" t="s">
        <v>3997</v>
      </c>
      <c r="D1064" s="33" t="s">
        <v>1185</v>
      </c>
      <c r="E1064" s="28" t="s">
        <v>1186</v>
      </c>
      <c r="F1064" s="28" t="s">
        <v>6568</v>
      </c>
      <c r="G1064" s="28" t="s">
        <v>4219</v>
      </c>
      <c r="H1064" s="28" t="s">
        <v>3989</v>
      </c>
      <c r="I1064" s="28" t="s">
        <v>6569</v>
      </c>
      <c r="J1064" s="28" t="s">
        <v>6570</v>
      </c>
      <c r="K1064" s="28" t="s">
        <v>6571</v>
      </c>
      <c r="L1064" s="28" t="s">
        <v>6572</v>
      </c>
      <c r="M1064" s="28" t="s">
        <v>4224</v>
      </c>
      <c r="N1064" s="28" t="s">
        <v>3995</v>
      </c>
      <c r="O1064" s="28"/>
      <c r="P1064" s="29" t="str">
        <f t="array" ref="P1064">IFERROR(XLOOKUP(D1064, '2_Capability_Map'!$C$2:$C$200, '2_Capability_Map'!$M$2:$M$200, "Active"), "Active")</f>
        <v>Active</v>
      </c>
    </row>
    <row r="1065" ht="199.5" customHeight="1">
      <c r="A1065" s="28" t="s">
        <v>6573</v>
      </c>
      <c r="B1065" s="28" t="s">
        <v>3985</v>
      </c>
      <c r="C1065" s="32" t="s">
        <v>4015</v>
      </c>
      <c r="D1065" s="33" t="s">
        <v>1185</v>
      </c>
      <c r="E1065" s="28" t="s">
        <v>1186</v>
      </c>
      <c r="F1065" s="28" t="s">
        <v>6574</v>
      </c>
      <c r="G1065" s="28" t="s">
        <v>5075</v>
      </c>
      <c r="H1065" s="28" t="s">
        <v>3989</v>
      </c>
      <c r="I1065" s="28" t="s">
        <v>6575</v>
      </c>
      <c r="J1065" s="28" t="s">
        <v>6576</v>
      </c>
      <c r="K1065" s="28" t="s">
        <v>6577</v>
      </c>
      <c r="L1065" s="28" t="s">
        <v>6578</v>
      </c>
      <c r="M1065" s="28" t="s">
        <v>5080</v>
      </c>
      <c r="N1065" s="28" t="s">
        <v>3995</v>
      </c>
      <c r="O1065" s="28"/>
      <c r="P1065" s="29" t="str">
        <f t="array" ref="P1065">IFERROR(XLOOKUP(D1065, '2_Capability_Map'!$C$2:$C$200, '2_Capability_Map'!$M$2:$M$200, "Active"), "Active")</f>
        <v>Active</v>
      </c>
    </row>
    <row r="1066" ht="199.5" customHeight="1">
      <c r="A1066" s="28" t="s">
        <v>6579</v>
      </c>
      <c r="B1066" s="28" t="s">
        <v>3985</v>
      </c>
      <c r="C1066" s="32" t="s">
        <v>4006</v>
      </c>
      <c r="D1066" s="33" t="s">
        <v>1185</v>
      </c>
      <c r="E1066" s="28" t="s">
        <v>1186</v>
      </c>
      <c r="F1066" s="28" t="s">
        <v>6580</v>
      </c>
      <c r="G1066" s="28" t="s">
        <v>4107</v>
      </c>
      <c r="H1066" s="28" t="s">
        <v>3989</v>
      </c>
      <c r="I1066" s="28" t="s">
        <v>6581</v>
      </c>
      <c r="J1066" s="28" t="s">
        <v>6582</v>
      </c>
      <c r="K1066" s="28" t="s">
        <v>6583</v>
      </c>
      <c r="L1066" s="28" t="s">
        <v>6584</v>
      </c>
      <c r="M1066" s="28" t="s">
        <v>4112</v>
      </c>
      <c r="N1066" s="28" t="s">
        <v>3995</v>
      </c>
      <c r="O1066" s="28"/>
      <c r="P1066" s="29" t="str">
        <f t="array" ref="P1066">IFERROR(XLOOKUP(D1066, '2_Capability_Map'!$C$2:$C$200, '2_Capability_Map'!$M$2:$M$200, "Active"), "Active")</f>
        <v>Active</v>
      </c>
    </row>
    <row r="1067" ht="199.5" customHeight="1">
      <c r="A1067" s="28" t="s">
        <v>6585</v>
      </c>
      <c r="B1067" s="28" t="s">
        <v>3985</v>
      </c>
      <c r="C1067" s="32" t="s">
        <v>4006</v>
      </c>
      <c r="D1067" s="33" t="s">
        <v>1185</v>
      </c>
      <c r="E1067" s="28" t="s">
        <v>1186</v>
      </c>
      <c r="F1067" s="28" t="s">
        <v>6586</v>
      </c>
      <c r="G1067" s="28" t="s">
        <v>4099</v>
      </c>
      <c r="H1067" s="28" t="s">
        <v>3989</v>
      </c>
      <c r="I1067" s="28" t="s">
        <v>6587</v>
      </c>
      <c r="J1067" s="28" t="s">
        <v>6588</v>
      </c>
      <c r="K1067" s="28" t="s">
        <v>6589</v>
      </c>
      <c r="L1067" s="28" t="s">
        <v>6590</v>
      </c>
      <c r="M1067" s="28" t="s">
        <v>4104</v>
      </c>
      <c r="N1067" s="28" t="s">
        <v>3995</v>
      </c>
      <c r="O1067" s="28"/>
      <c r="P1067" s="29" t="str">
        <f t="array" ref="P1067">IFERROR(XLOOKUP(D1067, '2_Capability_Map'!$C$2:$C$200, '2_Capability_Map'!$M$2:$M$200, "Active"), "Active")</f>
        <v>Active</v>
      </c>
    </row>
    <row r="1068" ht="199.5" customHeight="1">
      <c r="A1068" s="28" t="s">
        <v>6591</v>
      </c>
      <c r="B1068" s="28" t="s">
        <v>3985</v>
      </c>
      <c r="C1068" s="32" t="s">
        <v>4006</v>
      </c>
      <c r="D1068" s="33" t="s">
        <v>1190</v>
      </c>
      <c r="E1068" s="28" t="s">
        <v>1191</v>
      </c>
      <c r="F1068" s="28" t="s">
        <v>6592</v>
      </c>
      <c r="G1068" s="28" t="s">
        <v>4008</v>
      </c>
      <c r="H1068" s="28" t="s">
        <v>3989</v>
      </c>
      <c r="I1068" s="28" t="s">
        <v>6593</v>
      </c>
      <c r="J1068" s="28" t="s">
        <v>6594</v>
      </c>
      <c r="K1068" s="28" t="s">
        <v>6595</v>
      </c>
      <c r="L1068" s="28" t="s">
        <v>6596</v>
      </c>
      <c r="M1068" s="28" t="s">
        <v>4013</v>
      </c>
      <c r="N1068" s="28" t="s">
        <v>3995</v>
      </c>
      <c r="O1068" s="28"/>
      <c r="P1068" s="29" t="str">
        <f t="array" ref="P1068">IFERROR(XLOOKUP(D1068, '2_Capability_Map'!$C$2:$C$200, '2_Capability_Map'!$M$2:$M$200, "Active"), "Active")</f>
        <v>Active</v>
      </c>
    </row>
    <row r="1069" ht="199.5" customHeight="1">
      <c r="A1069" s="28" t="s">
        <v>6597</v>
      </c>
      <c r="B1069" s="28" t="s">
        <v>3985</v>
      </c>
      <c r="C1069" s="32" t="s">
        <v>4006</v>
      </c>
      <c r="D1069" s="33" t="s">
        <v>1190</v>
      </c>
      <c r="E1069" s="28" t="s">
        <v>1191</v>
      </c>
      <c r="F1069" s="28" t="s">
        <v>6598</v>
      </c>
      <c r="G1069" s="28" t="s">
        <v>4879</v>
      </c>
      <c r="H1069" s="28" t="s">
        <v>3989</v>
      </c>
      <c r="I1069" s="28" t="s">
        <v>6599</v>
      </c>
      <c r="J1069" s="28" t="s">
        <v>6600</v>
      </c>
      <c r="K1069" s="28" t="s">
        <v>6601</v>
      </c>
      <c r="L1069" s="28" t="s">
        <v>6602</v>
      </c>
      <c r="M1069" s="28" t="s">
        <v>4884</v>
      </c>
      <c r="N1069" s="28" t="s">
        <v>3995</v>
      </c>
      <c r="O1069" s="28"/>
      <c r="P1069" s="29" t="str">
        <f t="array" ref="P1069">IFERROR(XLOOKUP(D1069, '2_Capability_Map'!$C$2:$C$200, '2_Capability_Map'!$M$2:$M$200, "Active"), "Active")</f>
        <v>Active</v>
      </c>
    </row>
    <row r="1070" ht="199.5" customHeight="1">
      <c r="A1070" s="28" t="s">
        <v>6603</v>
      </c>
      <c r="B1070" s="28" t="s">
        <v>3985</v>
      </c>
      <c r="C1070" s="32" t="s">
        <v>3997</v>
      </c>
      <c r="D1070" s="33" t="s">
        <v>1190</v>
      </c>
      <c r="E1070" s="28" t="s">
        <v>1191</v>
      </c>
      <c r="F1070" s="28" t="s">
        <v>6604</v>
      </c>
      <c r="G1070" s="28" t="s">
        <v>4219</v>
      </c>
      <c r="H1070" s="28" t="s">
        <v>3989</v>
      </c>
      <c r="I1070" s="28" t="s">
        <v>6605</v>
      </c>
      <c r="J1070" s="28" t="s">
        <v>6606</v>
      </c>
      <c r="K1070" s="28" t="s">
        <v>6607</v>
      </c>
      <c r="L1070" s="28" t="s">
        <v>6608</v>
      </c>
      <c r="M1070" s="28" t="s">
        <v>4224</v>
      </c>
      <c r="N1070" s="28" t="s">
        <v>3995</v>
      </c>
      <c r="O1070" s="28"/>
      <c r="P1070" s="29" t="str">
        <f t="array" ref="P1070">IFERROR(XLOOKUP(D1070, '2_Capability_Map'!$C$2:$C$200, '2_Capability_Map'!$M$2:$M$200, "Active"), "Active")</f>
        <v>Active</v>
      </c>
    </row>
    <row r="1071" ht="199.5" customHeight="1">
      <c r="A1071" s="28" t="s">
        <v>6609</v>
      </c>
      <c r="B1071" s="28" t="s">
        <v>3985</v>
      </c>
      <c r="C1071" s="32" t="s">
        <v>4015</v>
      </c>
      <c r="D1071" s="33" t="s">
        <v>1190</v>
      </c>
      <c r="E1071" s="28" t="s">
        <v>1191</v>
      </c>
      <c r="F1071" s="28" t="s">
        <v>6610</v>
      </c>
      <c r="G1071" s="28" t="s">
        <v>5075</v>
      </c>
      <c r="H1071" s="28" t="s">
        <v>3989</v>
      </c>
      <c r="I1071" s="28" t="s">
        <v>6611</v>
      </c>
      <c r="J1071" s="28" t="s">
        <v>6612</v>
      </c>
      <c r="K1071" s="28" t="s">
        <v>6613</v>
      </c>
      <c r="L1071" s="28" t="s">
        <v>6614</v>
      </c>
      <c r="M1071" s="28" t="s">
        <v>5080</v>
      </c>
      <c r="N1071" s="28" t="s">
        <v>3995</v>
      </c>
      <c r="O1071" s="28"/>
      <c r="P1071" s="29" t="str">
        <f t="array" ref="P1071">IFERROR(XLOOKUP(D1071, '2_Capability_Map'!$C$2:$C$200, '2_Capability_Map'!$M$2:$M$200, "Active"), "Active")</f>
        <v>Active</v>
      </c>
    </row>
    <row r="1072" ht="199.5" customHeight="1">
      <c r="A1072" s="28" t="s">
        <v>6615</v>
      </c>
      <c r="B1072" s="28" t="s">
        <v>3985</v>
      </c>
      <c r="C1072" s="32" t="s">
        <v>4006</v>
      </c>
      <c r="D1072" s="33" t="s">
        <v>1190</v>
      </c>
      <c r="E1072" s="28" t="s">
        <v>1191</v>
      </c>
      <c r="F1072" s="28" t="s">
        <v>6616</v>
      </c>
      <c r="G1072" s="28" t="s">
        <v>4107</v>
      </c>
      <c r="H1072" s="28" t="s">
        <v>3989</v>
      </c>
      <c r="I1072" s="28" t="s">
        <v>6617</v>
      </c>
      <c r="J1072" s="28" t="s">
        <v>6618</v>
      </c>
      <c r="K1072" s="28" t="s">
        <v>6619</v>
      </c>
      <c r="L1072" s="28" t="s">
        <v>6620</v>
      </c>
      <c r="M1072" s="28" t="s">
        <v>4112</v>
      </c>
      <c r="N1072" s="28" t="s">
        <v>3995</v>
      </c>
      <c r="O1072" s="28"/>
      <c r="P1072" s="29" t="str">
        <f t="array" ref="P1072">IFERROR(XLOOKUP(D1072, '2_Capability_Map'!$C$2:$C$200, '2_Capability_Map'!$M$2:$M$200, "Active"), "Active")</f>
        <v>Active</v>
      </c>
    </row>
    <row r="1073" ht="199.5" customHeight="1">
      <c r="A1073" s="28" t="s">
        <v>6621</v>
      </c>
      <c r="B1073" s="28" t="s">
        <v>3985</v>
      </c>
      <c r="C1073" s="32" t="s">
        <v>4006</v>
      </c>
      <c r="D1073" s="33" t="s">
        <v>1190</v>
      </c>
      <c r="E1073" s="28" t="s">
        <v>1191</v>
      </c>
      <c r="F1073" s="28" t="s">
        <v>6622</v>
      </c>
      <c r="G1073" s="28" t="s">
        <v>4099</v>
      </c>
      <c r="H1073" s="28" t="s">
        <v>3989</v>
      </c>
      <c r="I1073" s="28" t="s">
        <v>6623</v>
      </c>
      <c r="J1073" s="28" t="s">
        <v>6624</v>
      </c>
      <c r="K1073" s="28" t="s">
        <v>6625</v>
      </c>
      <c r="L1073" s="28" t="s">
        <v>6626</v>
      </c>
      <c r="M1073" s="28" t="s">
        <v>4104</v>
      </c>
      <c r="N1073" s="28" t="s">
        <v>3995</v>
      </c>
      <c r="O1073" s="28"/>
      <c r="P1073" s="29" t="str">
        <f t="array" ref="P1073">IFERROR(XLOOKUP(D1073, '2_Capability_Map'!$C$2:$C$200, '2_Capability_Map'!$M$2:$M$200, "Active"), "Active")</f>
        <v>Active</v>
      </c>
    </row>
    <row r="1074" ht="199.5" customHeight="1">
      <c r="A1074" s="28" t="s">
        <v>6627</v>
      </c>
      <c r="B1074" s="28" t="s">
        <v>3985</v>
      </c>
      <c r="C1074" s="32" t="s">
        <v>4006</v>
      </c>
      <c r="D1074" s="33" t="s">
        <v>1195</v>
      </c>
      <c r="E1074" s="28" t="s">
        <v>1196</v>
      </c>
      <c r="F1074" s="28" t="s">
        <v>6628</v>
      </c>
      <c r="G1074" s="28" t="s">
        <v>4008</v>
      </c>
      <c r="H1074" s="28" t="s">
        <v>3989</v>
      </c>
      <c r="I1074" s="28" t="s">
        <v>6629</v>
      </c>
      <c r="J1074" s="28" t="s">
        <v>6630</v>
      </c>
      <c r="K1074" s="28" t="s">
        <v>6631</v>
      </c>
      <c r="L1074" s="28" t="s">
        <v>6632</v>
      </c>
      <c r="M1074" s="28" t="s">
        <v>4013</v>
      </c>
      <c r="N1074" s="28" t="s">
        <v>3995</v>
      </c>
      <c r="O1074" s="28"/>
      <c r="P1074" s="29" t="str">
        <f t="array" ref="P1074">IFERROR(XLOOKUP(D1074, '2_Capability_Map'!$C$2:$C$200, '2_Capability_Map'!$M$2:$M$200, "Active"), "Active")</f>
        <v>Active</v>
      </c>
    </row>
    <row r="1075" ht="199.5" customHeight="1">
      <c r="A1075" s="28" t="s">
        <v>6633</v>
      </c>
      <c r="B1075" s="28" t="s">
        <v>3985</v>
      </c>
      <c r="C1075" s="32" t="s">
        <v>4006</v>
      </c>
      <c r="D1075" s="33" t="s">
        <v>1195</v>
      </c>
      <c r="E1075" s="28" t="s">
        <v>1196</v>
      </c>
      <c r="F1075" s="28" t="s">
        <v>6634</v>
      </c>
      <c r="G1075" s="28" t="s">
        <v>4879</v>
      </c>
      <c r="H1075" s="28" t="s">
        <v>3989</v>
      </c>
      <c r="I1075" s="28" t="s">
        <v>6635</v>
      </c>
      <c r="J1075" s="28" t="s">
        <v>6636</v>
      </c>
      <c r="K1075" s="28" t="s">
        <v>6637</v>
      </c>
      <c r="L1075" s="28" t="s">
        <v>6638</v>
      </c>
      <c r="M1075" s="28" t="s">
        <v>4884</v>
      </c>
      <c r="N1075" s="28" t="s">
        <v>3995</v>
      </c>
      <c r="O1075" s="28"/>
      <c r="P1075" s="29" t="str">
        <f t="array" ref="P1075">IFERROR(XLOOKUP(D1075, '2_Capability_Map'!$C$2:$C$200, '2_Capability_Map'!$M$2:$M$200, "Active"), "Active")</f>
        <v>Active</v>
      </c>
    </row>
    <row r="1076" ht="199.5" customHeight="1">
      <c r="A1076" s="28" t="s">
        <v>6639</v>
      </c>
      <c r="B1076" s="28" t="s">
        <v>3985</v>
      </c>
      <c r="C1076" s="32" t="s">
        <v>4006</v>
      </c>
      <c r="D1076" s="33" t="s">
        <v>1195</v>
      </c>
      <c r="E1076" s="28" t="s">
        <v>1196</v>
      </c>
      <c r="F1076" s="28" t="s">
        <v>6640</v>
      </c>
      <c r="G1076" s="28" t="s">
        <v>4107</v>
      </c>
      <c r="H1076" s="28" t="s">
        <v>3989</v>
      </c>
      <c r="I1076" s="28" t="s">
        <v>6641</v>
      </c>
      <c r="J1076" s="28" t="s">
        <v>6642</v>
      </c>
      <c r="K1076" s="28" t="s">
        <v>6643</v>
      </c>
      <c r="L1076" s="28" t="s">
        <v>6644</v>
      </c>
      <c r="M1076" s="28" t="s">
        <v>4112</v>
      </c>
      <c r="N1076" s="28" t="s">
        <v>3995</v>
      </c>
      <c r="O1076" s="28"/>
      <c r="P1076" s="29" t="str">
        <f t="array" ref="P1076">IFERROR(XLOOKUP(D1076, '2_Capability_Map'!$C$2:$C$200, '2_Capability_Map'!$M$2:$M$200, "Active"), "Active")</f>
        <v>Active</v>
      </c>
    </row>
    <row r="1077" ht="199.5" customHeight="1">
      <c r="A1077" s="28" t="s">
        <v>6645</v>
      </c>
      <c r="B1077" s="28" t="s">
        <v>3985</v>
      </c>
      <c r="C1077" s="32" t="s">
        <v>3997</v>
      </c>
      <c r="D1077" s="33" t="s">
        <v>1195</v>
      </c>
      <c r="E1077" s="28" t="s">
        <v>1196</v>
      </c>
      <c r="F1077" s="28" t="s">
        <v>6646</v>
      </c>
      <c r="G1077" s="28" t="s">
        <v>4219</v>
      </c>
      <c r="H1077" s="28" t="s">
        <v>3989</v>
      </c>
      <c r="I1077" s="28" t="s">
        <v>6647</v>
      </c>
      <c r="J1077" s="28" t="s">
        <v>6648</v>
      </c>
      <c r="K1077" s="28" t="s">
        <v>6649</v>
      </c>
      <c r="L1077" s="28" t="s">
        <v>6650</v>
      </c>
      <c r="M1077" s="28" t="s">
        <v>4224</v>
      </c>
      <c r="N1077" s="28" t="s">
        <v>3995</v>
      </c>
      <c r="O1077" s="28"/>
      <c r="P1077" s="29" t="str">
        <f t="array" ref="P1077">IFERROR(XLOOKUP(D1077, '2_Capability_Map'!$C$2:$C$200, '2_Capability_Map'!$M$2:$M$200, "Active"), "Active")</f>
        <v>Active</v>
      </c>
    </row>
    <row r="1078" ht="199.5" customHeight="1">
      <c r="A1078" s="28" t="s">
        <v>6651</v>
      </c>
      <c r="B1078" s="28" t="s">
        <v>3985</v>
      </c>
      <c r="C1078" s="32" t="s">
        <v>4015</v>
      </c>
      <c r="D1078" s="33" t="s">
        <v>1195</v>
      </c>
      <c r="E1078" s="28" t="s">
        <v>1196</v>
      </c>
      <c r="F1078" s="28" t="s">
        <v>6652</v>
      </c>
      <c r="G1078" s="28" t="s">
        <v>5075</v>
      </c>
      <c r="H1078" s="28" t="s">
        <v>3989</v>
      </c>
      <c r="I1078" s="28" t="s">
        <v>6653</v>
      </c>
      <c r="J1078" s="28" t="s">
        <v>6654</v>
      </c>
      <c r="K1078" s="28" t="s">
        <v>6655</v>
      </c>
      <c r="L1078" s="28" t="s">
        <v>6656</v>
      </c>
      <c r="M1078" s="28" t="s">
        <v>5080</v>
      </c>
      <c r="N1078" s="28" t="s">
        <v>3995</v>
      </c>
      <c r="O1078" s="28"/>
      <c r="P1078" s="29" t="str">
        <f t="array" ref="P1078">IFERROR(XLOOKUP(D1078, '2_Capability_Map'!$C$2:$C$200, '2_Capability_Map'!$M$2:$M$200, "Active"), "Active")</f>
        <v>Active</v>
      </c>
    </row>
    <row r="1079" ht="199.5" customHeight="1">
      <c r="A1079" s="28" t="s">
        <v>6657</v>
      </c>
      <c r="B1079" s="28" t="s">
        <v>3985</v>
      </c>
      <c r="C1079" s="32" t="s">
        <v>4006</v>
      </c>
      <c r="D1079" s="33" t="s">
        <v>1195</v>
      </c>
      <c r="E1079" s="28" t="s">
        <v>1196</v>
      </c>
      <c r="F1079" s="28" t="s">
        <v>6658</v>
      </c>
      <c r="G1079" s="28" t="s">
        <v>4099</v>
      </c>
      <c r="H1079" s="28" t="s">
        <v>3989</v>
      </c>
      <c r="I1079" s="28" t="s">
        <v>6659</v>
      </c>
      <c r="J1079" s="28" t="s">
        <v>6660</v>
      </c>
      <c r="K1079" s="28" t="s">
        <v>6661</v>
      </c>
      <c r="L1079" s="28" t="s">
        <v>6662</v>
      </c>
      <c r="M1079" s="28" t="s">
        <v>4104</v>
      </c>
      <c r="N1079" s="28" t="s">
        <v>3995</v>
      </c>
      <c r="O1079" s="28"/>
      <c r="P1079" s="29" t="str">
        <f t="array" ref="P1079">IFERROR(XLOOKUP(D1079, '2_Capability_Map'!$C$2:$C$200, '2_Capability_Map'!$M$2:$M$200, "Active"), "Active")</f>
        <v>Active</v>
      </c>
    </row>
    <row r="1080" ht="199.5" customHeight="1">
      <c r="A1080" s="28" t="s">
        <v>6663</v>
      </c>
      <c r="B1080" s="28" t="s">
        <v>3985</v>
      </c>
      <c r="C1080" s="32" t="s">
        <v>4015</v>
      </c>
      <c r="D1080" s="33" t="s">
        <v>1200</v>
      </c>
      <c r="E1080" s="28" t="s">
        <v>1201</v>
      </c>
      <c r="F1080" s="28" t="s">
        <v>6664</v>
      </c>
      <c r="G1080" s="28" t="s">
        <v>5075</v>
      </c>
      <c r="H1080" s="28" t="s">
        <v>3989</v>
      </c>
      <c r="I1080" s="28" t="s">
        <v>6665</v>
      </c>
      <c r="J1080" s="28" t="s">
        <v>6666</v>
      </c>
      <c r="K1080" s="28" t="s">
        <v>6667</v>
      </c>
      <c r="L1080" s="28" t="s">
        <v>6668</v>
      </c>
      <c r="M1080" s="28" t="s">
        <v>5080</v>
      </c>
      <c r="N1080" s="28" t="s">
        <v>3995</v>
      </c>
      <c r="O1080" s="28"/>
      <c r="P1080" s="29" t="str">
        <f t="array" ref="P1080">IFERROR(XLOOKUP(D1080, '2_Capability_Map'!$C$2:$C$200, '2_Capability_Map'!$M$2:$M$200, "Active"), "Active")</f>
        <v>Active</v>
      </c>
    </row>
    <row r="1081" ht="199.5" customHeight="1">
      <c r="A1081" s="28" t="s">
        <v>6669</v>
      </c>
      <c r="B1081" s="28" t="s">
        <v>3985</v>
      </c>
      <c r="C1081" s="32" t="s">
        <v>4006</v>
      </c>
      <c r="D1081" s="33" t="s">
        <v>1200</v>
      </c>
      <c r="E1081" s="28" t="s">
        <v>1201</v>
      </c>
      <c r="F1081" s="28" t="s">
        <v>6670</v>
      </c>
      <c r="G1081" s="28" t="s">
        <v>4107</v>
      </c>
      <c r="H1081" s="28" t="s">
        <v>3989</v>
      </c>
      <c r="I1081" s="28" t="s">
        <v>6671</v>
      </c>
      <c r="J1081" s="28" t="s">
        <v>6672</v>
      </c>
      <c r="K1081" s="28" t="s">
        <v>6673</v>
      </c>
      <c r="L1081" s="28" t="s">
        <v>6674</v>
      </c>
      <c r="M1081" s="28" t="s">
        <v>4112</v>
      </c>
      <c r="N1081" s="28" t="s">
        <v>3995</v>
      </c>
      <c r="O1081" s="28"/>
      <c r="P1081" s="29" t="str">
        <f t="array" ref="P1081">IFERROR(XLOOKUP(D1081, '2_Capability_Map'!$C$2:$C$200, '2_Capability_Map'!$M$2:$M$200, "Active"), "Active")</f>
        <v>Active</v>
      </c>
    </row>
    <row r="1082" ht="199.5" customHeight="1">
      <c r="A1082" s="28" t="s">
        <v>6675</v>
      </c>
      <c r="B1082" s="28" t="s">
        <v>3985</v>
      </c>
      <c r="C1082" s="32" t="s">
        <v>4006</v>
      </c>
      <c r="D1082" s="33" t="s">
        <v>1200</v>
      </c>
      <c r="E1082" s="28" t="s">
        <v>1201</v>
      </c>
      <c r="F1082" s="28" t="s">
        <v>6676</v>
      </c>
      <c r="G1082" s="28" t="s">
        <v>4099</v>
      </c>
      <c r="H1082" s="28" t="s">
        <v>3989</v>
      </c>
      <c r="I1082" s="28" t="s">
        <v>6677</v>
      </c>
      <c r="J1082" s="28" t="s">
        <v>6678</v>
      </c>
      <c r="K1082" s="28" t="s">
        <v>6679</v>
      </c>
      <c r="L1082" s="28" t="s">
        <v>6680</v>
      </c>
      <c r="M1082" s="28" t="s">
        <v>4104</v>
      </c>
      <c r="N1082" s="28" t="s">
        <v>3995</v>
      </c>
      <c r="O1082" s="28"/>
      <c r="P1082" s="29" t="str">
        <f t="array" ref="P1082">IFERROR(XLOOKUP(D1082, '2_Capability_Map'!$C$2:$C$200, '2_Capability_Map'!$M$2:$M$200, "Active"), "Active")</f>
        <v>Active</v>
      </c>
    </row>
    <row r="1083" ht="199.5" customHeight="1">
      <c r="A1083" s="28" t="s">
        <v>6681</v>
      </c>
      <c r="B1083" s="28" t="s">
        <v>3985</v>
      </c>
      <c r="C1083" s="32" t="s">
        <v>3997</v>
      </c>
      <c r="D1083" s="33" t="s">
        <v>1200</v>
      </c>
      <c r="E1083" s="28" t="s">
        <v>1201</v>
      </c>
      <c r="F1083" s="28" t="s">
        <v>6682</v>
      </c>
      <c r="G1083" s="28" t="s">
        <v>4219</v>
      </c>
      <c r="H1083" s="28" t="s">
        <v>3989</v>
      </c>
      <c r="I1083" s="28" t="s">
        <v>6683</v>
      </c>
      <c r="J1083" s="28" t="s">
        <v>6684</v>
      </c>
      <c r="K1083" s="28" t="s">
        <v>6685</v>
      </c>
      <c r="L1083" s="28" t="s">
        <v>6686</v>
      </c>
      <c r="M1083" s="28" t="s">
        <v>4224</v>
      </c>
      <c r="N1083" s="28" t="s">
        <v>3995</v>
      </c>
      <c r="O1083" s="28"/>
      <c r="P1083" s="29" t="str">
        <f t="array" ref="P1083">IFERROR(XLOOKUP(D1083, '2_Capability_Map'!$C$2:$C$200, '2_Capability_Map'!$M$2:$M$200, "Active"), "Active")</f>
        <v>Active</v>
      </c>
    </row>
    <row r="1084" ht="199.5" customHeight="1">
      <c r="A1084" s="28" t="s">
        <v>6687</v>
      </c>
      <c r="B1084" s="28" t="s">
        <v>3985</v>
      </c>
      <c r="C1084" s="32" t="s">
        <v>4006</v>
      </c>
      <c r="D1084" s="33" t="s">
        <v>1200</v>
      </c>
      <c r="E1084" s="28" t="s">
        <v>1201</v>
      </c>
      <c r="F1084" s="28" t="s">
        <v>6688</v>
      </c>
      <c r="G1084" s="28" t="s">
        <v>4879</v>
      </c>
      <c r="H1084" s="28" t="s">
        <v>3989</v>
      </c>
      <c r="I1084" s="28" t="s">
        <v>6689</v>
      </c>
      <c r="J1084" s="28" t="s">
        <v>6690</v>
      </c>
      <c r="K1084" s="28" t="s">
        <v>6691</v>
      </c>
      <c r="L1084" s="28" t="s">
        <v>6692</v>
      </c>
      <c r="M1084" s="28" t="s">
        <v>4884</v>
      </c>
      <c r="N1084" s="28" t="s">
        <v>3995</v>
      </c>
      <c r="O1084" s="28"/>
      <c r="P1084" s="29" t="str">
        <f t="array" ref="P1084">IFERROR(XLOOKUP(D1084, '2_Capability_Map'!$C$2:$C$200, '2_Capability_Map'!$M$2:$M$200, "Active"), "Active")</f>
        <v>Active</v>
      </c>
    </row>
    <row r="1085" ht="199.5" customHeight="1">
      <c r="A1085" s="28" t="s">
        <v>6693</v>
      </c>
      <c r="B1085" s="28" t="s">
        <v>3985</v>
      </c>
      <c r="C1085" s="32" t="s">
        <v>4006</v>
      </c>
      <c r="D1085" s="33" t="s">
        <v>1200</v>
      </c>
      <c r="E1085" s="28" t="s">
        <v>1201</v>
      </c>
      <c r="F1085" s="28" t="s">
        <v>6694</v>
      </c>
      <c r="G1085" s="28" t="s">
        <v>4008</v>
      </c>
      <c r="H1085" s="28" t="s">
        <v>3989</v>
      </c>
      <c r="I1085" s="28" t="s">
        <v>6695</v>
      </c>
      <c r="J1085" s="28" t="s">
        <v>6696</v>
      </c>
      <c r="K1085" s="28" t="s">
        <v>6697</v>
      </c>
      <c r="L1085" s="28" t="s">
        <v>6698</v>
      </c>
      <c r="M1085" s="28" t="s">
        <v>4013</v>
      </c>
      <c r="N1085" s="28" t="s">
        <v>3995</v>
      </c>
      <c r="O1085" s="28"/>
      <c r="P1085" s="29" t="str">
        <f t="array" ref="P1085">IFERROR(XLOOKUP(D1085, '2_Capability_Map'!$C$2:$C$200, '2_Capability_Map'!$M$2:$M$200, "Active"), "Active")</f>
        <v>Active</v>
      </c>
    </row>
    <row r="1086" ht="199.5" customHeight="1">
      <c r="A1086" s="28" t="s">
        <v>6699</v>
      </c>
      <c r="B1086" s="28" t="s">
        <v>3985</v>
      </c>
      <c r="C1086" s="32" t="s">
        <v>3986</v>
      </c>
      <c r="D1086" s="33" t="s">
        <v>1206</v>
      </c>
      <c r="E1086" s="28" t="s">
        <v>1207</v>
      </c>
      <c r="F1086" s="28" t="s">
        <v>6700</v>
      </c>
      <c r="G1086" s="28" t="s">
        <v>3988</v>
      </c>
      <c r="H1086" s="28" t="s">
        <v>3989</v>
      </c>
      <c r="I1086" s="28" t="s">
        <v>6701</v>
      </c>
      <c r="J1086" s="28" t="s">
        <v>6702</v>
      </c>
      <c r="K1086" s="28" t="s">
        <v>6703</v>
      </c>
      <c r="L1086" s="28" t="s">
        <v>6704</v>
      </c>
      <c r="M1086" s="28" t="s">
        <v>3994</v>
      </c>
      <c r="N1086" s="28" t="s">
        <v>3995</v>
      </c>
      <c r="O1086" s="28"/>
      <c r="P1086" s="29" t="str">
        <f t="array" ref="P1086">IFERROR(XLOOKUP(D1086, '2_Capability_Map'!$C$2:$C$200, '2_Capability_Map'!$M$2:$M$200, "Active"), "Active")</f>
        <v>Active</v>
      </c>
    </row>
    <row r="1087" ht="199.5" customHeight="1">
      <c r="A1087" s="28" t="s">
        <v>6705</v>
      </c>
      <c r="B1087" s="28" t="s">
        <v>3985</v>
      </c>
      <c r="C1087" s="32" t="s">
        <v>4015</v>
      </c>
      <c r="D1087" s="33" t="s">
        <v>1206</v>
      </c>
      <c r="E1087" s="28" t="s">
        <v>1207</v>
      </c>
      <c r="F1087" s="28" t="s">
        <v>6706</v>
      </c>
      <c r="G1087" s="28" t="s">
        <v>5075</v>
      </c>
      <c r="H1087" s="28" t="s">
        <v>3989</v>
      </c>
      <c r="I1087" s="28" t="s">
        <v>6707</v>
      </c>
      <c r="J1087" s="28" t="s">
        <v>6708</v>
      </c>
      <c r="K1087" s="28" t="s">
        <v>6709</v>
      </c>
      <c r="L1087" s="28" t="s">
        <v>6710</v>
      </c>
      <c r="M1087" s="28" t="s">
        <v>5080</v>
      </c>
      <c r="N1087" s="28" t="s">
        <v>3995</v>
      </c>
      <c r="O1087" s="28"/>
      <c r="P1087" s="29" t="str">
        <f t="array" ref="P1087">IFERROR(XLOOKUP(D1087, '2_Capability_Map'!$C$2:$C$200, '2_Capability_Map'!$M$2:$M$200, "Active"), "Active")</f>
        <v>Active</v>
      </c>
    </row>
    <row r="1088" ht="199.5" customHeight="1">
      <c r="A1088" s="28" t="s">
        <v>6711</v>
      </c>
      <c r="B1088" s="28" t="s">
        <v>3985</v>
      </c>
      <c r="C1088" s="32" t="s">
        <v>4006</v>
      </c>
      <c r="D1088" s="33" t="s">
        <v>1206</v>
      </c>
      <c r="E1088" s="28" t="s">
        <v>1207</v>
      </c>
      <c r="F1088" s="28" t="s">
        <v>6712</v>
      </c>
      <c r="G1088" s="28" t="s">
        <v>4107</v>
      </c>
      <c r="H1088" s="28" t="s">
        <v>3989</v>
      </c>
      <c r="I1088" s="28" t="s">
        <v>6713</v>
      </c>
      <c r="J1088" s="28" t="s">
        <v>6714</v>
      </c>
      <c r="K1088" s="28" t="s">
        <v>6715</v>
      </c>
      <c r="L1088" s="28" t="s">
        <v>6716</v>
      </c>
      <c r="M1088" s="28" t="s">
        <v>4112</v>
      </c>
      <c r="N1088" s="28" t="s">
        <v>3995</v>
      </c>
      <c r="O1088" s="28"/>
      <c r="P1088" s="29" t="str">
        <f t="array" ref="P1088">IFERROR(XLOOKUP(D1088, '2_Capability_Map'!$C$2:$C$200, '2_Capability_Map'!$M$2:$M$200, "Active"), "Active")</f>
        <v>Active</v>
      </c>
    </row>
    <row r="1089" ht="199.5" customHeight="1">
      <c r="A1089" s="28" t="s">
        <v>6717</v>
      </c>
      <c r="B1089" s="28" t="s">
        <v>3985</v>
      </c>
      <c r="C1089" s="32" t="s">
        <v>4006</v>
      </c>
      <c r="D1089" s="33" t="s">
        <v>1206</v>
      </c>
      <c r="E1089" s="28" t="s">
        <v>1207</v>
      </c>
      <c r="F1089" s="28" t="s">
        <v>6718</v>
      </c>
      <c r="G1089" s="28" t="s">
        <v>4115</v>
      </c>
      <c r="H1089" s="28" t="s">
        <v>3989</v>
      </c>
      <c r="I1089" s="28" t="s">
        <v>6719</v>
      </c>
      <c r="J1089" s="28" t="s">
        <v>6720</v>
      </c>
      <c r="K1089" s="28" t="s">
        <v>6721</v>
      </c>
      <c r="L1089" s="28" t="s">
        <v>6722</v>
      </c>
      <c r="M1089" s="28" t="s">
        <v>4120</v>
      </c>
      <c r="N1089" s="28" t="s">
        <v>3995</v>
      </c>
      <c r="O1089" s="28"/>
      <c r="P1089" s="29" t="str">
        <f t="array" ref="P1089">IFERROR(XLOOKUP(D1089, '2_Capability_Map'!$C$2:$C$200, '2_Capability_Map'!$M$2:$M$200, "Active"), "Active")</f>
        <v>Active</v>
      </c>
    </row>
    <row r="1090" ht="199.5" customHeight="1">
      <c r="A1090" s="28" t="s">
        <v>6723</v>
      </c>
      <c r="B1090" s="28" t="s">
        <v>3985</v>
      </c>
      <c r="C1090" s="32" t="s">
        <v>4015</v>
      </c>
      <c r="D1090" s="33" t="s">
        <v>1214</v>
      </c>
      <c r="E1090" s="28" t="s">
        <v>1215</v>
      </c>
      <c r="F1090" s="28" t="s">
        <v>6724</v>
      </c>
      <c r="G1090" s="28" t="s">
        <v>5075</v>
      </c>
      <c r="H1090" s="28" t="s">
        <v>3989</v>
      </c>
      <c r="I1090" s="28" t="s">
        <v>6725</v>
      </c>
      <c r="J1090" s="28" t="s">
        <v>6726</v>
      </c>
      <c r="K1090" s="28" t="s">
        <v>6727</v>
      </c>
      <c r="L1090" s="28" t="s">
        <v>6728</v>
      </c>
      <c r="M1090" s="28" t="s">
        <v>5080</v>
      </c>
      <c r="N1090" s="28" t="s">
        <v>3995</v>
      </c>
      <c r="O1090" s="28"/>
      <c r="P1090" s="29" t="str">
        <f t="array" ref="P1090">IFERROR(XLOOKUP(D1090, '2_Capability_Map'!$C$2:$C$200, '2_Capability_Map'!$M$2:$M$200, "Active"), "Active")</f>
        <v>Active</v>
      </c>
    </row>
    <row r="1091" ht="199.5" customHeight="1">
      <c r="A1091" s="28" t="s">
        <v>6729</v>
      </c>
      <c r="B1091" s="28" t="s">
        <v>3985</v>
      </c>
      <c r="C1091" s="32" t="s">
        <v>4006</v>
      </c>
      <c r="D1091" s="33" t="s">
        <v>1214</v>
      </c>
      <c r="E1091" s="28" t="s">
        <v>1215</v>
      </c>
      <c r="F1091" s="28" t="s">
        <v>6730</v>
      </c>
      <c r="G1091" s="28" t="s">
        <v>4115</v>
      </c>
      <c r="H1091" s="28" t="s">
        <v>3989</v>
      </c>
      <c r="I1091" s="28" t="s">
        <v>6731</v>
      </c>
      <c r="J1091" s="28" t="s">
        <v>6732</v>
      </c>
      <c r="K1091" s="28" t="s">
        <v>6733</v>
      </c>
      <c r="L1091" s="28" t="s">
        <v>6734</v>
      </c>
      <c r="M1091" s="28" t="s">
        <v>4120</v>
      </c>
      <c r="N1091" s="28" t="s">
        <v>3995</v>
      </c>
      <c r="O1091" s="28"/>
      <c r="P1091" s="29" t="str">
        <f t="array" ref="P1091">IFERROR(XLOOKUP(D1091, '2_Capability_Map'!$C$2:$C$200, '2_Capability_Map'!$M$2:$M$200, "Active"), "Active")</f>
        <v>Active</v>
      </c>
    </row>
    <row r="1092" ht="199.5" customHeight="1">
      <c r="A1092" s="28" t="s">
        <v>6735</v>
      </c>
      <c r="B1092" s="28" t="s">
        <v>3985</v>
      </c>
      <c r="C1092" s="32" t="s">
        <v>3986</v>
      </c>
      <c r="D1092" s="33" t="s">
        <v>1214</v>
      </c>
      <c r="E1092" s="28" t="s">
        <v>1215</v>
      </c>
      <c r="F1092" s="28" t="s">
        <v>6736</v>
      </c>
      <c r="G1092" s="28" t="s">
        <v>3988</v>
      </c>
      <c r="H1092" s="28" t="s">
        <v>3989</v>
      </c>
      <c r="I1092" s="28" t="s">
        <v>6737</v>
      </c>
      <c r="J1092" s="28" t="s">
        <v>6738</v>
      </c>
      <c r="K1092" s="28" t="s">
        <v>6739</v>
      </c>
      <c r="L1092" s="28" t="s">
        <v>6740</v>
      </c>
      <c r="M1092" s="28" t="s">
        <v>3994</v>
      </c>
      <c r="N1092" s="28" t="s">
        <v>3995</v>
      </c>
      <c r="O1092" s="28"/>
      <c r="P1092" s="29" t="str">
        <f t="array" ref="P1092">IFERROR(XLOOKUP(D1092, '2_Capability_Map'!$C$2:$C$200, '2_Capability_Map'!$M$2:$M$200, "Active"), "Active")</f>
        <v>Active</v>
      </c>
    </row>
    <row r="1093" ht="199.5" customHeight="1">
      <c r="A1093" s="28" t="s">
        <v>6741</v>
      </c>
      <c r="B1093" s="28" t="s">
        <v>3985</v>
      </c>
      <c r="C1093" s="32" t="s">
        <v>4006</v>
      </c>
      <c r="D1093" s="33" t="s">
        <v>1214</v>
      </c>
      <c r="E1093" s="28" t="s">
        <v>1215</v>
      </c>
      <c r="F1093" s="28" t="s">
        <v>6742</v>
      </c>
      <c r="G1093" s="28" t="s">
        <v>4107</v>
      </c>
      <c r="H1093" s="28" t="s">
        <v>3989</v>
      </c>
      <c r="I1093" s="28" t="s">
        <v>6743</v>
      </c>
      <c r="J1093" s="28" t="s">
        <v>6744</v>
      </c>
      <c r="K1093" s="28" t="s">
        <v>6745</v>
      </c>
      <c r="L1093" s="28" t="s">
        <v>6746</v>
      </c>
      <c r="M1093" s="28" t="s">
        <v>4112</v>
      </c>
      <c r="N1093" s="28" t="s">
        <v>3995</v>
      </c>
      <c r="O1093" s="28"/>
      <c r="P1093" s="29" t="str">
        <f t="array" ref="P1093">IFERROR(XLOOKUP(D1093, '2_Capability_Map'!$C$2:$C$200, '2_Capability_Map'!$M$2:$M$200, "Active"), "Active")</f>
        <v>Active</v>
      </c>
    </row>
    <row r="1094" ht="199.5" customHeight="1">
      <c r="A1094" s="28" t="s">
        <v>6747</v>
      </c>
      <c r="B1094" s="28" t="s">
        <v>3985</v>
      </c>
      <c r="C1094" s="32" t="s">
        <v>3986</v>
      </c>
      <c r="D1094" s="33" t="s">
        <v>1219</v>
      </c>
      <c r="E1094" s="28" t="s">
        <v>1220</v>
      </c>
      <c r="F1094" s="28" t="s">
        <v>6748</v>
      </c>
      <c r="G1094" s="28" t="s">
        <v>3988</v>
      </c>
      <c r="H1094" s="28" t="s">
        <v>3989</v>
      </c>
      <c r="I1094" s="28" t="s">
        <v>6749</v>
      </c>
      <c r="J1094" s="28" t="s">
        <v>6750</v>
      </c>
      <c r="K1094" s="28" t="s">
        <v>6751</v>
      </c>
      <c r="L1094" s="28" t="s">
        <v>6752</v>
      </c>
      <c r="M1094" s="28" t="s">
        <v>3994</v>
      </c>
      <c r="N1094" s="28" t="s">
        <v>3995</v>
      </c>
      <c r="O1094" s="28"/>
      <c r="P1094" s="29" t="str">
        <f t="array" ref="P1094">IFERROR(XLOOKUP(D1094, '2_Capability_Map'!$C$2:$C$200, '2_Capability_Map'!$M$2:$M$200, "Active"), "Active")</f>
        <v>Active</v>
      </c>
    </row>
    <row r="1095" ht="199.5" customHeight="1">
      <c r="A1095" s="28" t="s">
        <v>6753</v>
      </c>
      <c r="B1095" s="28" t="s">
        <v>3985</v>
      </c>
      <c r="C1095" s="32" t="s">
        <v>4015</v>
      </c>
      <c r="D1095" s="33" t="s">
        <v>1219</v>
      </c>
      <c r="E1095" s="28" t="s">
        <v>1220</v>
      </c>
      <c r="F1095" s="28" t="s">
        <v>6754</v>
      </c>
      <c r="G1095" s="28" t="s">
        <v>5075</v>
      </c>
      <c r="H1095" s="28" t="s">
        <v>3989</v>
      </c>
      <c r="I1095" s="28" t="s">
        <v>6755</v>
      </c>
      <c r="J1095" s="28" t="s">
        <v>6756</v>
      </c>
      <c r="K1095" s="28" t="s">
        <v>6757</v>
      </c>
      <c r="L1095" s="28" t="s">
        <v>6758</v>
      </c>
      <c r="M1095" s="28" t="s">
        <v>5080</v>
      </c>
      <c r="N1095" s="28" t="s">
        <v>3995</v>
      </c>
      <c r="O1095" s="28"/>
      <c r="P1095" s="29" t="str">
        <f t="array" ref="P1095">IFERROR(XLOOKUP(D1095, '2_Capability_Map'!$C$2:$C$200, '2_Capability_Map'!$M$2:$M$200, "Active"), "Active")</f>
        <v>Active</v>
      </c>
    </row>
    <row r="1096" ht="199.5" customHeight="1">
      <c r="A1096" s="28" t="s">
        <v>6759</v>
      </c>
      <c r="B1096" s="28" t="s">
        <v>3985</v>
      </c>
      <c r="C1096" s="32" t="s">
        <v>4006</v>
      </c>
      <c r="D1096" s="33" t="s">
        <v>1219</v>
      </c>
      <c r="E1096" s="28" t="s">
        <v>1220</v>
      </c>
      <c r="F1096" s="28" t="s">
        <v>6760</v>
      </c>
      <c r="G1096" s="28" t="s">
        <v>4107</v>
      </c>
      <c r="H1096" s="28" t="s">
        <v>3989</v>
      </c>
      <c r="I1096" s="28" t="s">
        <v>6761</v>
      </c>
      <c r="J1096" s="28" t="s">
        <v>6762</v>
      </c>
      <c r="K1096" s="28" t="s">
        <v>6763</v>
      </c>
      <c r="L1096" s="28" t="s">
        <v>6764</v>
      </c>
      <c r="M1096" s="28" t="s">
        <v>4112</v>
      </c>
      <c r="N1096" s="28" t="s">
        <v>3995</v>
      </c>
      <c r="O1096" s="28"/>
      <c r="P1096" s="29" t="str">
        <f t="array" ref="P1096">IFERROR(XLOOKUP(D1096, '2_Capability_Map'!$C$2:$C$200, '2_Capability_Map'!$M$2:$M$200, "Active"), "Active")</f>
        <v>Active</v>
      </c>
    </row>
    <row r="1097" ht="199.5" customHeight="1">
      <c r="A1097" s="28" t="s">
        <v>6765</v>
      </c>
      <c r="B1097" s="28" t="s">
        <v>3985</v>
      </c>
      <c r="C1097" s="32" t="s">
        <v>4006</v>
      </c>
      <c r="D1097" s="33" t="s">
        <v>1219</v>
      </c>
      <c r="E1097" s="28" t="s">
        <v>1220</v>
      </c>
      <c r="F1097" s="28" t="s">
        <v>6766</v>
      </c>
      <c r="G1097" s="28" t="s">
        <v>4115</v>
      </c>
      <c r="H1097" s="28" t="s">
        <v>3989</v>
      </c>
      <c r="I1097" s="28" t="s">
        <v>6767</v>
      </c>
      <c r="J1097" s="28" t="s">
        <v>6768</v>
      </c>
      <c r="K1097" s="28" t="s">
        <v>6769</v>
      </c>
      <c r="L1097" s="28" t="s">
        <v>6770</v>
      </c>
      <c r="M1097" s="28" t="s">
        <v>4120</v>
      </c>
      <c r="N1097" s="28" t="s">
        <v>3995</v>
      </c>
      <c r="O1097" s="28"/>
      <c r="P1097" s="29" t="str">
        <f t="array" ref="P1097">IFERROR(XLOOKUP(D1097, '2_Capability_Map'!$C$2:$C$200, '2_Capability_Map'!$M$2:$M$200, "Active"), "Active")</f>
        <v>Active</v>
      </c>
    </row>
    <row r="1098" ht="199.5" customHeight="1">
      <c r="A1098" s="28" t="s">
        <v>6771</v>
      </c>
      <c r="B1098" s="28" t="s">
        <v>3985</v>
      </c>
      <c r="C1098" s="32" t="s">
        <v>4006</v>
      </c>
      <c r="D1098" s="33" t="s">
        <v>1224</v>
      </c>
      <c r="E1098" s="28" t="s">
        <v>1225</v>
      </c>
      <c r="F1098" s="28" t="s">
        <v>6772</v>
      </c>
      <c r="G1098" s="28" t="s">
        <v>4107</v>
      </c>
      <c r="H1098" s="28" t="s">
        <v>3989</v>
      </c>
      <c r="I1098" s="28" t="s">
        <v>6773</v>
      </c>
      <c r="J1098" s="28" t="s">
        <v>6774</v>
      </c>
      <c r="K1098" s="28" t="s">
        <v>6775</v>
      </c>
      <c r="L1098" s="28" t="s">
        <v>6776</v>
      </c>
      <c r="M1098" s="28" t="s">
        <v>4112</v>
      </c>
      <c r="N1098" s="28" t="s">
        <v>3995</v>
      </c>
      <c r="O1098" s="28"/>
      <c r="P1098" s="29" t="str">
        <f t="array" ref="P1098">IFERROR(XLOOKUP(D1098, '2_Capability_Map'!$C$2:$C$200, '2_Capability_Map'!$M$2:$M$200, "Active"), "Active")</f>
        <v>Active</v>
      </c>
    </row>
    <row r="1099" ht="199.5" customHeight="1">
      <c r="A1099" s="28" t="s">
        <v>6777</v>
      </c>
      <c r="B1099" s="28" t="s">
        <v>3985</v>
      </c>
      <c r="C1099" s="32" t="s">
        <v>4006</v>
      </c>
      <c r="D1099" s="33" t="s">
        <v>1224</v>
      </c>
      <c r="E1099" s="28" t="s">
        <v>1225</v>
      </c>
      <c r="F1099" s="28" t="s">
        <v>6778</v>
      </c>
      <c r="G1099" s="28" t="s">
        <v>4115</v>
      </c>
      <c r="H1099" s="28" t="s">
        <v>3989</v>
      </c>
      <c r="I1099" s="28" t="s">
        <v>6779</v>
      </c>
      <c r="J1099" s="28" t="s">
        <v>6780</v>
      </c>
      <c r="K1099" s="28" t="s">
        <v>6781</v>
      </c>
      <c r="L1099" s="28" t="s">
        <v>6782</v>
      </c>
      <c r="M1099" s="28" t="s">
        <v>4120</v>
      </c>
      <c r="N1099" s="28" t="s">
        <v>3995</v>
      </c>
      <c r="O1099" s="28"/>
      <c r="P1099" s="29" t="str">
        <f t="array" ref="P1099">IFERROR(XLOOKUP(D1099, '2_Capability_Map'!$C$2:$C$200, '2_Capability_Map'!$M$2:$M$200, "Active"), "Active")</f>
        <v>Active</v>
      </c>
    </row>
    <row r="1100" ht="199.5" customHeight="1">
      <c r="A1100" s="28" t="s">
        <v>6783</v>
      </c>
      <c r="B1100" s="28" t="s">
        <v>3985</v>
      </c>
      <c r="C1100" s="32" t="s">
        <v>4015</v>
      </c>
      <c r="D1100" s="33" t="s">
        <v>1224</v>
      </c>
      <c r="E1100" s="28" t="s">
        <v>1225</v>
      </c>
      <c r="F1100" s="28" t="s">
        <v>6784</v>
      </c>
      <c r="G1100" s="28" t="s">
        <v>5075</v>
      </c>
      <c r="H1100" s="28" t="s">
        <v>3989</v>
      </c>
      <c r="I1100" s="28" t="s">
        <v>6785</v>
      </c>
      <c r="J1100" s="28" t="s">
        <v>6786</v>
      </c>
      <c r="K1100" s="28" t="s">
        <v>6787</v>
      </c>
      <c r="L1100" s="28" t="s">
        <v>6788</v>
      </c>
      <c r="M1100" s="28" t="s">
        <v>5080</v>
      </c>
      <c r="N1100" s="28" t="s">
        <v>3995</v>
      </c>
      <c r="O1100" s="28"/>
      <c r="P1100" s="29" t="str">
        <f t="array" ref="P1100">IFERROR(XLOOKUP(D1100, '2_Capability_Map'!$C$2:$C$200, '2_Capability_Map'!$M$2:$M$200, "Active"), "Active")</f>
        <v>Active</v>
      </c>
    </row>
    <row r="1101" ht="199.5" customHeight="1">
      <c r="A1101" s="28" t="s">
        <v>6789</v>
      </c>
      <c r="B1101" s="28" t="s">
        <v>3985</v>
      </c>
      <c r="C1101" s="32" t="s">
        <v>3986</v>
      </c>
      <c r="D1101" s="33" t="s">
        <v>1224</v>
      </c>
      <c r="E1101" s="28" t="s">
        <v>1225</v>
      </c>
      <c r="F1101" s="28" t="s">
        <v>6790</v>
      </c>
      <c r="G1101" s="28" t="s">
        <v>3988</v>
      </c>
      <c r="H1101" s="28" t="s">
        <v>3989</v>
      </c>
      <c r="I1101" s="28" t="s">
        <v>6791</v>
      </c>
      <c r="J1101" s="28" t="s">
        <v>6792</v>
      </c>
      <c r="K1101" s="28" t="s">
        <v>6793</v>
      </c>
      <c r="L1101" s="28" t="s">
        <v>6794</v>
      </c>
      <c r="M1101" s="28" t="s">
        <v>3994</v>
      </c>
      <c r="N1101" s="28" t="s">
        <v>3995</v>
      </c>
      <c r="O1101" s="28"/>
      <c r="P1101" s="29" t="str">
        <f t="array" ref="P1101">IFERROR(XLOOKUP(D1101, '2_Capability_Map'!$C$2:$C$200, '2_Capability_Map'!$M$2:$M$200, "Active"), "Active")</f>
        <v>Active</v>
      </c>
    </row>
    <row r="1102" ht="199.5" customHeight="1">
      <c r="A1102" s="28" t="s">
        <v>6795</v>
      </c>
      <c r="B1102" s="28" t="s">
        <v>3985</v>
      </c>
      <c r="C1102" s="32" t="s">
        <v>3997</v>
      </c>
      <c r="D1102" s="33" t="s">
        <v>1230</v>
      </c>
      <c r="E1102" s="28" t="s">
        <v>1231</v>
      </c>
      <c r="F1102" s="28" t="s">
        <v>6796</v>
      </c>
      <c r="G1102" s="28" t="s">
        <v>3999</v>
      </c>
      <c r="H1102" s="28" t="s">
        <v>3989</v>
      </c>
      <c r="I1102" s="28" t="s">
        <v>6797</v>
      </c>
      <c r="J1102" s="28" t="s">
        <v>6798</v>
      </c>
      <c r="K1102" s="28" t="s">
        <v>6799</v>
      </c>
      <c r="L1102" s="28" t="s">
        <v>6800</v>
      </c>
      <c r="M1102" s="28" t="s">
        <v>4004</v>
      </c>
      <c r="N1102" s="28" t="s">
        <v>3995</v>
      </c>
      <c r="O1102" s="28"/>
      <c r="P1102" s="29" t="str">
        <f t="array" ref="P1102">IFERROR(XLOOKUP(D1102, '2_Capability_Map'!$C$2:$C$200, '2_Capability_Map'!$M$2:$M$200, "Active"), "Active")</f>
        <v>Active</v>
      </c>
    </row>
    <row r="1103" ht="199.5" customHeight="1">
      <c r="A1103" s="28" t="s">
        <v>6801</v>
      </c>
      <c r="B1103" s="28" t="s">
        <v>3985</v>
      </c>
      <c r="C1103" s="32" t="s">
        <v>4006</v>
      </c>
      <c r="D1103" s="33" t="s">
        <v>1230</v>
      </c>
      <c r="E1103" s="28" t="s">
        <v>1231</v>
      </c>
      <c r="F1103" s="28" t="s">
        <v>6802</v>
      </c>
      <c r="G1103" s="28" t="s">
        <v>4107</v>
      </c>
      <c r="H1103" s="28" t="s">
        <v>3989</v>
      </c>
      <c r="I1103" s="28" t="s">
        <v>6803</v>
      </c>
      <c r="J1103" s="28" t="s">
        <v>6804</v>
      </c>
      <c r="K1103" s="28" t="s">
        <v>6805</v>
      </c>
      <c r="L1103" s="28" t="s">
        <v>6806</v>
      </c>
      <c r="M1103" s="28" t="s">
        <v>4112</v>
      </c>
      <c r="N1103" s="28" t="s">
        <v>3995</v>
      </c>
      <c r="O1103" s="28"/>
      <c r="P1103" s="29" t="str">
        <f t="array" ref="P1103">IFERROR(XLOOKUP(D1103, '2_Capability_Map'!$C$2:$C$200, '2_Capability_Map'!$M$2:$M$200, "Active"), "Active")</f>
        <v>Active</v>
      </c>
    </row>
    <row r="1104" ht="199.5" customHeight="1">
      <c r="A1104" s="28" t="s">
        <v>6807</v>
      </c>
      <c r="B1104" s="28" t="s">
        <v>3985</v>
      </c>
      <c r="C1104" s="32" t="s">
        <v>3986</v>
      </c>
      <c r="D1104" s="33" t="s">
        <v>1230</v>
      </c>
      <c r="E1104" s="28" t="s">
        <v>1231</v>
      </c>
      <c r="F1104" s="28" t="s">
        <v>6808</v>
      </c>
      <c r="G1104" s="28" t="s">
        <v>3988</v>
      </c>
      <c r="H1104" s="28" t="s">
        <v>3989</v>
      </c>
      <c r="I1104" s="28" t="s">
        <v>6809</v>
      </c>
      <c r="J1104" s="28" t="s">
        <v>6810</v>
      </c>
      <c r="K1104" s="28" t="s">
        <v>6811</v>
      </c>
      <c r="L1104" s="28" t="s">
        <v>6812</v>
      </c>
      <c r="M1104" s="28" t="s">
        <v>3994</v>
      </c>
      <c r="N1104" s="28" t="s">
        <v>3995</v>
      </c>
      <c r="O1104" s="28"/>
      <c r="P1104" s="29" t="str">
        <f t="array" ref="P1104">IFERROR(XLOOKUP(D1104, '2_Capability_Map'!$C$2:$C$200, '2_Capability_Map'!$M$2:$M$200, "Active"), "Active")</f>
        <v>Active</v>
      </c>
    </row>
    <row r="1105" ht="199.5" customHeight="1">
      <c r="A1105" s="28" t="s">
        <v>6813</v>
      </c>
      <c r="B1105" s="28" t="s">
        <v>3985</v>
      </c>
      <c r="C1105" s="32" t="s">
        <v>3986</v>
      </c>
      <c r="D1105" s="33" t="s">
        <v>1236</v>
      </c>
      <c r="E1105" s="28" t="s">
        <v>1237</v>
      </c>
      <c r="F1105" s="28" t="s">
        <v>6814</v>
      </c>
      <c r="G1105" s="28" t="s">
        <v>3988</v>
      </c>
      <c r="H1105" s="28" t="s">
        <v>3989</v>
      </c>
      <c r="I1105" s="28" t="s">
        <v>6815</v>
      </c>
      <c r="J1105" s="28" t="s">
        <v>6816</v>
      </c>
      <c r="K1105" s="28" t="s">
        <v>6817</v>
      </c>
      <c r="L1105" s="28" t="s">
        <v>6818</v>
      </c>
      <c r="M1105" s="28" t="s">
        <v>3994</v>
      </c>
      <c r="N1105" s="28" t="s">
        <v>3995</v>
      </c>
      <c r="O1105" s="28"/>
      <c r="P1105" s="29" t="str">
        <f t="array" ref="P1105">IFERROR(XLOOKUP(D1105, '2_Capability_Map'!$C$2:$C$200, '2_Capability_Map'!$M$2:$M$200, "Active"), "Active")</f>
        <v>Active</v>
      </c>
    </row>
    <row r="1106" ht="199.5" customHeight="1">
      <c r="A1106" s="28" t="s">
        <v>6819</v>
      </c>
      <c r="B1106" s="28" t="s">
        <v>3985</v>
      </c>
      <c r="C1106" s="32" t="s">
        <v>4006</v>
      </c>
      <c r="D1106" s="33" t="s">
        <v>1236</v>
      </c>
      <c r="E1106" s="28" t="s">
        <v>1237</v>
      </c>
      <c r="F1106" s="28" t="s">
        <v>6820</v>
      </c>
      <c r="G1106" s="28" t="s">
        <v>4107</v>
      </c>
      <c r="H1106" s="28" t="s">
        <v>3989</v>
      </c>
      <c r="I1106" s="28" t="s">
        <v>6821</v>
      </c>
      <c r="J1106" s="28" t="s">
        <v>6822</v>
      </c>
      <c r="K1106" s="28" t="s">
        <v>6823</v>
      </c>
      <c r="L1106" s="28" t="s">
        <v>6824</v>
      </c>
      <c r="M1106" s="28" t="s">
        <v>4112</v>
      </c>
      <c r="N1106" s="28" t="s">
        <v>3995</v>
      </c>
      <c r="O1106" s="28"/>
      <c r="P1106" s="29" t="str">
        <f t="array" ref="P1106">IFERROR(XLOOKUP(D1106, '2_Capability_Map'!$C$2:$C$200, '2_Capability_Map'!$M$2:$M$200, "Active"), "Active")</f>
        <v>Active</v>
      </c>
    </row>
    <row r="1107" ht="199.5" customHeight="1">
      <c r="A1107" s="28" t="s">
        <v>6825</v>
      </c>
      <c r="B1107" s="28" t="s">
        <v>3985</v>
      </c>
      <c r="C1107" s="32" t="s">
        <v>3997</v>
      </c>
      <c r="D1107" s="33" t="s">
        <v>1236</v>
      </c>
      <c r="E1107" s="28" t="s">
        <v>1237</v>
      </c>
      <c r="F1107" s="28" t="s">
        <v>6826</v>
      </c>
      <c r="G1107" s="28" t="s">
        <v>3999</v>
      </c>
      <c r="H1107" s="28" t="s">
        <v>3989</v>
      </c>
      <c r="I1107" s="28" t="s">
        <v>6827</v>
      </c>
      <c r="J1107" s="28" t="s">
        <v>6828</v>
      </c>
      <c r="K1107" s="28" t="s">
        <v>6829</v>
      </c>
      <c r="L1107" s="28" t="s">
        <v>6830</v>
      </c>
      <c r="M1107" s="28" t="s">
        <v>4004</v>
      </c>
      <c r="N1107" s="28" t="s">
        <v>3995</v>
      </c>
      <c r="O1107" s="28"/>
      <c r="P1107" s="29" t="str">
        <f t="array" ref="P1107">IFERROR(XLOOKUP(D1107, '2_Capability_Map'!$C$2:$C$200, '2_Capability_Map'!$M$2:$M$200, "Active"), "Active")</f>
        <v>Active</v>
      </c>
    </row>
    <row r="1108" ht="199.5" customHeight="1">
      <c r="A1108" s="28" t="s">
        <v>6831</v>
      </c>
      <c r="B1108" s="28" t="s">
        <v>3985</v>
      </c>
      <c r="C1108" s="32" t="s">
        <v>3997</v>
      </c>
      <c r="D1108" s="33" t="s">
        <v>1241</v>
      </c>
      <c r="E1108" s="28" t="s">
        <v>1242</v>
      </c>
      <c r="F1108" s="28" t="s">
        <v>6832</v>
      </c>
      <c r="G1108" s="28" t="s">
        <v>3999</v>
      </c>
      <c r="H1108" s="28" t="s">
        <v>3989</v>
      </c>
      <c r="I1108" s="28" t="s">
        <v>6833</v>
      </c>
      <c r="J1108" s="28" t="s">
        <v>6834</v>
      </c>
      <c r="K1108" s="28" t="s">
        <v>6835</v>
      </c>
      <c r="L1108" s="28" t="s">
        <v>6836</v>
      </c>
      <c r="M1108" s="28" t="s">
        <v>4004</v>
      </c>
      <c r="N1108" s="28" t="s">
        <v>3995</v>
      </c>
      <c r="O1108" s="28"/>
      <c r="P1108" s="29" t="str">
        <f t="array" ref="P1108">IFERROR(XLOOKUP(D1108, '2_Capability_Map'!$C$2:$C$200, '2_Capability_Map'!$M$2:$M$200, "Active"), "Active")</f>
        <v>Active</v>
      </c>
    </row>
    <row r="1109" ht="199.5" customHeight="1">
      <c r="A1109" s="28" t="s">
        <v>6837</v>
      </c>
      <c r="B1109" s="28" t="s">
        <v>3985</v>
      </c>
      <c r="C1109" s="32" t="s">
        <v>3986</v>
      </c>
      <c r="D1109" s="33" t="s">
        <v>1241</v>
      </c>
      <c r="E1109" s="28" t="s">
        <v>1242</v>
      </c>
      <c r="F1109" s="28" t="s">
        <v>6838</v>
      </c>
      <c r="G1109" s="28" t="s">
        <v>3988</v>
      </c>
      <c r="H1109" s="28" t="s">
        <v>3989</v>
      </c>
      <c r="I1109" s="28" t="s">
        <v>6839</v>
      </c>
      <c r="J1109" s="28" t="s">
        <v>6840</v>
      </c>
      <c r="K1109" s="28" t="s">
        <v>6841</v>
      </c>
      <c r="L1109" s="28" t="s">
        <v>6842</v>
      </c>
      <c r="M1109" s="28" t="s">
        <v>3994</v>
      </c>
      <c r="N1109" s="28" t="s">
        <v>3995</v>
      </c>
      <c r="O1109" s="28"/>
      <c r="P1109" s="29" t="str">
        <f t="array" ref="P1109">IFERROR(XLOOKUP(D1109, '2_Capability_Map'!$C$2:$C$200, '2_Capability_Map'!$M$2:$M$200, "Active"), "Active")</f>
        <v>Active</v>
      </c>
    </row>
    <row r="1110" ht="199.5" customHeight="1">
      <c r="A1110" s="28" t="s">
        <v>6843</v>
      </c>
      <c r="B1110" s="28" t="s">
        <v>3985</v>
      </c>
      <c r="C1110" s="32" t="s">
        <v>4006</v>
      </c>
      <c r="D1110" s="33" t="s">
        <v>1241</v>
      </c>
      <c r="E1110" s="28" t="s">
        <v>1242</v>
      </c>
      <c r="F1110" s="28" t="s">
        <v>6844</v>
      </c>
      <c r="G1110" s="28" t="s">
        <v>4107</v>
      </c>
      <c r="H1110" s="28" t="s">
        <v>3989</v>
      </c>
      <c r="I1110" s="28" t="s">
        <v>6845</v>
      </c>
      <c r="J1110" s="28" t="s">
        <v>6846</v>
      </c>
      <c r="K1110" s="28" t="s">
        <v>6847</v>
      </c>
      <c r="L1110" s="28" t="s">
        <v>6848</v>
      </c>
      <c r="M1110" s="28" t="s">
        <v>4112</v>
      </c>
      <c r="N1110" s="28" t="s">
        <v>3995</v>
      </c>
      <c r="O1110" s="28"/>
      <c r="P1110" s="29" t="str">
        <f t="array" ref="P1110">IFERROR(XLOOKUP(D1110, '2_Capability_Map'!$C$2:$C$200, '2_Capability_Map'!$M$2:$M$200, "Active"), "Active")</f>
        <v>Active</v>
      </c>
    </row>
    <row r="1111" ht="199.5" customHeight="1">
      <c r="A1111" s="28" t="s">
        <v>6849</v>
      </c>
      <c r="B1111" s="28" t="s">
        <v>3985</v>
      </c>
      <c r="C1111" s="32" t="s">
        <v>4006</v>
      </c>
      <c r="D1111" s="33" t="s">
        <v>1247</v>
      </c>
      <c r="E1111" s="28" t="s">
        <v>1248</v>
      </c>
      <c r="F1111" s="28" t="s">
        <v>6850</v>
      </c>
      <c r="G1111" s="28" t="s">
        <v>4099</v>
      </c>
      <c r="H1111" s="28" t="s">
        <v>3989</v>
      </c>
      <c r="I1111" s="28" t="s">
        <v>6851</v>
      </c>
      <c r="J1111" s="28" t="s">
        <v>6852</v>
      </c>
      <c r="K1111" s="28" t="s">
        <v>6853</v>
      </c>
      <c r="L1111" s="28" t="s">
        <v>6854</v>
      </c>
      <c r="M1111" s="28" t="s">
        <v>4104</v>
      </c>
      <c r="N1111" s="28" t="s">
        <v>3995</v>
      </c>
      <c r="O1111" s="28"/>
      <c r="P1111" s="29" t="str">
        <f t="array" ref="P1111">IFERROR(XLOOKUP(D1111, '2_Capability_Map'!$C$2:$C$200, '2_Capability_Map'!$M$2:$M$200, "Active"), "Active")</f>
        <v>Active</v>
      </c>
    </row>
    <row r="1112" ht="199.5" customHeight="1">
      <c r="A1112" s="28" t="s">
        <v>6855</v>
      </c>
      <c r="B1112" s="28" t="s">
        <v>3985</v>
      </c>
      <c r="C1112" s="32" t="s">
        <v>4015</v>
      </c>
      <c r="D1112" s="33" t="s">
        <v>1247</v>
      </c>
      <c r="E1112" s="28" t="s">
        <v>1248</v>
      </c>
      <c r="F1112" s="28" t="s">
        <v>6856</v>
      </c>
      <c r="G1112" s="28" t="s">
        <v>5075</v>
      </c>
      <c r="H1112" s="28" t="s">
        <v>3989</v>
      </c>
      <c r="I1112" s="28" t="s">
        <v>6857</v>
      </c>
      <c r="J1112" s="28" t="s">
        <v>6858</v>
      </c>
      <c r="K1112" s="28" t="s">
        <v>6859</v>
      </c>
      <c r="L1112" s="28" t="s">
        <v>6860</v>
      </c>
      <c r="M1112" s="28" t="s">
        <v>5080</v>
      </c>
      <c r="N1112" s="28" t="s">
        <v>3995</v>
      </c>
      <c r="O1112" s="28"/>
      <c r="P1112" s="29" t="str">
        <f t="array" ref="P1112">IFERROR(XLOOKUP(D1112, '2_Capability_Map'!$C$2:$C$200, '2_Capability_Map'!$M$2:$M$200, "Active"), "Active")</f>
        <v>Active</v>
      </c>
    </row>
    <row r="1113" ht="199.5" customHeight="1">
      <c r="A1113" s="28" t="s">
        <v>6861</v>
      </c>
      <c r="B1113" s="28" t="s">
        <v>3985</v>
      </c>
      <c r="C1113" s="32" t="s">
        <v>3986</v>
      </c>
      <c r="D1113" s="33" t="s">
        <v>1247</v>
      </c>
      <c r="E1113" s="28" t="s">
        <v>1248</v>
      </c>
      <c r="F1113" s="28" t="s">
        <v>6862</v>
      </c>
      <c r="G1113" s="28" t="s">
        <v>3988</v>
      </c>
      <c r="H1113" s="28" t="s">
        <v>3989</v>
      </c>
      <c r="I1113" s="28" t="s">
        <v>6863</v>
      </c>
      <c r="J1113" s="28" t="s">
        <v>6864</v>
      </c>
      <c r="K1113" s="28" t="s">
        <v>6865</v>
      </c>
      <c r="L1113" s="28" t="s">
        <v>6866</v>
      </c>
      <c r="M1113" s="28" t="s">
        <v>3994</v>
      </c>
      <c r="N1113" s="28" t="s">
        <v>3995</v>
      </c>
      <c r="O1113" s="28"/>
      <c r="P1113" s="29" t="str">
        <f t="array" ref="P1113">IFERROR(XLOOKUP(D1113, '2_Capability_Map'!$C$2:$C$200, '2_Capability_Map'!$M$2:$M$200, "Active"), "Active")</f>
        <v>Active</v>
      </c>
    </row>
    <row r="1114" ht="199.5" customHeight="1">
      <c r="A1114" s="28" t="s">
        <v>6867</v>
      </c>
      <c r="B1114" s="28" t="s">
        <v>3985</v>
      </c>
      <c r="C1114" s="32" t="s">
        <v>4006</v>
      </c>
      <c r="D1114" s="33" t="s">
        <v>1247</v>
      </c>
      <c r="E1114" s="28" t="s">
        <v>1248</v>
      </c>
      <c r="F1114" s="28" t="s">
        <v>6868</v>
      </c>
      <c r="G1114" s="28" t="s">
        <v>5335</v>
      </c>
      <c r="H1114" s="28" t="s">
        <v>3989</v>
      </c>
      <c r="I1114" s="28" t="s">
        <v>6869</v>
      </c>
      <c r="J1114" s="28" t="s">
        <v>6870</v>
      </c>
      <c r="K1114" s="28" t="s">
        <v>6871</v>
      </c>
      <c r="L1114" s="28" t="s">
        <v>6872</v>
      </c>
      <c r="M1114" s="28" t="s">
        <v>5340</v>
      </c>
      <c r="N1114" s="28" t="s">
        <v>3995</v>
      </c>
      <c r="O1114" s="28"/>
      <c r="P1114" s="29" t="str">
        <f t="array" ref="P1114">IFERROR(XLOOKUP(D1114, '2_Capability_Map'!$C$2:$C$200, '2_Capability_Map'!$M$2:$M$200, "Active"), "Active")</f>
        <v>Active</v>
      </c>
    </row>
    <row r="1115" ht="199.5" customHeight="1">
      <c r="A1115" s="28" t="s">
        <v>6873</v>
      </c>
      <c r="B1115" s="28" t="s">
        <v>3985</v>
      </c>
      <c r="C1115" s="32" t="s">
        <v>4015</v>
      </c>
      <c r="D1115" s="33" t="s">
        <v>1247</v>
      </c>
      <c r="E1115" s="28" t="s">
        <v>1248</v>
      </c>
      <c r="F1115" s="28" t="s">
        <v>6874</v>
      </c>
      <c r="G1115" s="28" t="s">
        <v>4017</v>
      </c>
      <c r="H1115" s="28" t="s">
        <v>3989</v>
      </c>
      <c r="I1115" s="28" t="s">
        <v>6875</v>
      </c>
      <c r="J1115" s="28" t="s">
        <v>6876</v>
      </c>
      <c r="K1115" s="28" t="s">
        <v>6877</v>
      </c>
      <c r="L1115" s="28" t="s">
        <v>6878</v>
      </c>
      <c r="M1115" s="28" t="s">
        <v>4022</v>
      </c>
      <c r="N1115" s="28" t="s">
        <v>3995</v>
      </c>
      <c r="O1115" s="28"/>
      <c r="P1115" s="29" t="str">
        <f t="array" ref="P1115">IFERROR(XLOOKUP(D1115, '2_Capability_Map'!$C$2:$C$200, '2_Capability_Map'!$M$2:$M$200, "Active"), "Active")</f>
        <v>Active</v>
      </c>
    </row>
    <row r="1116" ht="199.5" customHeight="1">
      <c r="A1116" s="28" t="s">
        <v>6879</v>
      </c>
      <c r="B1116" s="28" t="s">
        <v>3985</v>
      </c>
      <c r="C1116" s="32" t="s">
        <v>4006</v>
      </c>
      <c r="D1116" s="33" t="s">
        <v>1247</v>
      </c>
      <c r="E1116" s="28" t="s">
        <v>1248</v>
      </c>
      <c r="F1116" s="28" t="s">
        <v>6880</v>
      </c>
      <c r="G1116" s="28" t="s">
        <v>4107</v>
      </c>
      <c r="H1116" s="28" t="s">
        <v>3989</v>
      </c>
      <c r="I1116" s="28" t="s">
        <v>6881</v>
      </c>
      <c r="J1116" s="28" t="s">
        <v>6882</v>
      </c>
      <c r="K1116" s="28" t="s">
        <v>6883</v>
      </c>
      <c r="L1116" s="28" t="s">
        <v>6884</v>
      </c>
      <c r="M1116" s="28" t="s">
        <v>4112</v>
      </c>
      <c r="N1116" s="28" t="s">
        <v>3995</v>
      </c>
      <c r="O1116" s="28"/>
      <c r="P1116" s="29" t="str">
        <f t="array" ref="P1116">IFERROR(XLOOKUP(D1116, '2_Capability_Map'!$C$2:$C$200, '2_Capability_Map'!$M$2:$M$200, "Active"), "Active")</f>
        <v>Active</v>
      </c>
    </row>
    <row r="1117" ht="199.5" customHeight="1">
      <c r="A1117" s="28" t="s">
        <v>6885</v>
      </c>
      <c r="B1117" s="28" t="s">
        <v>3985</v>
      </c>
      <c r="C1117" s="32" t="s">
        <v>4006</v>
      </c>
      <c r="D1117" s="33" t="s">
        <v>1253</v>
      </c>
      <c r="E1117" s="28" t="s">
        <v>1254</v>
      </c>
      <c r="F1117" s="28" t="s">
        <v>6886</v>
      </c>
      <c r="G1117" s="28" t="s">
        <v>5335</v>
      </c>
      <c r="H1117" s="28" t="s">
        <v>3989</v>
      </c>
      <c r="I1117" s="28" t="s">
        <v>6887</v>
      </c>
      <c r="J1117" s="28" t="s">
        <v>6888</v>
      </c>
      <c r="K1117" s="28" t="s">
        <v>6889</v>
      </c>
      <c r="L1117" s="28" t="s">
        <v>6890</v>
      </c>
      <c r="M1117" s="28" t="s">
        <v>5340</v>
      </c>
      <c r="N1117" s="28" t="s">
        <v>3995</v>
      </c>
      <c r="O1117" s="28"/>
      <c r="P1117" s="29" t="str">
        <f t="array" ref="P1117">IFERROR(XLOOKUP(D1117, '2_Capability_Map'!$C$2:$C$200, '2_Capability_Map'!$M$2:$M$200, "Active"), "Active")</f>
        <v>Active</v>
      </c>
    </row>
    <row r="1118" ht="199.5" customHeight="1">
      <c r="A1118" s="28" t="s">
        <v>6891</v>
      </c>
      <c r="B1118" s="28" t="s">
        <v>3985</v>
      </c>
      <c r="C1118" s="32" t="s">
        <v>3986</v>
      </c>
      <c r="D1118" s="33" t="s">
        <v>1253</v>
      </c>
      <c r="E1118" s="28" t="s">
        <v>1254</v>
      </c>
      <c r="F1118" s="28" t="s">
        <v>6892</v>
      </c>
      <c r="G1118" s="28" t="s">
        <v>3988</v>
      </c>
      <c r="H1118" s="28" t="s">
        <v>3989</v>
      </c>
      <c r="I1118" s="28" t="s">
        <v>6893</v>
      </c>
      <c r="J1118" s="28" t="s">
        <v>6894</v>
      </c>
      <c r="K1118" s="28" t="s">
        <v>6895</v>
      </c>
      <c r="L1118" s="28" t="s">
        <v>6896</v>
      </c>
      <c r="M1118" s="28" t="s">
        <v>3994</v>
      </c>
      <c r="N1118" s="28" t="s">
        <v>3995</v>
      </c>
      <c r="O1118" s="28"/>
      <c r="P1118" s="29" t="str">
        <f t="array" ref="P1118">IFERROR(XLOOKUP(D1118, '2_Capability_Map'!$C$2:$C$200, '2_Capability_Map'!$M$2:$M$200, "Active"), "Active")</f>
        <v>Active</v>
      </c>
    </row>
    <row r="1119" ht="199.5" customHeight="1">
      <c r="A1119" s="28" t="s">
        <v>6897</v>
      </c>
      <c r="B1119" s="28" t="s">
        <v>3985</v>
      </c>
      <c r="C1119" s="32" t="s">
        <v>4015</v>
      </c>
      <c r="D1119" s="33" t="s">
        <v>1253</v>
      </c>
      <c r="E1119" s="28" t="s">
        <v>1254</v>
      </c>
      <c r="F1119" s="28" t="s">
        <v>6898</v>
      </c>
      <c r="G1119" s="28" t="s">
        <v>5075</v>
      </c>
      <c r="H1119" s="28" t="s">
        <v>3989</v>
      </c>
      <c r="I1119" s="28" t="s">
        <v>6899</v>
      </c>
      <c r="J1119" s="28" t="s">
        <v>6900</v>
      </c>
      <c r="K1119" s="28" t="s">
        <v>6901</v>
      </c>
      <c r="L1119" s="28" t="s">
        <v>6902</v>
      </c>
      <c r="M1119" s="28" t="s">
        <v>5080</v>
      </c>
      <c r="N1119" s="28" t="s">
        <v>3995</v>
      </c>
      <c r="O1119" s="28"/>
      <c r="P1119" s="29" t="str">
        <f t="array" ref="P1119">IFERROR(XLOOKUP(D1119, '2_Capability_Map'!$C$2:$C$200, '2_Capability_Map'!$M$2:$M$200, "Active"), "Active")</f>
        <v>Active</v>
      </c>
    </row>
    <row r="1120" ht="199.5" customHeight="1">
      <c r="A1120" s="28" t="s">
        <v>6903</v>
      </c>
      <c r="B1120" s="28" t="s">
        <v>3985</v>
      </c>
      <c r="C1120" s="32" t="s">
        <v>4015</v>
      </c>
      <c r="D1120" s="33" t="s">
        <v>1253</v>
      </c>
      <c r="E1120" s="28" t="s">
        <v>1254</v>
      </c>
      <c r="F1120" s="28" t="s">
        <v>6904</v>
      </c>
      <c r="G1120" s="28" t="s">
        <v>4017</v>
      </c>
      <c r="H1120" s="28" t="s">
        <v>3989</v>
      </c>
      <c r="I1120" s="28" t="s">
        <v>6905</v>
      </c>
      <c r="J1120" s="28" t="s">
        <v>6906</v>
      </c>
      <c r="K1120" s="28" t="s">
        <v>6907</v>
      </c>
      <c r="L1120" s="28" t="s">
        <v>6908</v>
      </c>
      <c r="M1120" s="28" t="s">
        <v>4022</v>
      </c>
      <c r="N1120" s="28" t="s">
        <v>3995</v>
      </c>
      <c r="O1120" s="28"/>
      <c r="P1120" s="29" t="str">
        <f t="array" ref="P1120">IFERROR(XLOOKUP(D1120, '2_Capability_Map'!$C$2:$C$200, '2_Capability_Map'!$M$2:$M$200, "Active"), "Active")</f>
        <v>Active</v>
      </c>
    </row>
    <row r="1121" ht="199.5" customHeight="1">
      <c r="A1121" s="28" t="s">
        <v>6909</v>
      </c>
      <c r="B1121" s="28" t="s">
        <v>3985</v>
      </c>
      <c r="C1121" s="32" t="s">
        <v>4006</v>
      </c>
      <c r="D1121" s="33" t="s">
        <v>1253</v>
      </c>
      <c r="E1121" s="28" t="s">
        <v>1254</v>
      </c>
      <c r="F1121" s="28" t="s">
        <v>6910</v>
      </c>
      <c r="G1121" s="28" t="s">
        <v>4099</v>
      </c>
      <c r="H1121" s="28" t="s">
        <v>3989</v>
      </c>
      <c r="I1121" s="28" t="s">
        <v>6911</v>
      </c>
      <c r="J1121" s="28" t="s">
        <v>6912</v>
      </c>
      <c r="K1121" s="28" t="s">
        <v>6913</v>
      </c>
      <c r="L1121" s="28" t="s">
        <v>6914</v>
      </c>
      <c r="M1121" s="28" t="s">
        <v>4104</v>
      </c>
      <c r="N1121" s="28" t="s">
        <v>3995</v>
      </c>
      <c r="O1121" s="28"/>
      <c r="P1121" s="29" t="str">
        <f t="array" ref="P1121">IFERROR(XLOOKUP(D1121, '2_Capability_Map'!$C$2:$C$200, '2_Capability_Map'!$M$2:$M$200, "Active"), "Active")</f>
        <v>Active</v>
      </c>
    </row>
    <row r="1122" ht="199.5" customHeight="1">
      <c r="A1122" s="28" t="s">
        <v>6915</v>
      </c>
      <c r="B1122" s="28" t="s">
        <v>3985</v>
      </c>
      <c r="C1122" s="32" t="s">
        <v>4006</v>
      </c>
      <c r="D1122" s="33" t="s">
        <v>1253</v>
      </c>
      <c r="E1122" s="28" t="s">
        <v>1254</v>
      </c>
      <c r="F1122" s="28" t="s">
        <v>6916</v>
      </c>
      <c r="G1122" s="28" t="s">
        <v>4107</v>
      </c>
      <c r="H1122" s="28" t="s">
        <v>3989</v>
      </c>
      <c r="I1122" s="28" t="s">
        <v>6917</v>
      </c>
      <c r="J1122" s="28" t="s">
        <v>6918</v>
      </c>
      <c r="K1122" s="28" t="s">
        <v>6919</v>
      </c>
      <c r="L1122" s="28" t="s">
        <v>6920</v>
      </c>
      <c r="M1122" s="28" t="s">
        <v>4112</v>
      </c>
      <c r="N1122" s="28" t="s">
        <v>3995</v>
      </c>
      <c r="O1122" s="28"/>
      <c r="P1122" s="29" t="str">
        <f t="array" ref="P1122">IFERROR(XLOOKUP(D1122, '2_Capability_Map'!$C$2:$C$200, '2_Capability_Map'!$M$2:$M$200, "Active"), "Active")</f>
        <v>Active</v>
      </c>
    </row>
    <row r="1123" ht="199.5" customHeight="1">
      <c r="A1123" s="28" t="s">
        <v>6921</v>
      </c>
      <c r="B1123" s="28" t="s">
        <v>3985</v>
      </c>
      <c r="C1123" s="32" t="s">
        <v>4006</v>
      </c>
      <c r="D1123" s="33" t="s">
        <v>1258</v>
      </c>
      <c r="E1123" s="28" t="s">
        <v>1259</v>
      </c>
      <c r="F1123" s="28" t="s">
        <v>6922</v>
      </c>
      <c r="G1123" s="28" t="s">
        <v>4099</v>
      </c>
      <c r="H1123" s="28" t="s">
        <v>3989</v>
      </c>
      <c r="I1123" s="28" t="s">
        <v>6923</v>
      </c>
      <c r="J1123" s="28" t="s">
        <v>6924</v>
      </c>
      <c r="K1123" s="28" t="s">
        <v>6925</v>
      </c>
      <c r="L1123" s="28" t="s">
        <v>6926</v>
      </c>
      <c r="M1123" s="28" t="s">
        <v>4104</v>
      </c>
      <c r="N1123" s="28" t="s">
        <v>3995</v>
      </c>
      <c r="O1123" s="28"/>
      <c r="P1123" s="29" t="str">
        <f t="array" ref="P1123">IFERROR(XLOOKUP(D1123, '2_Capability_Map'!$C$2:$C$200, '2_Capability_Map'!$M$2:$M$200, "Active"), "Active")</f>
        <v>Active</v>
      </c>
    </row>
    <row r="1124" ht="199.5" customHeight="1">
      <c r="A1124" s="28" t="s">
        <v>6927</v>
      </c>
      <c r="B1124" s="28" t="s">
        <v>3985</v>
      </c>
      <c r="C1124" s="32" t="s">
        <v>4006</v>
      </c>
      <c r="D1124" s="33" t="s">
        <v>1258</v>
      </c>
      <c r="E1124" s="28" t="s">
        <v>1259</v>
      </c>
      <c r="F1124" s="28" t="s">
        <v>6928</v>
      </c>
      <c r="G1124" s="28" t="s">
        <v>5335</v>
      </c>
      <c r="H1124" s="28" t="s">
        <v>3989</v>
      </c>
      <c r="I1124" s="28" t="s">
        <v>6929</v>
      </c>
      <c r="J1124" s="28" t="s">
        <v>6930</v>
      </c>
      <c r="K1124" s="28" t="s">
        <v>6931</v>
      </c>
      <c r="L1124" s="28" t="s">
        <v>6932</v>
      </c>
      <c r="M1124" s="28" t="s">
        <v>5340</v>
      </c>
      <c r="N1124" s="28" t="s">
        <v>3995</v>
      </c>
      <c r="O1124" s="28"/>
      <c r="P1124" s="29" t="str">
        <f t="array" ref="P1124">IFERROR(XLOOKUP(D1124, '2_Capability_Map'!$C$2:$C$200, '2_Capability_Map'!$M$2:$M$200, "Active"), "Active")</f>
        <v>Active</v>
      </c>
    </row>
    <row r="1125" ht="199.5" customHeight="1">
      <c r="A1125" s="28" t="s">
        <v>6933</v>
      </c>
      <c r="B1125" s="28" t="s">
        <v>3985</v>
      </c>
      <c r="C1125" s="32" t="s">
        <v>3986</v>
      </c>
      <c r="D1125" s="33" t="s">
        <v>1258</v>
      </c>
      <c r="E1125" s="28" t="s">
        <v>1259</v>
      </c>
      <c r="F1125" s="28" t="s">
        <v>6934</v>
      </c>
      <c r="G1125" s="28" t="s">
        <v>3988</v>
      </c>
      <c r="H1125" s="28" t="s">
        <v>3989</v>
      </c>
      <c r="I1125" s="28" t="s">
        <v>6935</v>
      </c>
      <c r="J1125" s="28" t="s">
        <v>6936</v>
      </c>
      <c r="K1125" s="28" t="s">
        <v>6937</v>
      </c>
      <c r="L1125" s="28" t="s">
        <v>6938</v>
      </c>
      <c r="M1125" s="28" t="s">
        <v>3994</v>
      </c>
      <c r="N1125" s="28" t="s">
        <v>3995</v>
      </c>
      <c r="O1125" s="28"/>
      <c r="P1125" s="29" t="str">
        <f t="array" ref="P1125">IFERROR(XLOOKUP(D1125, '2_Capability_Map'!$C$2:$C$200, '2_Capability_Map'!$M$2:$M$200, "Active"), "Active")</f>
        <v>Active</v>
      </c>
    </row>
    <row r="1126" ht="199.5" customHeight="1">
      <c r="A1126" s="28" t="s">
        <v>6939</v>
      </c>
      <c r="B1126" s="28" t="s">
        <v>3985</v>
      </c>
      <c r="C1126" s="32" t="s">
        <v>4015</v>
      </c>
      <c r="D1126" s="33" t="s">
        <v>1258</v>
      </c>
      <c r="E1126" s="28" t="s">
        <v>1259</v>
      </c>
      <c r="F1126" s="28" t="s">
        <v>6940</v>
      </c>
      <c r="G1126" s="28" t="s">
        <v>4017</v>
      </c>
      <c r="H1126" s="28" t="s">
        <v>3989</v>
      </c>
      <c r="I1126" s="28" t="s">
        <v>6941</v>
      </c>
      <c r="J1126" s="28" t="s">
        <v>6942</v>
      </c>
      <c r="K1126" s="28" t="s">
        <v>6943</v>
      </c>
      <c r="L1126" s="28" t="s">
        <v>6944</v>
      </c>
      <c r="M1126" s="28" t="s">
        <v>4022</v>
      </c>
      <c r="N1126" s="28" t="s">
        <v>3995</v>
      </c>
      <c r="O1126" s="28"/>
      <c r="P1126" s="29" t="str">
        <f t="array" ref="P1126">IFERROR(XLOOKUP(D1126, '2_Capability_Map'!$C$2:$C$200, '2_Capability_Map'!$M$2:$M$200, "Active"), "Active")</f>
        <v>Active</v>
      </c>
    </row>
    <row r="1127" ht="199.5" customHeight="1">
      <c r="A1127" s="28" t="s">
        <v>6945</v>
      </c>
      <c r="B1127" s="28" t="s">
        <v>3985</v>
      </c>
      <c r="C1127" s="32" t="s">
        <v>4006</v>
      </c>
      <c r="D1127" s="33" t="s">
        <v>1258</v>
      </c>
      <c r="E1127" s="28" t="s">
        <v>1259</v>
      </c>
      <c r="F1127" s="28" t="s">
        <v>6946</v>
      </c>
      <c r="G1127" s="28" t="s">
        <v>4107</v>
      </c>
      <c r="H1127" s="28" t="s">
        <v>3989</v>
      </c>
      <c r="I1127" s="28" t="s">
        <v>6947</v>
      </c>
      <c r="J1127" s="28" t="s">
        <v>6948</v>
      </c>
      <c r="K1127" s="28" t="s">
        <v>6949</v>
      </c>
      <c r="L1127" s="28" t="s">
        <v>6950</v>
      </c>
      <c r="M1127" s="28" t="s">
        <v>4112</v>
      </c>
      <c r="N1127" s="28" t="s">
        <v>3995</v>
      </c>
      <c r="O1127" s="28"/>
      <c r="P1127" s="29" t="str">
        <f t="array" ref="P1127">IFERROR(XLOOKUP(D1127, '2_Capability_Map'!$C$2:$C$200, '2_Capability_Map'!$M$2:$M$200, "Active"), "Active")</f>
        <v>Active</v>
      </c>
    </row>
    <row r="1128" ht="199.5" customHeight="1">
      <c r="A1128" s="28" t="s">
        <v>6951</v>
      </c>
      <c r="B1128" s="28" t="s">
        <v>3985</v>
      </c>
      <c r="C1128" s="32" t="s">
        <v>4015</v>
      </c>
      <c r="D1128" s="33" t="s">
        <v>1258</v>
      </c>
      <c r="E1128" s="28" t="s">
        <v>1259</v>
      </c>
      <c r="F1128" s="28" t="s">
        <v>6952</v>
      </c>
      <c r="G1128" s="28" t="s">
        <v>5075</v>
      </c>
      <c r="H1128" s="28" t="s">
        <v>3989</v>
      </c>
      <c r="I1128" s="28" t="s">
        <v>6953</v>
      </c>
      <c r="J1128" s="28" t="s">
        <v>6954</v>
      </c>
      <c r="K1128" s="28" t="s">
        <v>6955</v>
      </c>
      <c r="L1128" s="28" t="s">
        <v>6956</v>
      </c>
      <c r="M1128" s="28" t="s">
        <v>5080</v>
      </c>
      <c r="N1128" s="28" t="s">
        <v>3995</v>
      </c>
      <c r="O1128" s="28"/>
      <c r="P1128" s="29" t="str">
        <f t="array" ref="P1128">IFERROR(XLOOKUP(D1128, '2_Capability_Map'!$C$2:$C$200, '2_Capability_Map'!$M$2:$M$200, "Active"), "Active")</f>
        <v>Active</v>
      </c>
    </row>
    <row r="1129" ht="199.5" customHeight="1">
      <c r="A1129" s="28" t="s">
        <v>6957</v>
      </c>
      <c r="B1129" s="28" t="s">
        <v>3985</v>
      </c>
      <c r="C1129" s="32" t="s">
        <v>4006</v>
      </c>
      <c r="D1129" s="33" t="s">
        <v>1263</v>
      </c>
      <c r="E1129" s="28" t="s">
        <v>1264</v>
      </c>
      <c r="F1129" s="28" t="s">
        <v>6958</v>
      </c>
      <c r="G1129" s="28" t="s">
        <v>5335</v>
      </c>
      <c r="H1129" s="28" t="s">
        <v>3989</v>
      </c>
      <c r="I1129" s="28" t="s">
        <v>6959</v>
      </c>
      <c r="J1129" s="28" t="s">
        <v>6960</v>
      </c>
      <c r="K1129" s="28" t="s">
        <v>6961</v>
      </c>
      <c r="L1129" s="28" t="s">
        <v>6962</v>
      </c>
      <c r="M1129" s="28" t="s">
        <v>5340</v>
      </c>
      <c r="N1129" s="28" t="s">
        <v>3995</v>
      </c>
      <c r="O1129" s="28"/>
      <c r="P1129" s="29" t="str">
        <f t="array" ref="P1129">IFERROR(XLOOKUP(D1129, '2_Capability_Map'!$C$2:$C$200, '2_Capability_Map'!$M$2:$M$200, "Active"), "Active")</f>
        <v>Active</v>
      </c>
    </row>
    <row r="1130" ht="199.5" customHeight="1">
      <c r="A1130" s="28" t="s">
        <v>6963</v>
      </c>
      <c r="B1130" s="28" t="s">
        <v>3985</v>
      </c>
      <c r="C1130" s="32" t="s">
        <v>4006</v>
      </c>
      <c r="D1130" s="33" t="s">
        <v>1263</v>
      </c>
      <c r="E1130" s="28" t="s">
        <v>1264</v>
      </c>
      <c r="F1130" s="28" t="s">
        <v>6964</v>
      </c>
      <c r="G1130" s="28" t="s">
        <v>4099</v>
      </c>
      <c r="H1130" s="28" t="s">
        <v>3989</v>
      </c>
      <c r="I1130" s="28" t="s">
        <v>6965</v>
      </c>
      <c r="J1130" s="28" t="s">
        <v>6966</v>
      </c>
      <c r="K1130" s="28" t="s">
        <v>6967</v>
      </c>
      <c r="L1130" s="28" t="s">
        <v>6968</v>
      </c>
      <c r="M1130" s="28" t="s">
        <v>4104</v>
      </c>
      <c r="N1130" s="28" t="s">
        <v>3995</v>
      </c>
      <c r="O1130" s="28"/>
      <c r="P1130" s="29" t="str">
        <f t="array" ref="P1130">IFERROR(XLOOKUP(D1130, '2_Capability_Map'!$C$2:$C$200, '2_Capability_Map'!$M$2:$M$200, "Active"), "Active")</f>
        <v>Active</v>
      </c>
    </row>
    <row r="1131" ht="199.5" customHeight="1">
      <c r="A1131" s="28" t="s">
        <v>6969</v>
      </c>
      <c r="B1131" s="28" t="s">
        <v>3985</v>
      </c>
      <c r="C1131" s="32" t="s">
        <v>3986</v>
      </c>
      <c r="D1131" s="33" t="s">
        <v>1263</v>
      </c>
      <c r="E1131" s="28" t="s">
        <v>1264</v>
      </c>
      <c r="F1131" s="28" t="s">
        <v>6970</v>
      </c>
      <c r="G1131" s="28" t="s">
        <v>3988</v>
      </c>
      <c r="H1131" s="28" t="s">
        <v>3989</v>
      </c>
      <c r="I1131" s="28" t="s">
        <v>6971</v>
      </c>
      <c r="J1131" s="28" t="s">
        <v>6972</v>
      </c>
      <c r="K1131" s="28" t="s">
        <v>6973</v>
      </c>
      <c r="L1131" s="28" t="s">
        <v>6974</v>
      </c>
      <c r="M1131" s="28" t="s">
        <v>3994</v>
      </c>
      <c r="N1131" s="28" t="s">
        <v>3995</v>
      </c>
      <c r="O1131" s="28"/>
      <c r="P1131" s="29" t="str">
        <f t="array" ref="P1131">IFERROR(XLOOKUP(D1131, '2_Capability_Map'!$C$2:$C$200, '2_Capability_Map'!$M$2:$M$200, "Active"), "Active")</f>
        <v>Active</v>
      </c>
    </row>
    <row r="1132" ht="199.5" customHeight="1">
      <c r="A1132" s="28" t="s">
        <v>6975</v>
      </c>
      <c r="B1132" s="28" t="s">
        <v>3985</v>
      </c>
      <c r="C1132" s="32" t="s">
        <v>4006</v>
      </c>
      <c r="D1132" s="33" t="s">
        <v>1263</v>
      </c>
      <c r="E1132" s="28" t="s">
        <v>1264</v>
      </c>
      <c r="F1132" s="28" t="s">
        <v>6976</v>
      </c>
      <c r="G1132" s="28" t="s">
        <v>4107</v>
      </c>
      <c r="H1132" s="28" t="s">
        <v>3989</v>
      </c>
      <c r="I1132" s="28" t="s">
        <v>6977</v>
      </c>
      <c r="J1132" s="28" t="s">
        <v>6978</v>
      </c>
      <c r="K1132" s="28" t="s">
        <v>6979</v>
      </c>
      <c r="L1132" s="28" t="s">
        <v>6980</v>
      </c>
      <c r="M1132" s="28" t="s">
        <v>4112</v>
      </c>
      <c r="N1132" s="28" t="s">
        <v>3995</v>
      </c>
      <c r="O1132" s="28"/>
      <c r="P1132" s="29" t="str">
        <f t="array" ref="P1132">IFERROR(XLOOKUP(D1132, '2_Capability_Map'!$C$2:$C$200, '2_Capability_Map'!$M$2:$M$200, "Active"), "Active")</f>
        <v>Active</v>
      </c>
    </row>
    <row r="1133" ht="199.5" customHeight="1">
      <c r="A1133" s="28" t="s">
        <v>6981</v>
      </c>
      <c r="B1133" s="28" t="s">
        <v>3985</v>
      </c>
      <c r="C1133" s="32" t="s">
        <v>4015</v>
      </c>
      <c r="D1133" s="33" t="s">
        <v>1263</v>
      </c>
      <c r="E1133" s="28" t="s">
        <v>1264</v>
      </c>
      <c r="F1133" s="28" t="s">
        <v>6982</v>
      </c>
      <c r="G1133" s="28" t="s">
        <v>5075</v>
      </c>
      <c r="H1133" s="28" t="s">
        <v>3989</v>
      </c>
      <c r="I1133" s="28" t="s">
        <v>6983</v>
      </c>
      <c r="J1133" s="28" t="s">
        <v>6984</v>
      </c>
      <c r="K1133" s="28" t="s">
        <v>6985</v>
      </c>
      <c r="L1133" s="28" t="s">
        <v>6986</v>
      </c>
      <c r="M1133" s="28" t="s">
        <v>5080</v>
      </c>
      <c r="N1133" s="28" t="s">
        <v>3995</v>
      </c>
      <c r="O1133" s="28"/>
      <c r="P1133" s="29" t="str">
        <f t="array" ref="P1133">IFERROR(XLOOKUP(D1133, '2_Capability_Map'!$C$2:$C$200, '2_Capability_Map'!$M$2:$M$200, "Active"), "Active")</f>
        <v>Active</v>
      </c>
    </row>
    <row r="1134" ht="199.5" customHeight="1">
      <c r="A1134" s="28" t="s">
        <v>6987</v>
      </c>
      <c r="B1134" s="28" t="s">
        <v>3985</v>
      </c>
      <c r="C1134" s="32" t="s">
        <v>4015</v>
      </c>
      <c r="D1134" s="33" t="s">
        <v>1263</v>
      </c>
      <c r="E1134" s="28" t="s">
        <v>1264</v>
      </c>
      <c r="F1134" s="28" t="s">
        <v>6988</v>
      </c>
      <c r="G1134" s="28" t="s">
        <v>4017</v>
      </c>
      <c r="H1134" s="28" t="s">
        <v>3989</v>
      </c>
      <c r="I1134" s="28" t="s">
        <v>6989</v>
      </c>
      <c r="J1134" s="28" t="s">
        <v>6990</v>
      </c>
      <c r="K1134" s="28" t="s">
        <v>6991</v>
      </c>
      <c r="L1134" s="28" t="s">
        <v>6992</v>
      </c>
      <c r="M1134" s="28" t="s">
        <v>4022</v>
      </c>
      <c r="N1134" s="28" t="s">
        <v>3995</v>
      </c>
      <c r="O1134" s="28"/>
      <c r="P1134" s="29" t="str">
        <f t="array" ref="P1134">IFERROR(XLOOKUP(D1134, '2_Capability_Map'!$C$2:$C$200, '2_Capability_Map'!$M$2:$M$200, "Active"), "Active")</f>
        <v>Active</v>
      </c>
    </row>
    <row r="1135" ht="199.5" customHeight="1">
      <c r="A1135" s="28" t="s">
        <v>6993</v>
      </c>
      <c r="B1135" s="28" t="s">
        <v>3985</v>
      </c>
      <c r="C1135" s="32" t="s">
        <v>4006</v>
      </c>
      <c r="D1135" s="33" t="s">
        <v>1268</v>
      </c>
      <c r="E1135" s="28" t="s">
        <v>1269</v>
      </c>
      <c r="F1135" s="28" t="s">
        <v>6994</v>
      </c>
      <c r="G1135" s="28" t="s">
        <v>4107</v>
      </c>
      <c r="H1135" s="28" t="s">
        <v>3989</v>
      </c>
      <c r="I1135" s="28" t="s">
        <v>6995</v>
      </c>
      <c r="J1135" s="28" t="s">
        <v>6996</v>
      </c>
      <c r="K1135" s="28" t="s">
        <v>6997</v>
      </c>
      <c r="L1135" s="28" t="s">
        <v>6998</v>
      </c>
      <c r="M1135" s="28" t="s">
        <v>4112</v>
      </c>
      <c r="N1135" s="28" t="s">
        <v>3995</v>
      </c>
      <c r="O1135" s="28"/>
      <c r="P1135" s="29" t="str">
        <f t="array" ref="P1135">IFERROR(XLOOKUP(D1135, '2_Capability_Map'!$C$2:$C$200, '2_Capability_Map'!$M$2:$M$200, "Active"), "Active")</f>
        <v>Active</v>
      </c>
    </row>
    <row r="1136" ht="199.5" customHeight="1">
      <c r="A1136" s="28" t="s">
        <v>6999</v>
      </c>
      <c r="B1136" s="28" t="s">
        <v>3985</v>
      </c>
      <c r="C1136" s="32" t="s">
        <v>4015</v>
      </c>
      <c r="D1136" s="33" t="s">
        <v>1268</v>
      </c>
      <c r="E1136" s="28" t="s">
        <v>1269</v>
      </c>
      <c r="F1136" s="28" t="s">
        <v>7000</v>
      </c>
      <c r="G1136" s="28" t="s">
        <v>5075</v>
      </c>
      <c r="H1136" s="28" t="s">
        <v>3989</v>
      </c>
      <c r="I1136" s="28" t="s">
        <v>7001</v>
      </c>
      <c r="J1136" s="28" t="s">
        <v>7002</v>
      </c>
      <c r="K1136" s="28" t="s">
        <v>7003</v>
      </c>
      <c r="L1136" s="28" t="s">
        <v>7004</v>
      </c>
      <c r="M1136" s="28" t="s">
        <v>5080</v>
      </c>
      <c r="N1136" s="28" t="s">
        <v>3995</v>
      </c>
      <c r="O1136" s="28"/>
      <c r="P1136" s="29" t="str">
        <f t="array" ref="P1136">IFERROR(XLOOKUP(D1136, '2_Capability_Map'!$C$2:$C$200, '2_Capability_Map'!$M$2:$M$200, "Active"), "Active")</f>
        <v>Active</v>
      </c>
    </row>
    <row r="1137" ht="199.5" customHeight="1">
      <c r="A1137" s="28" t="s">
        <v>7005</v>
      </c>
      <c r="B1137" s="28" t="s">
        <v>3985</v>
      </c>
      <c r="C1137" s="32" t="s">
        <v>3986</v>
      </c>
      <c r="D1137" s="33" t="s">
        <v>1268</v>
      </c>
      <c r="E1137" s="28" t="s">
        <v>1269</v>
      </c>
      <c r="F1137" s="28" t="s">
        <v>7006</v>
      </c>
      <c r="G1137" s="28" t="s">
        <v>3988</v>
      </c>
      <c r="H1137" s="28" t="s">
        <v>3989</v>
      </c>
      <c r="I1137" s="28" t="s">
        <v>7007</v>
      </c>
      <c r="J1137" s="28" t="s">
        <v>7008</v>
      </c>
      <c r="K1137" s="28" t="s">
        <v>7009</v>
      </c>
      <c r="L1137" s="28" t="s">
        <v>7010</v>
      </c>
      <c r="M1137" s="28" t="s">
        <v>3994</v>
      </c>
      <c r="N1137" s="28" t="s">
        <v>3995</v>
      </c>
      <c r="O1137" s="28"/>
      <c r="P1137" s="29" t="str">
        <f t="array" ref="P1137">IFERROR(XLOOKUP(D1137, '2_Capability_Map'!$C$2:$C$200, '2_Capability_Map'!$M$2:$M$200, "Active"), "Active")</f>
        <v>Active</v>
      </c>
    </row>
    <row r="1138" ht="199.5" customHeight="1">
      <c r="A1138" s="28" t="s">
        <v>7011</v>
      </c>
      <c r="B1138" s="28" t="s">
        <v>3985</v>
      </c>
      <c r="C1138" s="32" t="s">
        <v>4006</v>
      </c>
      <c r="D1138" s="33" t="s">
        <v>1268</v>
      </c>
      <c r="E1138" s="28" t="s">
        <v>1269</v>
      </c>
      <c r="F1138" s="28" t="s">
        <v>7012</v>
      </c>
      <c r="G1138" s="28" t="s">
        <v>5335</v>
      </c>
      <c r="H1138" s="28" t="s">
        <v>3989</v>
      </c>
      <c r="I1138" s="28" t="s">
        <v>7013</v>
      </c>
      <c r="J1138" s="28" t="s">
        <v>7014</v>
      </c>
      <c r="K1138" s="28" t="s">
        <v>7015</v>
      </c>
      <c r="L1138" s="28" t="s">
        <v>7016</v>
      </c>
      <c r="M1138" s="28" t="s">
        <v>5340</v>
      </c>
      <c r="N1138" s="28" t="s">
        <v>3995</v>
      </c>
      <c r="O1138" s="28"/>
      <c r="P1138" s="29" t="str">
        <f t="array" ref="P1138">IFERROR(XLOOKUP(D1138, '2_Capability_Map'!$C$2:$C$200, '2_Capability_Map'!$M$2:$M$200, "Active"), "Active")</f>
        <v>Active</v>
      </c>
    </row>
    <row r="1139" ht="199.5" customHeight="1">
      <c r="A1139" s="28" t="s">
        <v>7017</v>
      </c>
      <c r="B1139" s="28" t="s">
        <v>3985</v>
      </c>
      <c r="C1139" s="32" t="s">
        <v>4006</v>
      </c>
      <c r="D1139" s="33" t="s">
        <v>1268</v>
      </c>
      <c r="E1139" s="28" t="s">
        <v>1269</v>
      </c>
      <c r="F1139" s="28" t="s">
        <v>7018</v>
      </c>
      <c r="G1139" s="28" t="s">
        <v>4099</v>
      </c>
      <c r="H1139" s="28" t="s">
        <v>3989</v>
      </c>
      <c r="I1139" s="28" t="s">
        <v>7019</v>
      </c>
      <c r="J1139" s="28" t="s">
        <v>7020</v>
      </c>
      <c r="K1139" s="28" t="s">
        <v>7021</v>
      </c>
      <c r="L1139" s="28" t="s">
        <v>7022</v>
      </c>
      <c r="M1139" s="28" t="s">
        <v>4104</v>
      </c>
      <c r="N1139" s="28" t="s">
        <v>3995</v>
      </c>
      <c r="O1139" s="28"/>
      <c r="P1139" s="29" t="str">
        <f t="array" ref="P1139">IFERROR(XLOOKUP(D1139, '2_Capability_Map'!$C$2:$C$200, '2_Capability_Map'!$M$2:$M$200, "Active"), "Active")</f>
        <v>Active</v>
      </c>
    </row>
    <row r="1140" ht="199.5" customHeight="1">
      <c r="A1140" s="28" t="s">
        <v>7023</v>
      </c>
      <c r="B1140" s="28" t="s">
        <v>3985</v>
      </c>
      <c r="C1140" s="32" t="s">
        <v>4015</v>
      </c>
      <c r="D1140" s="33" t="s">
        <v>1268</v>
      </c>
      <c r="E1140" s="28" t="s">
        <v>1269</v>
      </c>
      <c r="F1140" s="28" t="s">
        <v>7024</v>
      </c>
      <c r="G1140" s="28" t="s">
        <v>4017</v>
      </c>
      <c r="H1140" s="28" t="s">
        <v>3989</v>
      </c>
      <c r="I1140" s="28" t="s">
        <v>7025</v>
      </c>
      <c r="J1140" s="28" t="s">
        <v>7026</v>
      </c>
      <c r="K1140" s="28" t="s">
        <v>7027</v>
      </c>
      <c r="L1140" s="28" t="s">
        <v>7028</v>
      </c>
      <c r="M1140" s="28" t="s">
        <v>4022</v>
      </c>
      <c r="N1140" s="28" t="s">
        <v>3995</v>
      </c>
      <c r="O1140" s="28"/>
      <c r="P1140" s="29" t="str">
        <f t="array" ref="P1140">IFERROR(XLOOKUP(D1140, '2_Capability_Map'!$C$2:$C$200, '2_Capability_Map'!$M$2:$M$200, "Active"), "Active")</f>
        <v>Active</v>
      </c>
    </row>
    <row r="1141" ht="199.5" customHeight="1">
      <c r="A1141" s="28" t="s">
        <v>7029</v>
      </c>
      <c r="B1141" s="28" t="s">
        <v>3985</v>
      </c>
      <c r="C1141" s="32" t="s">
        <v>4006</v>
      </c>
      <c r="D1141" s="33" t="s">
        <v>1274</v>
      </c>
      <c r="E1141" s="28" t="s">
        <v>1275</v>
      </c>
      <c r="F1141" s="28" t="s">
        <v>7030</v>
      </c>
      <c r="G1141" s="28" t="s">
        <v>4107</v>
      </c>
      <c r="H1141" s="28" t="s">
        <v>3989</v>
      </c>
      <c r="I1141" s="28" t="s">
        <v>7031</v>
      </c>
      <c r="J1141" s="28" t="s">
        <v>7032</v>
      </c>
      <c r="K1141" s="28" t="s">
        <v>7033</v>
      </c>
      <c r="L1141" s="28" t="s">
        <v>7034</v>
      </c>
      <c r="M1141" s="28" t="s">
        <v>4112</v>
      </c>
      <c r="N1141" s="28" t="s">
        <v>3995</v>
      </c>
      <c r="O1141" s="28"/>
      <c r="P1141" s="29" t="str">
        <f t="array" ref="P1141">IFERROR(XLOOKUP(D1141, '2_Capability_Map'!$C$2:$C$200, '2_Capability_Map'!$M$2:$M$200, "Active"), "Active")</f>
        <v>Active</v>
      </c>
    </row>
    <row r="1142" ht="199.5" customHeight="1">
      <c r="A1142" s="28" t="s">
        <v>7035</v>
      </c>
      <c r="B1142" s="28" t="s">
        <v>3985</v>
      </c>
      <c r="C1142" s="32" t="s">
        <v>4006</v>
      </c>
      <c r="D1142" s="33" t="s">
        <v>1274</v>
      </c>
      <c r="E1142" s="28" t="s">
        <v>1275</v>
      </c>
      <c r="F1142" s="28" t="s">
        <v>7036</v>
      </c>
      <c r="G1142" s="28" t="s">
        <v>4115</v>
      </c>
      <c r="H1142" s="28" t="s">
        <v>3989</v>
      </c>
      <c r="I1142" s="28" t="s">
        <v>7037</v>
      </c>
      <c r="J1142" s="28" t="s">
        <v>7038</v>
      </c>
      <c r="K1142" s="28" t="s">
        <v>7039</v>
      </c>
      <c r="L1142" s="28" t="s">
        <v>7040</v>
      </c>
      <c r="M1142" s="28" t="s">
        <v>4120</v>
      </c>
      <c r="N1142" s="28" t="s">
        <v>3995</v>
      </c>
      <c r="O1142" s="28"/>
      <c r="P1142" s="29" t="str">
        <f t="array" ref="P1142">IFERROR(XLOOKUP(D1142, '2_Capability_Map'!$C$2:$C$200, '2_Capability_Map'!$M$2:$M$200, "Active"), "Active")</f>
        <v>Active</v>
      </c>
    </row>
    <row r="1143" ht="199.5" customHeight="1">
      <c r="A1143" s="28" t="s">
        <v>7041</v>
      </c>
      <c r="B1143" s="28" t="s">
        <v>3985</v>
      </c>
      <c r="C1143" s="32" t="s">
        <v>4015</v>
      </c>
      <c r="D1143" s="33" t="s">
        <v>1274</v>
      </c>
      <c r="E1143" s="28" t="s">
        <v>1275</v>
      </c>
      <c r="F1143" s="28" t="s">
        <v>7042</v>
      </c>
      <c r="G1143" s="28" t="s">
        <v>4017</v>
      </c>
      <c r="H1143" s="28" t="s">
        <v>3989</v>
      </c>
      <c r="I1143" s="28" t="s">
        <v>7043</v>
      </c>
      <c r="J1143" s="28" t="s">
        <v>7044</v>
      </c>
      <c r="K1143" s="28" t="s">
        <v>7045</v>
      </c>
      <c r="L1143" s="28" t="s">
        <v>7046</v>
      </c>
      <c r="M1143" s="28" t="s">
        <v>4022</v>
      </c>
      <c r="N1143" s="28" t="s">
        <v>3995</v>
      </c>
      <c r="O1143" s="28"/>
      <c r="P1143" s="29" t="str">
        <f t="array" ref="P1143">IFERROR(XLOOKUP(D1143, '2_Capability_Map'!$C$2:$C$200, '2_Capability_Map'!$M$2:$M$200, "Active"), "Active")</f>
        <v>Active</v>
      </c>
    </row>
    <row r="1144" ht="199.5" customHeight="1">
      <c r="A1144" s="28" t="s">
        <v>7047</v>
      </c>
      <c r="B1144" s="28" t="s">
        <v>3985</v>
      </c>
      <c r="C1144" s="32" t="s">
        <v>4006</v>
      </c>
      <c r="D1144" s="33" t="s">
        <v>1282</v>
      </c>
      <c r="E1144" s="28" t="s">
        <v>1283</v>
      </c>
      <c r="F1144" s="28" t="s">
        <v>7048</v>
      </c>
      <c r="G1144" s="28" t="s">
        <v>4115</v>
      </c>
      <c r="H1144" s="28" t="s">
        <v>3989</v>
      </c>
      <c r="I1144" s="28" t="s">
        <v>7049</v>
      </c>
      <c r="J1144" s="28" t="s">
        <v>7050</v>
      </c>
      <c r="K1144" s="28" t="s">
        <v>7051</v>
      </c>
      <c r="L1144" s="28" t="s">
        <v>7052</v>
      </c>
      <c r="M1144" s="28" t="s">
        <v>4120</v>
      </c>
      <c r="N1144" s="28" t="s">
        <v>3995</v>
      </c>
      <c r="O1144" s="28"/>
      <c r="P1144" s="29" t="str">
        <f t="array" ref="P1144">IFERROR(XLOOKUP(D1144, '2_Capability_Map'!$C$2:$C$200, '2_Capability_Map'!$M$2:$M$200, "Active"), "Active")</f>
        <v>Active</v>
      </c>
    </row>
    <row r="1145" ht="199.5" customHeight="1">
      <c r="A1145" s="28" t="s">
        <v>7053</v>
      </c>
      <c r="B1145" s="28" t="s">
        <v>3985</v>
      </c>
      <c r="C1145" s="32" t="s">
        <v>4006</v>
      </c>
      <c r="D1145" s="33" t="s">
        <v>1282</v>
      </c>
      <c r="E1145" s="28" t="s">
        <v>1283</v>
      </c>
      <c r="F1145" s="28" t="s">
        <v>7054</v>
      </c>
      <c r="G1145" s="28" t="s">
        <v>4107</v>
      </c>
      <c r="H1145" s="28" t="s">
        <v>3989</v>
      </c>
      <c r="I1145" s="28" t="s">
        <v>7055</v>
      </c>
      <c r="J1145" s="28" t="s">
        <v>7056</v>
      </c>
      <c r="K1145" s="28" t="s">
        <v>7057</v>
      </c>
      <c r="L1145" s="28" t="s">
        <v>7058</v>
      </c>
      <c r="M1145" s="28" t="s">
        <v>4112</v>
      </c>
      <c r="N1145" s="28" t="s">
        <v>3995</v>
      </c>
      <c r="O1145" s="28"/>
      <c r="P1145" s="29" t="str">
        <f t="array" ref="P1145">IFERROR(XLOOKUP(D1145, '2_Capability_Map'!$C$2:$C$200, '2_Capability_Map'!$M$2:$M$200, "Active"), "Active")</f>
        <v>Active</v>
      </c>
    </row>
    <row r="1146" ht="199.5" customHeight="1">
      <c r="A1146" s="28" t="s">
        <v>7059</v>
      </c>
      <c r="B1146" s="28" t="s">
        <v>3985</v>
      </c>
      <c r="C1146" s="32" t="s">
        <v>4015</v>
      </c>
      <c r="D1146" s="33" t="s">
        <v>1282</v>
      </c>
      <c r="E1146" s="28" t="s">
        <v>1283</v>
      </c>
      <c r="F1146" s="28" t="s">
        <v>7060</v>
      </c>
      <c r="G1146" s="28" t="s">
        <v>4017</v>
      </c>
      <c r="H1146" s="28" t="s">
        <v>3989</v>
      </c>
      <c r="I1146" s="28" t="s">
        <v>7061</v>
      </c>
      <c r="J1146" s="28" t="s">
        <v>7062</v>
      </c>
      <c r="K1146" s="28" t="s">
        <v>7063</v>
      </c>
      <c r="L1146" s="28" t="s">
        <v>7064</v>
      </c>
      <c r="M1146" s="28" t="s">
        <v>4022</v>
      </c>
      <c r="N1146" s="28" t="s">
        <v>3995</v>
      </c>
      <c r="O1146" s="28"/>
      <c r="P1146" s="29" t="str">
        <f t="array" ref="P1146">IFERROR(XLOOKUP(D1146, '2_Capability_Map'!$C$2:$C$200, '2_Capability_Map'!$M$2:$M$200, "Active"), "Active")</f>
        <v>Active</v>
      </c>
    </row>
    <row r="1147" ht="199.5" customHeight="1">
      <c r="A1147" s="28" t="s">
        <v>7065</v>
      </c>
      <c r="B1147" s="28" t="s">
        <v>3985</v>
      </c>
      <c r="C1147" s="32" t="s">
        <v>4006</v>
      </c>
      <c r="D1147" s="33" t="s">
        <v>1287</v>
      </c>
      <c r="E1147" s="28" t="s">
        <v>1288</v>
      </c>
      <c r="F1147" s="28" t="s">
        <v>7066</v>
      </c>
      <c r="G1147" s="28" t="s">
        <v>4115</v>
      </c>
      <c r="H1147" s="28" t="s">
        <v>3989</v>
      </c>
      <c r="I1147" s="28" t="s">
        <v>7067</v>
      </c>
      <c r="J1147" s="28" t="s">
        <v>7068</v>
      </c>
      <c r="K1147" s="28" t="s">
        <v>7069</v>
      </c>
      <c r="L1147" s="28" t="s">
        <v>7070</v>
      </c>
      <c r="M1147" s="28" t="s">
        <v>4120</v>
      </c>
      <c r="N1147" s="28" t="s">
        <v>3995</v>
      </c>
      <c r="O1147" s="28"/>
      <c r="P1147" s="29" t="str">
        <f t="array" ref="P1147">IFERROR(XLOOKUP(D1147, '2_Capability_Map'!$C$2:$C$200, '2_Capability_Map'!$M$2:$M$200, "Active"), "Active")</f>
        <v>Active</v>
      </c>
    </row>
    <row r="1148" ht="199.5" customHeight="1">
      <c r="A1148" s="28" t="s">
        <v>7071</v>
      </c>
      <c r="B1148" s="28" t="s">
        <v>3985</v>
      </c>
      <c r="C1148" s="32" t="s">
        <v>4006</v>
      </c>
      <c r="D1148" s="33" t="s">
        <v>1287</v>
      </c>
      <c r="E1148" s="28" t="s">
        <v>1288</v>
      </c>
      <c r="F1148" s="28" t="s">
        <v>7072</v>
      </c>
      <c r="G1148" s="28" t="s">
        <v>4107</v>
      </c>
      <c r="H1148" s="28" t="s">
        <v>3989</v>
      </c>
      <c r="I1148" s="28" t="s">
        <v>7073</v>
      </c>
      <c r="J1148" s="28" t="s">
        <v>7074</v>
      </c>
      <c r="K1148" s="28" t="s">
        <v>7075</v>
      </c>
      <c r="L1148" s="28" t="s">
        <v>7076</v>
      </c>
      <c r="M1148" s="28" t="s">
        <v>4112</v>
      </c>
      <c r="N1148" s="28" t="s">
        <v>3995</v>
      </c>
      <c r="O1148" s="28"/>
      <c r="P1148" s="29" t="str">
        <f t="array" ref="P1148">IFERROR(XLOOKUP(D1148, '2_Capability_Map'!$C$2:$C$200, '2_Capability_Map'!$M$2:$M$200, "Active"), "Active")</f>
        <v>Active</v>
      </c>
    </row>
    <row r="1149" ht="199.5" customHeight="1">
      <c r="A1149" s="28" t="s">
        <v>7077</v>
      </c>
      <c r="B1149" s="28" t="s">
        <v>3985</v>
      </c>
      <c r="C1149" s="32" t="s">
        <v>4015</v>
      </c>
      <c r="D1149" s="33" t="s">
        <v>1287</v>
      </c>
      <c r="E1149" s="28" t="s">
        <v>1288</v>
      </c>
      <c r="F1149" s="28" t="s">
        <v>7078</v>
      </c>
      <c r="G1149" s="28" t="s">
        <v>4017</v>
      </c>
      <c r="H1149" s="28" t="s">
        <v>3989</v>
      </c>
      <c r="I1149" s="28" t="s">
        <v>7079</v>
      </c>
      <c r="J1149" s="28" t="s">
        <v>7080</v>
      </c>
      <c r="K1149" s="28" t="s">
        <v>7081</v>
      </c>
      <c r="L1149" s="28" t="s">
        <v>7082</v>
      </c>
      <c r="M1149" s="28" t="s">
        <v>4022</v>
      </c>
      <c r="N1149" s="28" t="s">
        <v>3995</v>
      </c>
      <c r="O1149" s="28"/>
      <c r="P1149" s="29" t="str">
        <f t="array" ref="P1149">IFERROR(XLOOKUP(D1149, '2_Capability_Map'!$C$2:$C$200, '2_Capability_Map'!$M$2:$M$200, "Active"), "Active")</f>
        <v>Active</v>
      </c>
    </row>
    <row r="1150" ht="199.5" customHeight="1">
      <c r="A1150" s="28" t="s">
        <v>7083</v>
      </c>
      <c r="B1150" s="28" t="s">
        <v>3985</v>
      </c>
      <c r="C1150" s="32" t="s">
        <v>3997</v>
      </c>
      <c r="D1150" s="33" t="s">
        <v>1293</v>
      </c>
      <c r="E1150" s="28" t="s">
        <v>1294</v>
      </c>
      <c r="F1150" s="28" t="s">
        <v>7084</v>
      </c>
      <c r="G1150" s="28" t="s">
        <v>4446</v>
      </c>
      <c r="H1150" s="28" t="s">
        <v>3989</v>
      </c>
      <c r="I1150" s="28" t="s">
        <v>7085</v>
      </c>
      <c r="J1150" s="28" t="s">
        <v>7086</v>
      </c>
      <c r="K1150" s="28" t="s">
        <v>7087</v>
      </c>
      <c r="L1150" s="28" t="s">
        <v>7088</v>
      </c>
      <c r="M1150" s="28" t="s">
        <v>4451</v>
      </c>
      <c r="N1150" s="28" t="s">
        <v>3995</v>
      </c>
      <c r="O1150" s="28"/>
      <c r="P1150" s="29" t="str">
        <f t="array" ref="P1150">IFERROR(XLOOKUP(D1150, '2_Capability_Map'!$C$2:$C$200, '2_Capability_Map'!$M$2:$M$200, "Active"), "Active")</f>
        <v>Active</v>
      </c>
    </row>
    <row r="1151" ht="199.5" customHeight="1">
      <c r="A1151" s="28" t="s">
        <v>7089</v>
      </c>
      <c r="B1151" s="28" t="s">
        <v>3985</v>
      </c>
      <c r="C1151" s="32" t="s">
        <v>4015</v>
      </c>
      <c r="D1151" s="33" t="s">
        <v>1293</v>
      </c>
      <c r="E1151" s="28" t="s">
        <v>1294</v>
      </c>
      <c r="F1151" s="28" t="s">
        <v>7090</v>
      </c>
      <c r="G1151" s="28" t="s">
        <v>5075</v>
      </c>
      <c r="H1151" s="28" t="s">
        <v>3989</v>
      </c>
      <c r="I1151" s="28" t="s">
        <v>7091</v>
      </c>
      <c r="J1151" s="28" t="s">
        <v>7092</v>
      </c>
      <c r="K1151" s="28" t="s">
        <v>7093</v>
      </c>
      <c r="L1151" s="28" t="s">
        <v>7094</v>
      </c>
      <c r="M1151" s="28" t="s">
        <v>5080</v>
      </c>
      <c r="N1151" s="28" t="s">
        <v>3995</v>
      </c>
      <c r="O1151" s="28"/>
      <c r="P1151" s="29" t="str">
        <f t="array" ref="P1151">IFERROR(XLOOKUP(D1151, '2_Capability_Map'!$C$2:$C$200, '2_Capability_Map'!$M$2:$M$200, "Active"), "Active")</f>
        <v>Active</v>
      </c>
    </row>
    <row r="1152" ht="199.5" customHeight="1">
      <c r="A1152" s="28" t="s">
        <v>7095</v>
      </c>
      <c r="B1152" s="28" t="s">
        <v>3985</v>
      </c>
      <c r="C1152" s="32" t="s">
        <v>3997</v>
      </c>
      <c r="D1152" s="33" t="s">
        <v>1299</v>
      </c>
      <c r="E1152" s="28" t="s">
        <v>7096</v>
      </c>
      <c r="F1152" s="28" t="s">
        <v>7097</v>
      </c>
      <c r="G1152" s="28" t="s">
        <v>4446</v>
      </c>
      <c r="H1152" s="28" t="s">
        <v>3989</v>
      </c>
      <c r="I1152" s="28" t="s">
        <v>7098</v>
      </c>
      <c r="J1152" s="28" t="s">
        <v>7099</v>
      </c>
      <c r="K1152" s="28" t="s">
        <v>7100</v>
      </c>
      <c r="L1152" s="28" t="s">
        <v>7101</v>
      </c>
      <c r="M1152" s="28" t="s">
        <v>4451</v>
      </c>
      <c r="N1152" s="28" t="s">
        <v>3995</v>
      </c>
      <c r="O1152" s="28"/>
      <c r="P1152" s="29" t="str">
        <f t="array" ref="P1152">IFERROR(XLOOKUP(D1152, '2_Capability_Map'!$C$2:$C$200, '2_Capability_Map'!$M$2:$M$200, "Active"), "Active")</f>
        <v>Active</v>
      </c>
    </row>
    <row r="1153" ht="199.5" customHeight="1">
      <c r="A1153" s="28" t="s">
        <v>7102</v>
      </c>
      <c r="B1153" s="28" t="s">
        <v>3985</v>
      </c>
      <c r="C1153" s="32" t="s">
        <v>4015</v>
      </c>
      <c r="D1153" s="33" t="s">
        <v>1299</v>
      </c>
      <c r="E1153" s="28" t="s">
        <v>7096</v>
      </c>
      <c r="F1153" s="28" t="s">
        <v>7103</v>
      </c>
      <c r="G1153" s="28" t="s">
        <v>5075</v>
      </c>
      <c r="H1153" s="28" t="s">
        <v>3989</v>
      </c>
      <c r="I1153" s="28" t="s">
        <v>7104</v>
      </c>
      <c r="J1153" s="28" t="s">
        <v>7105</v>
      </c>
      <c r="K1153" s="28" t="s">
        <v>7106</v>
      </c>
      <c r="L1153" s="28" t="s">
        <v>7107</v>
      </c>
      <c r="M1153" s="28" t="s">
        <v>5080</v>
      </c>
      <c r="N1153" s="28" t="s">
        <v>3995</v>
      </c>
      <c r="O1153" s="28"/>
      <c r="P1153" s="29" t="str">
        <f t="array" ref="P1153">IFERROR(XLOOKUP(D1153, '2_Capability_Map'!$C$2:$C$200, '2_Capability_Map'!$M$2:$M$200, "Active"), "Active")</f>
        <v>Active</v>
      </c>
    </row>
    <row r="1154" ht="199.5" customHeight="1">
      <c r="A1154" s="28" t="s">
        <v>7108</v>
      </c>
      <c r="B1154" s="28" t="s">
        <v>3985</v>
      </c>
      <c r="C1154" s="32" t="s">
        <v>4006</v>
      </c>
      <c r="D1154" s="33" t="s">
        <v>1304</v>
      </c>
      <c r="E1154" s="28" t="s">
        <v>1305</v>
      </c>
      <c r="F1154" s="28" t="s">
        <v>7109</v>
      </c>
      <c r="G1154" s="28" t="s">
        <v>4522</v>
      </c>
      <c r="H1154" s="28" t="s">
        <v>3989</v>
      </c>
      <c r="I1154" s="28" t="s">
        <v>7110</v>
      </c>
      <c r="J1154" s="28" t="s">
        <v>7111</v>
      </c>
      <c r="K1154" s="28" t="s">
        <v>4525</v>
      </c>
      <c r="L1154" s="28" t="s">
        <v>7112</v>
      </c>
      <c r="M1154" s="28" t="s">
        <v>4527</v>
      </c>
      <c r="N1154" s="28" t="s">
        <v>3995</v>
      </c>
      <c r="O1154" s="28"/>
      <c r="P1154" s="29" t="str">
        <f t="array" ref="P1154">IFERROR(XLOOKUP(D1154, '2_Capability_Map'!$C$2:$C$200, '2_Capability_Map'!$M$2:$M$200, "Active"), "Active")</f>
        <v>Active</v>
      </c>
    </row>
    <row r="1155" ht="199.5" customHeight="1">
      <c r="A1155" s="28" t="s">
        <v>7113</v>
      </c>
      <c r="B1155" s="28" t="s">
        <v>3985</v>
      </c>
      <c r="C1155" s="32" t="s">
        <v>4015</v>
      </c>
      <c r="D1155" s="33" t="s">
        <v>1304</v>
      </c>
      <c r="E1155" s="28" t="s">
        <v>1305</v>
      </c>
      <c r="F1155" s="28" t="s">
        <v>7114</v>
      </c>
      <c r="G1155" s="28" t="s">
        <v>4017</v>
      </c>
      <c r="H1155" s="28" t="s">
        <v>3989</v>
      </c>
      <c r="I1155" s="28" t="s">
        <v>7115</v>
      </c>
      <c r="J1155" s="28" t="s">
        <v>7116</v>
      </c>
      <c r="K1155" s="28" t="s">
        <v>7117</v>
      </c>
      <c r="L1155" s="28" t="s">
        <v>7118</v>
      </c>
      <c r="M1155" s="28" t="s">
        <v>4022</v>
      </c>
      <c r="N1155" s="28" t="s">
        <v>3995</v>
      </c>
      <c r="O1155" s="28"/>
      <c r="P1155" s="29" t="str">
        <f t="array" ref="P1155">IFERROR(XLOOKUP(D1155, '2_Capability_Map'!$C$2:$C$200, '2_Capability_Map'!$M$2:$M$200, "Active"), "Active")</f>
        <v>Active</v>
      </c>
    </row>
    <row r="1156" ht="199.5" customHeight="1">
      <c r="A1156" s="28" t="s">
        <v>7119</v>
      </c>
      <c r="B1156" s="28" t="s">
        <v>3985</v>
      </c>
      <c r="C1156" s="32" t="s">
        <v>4006</v>
      </c>
      <c r="D1156" s="33" t="s">
        <v>1304</v>
      </c>
      <c r="E1156" s="28" t="s">
        <v>1305</v>
      </c>
      <c r="F1156" s="28" t="s">
        <v>7120</v>
      </c>
      <c r="G1156" s="28" t="s">
        <v>4008</v>
      </c>
      <c r="H1156" s="28" t="s">
        <v>3989</v>
      </c>
      <c r="I1156" s="28" t="s">
        <v>7121</v>
      </c>
      <c r="J1156" s="28" t="s">
        <v>7122</v>
      </c>
      <c r="K1156" s="28" t="s">
        <v>7123</v>
      </c>
      <c r="L1156" s="28" t="s">
        <v>7124</v>
      </c>
      <c r="M1156" s="28" t="s">
        <v>4013</v>
      </c>
      <c r="N1156" s="28" t="s">
        <v>3995</v>
      </c>
      <c r="O1156" s="28"/>
      <c r="P1156" s="29" t="str">
        <f t="array" ref="P1156">IFERROR(XLOOKUP(D1156, '2_Capability_Map'!$C$2:$C$200, '2_Capability_Map'!$M$2:$M$200, "Active"), "Active")</f>
        <v>Active</v>
      </c>
    </row>
    <row r="1157" ht="199.5" customHeight="1">
      <c r="A1157" s="28" t="s">
        <v>7125</v>
      </c>
      <c r="B1157" s="28" t="s">
        <v>3985</v>
      </c>
      <c r="C1157" s="32" t="s">
        <v>4006</v>
      </c>
      <c r="D1157" s="33" t="s">
        <v>1304</v>
      </c>
      <c r="E1157" s="28" t="s">
        <v>1305</v>
      </c>
      <c r="F1157" s="28" t="s">
        <v>7126</v>
      </c>
      <c r="G1157" s="28" t="s">
        <v>4025</v>
      </c>
      <c r="H1157" s="28" t="s">
        <v>3989</v>
      </c>
      <c r="I1157" s="28" t="s">
        <v>7127</v>
      </c>
      <c r="J1157" s="28" t="s">
        <v>7128</v>
      </c>
      <c r="K1157" s="28" t="s">
        <v>7129</v>
      </c>
      <c r="L1157" s="28" t="s">
        <v>7130</v>
      </c>
      <c r="M1157" s="28" t="s">
        <v>4030</v>
      </c>
      <c r="N1157" s="28" t="s">
        <v>3995</v>
      </c>
      <c r="O1157" s="28"/>
      <c r="P1157" s="29" t="str">
        <f t="array" ref="P1157">IFERROR(XLOOKUP(D1157, '2_Capability_Map'!$C$2:$C$200, '2_Capability_Map'!$M$2:$M$200, "Active"), "Active")</f>
        <v>Active</v>
      </c>
    </row>
    <row r="1158" ht="199.5" customHeight="1">
      <c r="A1158" s="28" t="s">
        <v>7131</v>
      </c>
      <c r="B1158" s="28" t="s">
        <v>3985</v>
      </c>
      <c r="C1158" s="32" t="s">
        <v>3986</v>
      </c>
      <c r="D1158" s="33" t="s">
        <v>1304</v>
      </c>
      <c r="E1158" s="28" t="s">
        <v>1305</v>
      </c>
      <c r="F1158" s="28" t="s">
        <v>7132</v>
      </c>
      <c r="G1158" s="28" t="s">
        <v>3988</v>
      </c>
      <c r="H1158" s="28" t="s">
        <v>3989</v>
      </c>
      <c r="I1158" s="28" t="s">
        <v>7133</v>
      </c>
      <c r="J1158" s="28" t="s">
        <v>7134</v>
      </c>
      <c r="K1158" s="28" t="s">
        <v>7135</v>
      </c>
      <c r="L1158" s="28" t="s">
        <v>7136</v>
      </c>
      <c r="M1158" s="28" t="s">
        <v>3994</v>
      </c>
      <c r="N1158" s="28" t="s">
        <v>3995</v>
      </c>
      <c r="O1158" s="28"/>
      <c r="P1158" s="29" t="str">
        <f t="array" ref="P1158">IFERROR(XLOOKUP(D1158, '2_Capability_Map'!$C$2:$C$200, '2_Capability_Map'!$M$2:$M$200, "Active"), "Active")</f>
        <v>Active</v>
      </c>
    </row>
    <row r="1159" ht="199.5" customHeight="1">
      <c r="A1159" s="28" t="s">
        <v>7137</v>
      </c>
      <c r="B1159" s="28" t="s">
        <v>3985</v>
      </c>
      <c r="C1159" s="32" t="s">
        <v>4006</v>
      </c>
      <c r="D1159" s="33" t="s">
        <v>1311</v>
      </c>
      <c r="E1159" s="28" t="s">
        <v>1312</v>
      </c>
      <c r="F1159" s="28" t="s">
        <v>7138</v>
      </c>
      <c r="G1159" s="28" t="s">
        <v>4025</v>
      </c>
      <c r="H1159" s="28" t="s">
        <v>3989</v>
      </c>
      <c r="I1159" s="28" t="s">
        <v>7139</v>
      </c>
      <c r="J1159" s="28" t="s">
        <v>7140</v>
      </c>
      <c r="K1159" s="28" t="s">
        <v>7141</v>
      </c>
      <c r="L1159" s="28" t="s">
        <v>7142</v>
      </c>
      <c r="M1159" s="28" t="s">
        <v>4030</v>
      </c>
      <c r="N1159" s="28" t="s">
        <v>3995</v>
      </c>
      <c r="O1159" s="28"/>
      <c r="P1159" s="29" t="str">
        <f t="array" ref="P1159">IFERROR(XLOOKUP(D1159, '2_Capability_Map'!$C$2:$C$200, '2_Capability_Map'!$M$2:$M$200, "Active"), "Active")</f>
        <v>Active</v>
      </c>
    </row>
    <row r="1160" ht="199.5" customHeight="1">
      <c r="A1160" s="28" t="s">
        <v>7143</v>
      </c>
      <c r="B1160" s="28" t="s">
        <v>3985</v>
      </c>
      <c r="C1160" s="32" t="s">
        <v>3986</v>
      </c>
      <c r="D1160" s="33" t="s">
        <v>1311</v>
      </c>
      <c r="E1160" s="28" t="s">
        <v>1312</v>
      </c>
      <c r="F1160" s="28" t="s">
        <v>7144</v>
      </c>
      <c r="G1160" s="28" t="s">
        <v>3988</v>
      </c>
      <c r="H1160" s="28" t="s">
        <v>3989</v>
      </c>
      <c r="I1160" s="28" t="s">
        <v>7145</v>
      </c>
      <c r="J1160" s="28" t="s">
        <v>7146</v>
      </c>
      <c r="K1160" s="28" t="s">
        <v>7147</v>
      </c>
      <c r="L1160" s="28" t="s">
        <v>7148</v>
      </c>
      <c r="M1160" s="28" t="s">
        <v>3994</v>
      </c>
      <c r="N1160" s="28" t="s">
        <v>3995</v>
      </c>
      <c r="O1160" s="28"/>
      <c r="P1160" s="29" t="str">
        <f t="array" ref="P1160">IFERROR(XLOOKUP(D1160, '2_Capability_Map'!$C$2:$C$200, '2_Capability_Map'!$M$2:$M$200, "Active"), "Active")</f>
        <v>Active</v>
      </c>
    </row>
    <row r="1161" ht="199.5" customHeight="1">
      <c r="A1161" s="28" t="s">
        <v>7149</v>
      </c>
      <c r="B1161" s="28" t="s">
        <v>3985</v>
      </c>
      <c r="C1161" s="32" t="s">
        <v>4015</v>
      </c>
      <c r="D1161" s="33" t="s">
        <v>1311</v>
      </c>
      <c r="E1161" s="28" t="s">
        <v>1312</v>
      </c>
      <c r="F1161" s="28" t="s">
        <v>7150</v>
      </c>
      <c r="G1161" s="28" t="s">
        <v>4017</v>
      </c>
      <c r="H1161" s="28" t="s">
        <v>3989</v>
      </c>
      <c r="I1161" s="28" t="s">
        <v>7151</v>
      </c>
      <c r="J1161" s="28" t="s">
        <v>7152</v>
      </c>
      <c r="K1161" s="28" t="s">
        <v>7153</v>
      </c>
      <c r="L1161" s="28" t="s">
        <v>7154</v>
      </c>
      <c r="M1161" s="28" t="s">
        <v>4022</v>
      </c>
      <c r="N1161" s="28" t="s">
        <v>3995</v>
      </c>
      <c r="O1161" s="28"/>
      <c r="P1161" s="29" t="str">
        <f t="array" ref="P1161">IFERROR(XLOOKUP(D1161, '2_Capability_Map'!$C$2:$C$200, '2_Capability_Map'!$M$2:$M$200, "Active"), "Active")</f>
        <v>Active</v>
      </c>
    </row>
    <row r="1162" ht="199.5" customHeight="1">
      <c r="A1162" s="28" t="s">
        <v>7155</v>
      </c>
      <c r="B1162" s="28" t="s">
        <v>3985</v>
      </c>
      <c r="C1162" s="32" t="s">
        <v>4006</v>
      </c>
      <c r="D1162" s="33" t="s">
        <v>1311</v>
      </c>
      <c r="E1162" s="28" t="s">
        <v>1312</v>
      </c>
      <c r="F1162" s="28" t="s">
        <v>7156</v>
      </c>
      <c r="G1162" s="28" t="s">
        <v>4522</v>
      </c>
      <c r="H1162" s="28" t="s">
        <v>3989</v>
      </c>
      <c r="I1162" s="28" t="s">
        <v>7157</v>
      </c>
      <c r="J1162" s="28" t="s">
        <v>7158</v>
      </c>
      <c r="K1162" s="28" t="s">
        <v>4525</v>
      </c>
      <c r="L1162" s="28" t="s">
        <v>7159</v>
      </c>
      <c r="M1162" s="28" t="s">
        <v>4527</v>
      </c>
      <c r="N1162" s="28" t="s">
        <v>3995</v>
      </c>
      <c r="O1162" s="28"/>
      <c r="P1162" s="29" t="str">
        <f t="array" ref="P1162">IFERROR(XLOOKUP(D1162, '2_Capability_Map'!$C$2:$C$200, '2_Capability_Map'!$M$2:$M$200, "Active"), "Active")</f>
        <v>Active</v>
      </c>
    </row>
    <row r="1163" ht="199.5" customHeight="1">
      <c r="A1163" s="28" t="s">
        <v>7160</v>
      </c>
      <c r="B1163" s="28" t="s">
        <v>3985</v>
      </c>
      <c r="C1163" s="32" t="s">
        <v>4006</v>
      </c>
      <c r="D1163" s="33" t="s">
        <v>1311</v>
      </c>
      <c r="E1163" s="28" t="s">
        <v>1312</v>
      </c>
      <c r="F1163" s="28" t="s">
        <v>7161</v>
      </c>
      <c r="G1163" s="28" t="s">
        <v>4008</v>
      </c>
      <c r="H1163" s="28" t="s">
        <v>3989</v>
      </c>
      <c r="I1163" s="28" t="s">
        <v>7162</v>
      </c>
      <c r="J1163" s="28" t="s">
        <v>7163</v>
      </c>
      <c r="K1163" s="28" t="s">
        <v>7164</v>
      </c>
      <c r="L1163" s="28" t="s">
        <v>7165</v>
      </c>
      <c r="M1163" s="28" t="s">
        <v>4013</v>
      </c>
      <c r="N1163" s="28" t="s">
        <v>3995</v>
      </c>
      <c r="O1163" s="28"/>
      <c r="P1163" s="29" t="str">
        <f t="array" ref="P1163">IFERROR(XLOOKUP(D1163, '2_Capability_Map'!$C$2:$C$200, '2_Capability_Map'!$M$2:$M$200, "Active"), "Active")</f>
        <v>Active</v>
      </c>
    </row>
    <row r="1164" ht="199.5" customHeight="1">
      <c r="A1164" s="28" t="s">
        <v>7166</v>
      </c>
      <c r="B1164" s="28" t="s">
        <v>3985</v>
      </c>
      <c r="C1164" s="32" t="s">
        <v>4006</v>
      </c>
      <c r="D1164" s="33" t="s">
        <v>1318</v>
      </c>
      <c r="E1164" s="28" t="s">
        <v>1319</v>
      </c>
      <c r="F1164" s="28" t="s">
        <v>7167</v>
      </c>
      <c r="G1164" s="28" t="s">
        <v>4522</v>
      </c>
      <c r="H1164" s="28" t="s">
        <v>3989</v>
      </c>
      <c r="I1164" s="28" t="s">
        <v>7168</v>
      </c>
      <c r="J1164" s="28" t="s">
        <v>7169</v>
      </c>
      <c r="K1164" s="28" t="s">
        <v>4525</v>
      </c>
      <c r="L1164" s="28" t="s">
        <v>7170</v>
      </c>
      <c r="M1164" s="28" t="s">
        <v>4527</v>
      </c>
      <c r="N1164" s="28" t="s">
        <v>3995</v>
      </c>
      <c r="O1164" s="28"/>
      <c r="P1164" s="29" t="str">
        <f t="array" ref="P1164">IFERROR(XLOOKUP(D1164, '2_Capability_Map'!$C$2:$C$200, '2_Capability_Map'!$M$2:$M$200, "Active"), "Active")</f>
        <v>Active</v>
      </c>
    </row>
    <row r="1165" ht="199.5" customHeight="1">
      <c r="A1165" s="28" t="s">
        <v>7171</v>
      </c>
      <c r="B1165" s="28" t="s">
        <v>3985</v>
      </c>
      <c r="C1165" s="32" t="s">
        <v>3986</v>
      </c>
      <c r="D1165" s="33" t="s">
        <v>1318</v>
      </c>
      <c r="E1165" s="28" t="s">
        <v>1319</v>
      </c>
      <c r="F1165" s="28" t="s">
        <v>7172</v>
      </c>
      <c r="G1165" s="28" t="s">
        <v>3988</v>
      </c>
      <c r="H1165" s="28" t="s">
        <v>3989</v>
      </c>
      <c r="I1165" s="28" t="s">
        <v>7173</v>
      </c>
      <c r="J1165" s="28" t="s">
        <v>7174</v>
      </c>
      <c r="K1165" s="28" t="s">
        <v>7175</v>
      </c>
      <c r="L1165" s="28" t="s">
        <v>7176</v>
      </c>
      <c r="M1165" s="28" t="s">
        <v>3994</v>
      </c>
      <c r="N1165" s="28" t="s">
        <v>3995</v>
      </c>
      <c r="O1165" s="28"/>
      <c r="P1165" s="29" t="str">
        <f t="array" ref="P1165">IFERROR(XLOOKUP(D1165, '2_Capability_Map'!$C$2:$C$200, '2_Capability_Map'!$M$2:$M$200, "Active"), "Active")</f>
        <v>Active</v>
      </c>
    </row>
    <row r="1166" ht="199.5" customHeight="1">
      <c r="A1166" s="28" t="s">
        <v>7177</v>
      </c>
      <c r="B1166" s="28" t="s">
        <v>3985</v>
      </c>
      <c r="C1166" s="32" t="s">
        <v>4015</v>
      </c>
      <c r="D1166" s="33" t="s">
        <v>1318</v>
      </c>
      <c r="E1166" s="28" t="s">
        <v>1319</v>
      </c>
      <c r="F1166" s="28" t="s">
        <v>7178</v>
      </c>
      <c r="G1166" s="28" t="s">
        <v>4017</v>
      </c>
      <c r="H1166" s="28" t="s">
        <v>3989</v>
      </c>
      <c r="I1166" s="28" t="s">
        <v>7179</v>
      </c>
      <c r="J1166" s="28" t="s">
        <v>7180</v>
      </c>
      <c r="K1166" s="28" t="s">
        <v>7181</v>
      </c>
      <c r="L1166" s="28" t="s">
        <v>7182</v>
      </c>
      <c r="M1166" s="28" t="s">
        <v>4022</v>
      </c>
      <c r="N1166" s="28" t="s">
        <v>3995</v>
      </c>
      <c r="O1166" s="28"/>
      <c r="P1166" s="29" t="str">
        <f t="array" ref="P1166">IFERROR(XLOOKUP(D1166, '2_Capability_Map'!$C$2:$C$200, '2_Capability_Map'!$M$2:$M$200, "Active"), "Active")</f>
        <v>Active</v>
      </c>
    </row>
    <row r="1167" ht="199.5" customHeight="1">
      <c r="A1167" s="28" t="s">
        <v>7183</v>
      </c>
      <c r="B1167" s="28" t="s">
        <v>3985</v>
      </c>
      <c r="C1167" s="32" t="s">
        <v>4006</v>
      </c>
      <c r="D1167" s="33" t="s">
        <v>1318</v>
      </c>
      <c r="E1167" s="28" t="s">
        <v>1319</v>
      </c>
      <c r="F1167" s="28" t="s">
        <v>7184</v>
      </c>
      <c r="G1167" s="28" t="s">
        <v>4008</v>
      </c>
      <c r="H1167" s="28" t="s">
        <v>3989</v>
      </c>
      <c r="I1167" s="28" t="s">
        <v>7185</v>
      </c>
      <c r="J1167" s="28" t="s">
        <v>7186</v>
      </c>
      <c r="K1167" s="28" t="s">
        <v>7187</v>
      </c>
      <c r="L1167" s="28" t="s">
        <v>7188</v>
      </c>
      <c r="M1167" s="28" t="s">
        <v>4013</v>
      </c>
      <c r="N1167" s="28" t="s">
        <v>3995</v>
      </c>
      <c r="O1167" s="28"/>
      <c r="P1167" s="29" t="str">
        <f t="array" ref="P1167">IFERROR(XLOOKUP(D1167, '2_Capability_Map'!$C$2:$C$200, '2_Capability_Map'!$M$2:$M$200, "Active"), "Active")</f>
        <v>Active</v>
      </c>
    </row>
    <row r="1168" ht="199.5" customHeight="1">
      <c r="A1168" s="28" t="s">
        <v>7189</v>
      </c>
      <c r="B1168" s="28" t="s">
        <v>3985</v>
      </c>
      <c r="C1168" s="32" t="s">
        <v>4006</v>
      </c>
      <c r="D1168" s="33" t="s">
        <v>1318</v>
      </c>
      <c r="E1168" s="28" t="s">
        <v>1319</v>
      </c>
      <c r="F1168" s="28" t="s">
        <v>7190</v>
      </c>
      <c r="G1168" s="28" t="s">
        <v>4025</v>
      </c>
      <c r="H1168" s="28" t="s">
        <v>3989</v>
      </c>
      <c r="I1168" s="28" t="s">
        <v>7191</v>
      </c>
      <c r="J1168" s="28" t="s">
        <v>7192</v>
      </c>
      <c r="K1168" s="28" t="s">
        <v>7193</v>
      </c>
      <c r="L1168" s="28" t="s">
        <v>7194</v>
      </c>
      <c r="M1168" s="28" t="s">
        <v>4030</v>
      </c>
      <c r="N1168" s="28" t="s">
        <v>3995</v>
      </c>
      <c r="O1168" s="28"/>
      <c r="P1168" s="29" t="str">
        <f t="array" ref="P1168">IFERROR(XLOOKUP(D1168, '2_Capability_Map'!$C$2:$C$200, '2_Capability_Map'!$M$2:$M$200, "Active"), "Active")</f>
        <v>Active</v>
      </c>
    </row>
    <row r="1169" ht="199.5" customHeight="1">
      <c r="A1169" s="28" t="s">
        <v>7195</v>
      </c>
      <c r="B1169" s="28" t="s">
        <v>3985</v>
      </c>
      <c r="C1169" s="32" t="s">
        <v>4006</v>
      </c>
      <c r="D1169" s="33" t="s">
        <v>1325</v>
      </c>
      <c r="E1169" s="28" t="s">
        <v>1326</v>
      </c>
      <c r="F1169" s="28" t="s">
        <v>7196</v>
      </c>
      <c r="G1169" s="28" t="s">
        <v>4008</v>
      </c>
      <c r="H1169" s="28" t="s">
        <v>3989</v>
      </c>
      <c r="I1169" s="28" t="s">
        <v>7197</v>
      </c>
      <c r="J1169" s="28" t="s">
        <v>7198</v>
      </c>
      <c r="K1169" s="28" t="s">
        <v>7199</v>
      </c>
      <c r="L1169" s="28" t="s">
        <v>7200</v>
      </c>
      <c r="M1169" s="28" t="s">
        <v>4013</v>
      </c>
      <c r="N1169" s="28" t="s">
        <v>3995</v>
      </c>
      <c r="O1169" s="28"/>
      <c r="P1169" s="29" t="str">
        <f t="array" ref="P1169">IFERROR(XLOOKUP(D1169, '2_Capability_Map'!$C$2:$C$200, '2_Capability_Map'!$M$2:$M$200, "Active"), "Active")</f>
        <v>Active</v>
      </c>
    </row>
    <row r="1170" ht="199.5" customHeight="1">
      <c r="A1170" s="28" t="s">
        <v>7201</v>
      </c>
      <c r="B1170" s="28" t="s">
        <v>3985</v>
      </c>
      <c r="C1170" s="32" t="s">
        <v>3997</v>
      </c>
      <c r="D1170" s="33" t="s">
        <v>1325</v>
      </c>
      <c r="E1170" s="28" t="s">
        <v>1326</v>
      </c>
      <c r="F1170" s="28" t="s">
        <v>7202</v>
      </c>
      <c r="G1170" s="28" t="s">
        <v>3999</v>
      </c>
      <c r="H1170" s="28" t="s">
        <v>3989</v>
      </c>
      <c r="I1170" s="28" t="s">
        <v>7203</v>
      </c>
      <c r="J1170" s="28" t="s">
        <v>7204</v>
      </c>
      <c r="K1170" s="28" t="s">
        <v>7205</v>
      </c>
      <c r="L1170" s="28" t="s">
        <v>7206</v>
      </c>
      <c r="M1170" s="28" t="s">
        <v>4004</v>
      </c>
      <c r="N1170" s="28" t="s">
        <v>3995</v>
      </c>
      <c r="O1170" s="28"/>
      <c r="P1170" s="29" t="str">
        <f t="array" ref="P1170">IFERROR(XLOOKUP(D1170, '2_Capability_Map'!$C$2:$C$200, '2_Capability_Map'!$M$2:$M$200, "Active"), "Active")</f>
        <v>Active</v>
      </c>
    </row>
    <row r="1171" ht="199.5" customHeight="1">
      <c r="A1171" s="28" t="s">
        <v>7207</v>
      </c>
      <c r="B1171" s="28" t="s">
        <v>3985</v>
      </c>
      <c r="C1171" s="32" t="s">
        <v>3986</v>
      </c>
      <c r="D1171" s="33" t="s">
        <v>1325</v>
      </c>
      <c r="E1171" s="28" t="s">
        <v>1326</v>
      </c>
      <c r="F1171" s="28" t="s">
        <v>7208</v>
      </c>
      <c r="G1171" s="28" t="s">
        <v>3988</v>
      </c>
      <c r="H1171" s="28" t="s">
        <v>3989</v>
      </c>
      <c r="I1171" s="28" t="s">
        <v>7209</v>
      </c>
      <c r="J1171" s="28" t="s">
        <v>7210</v>
      </c>
      <c r="K1171" s="28" t="s">
        <v>7211</v>
      </c>
      <c r="L1171" s="28" t="s">
        <v>7212</v>
      </c>
      <c r="M1171" s="28" t="s">
        <v>3994</v>
      </c>
      <c r="N1171" s="28" t="s">
        <v>3995</v>
      </c>
      <c r="O1171" s="28"/>
      <c r="P1171" s="29" t="str">
        <f t="array" ref="P1171">IFERROR(XLOOKUP(D1171, '2_Capability_Map'!$C$2:$C$200, '2_Capability_Map'!$M$2:$M$200, "Active"), "Active")</f>
        <v>Active</v>
      </c>
    </row>
    <row r="1172" ht="199.5" customHeight="1">
      <c r="A1172" s="28" t="s">
        <v>7213</v>
      </c>
      <c r="B1172" s="28" t="s">
        <v>3985</v>
      </c>
      <c r="C1172" s="32" t="s">
        <v>4015</v>
      </c>
      <c r="D1172" s="33" t="s">
        <v>1325</v>
      </c>
      <c r="E1172" s="28" t="s">
        <v>1326</v>
      </c>
      <c r="F1172" s="28" t="s">
        <v>7214</v>
      </c>
      <c r="G1172" s="28" t="s">
        <v>4017</v>
      </c>
      <c r="H1172" s="28" t="s">
        <v>3989</v>
      </c>
      <c r="I1172" s="28" t="s">
        <v>7215</v>
      </c>
      <c r="J1172" s="28" t="s">
        <v>7216</v>
      </c>
      <c r="K1172" s="28" t="s">
        <v>7217</v>
      </c>
      <c r="L1172" s="28" t="s">
        <v>7218</v>
      </c>
      <c r="M1172" s="28" t="s">
        <v>4022</v>
      </c>
      <c r="N1172" s="28" t="s">
        <v>3995</v>
      </c>
      <c r="O1172" s="28"/>
      <c r="P1172" s="29" t="str">
        <f t="array" ref="P1172">IFERROR(XLOOKUP(D1172, '2_Capability_Map'!$C$2:$C$200, '2_Capability_Map'!$M$2:$M$200, "Active"), "Active")</f>
        <v>Active</v>
      </c>
    </row>
    <row r="1173" ht="199.5" customHeight="1">
      <c r="A1173" s="28" t="s">
        <v>7219</v>
      </c>
      <c r="B1173" s="28" t="s">
        <v>3985</v>
      </c>
      <c r="C1173" s="32" t="s">
        <v>4006</v>
      </c>
      <c r="D1173" s="33" t="s">
        <v>1325</v>
      </c>
      <c r="E1173" s="28" t="s">
        <v>1326</v>
      </c>
      <c r="F1173" s="28" t="s">
        <v>7220</v>
      </c>
      <c r="G1173" s="28" t="s">
        <v>4025</v>
      </c>
      <c r="H1173" s="28" t="s">
        <v>3989</v>
      </c>
      <c r="I1173" s="28" t="s">
        <v>7221</v>
      </c>
      <c r="J1173" s="28" t="s">
        <v>7222</v>
      </c>
      <c r="K1173" s="28" t="s">
        <v>7223</v>
      </c>
      <c r="L1173" s="28" t="s">
        <v>7224</v>
      </c>
      <c r="M1173" s="28" t="s">
        <v>4030</v>
      </c>
      <c r="N1173" s="28" t="s">
        <v>3995</v>
      </c>
      <c r="O1173" s="28"/>
      <c r="P1173" s="29" t="str">
        <f t="array" ref="P1173">IFERROR(XLOOKUP(D1173, '2_Capability_Map'!$C$2:$C$200, '2_Capability_Map'!$M$2:$M$200, "Active"), "Active")</f>
        <v>Active</v>
      </c>
    </row>
    <row r="1174" ht="199.5" customHeight="1">
      <c r="A1174" s="28" t="s">
        <v>7225</v>
      </c>
      <c r="B1174" s="28" t="s">
        <v>3985</v>
      </c>
      <c r="C1174" s="32" t="s">
        <v>4015</v>
      </c>
      <c r="D1174" s="33" t="s">
        <v>1332</v>
      </c>
      <c r="E1174" s="28" t="s">
        <v>1333</v>
      </c>
      <c r="F1174" s="28" t="s">
        <v>7226</v>
      </c>
      <c r="G1174" s="28" t="s">
        <v>4017</v>
      </c>
      <c r="H1174" s="28" t="s">
        <v>3989</v>
      </c>
      <c r="I1174" s="28" t="s">
        <v>7227</v>
      </c>
      <c r="J1174" s="28" t="s">
        <v>7228</v>
      </c>
      <c r="K1174" s="28" t="s">
        <v>7229</v>
      </c>
      <c r="L1174" s="28" t="s">
        <v>7230</v>
      </c>
      <c r="M1174" s="28" t="s">
        <v>4022</v>
      </c>
      <c r="N1174" s="28" t="s">
        <v>3995</v>
      </c>
      <c r="O1174" s="28"/>
      <c r="P1174" s="29" t="str">
        <f t="array" ref="P1174">IFERROR(XLOOKUP(D1174, '2_Capability_Map'!$C$2:$C$200, '2_Capability_Map'!$M$2:$M$200, "Active"), "Active")</f>
        <v>Active</v>
      </c>
    </row>
    <row r="1175" ht="199.5" customHeight="1">
      <c r="A1175" s="28" t="s">
        <v>7231</v>
      </c>
      <c r="B1175" s="28" t="s">
        <v>3985</v>
      </c>
      <c r="C1175" s="32" t="s">
        <v>3997</v>
      </c>
      <c r="D1175" s="33" t="s">
        <v>1332</v>
      </c>
      <c r="E1175" s="28" t="s">
        <v>1333</v>
      </c>
      <c r="F1175" s="28" t="s">
        <v>7232</v>
      </c>
      <c r="G1175" s="28" t="s">
        <v>4502</v>
      </c>
      <c r="H1175" s="28" t="s">
        <v>3989</v>
      </c>
      <c r="I1175" s="28" t="s">
        <v>7233</v>
      </c>
      <c r="J1175" s="28" t="s">
        <v>7234</v>
      </c>
      <c r="K1175" s="28" t="s">
        <v>7235</v>
      </c>
      <c r="L1175" s="28" t="s">
        <v>7236</v>
      </c>
      <c r="M1175" s="28" t="s">
        <v>4507</v>
      </c>
      <c r="N1175" s="28" t="s">
        <v>3995</v>
      </c>
      <c r="O1175" s="28"/>
      <c r="P1175" s="29" t="str">
        <f t="array" ref="P1175">IFERROR(XLOOKUP(D1175, '2_Capability_Map'!$C$2:$C$200, '2_Capability_Map'!$M$2:$M$200, "Active"), "Active")</f>
        <v>Active</v>
      </c>
    </row>
    <row r="1176" ht="199.5" customHeight="1">
      <c r="A1176" s="28" t="s">
        <v>7237</v>
      </c>
      <c r="B1176" s="28" t="s">
        <v>3985</v>
      </c>
      <c r="C1176" s="32" t="s">
        <v>4006</v>
      </c>
      <c r="D1176" s="33" t="s">
        <v>1332</v>
      </c>
      <c r="E1176" s="28" t="s">
        <v>1333</v>
      </c>
      <c r="F1176" s="28" t="s">
        <v>7238</v>
      </c>
      <c r="G1176" s="28" t="s">
        <v>4522</v>
      </c>
      <c r="H1176" s="28" t="s">
        <v>3989</v>
      </c>
      <c r="I1176" s="28" t="s">
        <v>7239</v>
      </c>
      <c r="J1176" s="28" t="s">
        <v>7240</v>
      </c>
      <c r="K1176" s="28" t="s">
        <v>4525</v>
      </c>
      <c r="L1176" s="28" t="s">
        <v>7241</v>
      </c>
      <c r="M1176" s="28" t="s">
        <v>4527</v>
      </c>
      <c r="N1176" s="28" t="s">
        <v>3995</v>
      </c>
      <c r="O1176" s="28"/>
      <c r="P1176" s="29" t="str">
        <f t="array" ref="P1176">IFERROR(XLOOKUP(D1176, '2_Capability_Map'!$C$2:$C$200, '2_Capability_Map'!$M$2:$M$200, "Active"), "Active")</f>
        <v>Active</v>
      </c>
    </row>
    <row r="1177" ht="199.5" customHeight="1">
      <c r="A1177" s="28" t="s">
        <v>7242</v>
      </c>
      <c r="B1177" s="28" t="s">
        <v>3985</v>
      </c>
      <c r="C1177" s="32" t="s">
        <v>4006</v>
      </c>
      <c r="D1177" s="33" t="s">
        <v>1332</v>
      </c>
      <c r="E1177" s="28" t="s">
        <v>1333</v>
      </c>
      <c r="F1177" s="28" t="s">
        <v>7243</v>
      </c>
      <c r="G1177" s="28" t="s">
        <v>4025</v>
      </c>
      <c r="H1177" s="28" t="s">
        <v>3989</v>
      </c>
      <c r="I1177" s="28" t="s">
        <v>7244</v>
      </c>
      <c r="J1177" s="28" t="s">
        <v>7245</v>
      </c>
      <c r="K1177" s="28" t="s">
        <v>7246</v>
      </c>
      <c r="L1177" s="28" t="s">
        <v>7247</v>
      </c>
      <c r="M1177" s="28" t="s">
        <v>4030</v>
      </c>
      <c r="N1177" s="28" t="s">
        <v>3995</v>
      </c>
      <c r="O1177" s="28"/>
      <c r="P1177" s="29" t="str">
        <f t="array" ref="P1177">IFERROR(XLOOKUP(D1177, '2_Capability_Map'!$C$2:$C$200, '2_Capability_Map'!$M$2:$M$200, "Active"), "Active")</f>
        <v>Active</v>
      </c>
    </row>
    <row r="1178" ht="199.5" customHeight="1">
      <c r="A1178" s="28" t="s">
        <v>7248</v>
      </c>
      <c r="B1178" s="28" t="s">
        <v>3985</v>
      </c>
      <c r="C1178" s="32" t="s">
        <v>4006</v>
      </c>
      <c r="D1178" s="33" t="s">
        <v>1332</v>
      </c>
      <c r="E1178" s="28" t="s">
        <v>1333</v>
      </c>
      <c r="F1178" s="28" t="s">
        <v>7249</v>
      </c>
      <c r="G1178" s="28" t="s">
        <v>4008</v>
      </c>
      <c r="H1178" s="28" t="s">
        <v>3989</v>
      </c>
      <c r="I1178" s="28" t="s">
        <v>7250</v>
      </c>
      <c r="J1178" s="28" t="s">
        <v>7251</v>
      </c>
      <c r="K1178" s="28" t="s">
        <v>7252</v>
      </c>
      <c r="L1178" s="28" t="s">
        <v>7253</v>
      </c>
      <c r="M1178" s="28" t="s">
        <v>4013</v>
      </c>
      <c r="N1178" s="28" t="s">
        <v>3995</v>
      </c>
      <c r="O1178" s="28"/>
      <c r="P1178" s="29" t="str">
        <f t="array" ref="P1178">IFERROR(XLOOKUP(D1178, '2_Capability_Map'!$C$2:$C$200, '2_Capability_Map'!$M$2:$M$200, "Active"), "Active")</f>
        <v>Active</v>
      </c>
    </row>
    <row r="1179" ht="199.5" customHeight="1">
      <c r="A1179" s="28" t="s">
        <v>7254</v>
      </c>
      <c r="B1179" s="28" t="s">
        <v>3985</v>
      </c>
      <c r="C1179" s="32" t="s">
        <v>3997</v>
      </c>
      <c r="D1179" s="33" t="s">
        <v>1337</v>
      </c>
      <c r="E1179" s="28" t="s">
        <v>1338</v>
      </c>
      <c r="F1179" s="28" t="s">
        <v>7255</v>
      </c>
      <c r="G1179" s="28" t="s">
        <v>4502</v>
      </c>
      <c r="H1179" s="28" t="s">
        <v>3989</v>
      </c>
      <c r="I1179" s="28" t="s">
        <v>7256</v>
      </c>
      <c r="J1179" s="28" t="s">
        <v>7257</v>
      </c>
      <c r="K1179" s="28" t="s">
        <v>7258</v>
      </c>
      <c r="L1179" s="28" t="s">
        <v>7259</v>
      </c>
      <c r="M1179" s="28" t="s">
        <v>4507</v>
      </c>
      <c r="N1179" s="28" t="s">
        <v>3995</v>
      </c>
      <c r="O1179" s="28"/>
      <c r="P1179" s="29" t="str">
        <f t="array" ref="P1179">IFERROR(XLOOKUP(D1179, '2_Capability_Map'!$C$2:$C$200, '2_Capability_Map'!$M$2:$M$200, "Active"), "Active")</f>
        <v>Active</v>
      </c>
    </row>
    <row r="1180" ht="199.5" customHeight="1">
      <c r="A1180" s="28" t="s">
        <v>7260</v>
      </c>
      <c r="B1180" s="28" t="s">
        <v>3985</v>
      </c>
      <c r="C1180" s="32" t="s">
        <v>4006</v>
      </c>
      <c r="D1180" s="33" t="s">
        <v>1337</v>
      </c>
      <c r="E1180" s="28" t="s">
        <v>1338</v>
      </c>
      <c r="F1180" s="28" t="s">
        <v>7261</v>
      </c>
      <c r="G1180" s="28" t="s">
        <v>4008</v>
      </c>
      <c r="H1180" s="28" t="s">
        <v>3989</v>
      </c>
      <c r="I1180" s="28" t="s">
        <v>7262</v>
      </c>
      <c r="J1180" s="28" t="s">
        <v>7263</v>
      </c>
      <c r="K1180" s="28" t="s">
        <v>7264</v>
      </c>
      <c r="L1180" s="28" t="s">
        <v>7265</v>
      </c>
      <c r="M1180" s="28" t="s">
        <v>4013</v>
      </c>
      <c r="N1180" s="28" t="s">
        <v>3995</v>
      </c>
      <c r="O1180" s="28"/>
      <c r="P1180" s="29" t="str">
        <f t="array" ref="P1180">IFERROR(XLOOKUP(D1180, '2_Capability_Map'!$C$2:$C$200, '2_Capability_Map'!$M$2:$M$200, "Active"), "Active")</f>
        <v>Active</v>
      </c>
    </row>
    <row r="1181" ht="199.5" customHeight="1">
      <c r="A1181" s="28" t="s">
        <v>7266</v>
      </c>
      <c r="B1181" s="28" t="s">
        <v>3985</v>
      </c>
      <c r="C1181" s="32" t="s">
        <v>4006</v>
      </c>
      <c r="D1181" s="33" t="s">
        <v>1337</v>
      </c>
      <c r="E1181" s="28" t="s">
        <v>1338</v>
      </c>
      <c r="F1181" s="28" t="s">
        <v>7267</v>
      </c>
      <c r="G1181" s="28" t="s">
        <v>4025</v>
      </c>
      <c r="H1181" s="28" t="s">
        <v>3989</v>
      </c>
      <c r="I1181" s="28" t="s">
        <v>7268</v>
      </c>
      <c r="J1181" s="28" t="s">
        <v>7269</v>
      </c>
      <c r="K1181" s="28" t="s">
        <v>7270</v>
      </c>
      <c r="L1181" s="28" t="s">
        <v>7271</v>
      </c>
      <c r="M1181" s="28" t="s">
        <v>4030</v>
      </c>
      <c r="N1181" s="28" t="s">
        <v>3995</v>
      </c>
      <c r="O1181" s="28"/>
      <c r="P1181" s="29" t="str">
        <f t="array" ref="P1181">IFERROR(XLOOKUP(D1181, '2_Capability_Map'!$C$2:$C$200, '2_Capability_Map'!$M$2:$M$200, "Active"), "Active")</f>
        <v>Active</v>
      </c>
    </row>
    <row r="1182" ht="199.5" customHeight="1">
      <c r="A1182" s="28" t="s">
        <v>7272</v>
      </c>
      <c r="B1182" s="28" t="s">
        <v>3985</v>
      </c>
      <c r="C1182" s="32" t="s">
        <v>4006</v>
      </c>
      <c r="D1182" s="33" t="s">
        <v>1337</v>
      </c>
      <c r="E1182" s="28" t="s">
        <v>1338</v>
      </c>
      <c r="F1182" s="28" t="s">
        <v>7273</v>
      </c>
      <c r="G1182" s="28" t="s">
        <v>4522</v>
      </c>
      <c r="H1182" s="28" t="s">
        <v>3989</v>
      </c>
      <c r="I1182" s="28" t="s">
        <v>7274</v>
      </c>
      <c r="J1182" s="28" t="s">
        <v>7275</v>
      </c>
      <c r="K1182" s="28" t="s">
        <v>4525</v>
      </c>
      <c r="L1182" s="28" t="s">
        <v>7276</v>
      </c>
      <c r="M1182" s="28" t="s">
        <v>4527</v>
      </c>
      <c r="N1182" s="28" t="s">
        <v>3995</v>
      </c>
      <c r="O1182" s="28"/>
      <c r="P1182" s="29" t="str">
        <f t="array" ref="P1182">IFERROR(XLOOKUP(D1182, '2_Capability_Map'!$C$2:$C$200, '2_Capability_Map'!$M$2:$M$200, "Active"), "Active")</f>
        <v>Active</v>
      </c>
    </row>
    <row r="1183" ht="199.5" customHeight="1">
      <c r="A1183" s="28" t="s">
        <v>7277</v>
      </c>
      <c r="B1183" s="28" t="s">
        <v>3985</v>
      </c>
      <c r="C1183" s="32" t="s">
        <v>4015</v>
      </c>
      <c r="D1183" s="33" t="s">
        <v>1337</v>
      </c>
      <c r="E1183" s="28" t="s">
        <v>1338</v>
      </c>
      <c r="F1183" s="28" t="s">
        <v>7278</v>
      </c>
      <c r="G1183" s="28" t="s">
        <v>4017</v>
      </c>
      <c r="H1183" s="28" t="s">
        <v>3989</v>
      </c>
      <c r="I1183" s="28" t="s">
        <v>7279</v>
      </c>
      <c r="J1183" s="28" t="s">
        <v>7280</v>
      </c>
      <c r="K1183" s="28" t="s">
        <v>7281</v>
      </c>
      <c r="L1183" s="28" t="s">
        <v>7282</v>
      </c>
      <c r="M1183" s="28" t="s">
        <v>4022</v>
      </c>
      <c r="N1183" s="28" t="s">
        <v>3995</v>
      </c>
      <c r="O1183" s="28"/>
      <c r="P1183" s="29" t="str">
        <f t="array" ref="P1183">IFERROR(XLOOKUP(D1183, '2_Capability_Map'!$C$2:$C$200, '2_Capability_Map'!$M$2:$M$200, "Active"), "Active")</f>
        <v>Active</v>
      </c>
    </row>
    <row r="1184" ht="199.5" customHeight="1">
      <c r="A1184" s="28" t="s">
        <v>7283</v>
      </c>
      <c r="B1184" s="28" t="s">
        <v>3985</v>
      </c>
      <c r="C1184" s="32" t="s">
        <v>3986</v>
      </c>
      <c r="D1184" s="33" t="s">
        <v>1342</v>
      </c>
      <c r="E1184" s="28" t="s">
        <v>1343</v>
      </c>
      <c r="F1184" s="28" t="s">
        <v>7284</v>
      </c>
      <c r="G1184" s="28" t="s">
        <v>3988</v>
      </c>
      <c r="H1184" s="28" t="s">
        <v>3989</v>
      </c>
      <c r="I1184" s="28" t="s">
        <v>7285</v>
      </c>
      <c r="J1184" s="28" t="s">
        <v>7286</v>
      </c>
      <c r="K1184" s="28" t="s">
        <v>7287</v>
      </c>
      <c r="L1184" s="28" t="s">
        <v>7288</v>
      </c>
      <c r="M1184" s="28" t="s">
        <v>3994</v>
      </c>
      <c r="N1184" s="28" t="s">
        <v>3995</v>
      </c>
      <c r="O1184" s="28"/>
      <c r="P1184" s="29" t="str">
        <f t="array" ref="P1184">IFERROR(XLOOKUP(D1184, '2_Capability_Map'!$C$2:$C$200, '2_Capability_Map'!$M$2:$M$200, "Active"), "Active")</f>
        <v>Active</v>
      </c>
    </row>
    <row r="1185" ht="199.5" customHeight="1">
      <c r="A1185" s="28" t="s">
        <v>7289</v>
      </c>
      <c r="B1185" s="28" t="s">
        <v>3985</v>
      </c>
      <c r="C1185" s="32" t="s">
        <v>3997</v>
      </c>
      <c r="D1185" s="33" t="s">
        <v>1342</v>
      </c>
      <c r="E1185" s="28" t="s">
        <v>1343</v>
      </c>
      <c r="F1185" s="28" t="s">
        <v>7290</v>
      </c>
      <c r="G1185" s="28" t="s">
        <v>4629</v>
      </c>
      <c r="H1185" s="28" t="s">
        <v>3989</v>
      </c>
      <c r="I1185" s="28" t="s">
        <v>7291</v>
      </c>
      <c r="J1185" s="28" t="s">
        <v>7292</v>
      </c>
      <c r="K1185" s="28" t="s">
        <v>7293</v>
      </c>
      <c r="L1185" s="28" t="s">
        <v>7294</v>
      </c>
      <c r="M1185" s="28" t="s">
        <v>4634</v>
      </c>
      <c r="N1185" s="28" t="s">
        <v>3995</v>
      </c>
      <c r="O1185" s="28"/>
      <c r="P1185" s="29" t="str">
        <f t="array" ref="P1185">IFERROR(XLOOKUP(D1185, '2_Capability_Map'!$C$2:$C$200, '2_Capability_Map'!$M$2:$M$200, "Active"), "Active")</f>
        <v>Active</v>
      </c>
    </row>
    <row r="1186" ht="199.5" customHeight="1">
      <c r="A1186" s="28" t="s">
        <v>7295</v>
      </c>
      <c r="B1186" s="28" t="s">
        <v>3985</v>
      </c>
      <c r="C1186" s="32" t="s">
        <v>4006</v>
      </c>
      <c r="D1186" s="33" t="s">
        <v>1342</v>
      </c>
      <c r="E1186" s="28" t="s">
        <v>1343</v>
      </c>
      <c r="F1186" s="28" t="s">
        <v>7296</v>
      </c>
      <c r="G1186" s="28" t="s">
        <v>4649</v>
      </c>
      <c r="H1186" s="28" t="s">
        <v>3989</v>
      </c>
      <c r="I1186" s="28" t="s">
        <v>7297</v>
      </c>
      <c r="J1186" s="28" t="s">
        <v>7298</v>
      </c>
      <c r="K1186" s="28" t="s">
        <v>7299</v>
      </c>
      <c r="L1186" s="28" t="s">
        <v>7300</v>
      </c>
      <c r="M1186" s="28" t="s">
        <v>4654</v>
      </c>
      <c r="N1186" s="28" t="s">
        <v>3995</v>
      </c>
      <c r="O1186" s="28"/>
      <c r="P1186" s="29" t="str">
        <f t="array" ref="P1186">IFERROR(XLOOKUP(D1186, '2_Capability_Map'!$C$2:$C$200, '2_Capability_Map'!$M$2:$M$200, "Active"), "Active")</f>
        <v>Active</v>
      </c>
    </row>
    <row r="1187" ht="199.5" customHeight="1">
      <c r="A1187" s="28" t="s">
        <v>7301</v>
      </c>
      <c r="B1187" s="28" t="s">
        <v>3985</v>
      </c>
      <c r="C1187" s="32" t="s">
        <v>3997</v>
      </c>
      <c r="D1187" s="33" t="s">
        <v>1342</v>
      </c>
      <c r="E1187" s="28" t="s">
        <v>1343</v>
      </c>
      <c r="F1187" s="28" t="s">
        <v>7302</v>
      </c>
      <c r="G1187" s="28" t="s">
        <v>4502</v>
      </c>
      <c r="H1187" s="28" t="s">
        <v>3989</v>
      </c>
      <c r="I1187" s="28" t="s">
        <v>7303</v>
      </c>
      <c r="J1187" s="28" t="s">
        <v>7304</v>
      </c>
      <c r="K1187" s="28" t="s">
        <v>7305</v>
      </c>
      <c r="L1187" s="28" t="s">
        <v>7306</v>
      </c>
      <c r="M1187" s="28" t="s">
        <v>4507</v>
      </c>
      <c r="N1187" s="28" t="s">
        <v>3995</v>
      </c>
      <c r="O1187" s="28"/>
      <c r="P1187" s="29" t="str">
        <f t="array" ref="P1187">IFERROR(XLOOKUP(D1187, '2_Capability_Map'!$C$2:$C$200, '2_Capability_Map'!$M$2:$M$200, "Active"), "Active")</f>
        <v>Active</v>
      </c>
    </row>
    <row r="1188" ht="199.5" customHeight="1">
      <c r="A1188" s="28" t="s">
        <v>7307</v>
      </c>
      <c r="B1188" s="28" t="s">
        <v>3985</v>
      </c>
      <c r="C1188" s="32" t="s">
        <v>3986</v>
      </c>
      <c r="D1188" s="33" t="s">
        <v>1342</v>
      </c>
      <c r="E1188" s="28" t="s">
        <v>1343</v>
      </c>
      <c r="F1188" s="28" t="s">
        <v>7308</v>
      </c>
      <c r="G1188" s="28" t="s">
        <v>4257</v>
      </c>
      <c r="H1188" s="28" t="s">
        <v>3989</v>
      </c>
      <c r="I1188" s="28" t="s">
        <v>7309</v>
      </c>
      <c r="J1188" s="28" t="s">
        <v>7310</v>
      </c>
      <c r="K1188" s="28" t="s">
        <v>7311</v>
      </c>
      <c r="L1188" s="28" t="s">
        <v>7312</v>
      </c>
      <c r="M1188" s="28" t="s">
        <v>4262</v>
      </c>
      <c r="N1188" s="28" t="s">
        <v>3995</v>
      </c>
      <c r="O1188" s="28"/>
      <c r="P1188" s="29" t="str">
        <f t="array" ref="P1188">IFERROR(XLOOKUP(D1188, '2_Capability_Map'!$C$2:$C$200, '2_Capability_Map'!$M$2:$M$200, "Active"), "Active")</f>
        <v>Active</v>
      </c>
    </row>
    <row r="1189" ht="199.5" customHeight="1">
      <c r="A1189" s="28" t="s">
        <v>7313</v>
      </c>
      <c r="B1189" s="28" t="s">
        <v>3985</v>
      </c>
      <c r="C1189" s="32" t="s">
        <v>4006</v>
      </c>
      <c r="D1189" s="33" t="s">
        <v>1349</v>
      </c>
      <c r="E1189" s="28" t="s">
        <v>1350</v>
      </c>
      <c r="F1189" s="28" t="s">
        <v>7314</v>
      </c>
      <c r="G1189" s="28" t="s">
        <v>4522</v>
      </c>
      <c r="H1189" s="28" t="s">
        <v>3989</v>
      </c>
      <c r="I1189" s="28" t="s">
        <v>7315</v>
      </c>
      <c r="J1189" s="28" t="s">
        <v>7316</v>
      </c>
      <c r="K1189" s="28" t="s">
        <v>4525</v>
      </c>
      <c r="L1189" s="28" t="s">
        <v>7317</v>
      </c>
      <c r="M1189" s="28" t="s">
        <v>4527</v>
      </c>
      <c r="N1189" s="28" t="s">
        <v>3995</v>
      </c>
      <c r="O1189" s="28"/>
      <c r="P1189" s="29" t="str">
        <f t="array" ref="P1189">IFERROR(XLOOKUP(D1189, '2_Capability_Map'!$C$2:$C$200, '2_Capability_Map'!$M$2:$M$200, "Active"), "Active")</f>
        <v>Active</v>
      </c>
    </row>
    <row r="1190" ht="199.5" customHeight="1">
      <c r="A1190" s="28" t="s">
        <v>7318</v>
      </c>
      <c r="B1190" s="28" t="s">
        <v>3985</v>
      </c>
      <c r="C1190" s="32" t="s">
        <v>4015</v>
      </c>
      <c r="D1190" s="33" t="s">
        <v>1349</v>
      </c>
      <c r="E1190" s="28" t="s">
        <v>1350</v>
      </c>
      <c r="F1190" s="28" t="s">
        <v>7319</v>
      </c>
      <c r="G1190" s="28" t="s">
        <v>4017</v>
      </c>
      <c r="H1190" s="28" t="s">
        <v>3989</v>
      </c>
      <c r="I1190" s="28" t="s">
        <v>7320</v>
      </c>
      <c r="J1190" s="28" t="s">
        <v>7321</v>
      </c>
      <c r="K1190" s="28" t="s">
        <v>7322</v>
      </c>
      <c r="L1190" s="28" t="s">
        <v>7323</v>
      </c>
      <c r="M1190" s="28" t="s">
        <v>4022</v>
      </c>
      <c r="N1190" s="28" t="s">
        <v>3995</v>
      </c>
      <c r="O1190" s="28"/>
      <c r="P1190" s="29" t="str">
        <f t="array" ref="P1190">IFERROR(XLOOKUP(D1190, '2_Capability_Map'!$C$2:$C$200, '2_Capability_Map'!$M$2:$M$200, "Active"), "Active")</f>
        <v>Active</v>
      </c>
    </row>
    <row r="1191" ht="199.5" customHeight="1">
      <c r="A1191" s="28" t="s">
        <v>7324</v>
      </c>
      <c r="B1191" s="28" t="s">
        <v>3985</v>
      </c>
      <c r="C1191" s="32" t="s">
        <v>3997</v>
      </c>
      <c r="D1191" s="33" t="s">
        <v>1349</v>
      </c>
      <c r="E1191" s="28" t="s">
        <v>1350</v>
      </c>
      <c r="F1191" s="28" t="s">
        <v>7325</v>
      </c>
      <c r="G1191" s="28" t="s">
        <v>4502</v>
      </c>
      <c r="H1191" s="28" t="s">
        <v>3989</v>
      </c>
      <c r="I1191" s="28" t="s">
        <v>7326</v>
      </c>
      <c r="J1191" s="28" t="s">
        <v>7327</v>
      </c>
      <c r="K1191" s="28" t="s">
        <v>7328</v>
      </c>
      <c r="L1191" s="28" t="s">
        <v>7329</v>
      </c>
      <c r="M1191" s="28" t="s">
        <v>4507</v>
      </c>
      <c r="N1191" s="28" t="s">
        <v>3995</v>
      </c>
      <c r="O1191" s="28"/>
      <c r="P1191" s="29" t="str">
        <f t="array" ref="P1191">IFERROR(XLOOKUP(D1191, '2_Capability_Map'!$C$2:$C$200, '2_Capability_Map'!$M$2:$M$200, "Active"), "Active")</f>
        <v>Active</v>
      </c>
    </row>
    <row r="1192" ht="199.5" customHeight="1">
      <c r="A1192" s="28" t="s">
        <v>7330</v>
      </c>
      <c r="B1192" s="28" t="s">
        <v>3985</v>
      </c>
      <c r="C1192" s="32" t="s">
        <v>4006</v>
      </c>
      <c r="D1192" s="33" t="s">
        <v>1349</v>
      </c>
      <c r="E1192" s="28" t="s">
        <v>1350</v>
      </c>
      <c r="F1192" s="28" t="s">
        <v>7331</v>
      </c>
      <c r="G1192" s="28" t="s">
        <v>4008</v>
      </c>
      <c r="H1192" s="28" t="s">
        <v>3989</v>
      </c>
      <c r="I1192" s="28" t="s">
        <v>7332</v>
      </c>
      <c r="J1192" s="28" t="s">
        <v>7333</v>
      </c>
      <c r="K1192" s="28" t="s">
        <v>7334</v>
      </c>
      <c r="L1192" s="28" t="s">
        <v>7335</v>
      </c>
      <c r="M1192" s="28" t="s">
        <v>4013</v>
      </c>
      <c r="N1192" s="28" t="s">
        <v>3995</v>
      </c>
      <c r="O1192" s="28"/>
      <c r="P1192" s="29" t="str">
        <f t="array" ref="P1192">IFERROR(XLOOKUP(D1192, '2_Capability_Map'!$C$2:$C$200, '2_Capability_Map'!$M$2:$M$200, "Active"), "Active")</f>
        <v>Active</v>
      </c>
    </row>
    <row r="1193" ht="199.5" customHeight="1">
      <c r="A1193" s="28" t="s">
        <v>7336</v>
      </c>
      <c r="B1193" s="28" t="s">
        <v>3985</v>
      </c>
      <c r="C1193" s="32" t="s">
        <v>4006</v>
      </c>
      <c r="D1193" s="33" t="s">
        <v>1349</v>
      </c>
      <c r="E1193" s="28" t="s">
        <v>1350</v>
      </c>
      <c r="F1193" s="28" t="s">
        <v>7337</v>
      </c>
      <c r="G1193" s="28" t="s">
        <v>4025</v>
      </c>
      <c r="H1193" s="28" t="s">
        <v>3989</v>
      </c>
      <c r="I1193" s="28" t="s">
        <v>7338</v>
      </c>
      <c r="J1193" s="28" t="s">
        <v>7339</v>
      </c>
      <c r="K1193" s="28" t="s">
        <v>7340</v>
      </c>
      <c r="L1193" s="28" t="s">
        <v>7341</v>
      </c>
      <c r="M1193" s="28" t="s">
        <v>4030</v>
      </c>
      <c r="N1193" s="28" t="s">
        <v>3995</v>
      </c>
      <c r="O1193" s="28"/>
      <c r="P1193" s="29" t="str">
        <f t="array" ref="P1193">IFERROR(XLOOKUP(D1193, '2_Capability_Map'!$C$2:$C$200, '2_Capability_Map'!$M$2:$M$200, "Active"), "Active")</f>
        <v>Active</v>
      </c>
    </row>
    <row r="1194" ht="199.5" customHeight="1">
      <c r="A1194" s="28" t="s">
        <v>7342</v>
      </c>
      <c r="B1194" s="28" t="s">
        <v>3985</v>
      </c>
      <c r="C1194" s="32" t="s">
        <v>3986</v>
      </c>
      <c r="D1194" s="33" t="s">
        <v>1354</v>
      </c>
      <c r="E1194" s="28" t="s">
        <v>1355</v>
      </c>
      <c r="F1194" s="28" t="s">
        <v>7343</v>
      </c>
      <c r="G1194" s="28" t="s">
        <v>4257</v>
      </c>
      <c r="H1194" s="28" t="s">
        <v>3989</v>
      </c>
      <c r="I1194" s="28" t="s">
        <v>7344</v>
      </c>
      <c r="J1194" s="28" t="s">
        <v>7345</v>
      </c>
      <c r="K1194" s="28" t="s">
        <v>7346</v>
      </c>
      <c r="L1194" s="28" t="s">
        <v>7347</v>
      </c>
      <c r="M1194" s="28" t="s">
        <v>4262</v>
      </c>
      <c r="N1194" s="28" t="s">
        <v>3995</v>
      </c>
      <c r="O1194" s="28"/>
      <c r="P1194" s="29" t="str">
        <f t="array" ref="P1194">IFERROR(XLOOKUP(D1194, '2_Capability_Map'!$C$2:$C$200, '2_Capability_Map'!$M$2:$M$200, "Active"), "Active")</f>
        <v>Active</v>
      </c>
    </row>
    <row r="1195" ht="199.5" customHeight="1">
      <c r="A1195" s="28" t="s">
        <v>7348</v>
      </c>
      <c r="B1195" s="28" t="s">
        <v>3985</v>
      </c>
      <c r="C1195" s="32" t="s">
        <v>3997</v>
      </c>
      <c r="D1195" s="33" t="s">
        <v>1354</v>
      </c>
      <c r="E1195" s="28" t="s">
        <v>1355</v>
      </c>
      <c r="F1195" s="28" t="s">
        <v>7349</v>
      </c>
      <c r="G1195" s="28" t="s">
        <v>4502</v>
      </c>
      <c r="H1195" s="28" t="s">
        <v>3989</v>
      </c>
      <c r="I1195" s="28" t="s">
        <v>7350</v>
      </c>
      <c r="J1195" s="28" t="s">
        <v>7351</v>
      </c>
      <c r="K1195" s="28" t="s">
        <v>7352</v>
      </c>
      <c r="L1195" s="28" t="s">
        <v>7353</v>
      </c>
      <c r="M1195" s="28" t="s">
        <v>4507</v>
      </c>
      <c r="N1195" s="28" t="s">
        <v>3995</v>
      </c>
      <c r="O1195" s="28"/>
      <c r="P1195" s="29" t="str">
        <f t="array" ref="P1195">IFERROR(XLOOKUP(D1195, '2_Capability_Map'!$C$2:$C$200, '2_Capability_Map'!$M$2:$M$200, "Active"), "Active")</f>
        <v>Active</v>
      </c>
    </row>
    <row r="1196" ht="199.5" customHeight="1">
      <c r="A1196" s="28" t="s">
        <v>7354</v>
      </c>
      <c r="B1196" s="28" t="s">
        <v>3985</v>
      </c>
      <c r="C1196" s="32" t="s">
        <v>3986</v>
      </c>
      <c r="D1196" s="33" t="s">
        <v>1354</v>
      </c>
      <c r="E1196" s="28" t="s">
        <v>1355</v>
      </c>
      <c r="F1196" s="28" t="s">
        <v>7355</v>
      </c>
      <c r="G1196" s="28" t="s">
        <v>3988</v>
      </c>
      <c r="H1196" s="28" t="s">
        <v>3989</v>
      </c>
      <c r="I1196" s="28" t="s">
        <v>7356</v>
      </c>
      <c r="J1196" s="28" t="s">
        <v>7357</v>
      </c>
      <c r="K1196" s="28" t="s">
        <v>7358</v>
      </c>
      <c r="L1196" s="28" t="s">
        <v>7359</v>
      </c>
      <c r="M1196" s="28" t="s">
        <v>3994</v>
      </c>
      <c r="N1196" s="28" t="s">
        <v>3995</v>
      </c>
      <c r="O1196" s="28"/>
      <c r="P1196" s="29" t="str">
        <f t="array" ref="P1196">IFERROR(XLOOKUP(D1196, '2_Capability_Map'!$C$2:$C$200, '2_Capability_Map'!$M$2:$M$200, "Active"), "Active")</f>
        <v>Active</v>
      </c>
    </row>
    <row r="1197" ht="199.5" customHeight="1">
      <c r="A1197" s="28" t="s">
        <v>7360</v>
      </c>
      <c r="B1197" s="28" t="s">
        <v>3985</v>
      </c>
      <c r="C1197" s="32" t="s">
        <v>4006</v>
      </c>
      <c r="D1197" s="33" t="s">
        <v>1354</v>
      </c>
      <c r="E1197" s="28" t="s">
        <v>1355</v>
      </c>
      <c r="F1197" s="28" t="s">
        <v>7361</v>
      </c>
      <c r="G1197" s="28" t="s">
        <v>4649</v>
      </c>
      <c r="H1197" s="28" t="s">
        <v>3989</v>
      </c>
      <c r="I1197" s="28" t="s">
        <v>7362</v>
      </c>
      <c r="J1197" s="28" t="s">
        <v>7363</v>
      </c>
      <c r="K1197" s="28" t="s">
        <v>7364</v>
      </c>
      <c r="L1197" s="28" t="s">
        <v>7365</v>
      </c>
      <c r="M1197" s="28" t="s">
        <v>4654</v>
      </c>
      <c r="N1197" s="28" t="s">
        <v>3995</v>
      </c>
      <c r="O1197" s="28"/>
      <c r="P1197" s="29" t="str">
        <f t="array" ref="P1197">IFERROR(XLOOKUP(D1197, '2_Capability_Map'!$C$2:$C$200, '2_Capability_Map'!$M$2:$M$200, "Active"), "Active")</f>
        <v>Active</v>
      </c>
    </row>
    <row r="1198" ht="199.5" customHeight="1">
      <c r="A1198" s="28" t="s">
        <v>7366</v>
      </c>
      <c r="B1198" s="28" t="s">
        <v>3985</v>
      </c>
      <c r="C1198" s="32" t="s">
        <v>3997</v>
      </c>
      <c r="D1198" s="33" t="s">
        <v>1354</v>
      </c>
      <c r="E1198" s="28" t="s">
        <v>1355</v>
      </c>
      <c r="F1198" s="28" t="s">
        <v>7367</v>
      </c>
      <c r="G1198" s="28" t="s">
        <v>4629</v>
      </c>
      <c r="H1198" s="28" t="s">
        <v>3989</v>
      </c>
      <c r="I1198" s="28" t="s">
        <v>7368</v>
      </c>
      <c r="J1198" s="28" t="s">
        <v>7369</v>
      </c>
      <c r="K1198" s="28" t="s">
        <v>7370</v>
      </c>
      <c r="L1198" s="28" t="s">
        <v>7371</v>
      </c>
      <c r="M1198" s="28" t="s">
        <v>4634</v>
      </c>
      <c r="N1198" s="28" t="s">
        <v>3995</v>
      </c>
      <c r="O1198" s="28"/>
      <c r="P1198" s="29" t="str">
        <f t="array" ref="P1198">IFERROR(XLOOKUP(D1198, '2_Capability_Map'!$C$2:$C$200, '2_Capability_Map'!$M$2:$M$200, "Active"), "Active")</f>
        <v>Active</v>
      </c>
    </row>
    <row r="1199" ht="199.5" customHeight="1">
      <c r="A1199" s="28" t="s">
        <v>7372</v>
      </c>
      <c r="B1199" s="28" t="s">
        <v>3985</v>
      </c>
      <c r="C1199" s="32" t="s">
        <v>4006</v>
      </c>
      <c r="D1199" s="33" t="s">
        <v>1359</v>
      </c>
      <c r="E1199" s="28" t="s">
        <v>1360</v>
      </c>
      <c r="F1199" s="28" t="s">
        <v>7373</v>
      </c>
      <c r="G1199" s="28" t="s">
        <v>4649</v>
      </c>
      <c r="H1199" s="28" t="s">
        <v>3989</v>
      </c>
      <c r="I1199" s="28" t="s">
        <v>7374</v>
      </c>
      <c r="J1199" s="28" t="s">
        <v>7375</v>
      </c>
      <c r="K1199" s="28" t="s">
        <v>7376</v>
      </c>
      <c r="L1199" s="28" t="s">
        <v>7377</v>
      </c>
      <c r="M1199" s="28" t="s">
        <v>4654</v>
      </c>
      <c r="N1199" s="28" t="s">
        <v>3995</v>
      </c>
      <c r="O1199" s="28"/>
      <c r="P1199" s="29" t="str">
        <f t="array" ref="P1199">IFERROR(XLOOKUP(D1199, '2_Capability_Map'!$C$2:$C$200, '2_Capability_Map'!$M$2:$M$200, "Active"), "Active")</f>
        <v>Active</v>
      </c>
    </row>
    <row r="1200" ht="199.5" customHeight="1">
      <c r="A1200" s="28" t="s">
        <v>7378</v>
      </c>
      <c r="B1200" s="28" t="s">
        <v>3985</v>
      </c>
      <c r="C1200" s="32" t="s">
        <v>3997</v>
      </c>
      <c r="D1200" s="33" t="s">
        <v>1359</v>
      </c>
      <c r="E1200" s="28" t="s">
        <v>1360</v>
      </c>
      <c r="F1200" s="28" t="s">
        <v>7379</v>
      </c>
      <c r="G1200" s="28" t="s">
        <v>4502</v>
      </c>
      <c r="H1200" s="28" t="s">
        <v>3989</v>
      </c>
      <c r="I1200" s="28" t="s">
        <v>7380</v>
      </c>
      <c r="J1200" s="28" t="s">
        <v>7381</v>
      </c>
      <c r="K1200" s="28" t="s">
        <v>7382</v>
      </c>
      <c r="L1200" s="28" t="s">
        <v>7383</v>
      </c>
      <c r="M1200" s="28" t="s">
        <v>4507</v>
      </c>
      <c r="N1200" s="28" t="s">
        <v>3995</v>
      </c>
      <c r="O1200" s="28"/>
      <c r="P1200" s="29" t="str">
        <f t="array" ref="P1200">IFERROR(XLOOKUP(D1200, '2_Capability_Map'!$C$2:$C$200, '2_Capability_Map'!$M$2:$M$200, "Active"), "Active")</f>
        <v>Active</v>
      </c>
    </row>
    <row r="1201" ht="199.5" customHeight="1">
      <c r="A1201" s="28" t="s">
        <v>7384</v>
      </c>
      <c r="B1201" s="28" t="s">
        <v>3985</v>
      </c>
      <c r="C1201" s="32" t="s">
        <v>3986</v>
      </c>
      <c r="D1201" s="33" t="s">
        <v>1359</v>
      </c>
      <c r="E1201" s="28" t="s">
        <v>1360</v>
      </c>
      <c r="F1201" s="28" t="s">
        <v>7385</v>
      </c>
      <c r="G1201" s="28" t="s">
        <v>3988</v>
      </c>
      <c r="H1201" s="28" t="s">
        <v>3989</v>
      </c>
      <c r="I1201" s="28" t="s">
        <v>7386</v>
      </c>
      <c r="J1201" s="28" t="s">
        <v>7387</v>
      </c>
      <c r="K1201" s="28" t="s">
        <v>7388</v>
      </c>
      <c r="L1201" s="28" t="s">
        <v>7389</v>
      </c>
      <c r="M1201" s="28" t="s">
        <v>3994</v>
      </c>
      <c r="N1201" s="28" t="s">
        <v>3995</v>
      </c>
      <c r="O1201" s="28"/>
      <c r="P1201" s="29" t="str">
        <f t="array" ref="P1201">IFERROR(XLOOKUP(D1201, '2_Capability_Map'!$C$2:$C$200, '2_Capability_Map'!$M$2:$M$200, "Active"), "Active")</f>
        <v>Active</v>
      </c>
    </row>
    <row r="1202" ht="199.5" customHeight="1">
      <c r="A1202" s="28" t="s">
        <v>7390</v>
      </c>
      <c r="B1202" s="28" t="s">
        <v>3985</v>
      </c>
      <c r="C1202" s="32" t="s">
        <v>3997</v>
      </c>
      <c r="D1202" s="33" t="s">
        <v>1359</v>
      </c>
      <c r="E1202" s="28" t="s">
        <v>1360</v>
      </c>
      <c r="F1202" s="28" t="s">
        <v>7391</v>
      </c>
      <c r="G1202" s="28" t="s">
        <v>4629</v>
      </c>
      <c r="H1202" s="28" t="s">
        <v>3989</v>
      </c>
      <c r="I1202" s="28" t="s">
        <v>7392</v>
      </c>
      <c r="J1202" s="28" t="s">
        <v>7393</v>
      </c>
      <c r="K1202" s="28" t="s">
        <v>7394</v>
      </c>
      <c r="L1202" s="28" t="s">
        <v>7395</v>
      </c>
      <c r="M1202" s="28" t="s">
        <v>4634</v>
      </c>
      <c r="N1202" s="28" t="s">
        <v>3995</v>
      </c>
      <c r="O1202" s="28"/>
      <c r="P1202" s="29" t="str">
        <f t="array" ref="P1202">IFERROR(XLOOKUP(D1202, '2_Capability_Map'!$C$2:$C$200, '2_Capability_Map'!$M$2:$M$200, "Active"), "Active")</f>
        <v>Active</v>
      </c>
    </row>
    <row r="1203" ht="199.5" customHeight="1">
      <c r="A1203" s="28" t="s">
        <v>7396</v>
      </c>
      <c r="B1203" s="28" t="s">
        <v>3985</v>
      </c>
      <c r="C1203" s="32" t="s">
        <v>3986</v>
      </c>
      <c r="D1203" s="33" t="s">
        <v>1359</v>
      </c>
      <c r="E1203" s="28" t="s">
        <v>1360</v>
      </c>
      <c r="F1203" s="28" t="s">
        <v>7397</v>
      </c>
      <c r="G1203" s="28" t="s">
        <v>4257</v>
      </c>
      <c r="H1203" s="28" t="s">
        <v>3989</v>
      </c>
      <c r="I1203" s="28" t="s">
        <v>7398</v>
      </c>
      <c r="J1203" s="28" t="s">
        <v>7399</v>
      </c>
      <c r="K1203" s="28" t="s">
        <v>7400</v>
      </c>
      <c r="L1203" s="28" t="s">
        <v>7401</v>
      </c>
      <c r="M1203" s="28" t="s">
        <v>4262</v>
      </c>
      <c r="N1203" s="28" t="s">
        <v>3995</v>
      </c>
      <c r="O1203" s="28"/>
      <c r="P1203" s="29" t="str">
        <f t="array" ref="P1203">IFERROR(XLOOKUP(D1203, '2_Capability_Map'!$C$2:$C$200, '2_Capability_Map'!$M$2:$M$200, "Active"), "Active")</f>
        <v>Active</v>
      </c>
    </row>
    <row r="1204" ht="199.5" customHeight="1">
      <c r="A1204" s="28" t="s">
        <v>7402</v>
      </c>
      <c r="B1204" s="28" t="s">
        <v>3985</v>
      </c>
      <c r="C1204" s="32" t="s">
        <v>4006</v>
      </c>
      <c r="D1204" s="33" t="s">
        <v>1364</v>
      </c>
      <c r="E1204" s="28" t="s">
        <v>1365</v>
      </c>
      <c r="F1204" s="28" t="s">
        <v>7403</v>
      </c>
      <c r="G1204" s="28" t="s">
        <v>4008</v>
      </c>
      <c r="H1204" s="28" t="s">
        <v>3989</v>
      </c>
      <c r="I1204" s="28" t="s">
        <v>7404</v>
      </c>
      <c r="J1204" s="28" t="s">
        <v>7405</v>
      </c>
      <c r="K1204" s="28" t="s">
        <v>7406</v>
      </c>
      <c r="L1204" s="28" t="s">
        <v>7407</v>
      </c>
      <c r="M1204" s="28" t="s">
        <v>4013</v>
      </c>
      <c r="N1204" s="28" t="s">
        <v>3995</v>
      </c>
      <c r="O1204" s="28"/>
      <c r="P1204" s="29" t="str">
        <f t="array" ref="P1204">IFERROR(XLOOKUP(D1204, '2_Capability_Map'!$C$2:$C$200, '2_Capability_Map'!$M$2:$M$200, "Active"), "Active")</f>
        <v>Active</v>
      </c>
    </row>
    <row r="1205" ht="199.5" customHeight="1">
      <c r="A1205" s="28" t="s">
        <v>7408</v>
      </c>
      <c r="B1205" s="28" t="s">
        <v>3985</v>
      </c>
      <c r="C1205" s="32" t="s">
        <v>3997</v>
      </c>
      <c r="D1205" s="33" t="s">
        <v>1364</v>
      </c>
      <c r="E1205" s="28" t="s">
        <v>1365</v>
      </c>
      <c r="F1205" s="28" t="s">
        <v>7409</v>
      </c>
      <c r="G1205" s="28" t="s">
        <v>3999</v>
      </c>
      <c r="H1205" s="28" t="s">
        <v>3989</v>
      </c>
      <c r="I1205" s="28" t="s">
        <v>7410</v>
      </c>
      <c r="J1205" s="28" t="s">
        <v>7411</v>
      </c>
      <c r="K1205" s="28" t="s">
        <v>7412</v>
      </c>
      <c r="L1205" s="28" t="s">
        <v>7413</v>
      </c>
      <c r="M1205" s="28" t="s">
        <v>4004</v>
      </c>
      <c r="N1205" s="28" t="s">
        <v>3995</v>
      </c>
      <c r="O1205" s="28"/>
      <c r="P1205" s="29" t="str">
        <f t="array" ref="P1205">IFERROR(XLOOKUP(D1205, '2_Capability_Map'!$C$2:$C$200, '2_Capability_Map'!$M$2:$M$200, "Active"), "Active")</f>
        <v>Active</v>
      </c>
    </row>
    <row r="1206" ht="199.5" customHeight="1">
      <c r="A1206" s="28" t="s">
        <v>7414</v>
      </c>
      <c r="B1206" s="28" t="s">
        <v>3985</v>
      </c>
      <c r="C1206" s="32" t="s">
        <v>3986</v>
      </c>
      <c r="D1206" s="33" t="s">
        <v>1364</v>
      </c>
      <c r="E1206" s="28" t="s">
        <v>1365</v>
      </c>
      <c r="F1206" s="28" t="s">
        <v>7415</v>
      </c>
      <c r="G1206" s="28" t="s">
        <v>3988</v>
      </c>
      <c r="H1206" s="28" t="s">
        <v>3989</v>
      </c>
      <c r="I1206" s="28" t="s">
        <v>7416</v>
      </c>
      <c r="J1206" s="28" t="s">
        <v>7417</v>
      </c>
      <c r="K1206" s="28" t="s">
        <v>7418</v>
      </c>
      <c r="L1206" s="28" t="s">
        <v>7419</v>
      </c>
      <c r="M1206" s="28" t="s">
        <v>3994</v>
      </c>
      <c r="N1206" s="28" t="s">
        <v>3995</v>
      </c>
      <c r="O1206" s="28"/>
      <c r="P1206" s="29" t="str">
        <f t="array" ref="P1206">IFERROR(XLOOKUP(D1206, '2_Capability_Map'!$C$2:$C$200, '2_Capability_Map'!$M$2:$M$200, "Active"), "Active")</f>
        <v>Active</v>
      </c>
    </row>
    <row r="1207" ht="199.5" customHeight="1">
      <c r="A1207" s="28" t="s">
        <v>7420</v>
      </c>
      <c r="B1207" s="28" t="s">
        <v>3985</v>
      </c>
      <c r="C1207" s="32" t="s">
        <v>4006</v>
      </c>
      <c r="D1207" s="33" t="s">
        <v>1364</v>
      </c>
      <c r="E1207" s="28" t="s">
        <v>1365</v>
      </c>
      <c r="F1207" s="28" t="s">
        <v>7421</v>
      </c>
      <c r="G1207" s="28" t="s">
        <v>4025</v>
      </c>
      <c r="H1207" s="28" t="s">
        <v>3989</v>
      </c>
      <c r="I1207" s="28" t="s">
        <v>7422</v>
      </c>
      <c r="J1207" s="28" t="s">
        <v>7423</v>
      </c>
      <c r="K1207" s="28" t="s">
        <v>7424</v>
      </c>
      <c r="L1207" s="28" t="s">
        <v>7425</v>
      </c>
      <c r="M1207" s="28" t="s">
        <v>4030</v>
      </c>
      <c r="N1207" s="28" t="s">
        <v>3995</v>
      </c>
      <c r="O1207" s="28"/>
      <c r="P1207" s="29" t="str">
        <f t="array" ref="P1207">IFERROR(XLOOKUP(D1207, '2_Capability_Map'!$C$2:$C$200, '2_Capability_Map'!$M$2:$M$200, "Active"), "Active")</f>
        <v>Active</v>
      </c>
    </row>
    <row r="1208" ht="199.5" customHeight="1">
      <c r="A1208" s="28" t="s">
        <v>7426</v>
      </c>
      <c r="B1208" s="28" t="s">
        <v>3985</v>
      </c>
      <c r="C1208" s="32" t="s">
        <v>4015</v>
      </c>
      <c r="D1208" s="33" t="s">
        <v>1364</v>
      </c>
      <c r="E1208" s="28" t="s">
        <v>1365</v>
      </c>
      <c r="F1208" s="28" t="s">
        <v>7427</v>
      </c>
      <c r="G1208" s="28" t="s">
        <v>4017</v>
      </c>
      <c r="H1208" s="28" t="s">
        <v>3989</v>
      </c>
      <c r="I1208" s="28" t="s">
        <v>7428</v>
      </c>
      <c r="J1208" s="28" t="s">
        <v>7429</v>
      </c>
      <c r="K1208" s="28" t="s">
        <v>7430</v>
      </c>
      <c r="L1208" s="28" t="s">
        <v>7431</v>
      </c>
      <c r="M1208" s="28" t="s">
        <v>4022</v>
      </c>
      <c r="N1208" s="28" t="s">
        <v>3995</v>
      </c>
      <c r="O1208" s="28"/>
      <c r="P1208" s="29" t="str">
        <f t="array" ref="P1208">IFERROR(XLOOKUP(D1208, '2_Capability_Map'!$C$2:$C$200, '2_Capability_Map'!$M$2:$M$200, "Active"), "Active")</f>
        <v>Active</v>
      </c>
    </row>
    <row r="1209" ht="199.5" customHeight="1">
      <c r="A1209" s="28" t="s">
        <v>7432</v>
      </c>
      <c r="B1209" s="28" t="s">
        <v>3985</v>
      </c>
      <c r="C1209" s="32" t="s">
        <v>4006</v>
      </c>
      <c r="D1209" s="33" t="s">
        <v>1369</v>
      </c>
      <c r="E1209" s="28" t="s">
        <v>1370</v>
      </c>
      <c r="F1209" s="28" t="s">
        <v>7433</v>
      </c>
      <c r="G1209" s="28" t="s">
        <v>4025</v>
      </c>
      <c r="H1209" s="28" t="s">
        <v>3989</v>
      </c>
      <c r="I1209" s="28" t="s">
        <v>7434</v>
      </c>
      <c r="J1209" s="28" t="s">
        <v>7435</v>
      </c>
      <c r="K1209" s="28" t="s">
        <v>7436</v>
      </c>
      <c r="L1209" s="28" t="s">
        <v>7437</v>
      </c>
      <c r="M1209" s="28" t="s">
        <v>4030</v>
      </c>
      <c r="N1209" s="28" t="s">
        <v>3995</v>
      </c>
      <c r="O1209" s="28"/>
      <c r="P1209" s="29" t="str">
        <f t="array" ref="P1209">IFERROR(XLOOKUP(D1209, '2_Capability_Map'!$C$2:$C$200, '2_Capability_Map'!$M$2:$M$200, "Active"), "Active")</f>
        <v>Active</v>
      </c>
    </row>
    <row r="1210" ht="199.5" customHeight="1">
      <c r="A1210" s="28" t="s">
        <v>7438</v>
      </c>
      <c r="B1210" s="28" t="s">
        <v>3985</v>
      </c>
      <c r="C1210" s="32" t="s">
        <v>3997</v>
      </c>
      <c r="D1210" s="33" t="s">
        <v>1369</v>
      </c>
      <c r="E1210" s="28" t="s">
        <v>1370</v>
      </c>
      <c r="F1210" s="28" t="s">
        <v>7439</v>
      </c>
      <c r="G1210" s="28" t="s">
        <v>4502</v>
      </c>
      <c r="H1210" s="28" t="s">
        <v>3989</v>
      </c>
      <c r="I1210" s="28" t="s">
        <v>7440</v>
      </c>
      <c r="J1210" s="28" t="s">
        <v>7441</v>
      </c>
      <c r="K1210" s="28" t="s">
        <v>7442</v>
      </c>
      <c r="L1210" s="28" t="s">
        <v>7443</v>
      </c>
      <c r="M1210" s="28" t="s">
        <v>4507</v>
      </c>
      <c r="N1210" s="28" t="s">
        <v>3995</v>
      </c>
      <c r="O1210" s="28"/>
      <c r="P1210" s="29" t="str">
        <f t="array" ref="P1210">IFERROR(XLOOKUP(D1210, '2_Capability_Map'!$C$2:$C$200, '2_Capability_Map'!$M$2:$M$200, "Active"), "Active")</f>
        <v>Active</v>
      </c>
    </row>
    <row r="1211" ht="199.5" customHeight="1">
      <c r="A1211" s="28" t="s">
        <v>7444</v>
      </c>
      <c r="B1211" s="28" t="s">
        <v>3985</v>
      </c>
      <c r="C1211" s="32" t="s">
        <v>3997</v>
      </c>
      <c r="D1211" s="33" t="s">
        <v>1369</v>
      </c>
      <c r="E1211" s="28" t="s">
        <v>1370</v>
      </c>
      <c r="F1211" s="28" t="s">
        <v>7445</v>
      </c>
      <c r="G1211" s="28" t="s">
        <v>4219</v>
      </c>
      <c r="H1211" s="28" t="s">
        <v>3989</v>
      </c>
      <c r="I1211" s="28" t="s">
        <v>7446</v>
      </c>
      <c r="J1211" s="28" t="s">
        <v>7447</v>
      </c>
      <c r="K1211" s="28" t="s">
        <v>7448</v>
      </c>
      <c r="L1211" s="28" t="s">
        <v>7449</v>
      </c>
      <c r="M1211" s="28" t="s">
        <v>4224</v>
      </c>
      <c r="N1211" s="28" t="s">
        <v>3995</v>
      </c>
      <c r="O1211" s="28"/>
      <c r="P1211" s="29" t="str">
        <f t="array" ref="P1211">IFERROR(XLOOKUP(D1211, '2_Capability_Map'!$C$2:$C$200, '2_Capability_Map'!$M$2:$M$200, "Active"), "Active")</f>
        <v>Active</v>
      </c>
    </row>
    <row r="1212" ht="199.5" customHeight="1">
      <c r="A1212" s="28" t="s">
        <v>7450</v>
      </c>
      <c r="B1212" s="28" t="s">
        <v>3985</v>
      </c>
      <c r="C1212" s="32" t="s">
        <v>4006</v>
      </c>
      <c r="D1212" s="33" t="s">
        <v>1369</v>
      </c>
      <c r="E1212" s="28" t="s">
        <v>1370</v>
      </c>
      <c r="F1212" s="28" t="s">
        <v>7451</v>
      </c>
      <c r="G1212" s="28" t="s">
        <v>4265</v>
      </c>
      <c r="H1212" s="28" t="s">
        <v>3989</v>
      </c>
      <c r="I1212" s="28" t="s">
        <v>7452</v>
      </c>
      <c r="J1212" s="28" t="s">
        <v>7453</v>
      </c>
      <c r="K1212" s="28" t="s">
        <v>4268</v>
      </c>
      <c r="L1212" s="28" t="s">
        <v>7454</v>
      </c>
      <c r="M1212" s="28" t="s">
        <v>4270</v>
      </c>
      <c r="N1212" s="28" t="s">
        <v>3995</v>
      </c>
      <c r="O1212" s="28"/>
      <c r="P1212" s="29" t="str">
        <f t="array" ref="P1212">IFERROR(XLOOKUP(D1212, '2_Capability_Map'!$C$2:$C$200, '2_Capability_Map'!$M$2:$M$200, "Active"), "Active")</f>
        <v>Active</v>
      </c>
    </row>
    <row r="1213" ht="199.5" customHeight="1">
      <c r="A1213" s="28" t="s">
        <v>7455</v>
      </c>
      <c r="B1213" s="28" t="s">
        <v>3985</v>
      </c>
      <c r="C1213" s="32" t="s">
        <v>3997</v>
      </c>
      <c r="D1213" s="33" t="s">
        <v>1369</v>
      </c>
      <c r="E1213" s="28" t="s">
        <v>1370</v>
      </c>
      <c r="F1213" s="28" t="s">
        <v>7456</v>
      </c>
      <c r="G1213" s="28" t="s">
        <v>4629</v>
      </c>
      <c r="H1213" s="28" t="s">
        <v>3989</v>
      </c>
      <c r="I1213" s="28" t="s">
        <v>7457</v>
      </c>
      <c r="J1213" s="28" t="s">
        <v>7458</v>
      </c>
      <c r="K1213" s="28" t="s">
        <v>7459</v>
      </c>
      <c r="L1213" s="28" t="s">
        <v>7460</v>
      </c>
      <c r="M1213" s="28" t="s">
        <v>4634</v>
      </c>
      <c r="N1213" s="28" t="s">
        <v>3995</v>
      </c>
      <c r="O1213" s="28"/>
      <c r="P1213" s="29" t="str">
        <f t="array" ref="P1213">IFERROR(XLOOKUP(D1213, '2_Capability_Map'!$C$2:$C$200, '2_Capability_Map'!$M$2:$M$200, "Active"), "Active")</f>
        <v>Active</v>
      </c>
    </row>
    <row r="1214" ht="199.5" customHeight="1">
      <c r="A1214" s="28" t="s">
        <v>7461</v>
      </c>
      <c r="B1214" s="28" t="s">
        <v>3985</v>
      </c>
      <c r="C1214" s="32" t="s">
        <v>3997</v>
      </c>
      <c r="D1214" s="33" t="s">
        <v>1376</v>
      </c>
      <c r="E1214" s="28" t="s">
        <v>1377</v>
      </c>
      <c r="F1214" s="28" t="s">
        <v>7462</v>
      </c>
      <c r="G1214" s="28" t="s">
        <v>3999</v>
      </c>
      <c r="H1214" s="28" t="s">
        <v>3989</v>
      </c>
      <c r="I1214" s="28" t="s">
        <v>7463</v>
      </c>
      <c r="J1214" s="28" t="s">
        <v>7464</v>
      </c>
      <c r="K1214" s="28" t="s">
        <v>7465</v>
      </c>
      <c r="L1214" s="28" t="s">
        <v>7466</v>
      </c>
      <c r="M1214" s="28" t="s">
        <v>4004</v>
      </c>
      <c r="N1214" s="28" t="s">
        <v>3995</v>
      </c>
      <c r="O1214" s="28"/>
      <c r="P1214" s="29" t="str">
        <f t="array" ref="P1214">IFERROR(XLOOKUP(D1214, '2_Capability_Map'!$C$2:$C$200, '2_Capability_Map'!$M$2:$M$200, "Active"), "Active")</f>
        <v>Active</v>
      </c>
    </row>
    <row r="1215" ht="199.5" customHeight="1">
      <c r="A1215" s="28" t="s">
        <v>7467</v>
      </c>
      <c r="B1215" s="28" t="s">
        <v>3985</v>
      </c>
      <c r="C1215" s="32" t="s">
        <v>4006</v>
      </c>
      <c r="D1215" s="33" t="s">
        <v>1376</v>
      </c>
      <c r="E1215" s="28" t="s">
        <v>1377</v>
      </c>
      <c r="F1215" s="28" t="s">
        <v>7468</v>
      </c>
      <c r="G1215" s="28" t="s">
        <v>4099</v>
      </c>
      <c r="H1215" s="28" t="s">
        <v>3989</v>
      </c>
      <c r="I1215" s="28" t="s">
        <v>7469</v>
      </c>
      <c r="J1215" s="28" t="s">
        <v>7470</v>
      </c>
      <c r="K1215" s="28" t="s">
        <v>7471</v>
      </c>
      <c r="L1215" s="28" t="s">
        <v>7472</v>
      </c>
      <c r="M1215" s="28" t="s">
        <v>4104</v>
      </c>
      <c r="N1215" s="28" t="s">
        <v>3995</v>
      </c>
      <c r="O1215" s="28"/>
      <c r="P1215" s="29" t="str">
        <f t="array" ref="P1215">IFERROR(XLOOKUP(D1215, '2_Capability_Map'!$C$2:$C$200, '2_Capability_Map'!$M$2:$M$200, "Active"), "Active")</f>
        <v>Active</v>
      </c>
    </row>
    <row r="1216" ht="199.5" customHeight="1">
      <c r="A1216" s="28" t="s">
        <v>7473</v>
      </c>
      <c r="B1216" s="28" t="s">
        <v>3985</v>
      </c>
      <c r="C1216" s="32" t="s">
        <v>3986</v>
      </c>
      <c r="D1216" s="33" t="s">
        <v>1376</v>
      </c>
      <c r="E1216" s="28" t="s">
        <v>1377</v>
      </c>
      <c r="F1216" s="28" t="s">
        <v>7474</v>
      </c>
      <c r="G1216" s="28" t="s">
        <v>4354</v>
      </c>
      <c r="H1216" s="28" t="s">
        <v>3989</v>
      </c>
      <c r="I1216" s="28" t="s">
        <v>7475</v>
      </c>
      <c r="J1216" s="28" t="s">
        <v>7476</v>
      </c>
      <c r="K1216" s="28" t="s">
        <v>7477</v>
      </c>
      <c r="L1216" s="28" t="s">
        <v>7478</v>
      </c>
      <c r="M1216" s="28" t="s">
        <v>4359</v>
      </c>
      <c r="N1216" s="28" t="s">
        <v>3995</v>
      </c>
      <c r="O1216" s="28"/>
      <c r="P1216" s="29" t="str">
        <f t="array" ref="P1216">IFERROR(XLOOKUP(D1216, '2_Capability_Map'!$C$2:$C$200, '2_Capability_Map'!$M$2:$M$200, "Active"), "Active")</f>
        <v>Active</v>
      </c>
    </row>
    <row r="1217" ht="199.5" customHeight="1">
      <c r="A1217" s="28" t="s">
        <v>7479</v>
      </c>
      <c r="B1217" s="28" t="s">
        <v>3985</v>
      </c>
      <c r="C1217" s="32" t="s">
        <v>4006</v>
      </c>
      <c r="D1217" s="33" t="s">
        <v>1376</v>
      </c>
      <c r="E1217" s="28" t="s">
        <v>1377</v>
      </c>
      <c r="F1217" s="28" t="s">
        <v>7480</v>
      </c>
      <c r="G1217" s="28" t="s">
        <v>4115</v>
      </c>
      <c r="H1217" s="28" t="s">
        <v>3989</v>
      </c>
      <c r="I1217" s="28" t="s">
        <v>7481</v>
      </c>
      <c r="J1217" s="28" t="s">
        <v>7482</v>
      </c>
      <c r="K1217" s="28" t="s">
        <v>7483</v>
      </c>
      <c r="L1217" s="28" t="s">
        <v>7484</v>
      </c>
      <c r="M1217" s="28" t="s">
        <v>4120</v>
      </c>
      <c r="N1217" s="28" t="s">
        <v>3995</v>
      </c>
      <c r="O1217" s="28"/>
      <c r="P1217" s="29" t="str">
        <f t="array" ref="P1217">IFERROR(XLOOKUP(D1217, '2_Capability_Map'!$C$2:$C$200, '2_Capability_Map'!$M$2:$M$200, "Active"), "Active")</f>
        <v>Active</v>
      </c>
    </row>
    <row r="1218" ht="199.5" customHeight="1">
      <c r="A1218" s="28" t="s">
        <v>7485</v>
      </c>
      <c r="B1218" s="28" t="s">
        <v>3985</v>
      </c>
      <c r="C1218" s="32" t="s">
        <v>3986</v>
      </c>
      <c r="D1218" s="33" t="s">
        <v>1376</v>
      </c>
      <c r="E1218" s="28" t="s">
        <v>1377</v>
      </c>
      <c r="F1218" s="28" t="s">
        <v>7486</v>
      </c>
      <c r="G1218" s="28" t="s">
        <v>3988</v>
      </c>
      <c r="H1218" s="28" t="s">
        <v>3989</v>
      </c>
      <c r="I1218" s="28" t="s">
        <v>7487</v>
      </c>
      <c r="J1218" s="28" t="s">
        <v>7488</v>
      </c>
      <c r="K1218" s="28" t="s">
        <v>7489</v>
      </c>
      <c r="L1218" s="28" t="s">
        <v>7490</v>
      </c>
      <c r="M1218" s="28" t="s">
        <v>3994</v>
      </c>
      <c r="N1218" s="28" t="s">
        <v>3995</v>
      </c>
      <c r="O1218" s="28"/>
      <c r="P1218" s="29" t="str">
        <f t="array" ref="P1218">IFERROR(XLOOKUP(D1218, '2_Capability_Map'!$C$2:$C$200, '2_Capability_Map'!$M$2:$M$200, "Active"), "Active")</f>
        <v>Active</v>
      </c>
    </row>
    <row r="1219" ht="199.5" customHeight="1">
      <c r="A1219" s="28" t="s">
        <v>7491</v>
      </c>
      <c r="B1219" s="28" t="s">
        <v>3985</v>
      </c>
      <c r="C1219" s="32" t="s">
        <v>4006</v>
      </c>
      <c r="D1219" s="33" t="s">
        <v>1383</v>
      </c>
      <c r="E1219" s="28" t="s">
        <v>1384</v>
      </c>
      <c r="F1219" s="28" t="s">
        <v>7492</v>
      </c>
      <c r="G1219" s="28" t="s">
        <v>4115</v>
      </c>
      <c r="H1219" s="28" t="s">
        <v>3989</v>
      </c>
      <c r="I1219" s="28" t="s">
        <v>7493</v>
      </c>
      <c r="J1219" s="28" t="s">
        <v>7494</v>
      </c>
      <c r="K1219" s="28" t="s">
        <v>7495</v>
      </c>
      <c r="L1219" s="28" t="s">
        <v>7496</v>
      </c>
      <c r="M1219" s="28" t="s">
        <v>4120</v>
      </c>
      <c r="N1219" s="28" t="s">
        <v>3995</v>
      </c>
      <c r="O1219" s="28"/>
      <c r="P1219" s="29" t="str">
        <f t="array" ref="P1219">IFERROR(XLOOKUP(D1219, '2_Capability_Map'!$C$2:$C$200, '2_Capability_Map'!$M$2:$M$200, "Active"), "Active")</f>
        <v>Active</v>
      </c>
    </row>
    <row r="1220" ht="199.5" customHeight="1">
      <c r="A1220" s="28" t="s">
        <v>7497</v>
      </c>
      <c r="B1220" s="28" t="s">
        <v>3985</v>
      </c>
      <c r="C1220" s="32" t="s">
        <v>3997</v>
      </c>
      <c r="D1220" s="33" t="s">
        <v>1383</v>
      </c>
      <c r="E1220" s="28" t="s">
        <v>1384</v>
      </c>
      <c r="F1220" s="28" t="s">
        <v>7498</v>
      </c>
      <c r="G1220" s="28" t="s">
        <v>3999</v>
      </c>
      <c r="H1220" s="28" t="s">
        <v>3989</v>
      </c>
      <c r="I1220" s="28" t="s">
        <v>7499</v>
      </c>
      <c r="J1220" s="28" t="s">
        <v>7500</v>
      </c>
      <c r="K1220" s="28" t="s">
        <v>7501</v>
      </c>
      <c r="L1220" s="28" t="s">
        <v>7502</v>
      </c>
      <c r="M1220" s="28" t="s">
        <v>4004</v>
      </c>
      <c r="N1220" s="28" t="s">
        <v>3995</v>
      </c>
      <c r="O1220" s="28"/>
      <c r="P1220" s="29" t="str">
        <f t="array" ref="P1220">IFERROR(XLOOKUP(D1220, '2_Capability_Map'!$C$2:$C$200, '2_Capability_Map'!$M$2:$M$200, "Active"), "Active")</f>
        <v>Active</v>
      </c>
    </row>
    <row r="1221" ht="199.5" customHeight="1">
      <c r="A1221" s="28" t="s">
        <v>7503</v>
      </c>
      <c r="B1221" s="28" t="s">
        <v>3985</v>
      </c>
      <c r="C1221" s="32" t="s">
        <v>4006</v>
      </c>
      <c r="D1221" s="33" t="s">
        <v>1383</v>
      </c>
      <c r="E1221" s="28" t="s">
        <v>1384</v>
      </c>
      <c r="F1221" s="28" t="s">
        <v>7504</v>
      </c>
      <c r="G1221" s="28" t="s">
        <v>4099</v>
      </c>
      <c r="H1221" s="28" t="s">
        <v>3989</v>
      </c>
      <c r="I1221" s="28" t="s">
        <v>7505</v>
      </c>
      <c r="J1221" s="28" t="s">
        <v>7506</v>
      </c>
      <c r="K1221" s="28" t="s">
        <v>7507</v>
      </c>
      <c r="L1221" s="28" t="s">
        <v>7508</v>
      </c>
      <c r="M1221" s="28" t="s">
        <v>4104</v>
      </c>
      <c r="N1221" s="28" t="s">
        <v>3995</v>
      </c>
      <c r="O1221" s="28"/>
      <c r="P1221" s="29" t="str">
        <f t="array" ref="P1221">IFERROR(XLOOKUP(D1221, '2_Capability_Map'!$C$2:$C$200, '2_Capability_Map'!$M$2:$M$200, "Active"), "Active")</f>
        <v>Active</v>
      </c>
    </row>
    <row r="1222" ht="199.5" customHeight="1">
      <c r="A1222" s="28" t="s">
        <v>7509</v>
      </c>
      <c r="B1222" s="28" t="s">
        <v>3985</v>
      </c>
      <c r="C1222" s="32" t="s">
        <v>3986</v>
      </c>
      <c r="D1222" s="33" t="s">
        <v>1383</v>
      </c>
      <c r="E1222" s="28" t="s">
        <v>1384</v>
      </c>
      <c r="F1222" s="28" t="s">
        <v>7510</v>
      </c>
      <c r="G1222" s="28" t="s">
        <v>3988</v>
      </c>
      <c r="H1222" s="28" t="s">
        <v>3989</v>
      </c>
      <c r="I1222" s="28" t="s">
        <v>7511</v>
      </c>
      <c r="J1222" s="28" t="s">
        <v>7512</v>
      </c>
      <c r="K1222" s="28" t="s">
        <v>7513</v>
      </c>
      <c r="L1222" s="28" t="s">
        <v>7514</v>
      </c>
      <c r="M1222" s="28" t="s">
        <v>3994</v>
      </c>
      <c r="N1222" s="28" t="s">
        <v>3995</v>
      </c>
      <c r="O1222" s="28"/>
      <c r="P1222" s="29" t="str">
        <f t="array" ref="P1222">IFERROR(XLOOKUP(D1222, '2_Capability_Map'!$C$2:$C$200, '2_Capability_Map'!$M$2:$M$200, "Active"), "Active")</f>
        <v>Active</v>
      </c>
    </row>
    <row r="1223" ht="199.5" customHeight="1">
      <c r="A1223" s="28" t="s">
        <v>7515</v>
      </c>
      <c r="B1223" s="28" t="s">
        <v>3985</v>
      </c>
      <c r="C1223" s="32" t="s">
        <v>3986</v>
      </c>
      <c r="D1223" s="33" t="s">
        <v>1383</v>
      </c>
      <c r="E1223" s="28" t="s">
        <v>1384</v>
      </c>
      <c r="F1223" s="28" t="s">
        <v>7516</v>
      </c>
      <c r="G1223" s="28" t="s">
        <v>4354</v>
      </c>
      <c r="H1223" s="28" t="s">
        <v>3989</v>
      </c>
      <c r="I1223" s="28" t="s">
        <v>7517</v>
      </c>
      <c r="J1223" s="28" t="s">
        <v>7518</v>
      </c>
      <c r="K1223" s="28" t="s">
        <v>7519</v>
      </c>
      <c r="L1223" s="28" t="s">
        <v>7520</v>
      </c>
      <c r="M1223" s="28" t="s">
        <v>4359</v>
      </c>
      <c r="N1223" s="28" t="s">
        <v>3995</v>
      </c>
      <c r="O1223" s="28"/>
      <c r="P1223" s="29" t="str">
        <f t="array" ref="P1223">IFERROR(XLOOKUP(D1223, '2_Capability_Map'!$C$2:$C$200, '2_Capability_Map'!$M$2:$M$200, "Active"), "Active")</f>
        <v>Active</v>
      </c>
    </row>
    <row r="1224" ht="199.5" customHeight="1">
      <c r="A1224" s="28" t="s">
        <v>7521</v>
      </c>
      <c r="B1224" s="28" t="s">
        <v>3985</v>
      </c>
      <c r="C1224" s="32" t="s">
        <v>3986</v>
      </c>
      <c r="D1224" s="33" t="s">
        <v>1388</v>
      </c>
      <c r="E1224" s="28" t="s">
        <v>1389</v>
      </c>
      <c r="F1224" s="28" t="s">
        <v>7522</v>
      </c>
      <c r="G1224" s="28" t="s">
        <v>4354</v>
      </c>
      <c r="H1224" s="28" t="s">
        <v>3989</v>
      </c>
      <c r="I1224" s="28" t="s">
        <v>7523</v>
      </c>
      <c r="J1224" s="28" t="s">
        <v>7524</v>
      </c>
      <c r="K1224" s="28" t="s">
        <v>7525</v>
      </c>
      <c r="L1224" s="28" t="s">
        <v>7526</v>
      </c>
      <c r="M1224" s="28" t="s">
        <v>4359</v>
      </c>
      <c r="N1224" s="28" t="s">
        <v>3995</v>
      </c>
      <c r="O1224" s="28"/>
      <c r="P1224" s="29" t="str">
        <f t="array" ref="P1224">IFERROR(XLOOKUP(D1224, '2_Capability_Map'!$C$2:$C$200, '2_Capability_Map'!$M$2:$M$200, "Active"), "Active")</f>
        <v>Active</v>
      </c>
    </row>
    <row r="1225" ht="199.5" customHeight="1">
      <c r="A1225" s="28" t="s">
        <v>7527</v>
      </c>
      <c r="B1225" s="28" t="s">
        <v>3985</v>
      </c>
      <c r="C1225" s="32" t="s">
        <v>4006</v>
      </c>
      <c r="D1225" s="33" t="s">
        <v>1388</v>
      </c>
      <c r="E1225" s="28" t="s">
        <v>1389</v>
      </c>
      <c r="F1225" s="28" t="s">
        <v>7528</v>
      </c>
      <c r="G1225" s="28" t="s">
        <v>4115</v>
      </c>
      <c r="H1225" s="28" t="s">
        <v>3989</v>
      </c>
      <c r="I1225" s="28" t="s">
        <v>7529</v>
      </c>
      <c r="J1225" s="28" t="s">
        <v>7530</v>
      </c>
      <c r="K1225" s="28" t="s">
        <v>7531</v>
      </c>
      <c r="L1225" s="28" t="s">
        <v>7532</v>
      </c>
      <c r="M1225" s="28" t="s">
        <v>4120</v>
      </c>
      <c r="N1225" s="28" t="s">
        <v>3995</v>
      </c>
      <c r="O1225" s="28"/>
      <c r="P1225" s="29" t="str">
        <f t="array" ref="P1225">IFERROR(XLOOKUP(D1225, '2_Capability_Map'!$C$2:$C$200, '2_Capability_Map'!$M$2:$M$200, "Active"), "Active")</f>
        <v>Active</v>
      </c>
    </row>
    <row r="1226" ht="199.5" customHeight="1">
      <c r="A1226" s="28" t="s">
        <v>7533</v>
      </c>
      <c r="B1226" s="28" t="s">
        <v>3985</v>
      </c>
      <c r="C1226" s="32" t="s">
        <v>3986</v>
      </c>
      <c r="D1226" s="33" t="s">
        <v>1388</v>
      </c>
      <c r="E1226" s="28" t="s">
        <v>1389</v>
      </c>
      <c r="F1226" s="28" t="s">
        <v>7534</v>
      </c>
      <c r="G1226" s="28" t="s">
        <v>3988</v>
      </c>
      <c r="H1226" s="28" t="s">
        <v>3989</v>
      </c>
      <c r="I1226" s="28" t="s">
        <v>7535</v>
      </c>
      <c r="J1226" s="28" t="s">
        <v>7536</v>
      </c>
      <c r="K1226" s="28" t="s">
        <v>7537</v>
      </c>
      <c r="L1226" s="28" t="s">
        <v>7538</v>
      </c>
      <c r="M1226" s="28" t="s">
        <v>3994</v>
      </c>
      <c r="N1226" s="28" t="s">
        <v>3995</v>
      </c>
      <c r="O1226" s="28"/>
      <c r="P1226" s="29" t="str">
        <f t="array" ref="P1226">IFERROR(XLOOKUP(D1226, '2_Capability_Map'!$C$2:$C$200, '2_Capability_Map'!$M$2:$M$200, "Active"), "Active")</f>
        <v>Active</v>
      </c>
    </row>
    <row r="1227" ht="199.5" customHeight="1">
      <c r="A1227" s="28" t="s">
        <v>7539</v>
      </c>
      <c r="B1227" s="28" t="s">
        <v>3985</v>
      </c>
      <c r="C1227" s="32" t="s">
        <v>4006</v>
      </c>
      <c r="D1227" s="33" t="s">
        <v>1388</v>
      </c>
      <c r="E1227" s="28" t="s">
        <v>1389</v>
      </c>
      <c r="F1227" s="28" t="s">
        <v>7540</v>
      </c>
      <c r="G1227" s="28" t="s">
        <v>4099</v>
      </c>
      <c r="H1227" s="28" t="s">
        <v>3989</v>
      </c>
      <c r="I1227" s="28" t="s">
        <v>7541</v>
      </c>
      <c r="J1227" s="28" t="s">
        <v>7542</v>
      </c>
      <c r="K1227" s="28" t="s">
        <v>7543</v>
      </c>
      <c r="L1227" s="28" t="s">
        <v>7544</v>
      </c>
      <c r="M1227" s="28" t="s">
        <v>4104</v>
      </c>
      <c r="N1227" s="28" t="s">
        <v>3995</v>
      </c>
      <c r="O1227" s="28"/>
      <c r="P1227" s="29" t="str">
        <f t="array" ref="P1227">IFERROR(XLOOKUP(D1227, '2_Capability_Map'!$C$2:$C$200, '2_Capability_Map'!$M$2:$M$200, "Active"), "Active")</f>
        <v>Active</v>
      </c>
    </row>
    <row r="1228" ht="199.5" customHeight="1">
      <c r="A1228" s="28" t="s">
        <v>7545</v>
      </c>
      <c r="B1228" s="28" t="s">
        <v>3985</v>
      </c>
      <c r="C1228" s="32" t="s">
        <v>3997</v>
      </c>
      <c r="D1228" s="33" t="s">
        <v>1388</v>
      </c>
      <c r="E1228" s="28" t="s">
        <v>1389</v>
      </c>
      <c r="F1228" s="28" t="s">
        <v>7546</v>
      </c>
      <c r="G1228" s="28" t="s">
        <v>3999</v>
      </c>
      <c r="H1228" s="28" t="s">
        <v>3989</v>
      </c>
      <c r="I1228" s="28" t="s">
        <v>7547</v>
      </c>
      <c r="J1228" s="28" t="s">
        <v>7548</v>
      </c>
      <c r="K1228" s="28" t="s">
        <v>7549</v>
      </c>
      <c r="L1228" s="28" t="s">
        <v>7550</v>
      </c>
      <c r="M1228" s="28" t="s">
        <v>4004</v>
      </c>
      <c r="N1228" s="28" t="s">
        <v>3995</v>
      </c>
      <c r="O1228" s="28"/>
      <c r="P1228" s="29" t="str">
        <f t="array" ref="P1228">IFERROR(XLOOKUP(D1228, '2_Capability_Map'!$C$2:$C$200, '2_Capability_Map'!$M$2:$M$200, "Active"), "Active")</f>
        <v>Active</v>
      </c>
    </row>
    <row r="1229" ht="199.5" customHeight="1">
      <c r="A1229" s="28" t="s">
        <v>7551</v>
      </c>
      <c r="B1229" s="28" t="s">
        <v>3985</v>
      </c>
      <c r="C1229" s="32" t="s">
        <v>3997</v>
      </c>
      <c r="D1229" s="33" t="s">
        <v>1395</v>
      </c>
      <c r="E1229" s="28" t="s">
        <v>1396</v>
      </c>
      <c r="F1229" s="28" t="s">
        <v>7552</v>
      </c>
      <c r="G1229" s="28" t="s">
        <v>3999</v>
      </c>
      <c r="H1229" s="28" t="s">
        <v>3989</v>
      </c>
      <c r="I1229" s="28" t="s">
        <v>7553</v>
      </c>
      <c r="J1229" s="28" t="s">
        <v>7554</v>
      </c>
      <c r="K1229" s="28" t="s">
        <v>7555</v>
      </c>
      <c r="L1229" s="28" t="s">
        <v>7556</v>
      </c>
      <c r="M1229" s="28" t="s">
        <v>4004</v>
      </c>
      <c r="N1229" s="28" t="s">
        <v>3995</v>
      </c>
      <c r="O1229" s="28"/>
      <c r="P1229" s="29" t="str">
        <f t="array" ref="P1229">IFERROR(XLOOKUP(D1229, '2_Capability_Map'!$C$2:$C$200, '2_Capability_Map'!$M$2:$M$200, "Active"), "Active")</f>
        <v>Active</v>
      </c>
    </row>
    <row r="1230" ht="199.5" customHeight="1">
      <c r="A1230" s="28" t="s">
        <v>7557</v>
      </c>
      <c r="B1230" s="28" t="s">
        <v>3985</v>
      </c>
      <c r="C1230" s="32" t="s">
        <v>3986</v>
      </c>
      <c r="D1230" s="33" t="s">
        <v>1395</v>
      </c>
      <c r="E1230" s="28" t="s">
        <v>1396</v>
      </c>
      <c r="F1230" s="28" t="s">
        <v>7558</v>
      </c>
      <c r="G1230" s="28" t="s">
        <v>3988</v>
      </c>
      <c r="H1230" s="28" t="s">
        <v>3989</v>
      </c>
      <c r="I1230" s="28" t="s">
        <v>7559</v>
      </c>
      <c r="J1230" s="28" t="s">
        <v>7560</v>
      </c>
      <c r="K1230" s="28" t="s">
        <v>7561</v>
      </c>
      <c r="L1230" s="28" t="s">
        <v>7562</v>
      </c>
      <c r="M1230" s="28" t="s">
        <v>3994</v>
      </c>
      <c r="N1230" s="28" t="s">
        <v>3995</v>
      </c>
      <c r="O1230" s="28"/>
      <c r="P1230" s="29" t="str">
        <f t="array" ref="P1230">IFERROR(XLOOKUP(D1230, '2_Capability_Map'!$C$2:$C$200, '2_Capability_Map'!$M$2:$M$200, "Active"), "Active")</f>
        <v>Active</v>
      </c>
    </row>
    <row r="1231" ht="199.5" customHeight="1">
      <c r="A1231" s="28" t="s">
        <v>7563</v>
      </c>
      <c r="B1231" s="28" t="s">
        <v>3985</v>
      </c>
      <c r="C1231" s="32" t="s">
        <v>4006</v>
      </c>
      <c r="D1231" s="33" t="s">
        <v>1395</v>
      </c>
      <c r="E1231" s="28" t="s">
        <v>1396</v>
      </c>
      <c r="F1231" s="28" t="s">
        <v>7564</v>
      </c>
      <c r="G1231" s="28" t="s">
        <v>4099</v>
      </c>
      <c r="H1231" s="28" t="s">
        <v>3989</v>
      </c>
      <c r="I1231" s="28" t="s">
        <v>7565</v>
      </c>
      <c r="J1231" s="28" t="s">
        <v>7566</v>
      </c>
      <c r="K1231" s="28" t="s">
        <v>7567</v>
      </c>
      <c r="L1231" s="28" t="s">
        <v>7568</v>
      </c>
      <c r="M1231" s="28" t="s">
        <v>4104</v>
      </c>
      <c r="N1231" s="28" t="s">
        <v>3995</v>
      </c>
      <c r="O1231" s="28"/>
      <c r="P1231" s="29" t="str">
        <f t="array" ref="P1231">IFERROR(XLOOKUP(D1231, '2_Capability_Map'!$C$2:$C$200, '2_Capability_Map'!$M$2:$M$200, "Active"), "Active")</f>
        <v>Active</v>
      </c>
    </row>
    <row r="1232" ht="199.5" customHeight="1">
      <c r="A1232" s="28" t="s">
        <v>7569</v>
      </c>
      <c r="B1232" s="28" t="s">
        <v>3985</v>
      </c>
      <c r="C1232" s="32" t="s">
        <v>3986</v>
      </c>
      <c r="D1232" s="33" t="s">
        <v>1395</v>
      </c>
      <c r="E1232" s="28" t="s">
        <v>1396</v>
      </c>
      <c r="F1232" s="28" t="s">
        <v>7570</v>
      </c>
      <c r="G1232" s="28" t="s">
        <v>4354</v>
      </c>
      <c r="H1232" s="28" t="s">
        <v>3989</v>
      </c>
      <c r="I1232" s="28" t="s">
        <v>7571</v>
      </c>
      <c r="J1232" s="28" t="s">
        <v>7572</v>
      </c>
      <c r="K1232" s="28" t="s">
        <v>7573</v>
      </c>
      <c r="L1232" s="28" t="s">
        <v>7574</v>
      </c>
      <c r="M1232" s="28" t="s">
        <v>4359</v>
      </c>
      <c r="N1232" s="28" t="s">
        <v>3995</v>
      </c>
      <c r="O1232" s="28"/>
      <c r="P1232" s="29" t="str">
        <f t="array" ref="P1232">IFERROR(XLOOKUP(D1232, '2_Capability_Map'!$C$2:$C$200, '2_Capability_Map'!$M$2:$M$200, "Active"), "Active")</f>
        <v>Active</v>
      </c>
    </row>
    <row r="1233" ht="199.5" customHeight="1">
      <c r="A1233" s="28" t="s">
        <v>7575</v>
      </c>
      <c r="B1233" s="28" t="s">
        <v>3985</v>
      </c>
      <c r="C1233" s="32" t="s">
        <v>4006</v>
      </c>
      <c r="D1233" s="33" t="s">
        <v>1395</v>
      </c>
      <c r="E1233" s="28" t="s">
        <v>1396</v>
      </c>
      <c r="F1233" s="28" t="s">
        <v>7576</v>
      </c>
      <c r="G1233" s="28" t="s">
        <v>4115</v>
      </c>
      <c r="H1233" s="28" t="s">
        <v>3989</v>
      </c>
      <c r="I1233" s="28" t="s">
        <v>7577</v>
      </c>
      <c r="J1233" s="28" t="s">
        <v>7578</v>
      </c>
      <c r="K1233" s="28" t="s">
        <v>7579</v>
      </c>
      <c r="L1233" s="28" t="s">
        <v>7580</v>
      </c>
      <c r="M1233" s="28" t="s">
        <v>4120</v>
      </c>
      <c r="N1233" s="28" t="s">
        <v>3995</v>
      </c>
      <c r="O1233" s="28"/>
      <c r="P1233" s="29" t="str">
        <f t="array" ref="P1233">IFERROR(XLOOKUP(D1233, '2_Capability_Map'!$C$2:$C$200, '2_Capability_Map'!$M$2:$M$200, "Active"), "Active")</f>
        <v>Active</v>
      </c>
    </row>
    <row r="1234" ht="199.5" customHeight="1">
      <c r="A1234" s="28" t="s">
        <v>7581</v>
      </c>
      <c r="B1234" s="28" t="s">
        <v>3985</v>
      </c>
      <c r="C1234" s="32" t="s">
        <v>3997</v>
      </c>
      <c r="D1234" s="33" t="s">
        <v>1400</v>
      </c>
      <c r="E1234" s="28" t="s">
        <v>1401</v>
      </c>
      <c r="F1234" s="28" t="s">
        <v>7582</v>
      </c>
      <c r="G1234" s="28" t="s">
        <v>3999</v>
      </c>
      <c r="H1234" s="28" t="s">
        <v>3989</v>
      </c>
      <c r="I1234" s="28" t="s">
        <v>7583</v>
      </c>
      <c r="J1234" s="28" t="s">
        <v>7584</v>
      </c>
      <c r="K1234" s="28" t="s">
        <v>7585</v>
      </c>
      <c r="L1234" s="28" t="s">
        <v>7586</v>
      </c>
      <c r="M1234" s="28" t="s">
        <v>4004</v>
      </c>
      <c r="N1234" s="28" t="s">
        <v>3995</v>
      </c>
      <c r="O1234" s="28"/>
      <c r="P1234" s="29" t="str">
        <f t="array" ref="P1234">IFERROR(XLOOKUP(D1234, '2_Capability_Map'!$C$2:$C$200, '2_Capability_Map'!$M$2:$M$200, "Active"), "Active")</f>
        <v>Active</v>
      </c>
    </row>
    <row r="1235" ht="199.5" customHeight="1">
      <c r="A1235" s="28" t="s">
        <v>7587</v>
      </c>
      <c r="B1235" s="28" t="s">
        <v>3985</v>
      </c>
      <c r="C1235" s="32" t="s">
        <v>4006</v>
      </c>
      <c r="D1235" s="33" t="s">
        <v>1400</v>
      </c>
      <c r="E1235" s="28" t="s">
        <v>1401</v>
      </c>
      <c r="F1235" s="28" t="s">
        <v>7588</v>
      </c>
      <c r="G1235" s="28" t="s">
        <v>4099</v>
      </c>
      <c r="H1235" s="28" t="s">
        <v>3989</v>
      </c>
      <c r="I1235" s="28" t="s">
        <v>7589</v>
      </c>
      <c r="J1235" s="28" t="s">
        <v>7590</v>
      </c>
      <c r="K1235" s="28" t="s">
        <v>7591</v>
      </c>
      <c r="L1235" s="28" t="s">
        <v>7592</v>
      </c>
      <c r="M1235" s="28" t="s">
        <v>4104</v>
      </c>
      <c r="N1235" s="28" t="s">
        <v>3995</v>
      </c>
      <c r="O1235" s="28"/>
      <c r="P1235" s="29" t="str">
        <f t="array" ref="P1235">IFERROR(XLOOKUP(D1235, '2_Capability_Map'!$C$2:$C$200, '2_Capability_Map'!$M$2:$M$200, "Active"), "Active")</f>
        <v>Active</v>
      </c>
    </row>
    <row r="1236" ht="199.5" customHeight="1">
      <c r="A1236" s="28" t="s">
        <v>7593</v>
      </c>
      <c r="B1236" s="28" t="s">
        <v>3985</v>
      </c>
      <c r="C1236" s="32" t="s">
        <v>3986</v>
      </c>
      <c r="D1236" s="33" t="s">
        <v>1400</v>
      </c>
      <c r="E1236" s="28" t="s">
        <v>1401</v>
      </c>
      <c r="F1236" s="28" t="s">
        <v>7594</v>
      </c>
      <c r="G1236" s="28" t="s">
        <v>4354</v>
      </c>
      <c r="H1236" s="28" t="s">
        <v>3989</v>
      </c>
      <c r="I1236" s="28" t="s">
        <v>7595</v>
      </c>
      <c r="J1236" s="28" t="s">
        <v>7596</v>
      </c>
      <c r="K1236" s="28" t="s">
        <v>7597</v>
      </c>
      <c r="L1236" s="28" t="s">
        <v>7598</v>
      </c>
      <c r="M1236" s="28" t="s">
        <v>4359</v>
      </c>
      <c r="N1236" s="28" t="s">
        <v>3995</v>
      </c>
      <c r="O1236" s="28"/>
      <c r="P1236" s="29" t="str">
        <f t="array" ref="P1236">IFERROR(XLOOKUP(D1236, '2_Capability_Map'!$C$2:$C$200, '2_Capability_Map'!$M$2:$M$200, "Active"), "Active")</f>
        <v>Active</v>
      </c>
    </row>
    <row r="1237" ht="199.5" customHeight="1">
      <c r="A1237" s="28" t="s">
        <v>7599</v>
      </c>
      <c r="B1237" s="28" t="s">
        <v>3985</v>
      </c>
      <c r="C1237" s="32" t="s">
        <v>4006</v>
      </c>
      <c r="D1237" s="33" t="s">
        <v>1400</v>
      </c>
      <c r="E1237" s="28" t="s">
        <v>1401</v>
      </c>
      <c r="F1237" s="28" t="s">
        <v>7600</v>
      </c>
      <c r="G1237" s="28" t="s">
        <v>4115</v>
      </c>
      <c r="H1237" s="28" t="s">
        <v>3989</v>
      </c>
      <c r="I1237" s="28" t="s">
        <v>7601</v>
      </c>
      <c r="J1237" s="28" t="s">
        <v>7602</v>
      </c>
      <c r="K1237" s="28" t="s">
        <v>7603</v>
      </c>
      <c r="L1237" s="28" t="s">
        <v>7604</v>
      </c>
      <c r="M1237" s="28" t="s">
        <v>4120</v>
      </c>
      <c r="N1237" s="28" t="s">
        <v>3995</v>
      </c>
      <c r="O1237" s="28"/>
      <c r="P1237" s="29" t="str">
        <f t="array" ref="P1237">IFERROR(XLOOKUP(D1237, '2_Capability_Map'!$C$2:$C$200, '2_Capability_Map'!$M$2:$M$200, "Active"), "Active")</f>
        <v>Active</v>
      </c>
    </row>
    <row r="1238" ht="199.5" customHeight="1">
      <c r="A1238" s="28" t="s">
        <v>7605</v>
      </c>
      <c r="B1238" s="28" t="s">
        <v>3985</v>
      </c>
      <c r="C1238" s="32" t="s">
        <v>3986</v>
      </c>
      <c r="D1238" s="33" t="s">
        <v>1400</v>
      </c>
      <c r="E1238" s="28" t="s">
        <v>1401</v>
      </c>
      <c r="F1238" s="28" t="s">
        <v>7606</v>
      </c>
      <c r="G1238" s="28" t="s">
        <v>3988</v>
      </c>
      <c r="H1238" s="28" t="s">
        <v>3989</v>
      </c>
      <c r="I1238" s="28" t="s">
        <v>7607</v>
      </c>
      <c r="J1238" s="28" t="s">
        <v>7608</v>
      </c>
      <c r="K1238" s="28" t="s">
        <v>7609</v>
      </c>
      <c r="L1238" s="28" t="s">
        <v>7610</v>
      </c>
      <c r="M1238" s="28" t="s">
        <v>3994</v>
      </c>
      <c r="N1238" s="28" t="s">
        <v>3995</v>
      </c>
      <c r="O1238" s="28"/>
      <c r="P1238" s="29" t="str">
        <f t="array" ref="P1238">IFERROR(XLOOKUP(D1238, '2_Capability_Map'!$C$2:$C$200, '2_Capability_Map'!$M$2:$M$200, "Active"), "Active")</f>
        <v>Active</v>
      </c>
    </row>
    <row r="1239" ht="199.5" customHeight="1">
      <c r="A1239" s="28" t="s">
        <v>7611</v>
      </c>
      <c r="B1239" s="28" t="s">
        <v>3985</v>
      </c>
      <c r="C1239" s="32" t="s">
        <v>3986</v>
      </c>
      <c r="D1239" s="33" t="s">
        <v>1405</v>
      </c>
      <c r="E1239" s="28" t="s">
        <v>1406</v>
      </c>
      <c r="F1239" s="28" t="s">
        <v>7612</v>
      </c>
      <c r="G1239" s="28" t="s">
        <v>3988</v>
      </c>
      <c r="H1239" s="28" t="s">
        <v>3989</v>
      </c>
      <c r="I1239" s="28" t="s">
        <v>7613</v>
      </c>
      <c r="J1239" s="28" t="s">
        <v>7614</v>
      </c>
      <c r="K1239" s="28" t="s">
        <v>7615</v>
      </c>
      <c r="L1239" s="28" t="s">
        <v>7616</v>
      </c>
      <c r="M1239" s="28" t="s">
        <v>3994</v>
      </c>
      <c r="N1239" s="28" t="s">
        <v>3995</v>
      </c>
      <c r="O1239" s="28"/>
      <c r="P1239" s="29" t="str">
        <f t="array" ref="P1239">IFERROR(XLOOKUP(D1239, '2_Capability_Map'!$C$2:$C$200, '2_Capability_Map'!$M$2:$M$200, "Active"), "Active")</f>
        <v>Active</v>
      </c>
    </row>
    <row r="1240" ht="199.5" customHeight="1">
      <c r="A1240" s="28" t="s">
        <v>7617</v>
      </c>
      <c r="B1240" s="28" t="s">
        <v>3985</v>
      </c>
      <c r="C1240" s="32" t="s">
        <v>4006</v>
      </c>
      <c r="D1240" s="33" t="s">
        <v>1405</v>
      </c>
      <c r="E1240" s="28" t="s">
        <v>1406</v>
      </c>
      <c r="F1240" s="28" t="s">
        <v>7618</v>
      </c>
      <c r="G1240" s="28" t="s">
        <v>4115</v>
      </c>
      <c r="H1240" s="28" t="s">
        <v>3989</v>
      </c>
      <c r="I1240" s="28" t="s">
        <v>7619</v>
      </c>
      <c r="J1240" s="28" t="s">
        <v>7620</v>
      </c>
      <c r="K1240" s="28" t="s">
        <v>7621</v>
      </c>
      <c r="L1240" s="28" t="s">
        <v>7622</v>
      </c>
      <c r="M1240" s="28" t="s">
        <v>4120</v>
      </c>
      <c r="N1240" s="28" t="s">
        <v>3995</v>
      </c>
      <c r="O1240" s="28"/>
      <c r="P1240" s="29" t="str">
        <f t="array" ref="P1240">IFERROR(XLOOKUP(D1240, '2_Capability_Map'!$C$2:$C$200, '2_Capability_Map'!$M$2:$M$200, "Active"), "Active")</f>
        <v>Active</v>
      </c>
    </row>
    <row r="1241" ht="199.5" customHeight="1">
      <c r="A1241" s="28" t="s">
        <v>7623</v>
      </c>
      <c r="B1241" s="28" t="s">
        <v>3985</v>
      </c>
      <c r="C1241" s="32" t="s">
        <v>3986</v>
      </c>
      <c r="D1241" s="33" t="s">
        <v>1405</v>
      </c>
      <c r="E1241" s="28" t="s">
        <v>1406</v>
      </c>
      <c r="F1241" s="28" t="s">
        <v>7624</v>
      </c>
      <c r="G1241" s="28" t="s">
        <v>4354</v>
      </c>
      <c r="H1241" s="28" t="s">
        <v>3989</v>
      </c>
      <c r="I1241" s="28" t="s">
        <v>7625</v>
      </c>
      <c r="J1241" s="28" t="s">
        <v>7626</v>
      </c>
      <c r="K1241" s="28" t="s">
        <v>7627</v>
      </c>
      <c r="L1241" s="28" t="s">
        <v>7628</v>
      </c>
      <c r="M1241" s="28" t="s">
        <v>4359</v>
      </c>
      <c r="N1241" s="28" t="s">
        <v>3995</v>
      </c>
      <c r="O1241" s="28"/>
      <c r="P1241" s="29" t="str">
        <f t="array" ref="P1241">IFERROR(XLOOKUP(D1241, '2_Capability_Map'!$C$2:$C$200, '2_Capability_Map'!$M$2:$M$200, "Active"), "Active")</f>
        <v>Active</v>
      </c>
    </row>
    <row r="1242" ht="199.5" customHeight="1">
      <c r="A1242" s="28" t="s">
        <v>7629</v>
      </c>
      <c r="B1242" s="28" t="s">
        <v>3985</v>
      </c>
      <c r="C1242" s="32" t="s">
        <v>3997</v>
      </c>
      <c r="D1242" s="33" t="s">
        <v>1405</v>
      </c>
      <c r="E1242" s="28" t="s">
        <v>1406</v>
      </c>
      <c r="F1242" s="28" t="s">
        <v>7630</v>
      </c>
      <c r="G1242" s="28" t="s">
        <v>3999</v>
      </c>
      <c r="H1242" s="28" t="s">
        <v>3989</v>
      </c>
      <c r="I1242" s="28" t="s">
        <v>7631</v>
      </c>
      <c r="J1242" s="28" t="s">
        <v>7632</v>
      </c>
      <c r="K1242" s="28" t="s">
        <v>7633</v>
      </c>
      <c r="L1242" s="28" t="s">
        <v>7634</v>
      </c>
      <c r="M1242" s="28" t="s">
        <v>4004</v>
      </c>
      <c r="N1242" s="28" t="s">
        <v>3995</v>
      </c>
      <c r="O1242" s="28"/>
      <c r="P1242" s="29" t="str">
        <f t="array" ref="P1242">IFERROR(XLOOKUP(D1242, '2_Capability_Map'!$C$2:$C$200, '2_Capability_Map'!$M$2:$M$200, "Active"), "Active")</f>
        <v>Active</v>
      </c>
    </row>
    <row r="1243" ht="199.5" customHeight="1">
      <c r="A1243" s="28" t="s">
        <v>7635</v>
      </c>
      <c r="B1243" s="28" t="s">
        <v>3985</v>
      </c>
      <c r="C1243" s="32" t="s">
        <v>4006</v>
      </c>
      <c r="D1243" s="33" t="s">
        <v>1405</v>
      </c>
      <c r="E1243" s="28" t="s">
        <v>1406</v>
      </c>
      <c r="F1243" s="28" t="s">
        <v>7636</v>
      </c>
      <c r="G1243" s="28" t="s">
        <v>4099</v>
      </c>
      <c r="H1243" s="28" t="s">
        <v>3989</v>
      </c>
      <c r="I1243" s="28" t="s">
        <v>7637</v>
      </c>
      <c r="J1243" s="28" t="s">
        <v>7638</v>
      </c>
      <c r="K1243" s="28" t="s">
        <v>7639</v>
      </c>
      <c r="L1243" s="28" t="s">
        <v>7640</v>
      </c>
      <c r="M1243" s="28" t="s">
        <v>4104</v>
      </c>
      <c r="N1243" s="28" t="s">
        <v>3995</v>
      </c>
      <c r="O1243" s="28"/>
      <c r="P1243" s="29" t="str">
        <f t="array" ref="P1243">IFERROR(XLOOKUP(D1243, '2_Capability_Map'!$C$2:$C$200, '2_Capability_Map'!$M$2:$M$200, "Active"), "Active")</f>
        <v>Active</v>
      </c>
    </row>
    <row r="1244" ht="199.5" customHeight="1">
      <c r="A1244" s="28" t="s">
        <v>7641</v>
      </c>
      <c r="B1244" s="28" t="s">
        <v>3985</v>
      </c>
      <c r="C1244" s="32" t="s">
        <v>4015</v>
      </c>
      <c r="D1244" s="33" t="s">
        <v>1415</v>
      </c>
      <c r="E1244" s="28" t="s">
        <v>1416</v>
      </c>
      <c r="F1244" s="28" t="s">
        <v>7642</v>
      </c>
      <c r="G1244" s="28" t="s">
        <v>5075</v>
      </c>
      <c r="H1244" s="28" t="s">
        <v>3989</v>
      </c>
      <c r="I1244" s="28" t="s">
        <v>7643</v>
      </c>
      <c r="J1244" s="28" t="s">
        <v>7644</v>
      </c>
      <c r="K1244" s="28" t="s">
        <v>7645</v>
      </c>
      <c r="L1244" s="28" t="s">
        <v>7646</v>
      </c>
      <c r="M1244" s="28" t="s">
        <v>5080</v>
      </c>
      <c r="N1244" s="28" t="s">
        <v>3995</v>
      </c>
      <c r="O1244" s="28"/>
      <c r="P1244" s="29" t="str">
        <f t="array" ref="P1244">IFERROR(XLOOKUP(D1244, '2_Capability_Map'!$C$2:$C$200, '2_Capability_Map'!$M$2:$M$200, "Active"), "Active")</f>
        <v>Active</v>
      </c>
    </row>
    <row r="1245" ht="199.5" customHeight="1">
      <c r="A1245" s="28" t="s">
        <v>7647</v>
      </c>
      <c r="B1245" s="28" t="s">
        <v>3985</v>
      </c>
      <c r="C1245" s="32" t="s">
        <v>4006</v>
      </c>
      <c r="D1245" s="33" t="s">
        <v>1415</v>
      </c>
      <c r="E1245" s="28" t="s">
        <v>1416</v>
      </c>
      <c r="F1245" s="28" t="s">
        <v>7648</v>
      </c>
      <c r="G1245" s="28" t="s">
        <v>4099</v>
      </c>
      <c r="H1245" s="28" t="s">
        <v>3989</v>
      </c>
      <c r="I1245" s="28" t="s">
        <v>7649</v>
      </c>
      <c r="J1245" s="28" t="s">
        <v>7650</v>
      </c>
      <c r="K1245" s="28" t="s">
        <v>7651</v>
      </c>
      <c r="L1245" s="28" t="s">
        <v>7652</v>
      </c>
      <c r="M1245" s="28" t="s">
        <v>4104</v>
      </c>
      <c r="N1245" s="28" t="s">
        <v>3995</v>
      </c>
      <c r="O1245" s="28"/>
      <c r="P1245" s="29" t="str">
        <f t="array" ref="P1245">IFERROR(XLOOKUP(D1245, '2_Capability_Map'!$C$2:$C$200, '2_Capability_Map'!$M$2:$M$200, "Active"), "Active")</f>
        <v>Active</v>
      </c>
    </row>
    <row r="1246" ht="199.5" customHeight="1">
      <c r="A1246" s="28" t="s">
        <v>7653</v>
      </c>
      <c r="B1246" s="28" t="s">
        <v>3985</v>
      </c>
      <c r="C1246" s="32" t="s">
        <v>3986</v>
      </c>
      <c r="D1246" s="33" t="s">
        <v>1415</v>
      </c>
      <c r="E1246" s="28" t="s">
        <v>1416</v>
      </c>
      <c r="F1246" s="28" t="s">
        <v>7654</v>
      </c>
      <c r="G1246" s="28" t="s">
        <v>3988</v>
      </c>
      <c r="H1246" s="28" t="s">
        <v>3989</v>
      </c>
      <c r="I1246" s="28" t="s">
        <v>7655</v>
      </c>
      <c r="J1246" s="28" t="s">
        <v>7656</v>
      </c>
      <c r="K1246" s="28" t="s">
        <v>7657</v>
      </c>
      <c r="L1246" s="28" t="s">
        <v>7658</v>
      </c>
      <c r="M1246" s="28" t="s">
        <v>3994</v>
      </c>
      <c r="N1246" s="28" t="s">
        <v>3995</v>
      </c>
      <c r="O1246" s="28"/>
      <c r="P1246" s="29" t="str">
        <f t="array" ref="P1246">IFERROR(XLOOKUP(D1246, '2_Capability_Map'!$C$2:$C$200, '2_Capability_Map'!$M$2:$M$200, "Active"), "Active")</f>
        <v>Active</v>
      </c>
    </row>
    <row r="1247" ht="199.5" customHeight="1">
      <c r="A1247" s="28" t="s">
        <v>7659</v>
      </c>
      <c r="B1247" s="28" t="s">
        <v>3985</v>
      </c>
      <c r="C1247" s="32" t="s">
        <v>4015</v>
      </c>
      <c r="D1247" s="33" t="s">
        <v>1415</v>
      </c>
      <c r="E1247" s="28" t="s">
        <v>1416</v>
      </c>
      <c r="F1247" s="28" t="s">
        <v>7660</v>
      </c>
      <c r="G1247" s="28" t="s">
        <v>4017</v>
      </c>
      <c r="H1247" s="28" t="s">
        <v>3989</v>
      </c>
      <c r="I1247" s="28" t="s">
        <v>7661</v>
      </c>
      <c r="J1247" s="28" t="s">
        <v>7662</v>
      </c>
      <c r="K1247" s="28" t="s">
        <v>7663</v>
      </c>
      <c r="L1247" s="28" t="s">
        <v>7664</v>
      </c>
      <c r="M1247" s="28" t="s">
        <v>4022</v>
      </c>
      <c r="N1247" s="28" t="s">
        <v>3995</v>
      </c>
      <c r="O1247" s="28"/>
      <c r="P1247" s="29" t="str">
        <f t="array" ref="P1247">IFERROR(XLOOKUP(D1247, '2_Capability_Map'!$C$2:$C$200, '2_Capability_Map'!$M$2:$M$200, "Active"), "Active")</f>
        <v>Active</v>
      </c>
    </row>
    <row r="1248" ht="199.5" customHeight="1">
      <c r="A1248" s="28" t="s">
        <v>7665</v>
      </c>
      <c r="B1248" s="28" t="s">
        <v>3985</v>
      </c>
      <c r="C1248" s="32" t="s">
        <v>4006</v>
      </c>
      <c r="D1248" s="33" t="s">
        <v>1415</v>
      </c>
      <c r="E1248" s="28" t="s">
        <v>1416</v>
      </c>
      <c r="F1248" s="28" t="s">
        <v>7666</v>
      </c>
      <c r="G1248" s="28" t="s">
        <v>5335</v>
      </c>
      <c r="H1248" s="28" t="s">
        <v>3989</v>
      </c>
      <c r="I1248" s="28" t="s">
        <v>7667</v>
      </c>
      <c r="J1248" s="28" t="s">
        <v>7668</v>
      </c>
      <c r="K1248" s="28" t="s">
        <v>7669</v>
      </c>
      <c r="L1248" s="28" t="s">
        <v>7670</v>
      </c>
      <c r="M1248" s="28" t="s">
        <v>5340</v>
      </c>
      <c r="N1248" s="28" t="s">
        <v>3995</v>
      </c>
      <c r="O1248" s="28"/>
      <c r="P1248" s="29" t="str">
        <f t="array" ref="P1248">IFERROR(XLOOKUP(D1248, '2_Capability_Map'!$C$2:$C$200, '2_Capability_Map'!$M$2:$M$200, "Active"), "Active")</f>
        <v>Active</v>
      </c>
    </row>
    <row r="1249" ht="199.5" customHeight="1">
      <c r="A1249" s="28" t="s">
        <v>7671</v>
      </c>
      <c r="B1249" s="28" t="s">
        <v>3985</v>
      </c>
      <c r="C1249" s="32" t="s">
        <v>4006</v>
      </c>
      <c r="D1249" s="33" t="s">
        <v>1415</v>
      </c>
      <c r="E1249" s="28" t="s">
        <v>1416</v>
      </c>
      <c r="F1249" s="28" t="s">
        <v>7672</v>
      </c>
      <c r="G1249" s="28" t="s">
        <v>4107</v>
      </c>
      <c r="H1249" s="28" t="s">
        <v>3989</v>
      </c>
      <c r="I1249" s="28" t="s">
        <v>7673</v>
      </c>
      <c r="J1249" s="28" t="s">
        <v>7674</v>
      </c>
      <c r="K1249" s="28" t="s">
        <v>7675</v>
      </c>
      <c r="L1249" s="28" t="s">
        <v>7676</v>
      </c>
      <c r="M1249" s="28" t="s">
        <v>4112</v>
      </c>
      <c r="N1249" s="28" t="s">
        <v>3995</v>
      </c>
      <c r="O1249" s="28"/>
      <c r="P1249" s="29" t="str">
        <f t="array" ref="P1249">IFERROR(XLOOKUP(D1249, '2_Capability_Map'!$C$2:$C$200, '2_Capability_Map'!$M$2:$M$200, "Active"), "Active")</f>
        <v>Active</v>
      </c>
    </row>
    <row r="1250" ht="199.5" customHeight="1">
      <c r="A1250" s="28" t="s">
        <v>7677</v>
      </c>
      <c r="B1250" s="28" t="s">
        <v>3985</v>
      </c>
      <c r="C1250" s="32" t="s">
        <v>3986</v>
      </c>
      <c r="D1250" s="33" t="s">
        <v>1420</v>
      </c>
      <c r="E1250" s="28" t="s">
        <v>1421</v>
      </c>
      <c r="F1250" s="28" t="s">
        <v>7678</v>
      </c>
      <c r="G1250" s="28" t="s">
        <v>3988</v>
      </c>
      <c r="H1250" s="28" t="s">
        <v>3989</v>
      </c>
      <c r="I1250" s="28" t="s">
        <v>7679</v>
      </c>
      <c r="J1250" s="28" t="s">
        <v>7680</v>
      </c>
      <c r="K1250" s="28" t="s">
        <v>7681</v>
      </c>
      <c r="L1250" s="28" t="s">
        <v>7682</v>
      </c>
      <c r="M1250" s="28" t="s">
        <v>3994</v>
      </c>
      <c r="N1250" s="28" t="s">
        <v>3995</v>
      </c>
      <c r="O1250" s="28"/>
      <c r="P1250" s="29" t="str">
        <f t="array" ref="P1250">IFERROR(XLOOKUP(D1250, '2_Capability_Map'!$C$2:$C$200, '2_Capability_Map'!$M$2:$M$200, "Active"), "Active")</f>
        <v>Active</v>
      </c>
    </row>
    <row r="1251" ht="199.5" customHeight="1">
      <c r="A1251" s="28" t="s">
        <v>7683</v>
      </c>
      <c r="B1251" s="28" t="s">
        <v>3985</v>
      </c>
      <c r="C1251" s="32" t="s">
        <v>4006</v>
      </c>
      <c r="D1251" s="33" t="s">
        <v>1420</v>
      </c>
      <c r="E1251" s="28" t="s">
        <v>1421</v>
      </c>
      <c r="F1251" s="28" t="s">
        <v>7684</v>
      </c>
      <c r="G1251" s="28" t="s">
        <v>4115</v>
      </c>
      <c r="H1251" s="28" t="s">
        <v>3989</v>
      </c>
      <c r="I1251" s="28" t="s">
        <v>7685</v>
      </c>
      <c r="J1251" s="28" t="s">
        <v>7686</v>
      </c>
      <c r="K1251" s="28" t="s">
        <v>7687</v>
      </c>
      <c r="L1251" s="28" t="s">
        <v>7688</v>
      </c>
      <c r="M1251" s="28" t="s">
        <v>4120</v>
      </c>
      <c r="N1251" s="28" t="s">
        <v>3995</v>
      </c>
      <c r="O1251" s="28"/>
      <c r="P1251" s="29" t="str">
        <f t="array" ref="P1251">IFERROR(XLOOKUP(D1251, '2_Capability_Map'!$C$2:$C$200, '2_Capability_Map'!$M$2:$M$200, "Active"), "Active")</f>
        <v>Active</v>
      </c>
    </row>
    <row r="1252" ht="199.5" customHeight="1">
      <c r="A1252" s="28" t="s">
        <v>7689</v>
      </c>
      <c r="B1252" s="28" t="s">
        <v>3985</v>
      </c>
      <c r="C1252" s="32" t="s">
        <v>3986</v>
      </c>
      <c r="D1252" s="33" t="s">
        <v>1420</v>
      </c>
      <c r="E1252" s="28" t="s">
        <v>1421</v>
      </c>
      <c r="F1252" s="28" t="s">
        <v>7690</v>
      </c>
      <c r="G1252" s="28" t="s">
        <v>4354</v>
      </c>
      <c r="H1252" s="28" t="s">
        <v>3989</v>
      </c>
      <c r="I1252" s="28" t="s">
        <v>7691</v>
      </c>
      <c r="J1252" s="28" t="s">
        <v>7692</v>
      </c>
      <c r="K1252" s="28" t="s">
        <v>7693</v>
      </c>
      <c r="L1252" s="28" t="s">
        <v>7694</v>
      </c>
      <c r="M1252" s="28" t="s">
        <v>4359</v>
      </c>
      <c r="N1252" s="28" t="s">
        <v>3995</v>
      </c>
      <c r="O1252" s="28"/>
      <c r="P1252" s="29" t="str">
        <f t="array" ref="P1252">IFERROR(XLOOKUP(D1252, '2_Capability_Map'!$C$2:$C$200, '2_Capability_Map'!$M$2:$M$200, "Active"), "Active")</f>
        <v>Active</v>
      </c>
    </row>
    <row r="1253" ht="199.5" customHeight="1">
      <c r="A1253" s="28" t="s">
        <v>7695</v>
      </c>
      <c r="B1253" s="28" t="s">
        <v>3985</v>
      </c>
      <c r="C1253" s="32" t="s">
        <v>4006</v>
      </c>
      <c r="D1253" s="33" t="s">
        <v>1420</v>
      </c>
      <c r="E1253" s="28" t="s">
        <v>1421</v>
      </c>
      <c r="F1253" s="28" t="s">
        <v>7696</v>
      </c>
      <c r="G1253" s="28" t="s">
        <v>4099</v>
      </c>
      <c r="H1253" s="28" t="s">
        <v>3989</v>
      </c>
      <c r="I1253" s="28" t="s">
        <v>7697</v>
      </c>
      <c r="J1253" s="28" t="s">
        <v>7698</v>
      </c>
      <c r="K1253" s="28" t="s">
        <v>7699</v>
      </c>
      <c r="L1253" s="28" t="s">
        <v>7700</v>
      </c>
      <c r="M1253" s="28" t="s">
        <v>4104</v>
      </c>
      <c r="N1253" s="28" t="s">
        <v>3995</v>
      </c>
      <c r="O1253" s="28"/>
      <c r="P1253" s="29" t="str">
        <f t="array" ref="P1253">IFERROR(XLOOKUP(D1253, '2_Capability_Map'!$C$2:$C$200, '2_Capability_Map'!$M$2:$M$200, "Active"), "Active")</f>
        <v>Active</v>
      </c>
    </row>
    <row r="1254" ht="199.5" customHeight="1">
      <c r="A1254" s="28" t="s">
        <v>7701</v>
      </c>
      <c r="B1254" s="28" t="s">
        <v>3985</v>
      </c>
      <c r="C1254" s="32" t="s">
        <v>3997</v>
      </c>
      <c r="D1254" s="33" t="s">
        <v>1420</v>
      </c>
      <c r="E1254" s="28" t="s">
        <v>1421</v>
      </c>
      <c r="F1254" s="28" t="s">
        <v>7702</v>
      </c>
      <c r="G1254" s="28" t="s">
        <v>3999</v>
      </c>
      <c r="H1254" s="28" t="s">
        <v>3989</v>
      </c>
      <c r="I1254" s="28" t="s">
        <v>7703</v>
      </c>
      <c r="J1254" s="28" t="s">
        <v>7704</v>
      </c>
      <c r="K1254" s="28" t="s">
        <v>7705</v>
      </c>
      <c r="L1254" s="28" t="s">
        <v>7706</v>
      </c>
      <c r="M1254" s="28" t="s">
        <v>4004</v>
      </c>
      <c r="N1254" s="28" t="s">
        <v>3995</v>
      </c>
      <c r="O1254" s="28"/>
      <c r="P1254" s="29" t="str">
        <f t="array" ref="P1254">IFERROR(XLOOKUP(D1254, '2_Capability_Map'!$C$2:$C$200, '2_Capability_Map'!$M$2:$M$200, "Active"), "Active")</f>
        <v>Active</v>
      </c>
    </row>
    <row r="1255" ht="199.5" customHeight="1">
      <c r="A1255" s="28" t="s">
        <v>7707</v>
      </c>
      <c r="B1255" s="28" t="s">
        <v>3985</v>
      </c>
      <c r="C1255" s="32" t="s">
        <v>4006</v>
      </c>
      <c r="D1255" s="33" t="s">
        <v>1425</v>
      </c>
      <c r="E1255" s="28" t="s">
        <v>1426</v>
      </c>
      <c r="F1255" s="28" t="s">
        <v>7708</v>
      </c>
      <c r="G1255" s="28" t="s">
        <v>4649</v>
      </c>
      <c r="H1255" s="28" t="s">
        <v>3989</v>
      </c>
      <c r="I1255" s="28" t="s">
        <v>7709</v>
      </c>
      <c r="J1255" s="28" t="s">
        <v>7710</v>
      </c>
      <c r="K1255" s="28" t="s">
        <v>7711</v>
      </c>
      <c r="L1255" s="28" t="s">
        <v>7712</v>
      </c>
      <c r="M1255" s="28" t="s">
        <v>4654</v>
      </c>
      <c r="N1255" s="28" t="s">
        <v>3995</v>
      </c>
      <c r="O1255" s="28"/>
      <c r="P1255" s="29" t="str">
        <f t="array" ref="P1255">IFERROR(XLOOKUP(D1255, '2_Capability_Map'!$C$2:$C$200, '2_Capability_Map'!$M$2:$M$200, "Active"), "Active")</f>
        <v>Active</v>
      </c>
    </row>
    <row r="1256" ht="199.5" customHeight="1">
      <c r="A1256" s="28" t="s">
        <v>7713</v>
      </c>
      <c r="B1256" s="28" t="s">
        <v>3985</v>
      </c>
      <c r="C1256" s="32" t="s">
        <v>3997</v>
      </c>
      <c r="D1256" s="33" t="s">
        <v>1425</v>
      </c>
      <c r="E1256" s="28" t="s">
        <v>1426</v>
      </c>
      <c r="F1256" s="28" t="s">
        <v>7714</v>
      </c>
      <c r="G1256" s="28" t="s">
        <v>4502</v>
      </c>
      <c r="H1256" s="28" t="s">
        <v>3989</v>
      </c>
      <c r="I1256" s="28" t="s">
        <v>7715</v>
      </c>
      <c r="J1256" s="28" t="s">
        <v>7716</v>
      </c>
      <c r="K1256" s="28" t="s">
        <v>7717</v>
      </c>
      <c r="L1256" s="28" t="s">
        <v>7718</v>
      </c>
      <c r="M1256" s="28" t="s">
        <v>4507</v>
      </c>
      <c r="N1256" s="28" t="s">
        <v>3995</v>
      </c>
      <c r="O1256" s="28"/>
      <c r="P1256" s="29" t="str">
        <f t="array" ref="P1256">IFERROR(XLOOKUP(D1256, '2_Capability_Map'!$C$2:$C$200, '2_Capability_Map'!$M$2:$M$200, "Active"), "Active")</f>
        <v>Active</v>
      </c>
    </row>
    <row r="1257" ht="199.5" customHeight="1">
      <c r="A1257" s="28" t="s">
        <v>7719</v>
      </c>
      <c r="B1257" s="28" t="s">
        <v>3985</v>
      </c>
      <c r="C1257" s="32" t="s">
        <v>3997</v>
      </c>
      <c r="D1257" s="33" t="s">
        <v>1425</v>
      </c>
      <c r="E1257" s="28" t="s">
        <v>1426</v>
      </c>
      <c r="F1257" s="28" t="s">
        <v>7720</v>
      </c>
      <c r="G1257" s="28" t="s">
        <v>4219</v>
      </c>
      <c r="H1257" s="28" t="s">
        <v>3989</v>
      </c>
      <c r="I1257" s="28" t="s">
        <v>7721</v>
      </c>
      <c r="J1257" s="28" t="s">
        <v>7722</v>
      </c>
      <c r="K1257" s="28" t="s">
        <v>7723</v>
      </c>
      <c r="L1257" s="28" t="s">
        <v>7724</v>
      </c>
      <c r="M1257" s="28" t="s">
        <v>4224</v>
      </c>
      <c r="N1257" s="28" t="s">
        <v>3995</v>
      </c>
      <c r="O1257" s="28"/>
      <c r="P1257" s="29" t="str">
        <f t="array" ref="P1257">IFERROR(XLOOKUP(D1257, '2_Capability_Map'!$C$2:$C$200, '2_Capability_Map'!$M$2:$M$200, "Active"), "Active")</f>
        <v>Active</v>
      </c>
    </row>
    <row r="1258" ht="199.5" customHeight="1">
      <c r="A1258" s="28" t="s">
        <v>7725</v>
      </c>
      <c r="B1258" s="28" t="s">
        <v>3985</v>
      </c>
      <c r="C1258" s="32" t="s">
        <v>3986</v>
      </c>
      <c r="D1258" s="33" t="s">
        <v>1425</v>
      </c>
      <c r="E1258" s="28" t="s">
        <v>1426</v>
      </c>
      <c r="F1258" s="28" t="s">
        <v>7726</v>
      </c>
      <c r="G1258" s="28" t="s">
        <v>4257</v>
      </c>
      <c r="H1258" s="28" t="s">
        <v>3989</v>
      </c>
      <c r="I1258" s="28" t="s">
        <v>7727</v>
      </c>
      <c r="J1258" s="28" t="s">
        <v>7728</v>
      </c>
      <c r="K1258" s="28" t="s">
        <v>7729</v>
      </c>
      <c r="L1258" s="28" t="s">
        <v>7730</v>
      </c>
      <c r="M1258" s="28" t="s">
        <v>4262</v>
      </c>
      <c r="N1258" s="28" t="s">
        <v>3995</v>
      </c>
      <c r="O1258" s="28"/>
      <c r="P1258" s="29" t="str">
        <f t="array" ref="P1258">IFERROR(XLOOKUP(D1258, '2_Capability_Map'!$C$2:$C$200, '2_Capability_Map'!$M$2:$M$200, "Active"), "Active")</f>
        <v>Active</v>
      </c>
    </row>
    <row r="1259" ht="199.5" customHeight="1">
      <c r="A1259" s="28" t="s">
        <v>7731</v>
      </c>
      <c r="B1259" s="28" t="s">
        <v>3985</v>
      </c>
      <c r="C1259" s="32" t="s">
        <v>3997</v>
      </c>
      <c r="D1259" s="33" t="s">
        <v>1425</v>
      </c>
      <c r="E1259" s="28" t="s">
        <v>1426</v>
      </c>
      <c r="F1259" s="28" t="s">
        <v>7732</v>
      </c>
      <c r="G1259" s="28" t="s">
        <v>4446</v>
      </c>
      <c r="H1259" s="28" t="s">
        <v>3989</v>
      </c>
      <c r="I1259" s="28" t="s">
        <v>7733</v>
      </c>
      <c r="J1259" s="28" t="s">
        <v>7734</v>
      </c>
      <c r="K1259" s="28" t="s">
        <v>7735</v>
      </c>
      <c r="L1259" s="28" t="s">
        <v>7736</v>
      </c>
      <c r="M1259" s="28" t="s">
        <v>4451</v>
      </c>
      <c r="N1259" s="28" t="s">
        <v>3995</v>
      </c>
      <c r="O1259" s="28"/>
      <c r="P1259" s="29" t="str">
        <f t="array" ref="P1259">IFERROR(XLOOKUP(D1259, '2_Capability_Map'!$C$2:$C$200, '2_Capability_Map'!$M$2:$M$200, "Active"), "Active")</f>
        <v>Active</v>
      </c>
    </row>
    <row r="1260" ht="199.5" customHeight="1">
      <c r="A1260" s="28" t="s">
        <v>7737</v>
      </c>
      <c r="B1260" s="28" t="s">
        <v>3985</v>
      </c>
      <c r="C1260" s="32" t="s">
        <v>4006</v>
      </c>
      <c r="D1260" s="33" t="s">
        <v>1431</v>
      </c>
      <c r="E1260" s="28" t="s">
        <v>1432</v>
      </c>
      <c r="F1260" s="28" t="s">
        <v>7738</v>
      </c>
      <c r="G1260" s="28" t="s">
        <v>4649</v>
      </c>
      <c r="H1260" s="28" t="s">
        <v>3989</v>
      </c>
      <c r="I1260" s="28" t="s">
        <v>7739</v>
      </c>
      <c r="J1260" s="28" t="s">
        <v>7740</v>
      </c>
      <c r="K1260" s="28" t="s">
        <v>7741</v>
      </c>
      <c r="L1260" s="28" t="s">
        <v>7742</v>
      </c>
      <c r="M1260" s="28" t="s">
        <v>4654</v>
      </c>
      <c r="N1260" s="28" t="s">
        <v>3995</v>
      </c>
      <c r="O1260" s="28"/>
      <c r="P1260" s="29" t="str">
        <f t="array" ref="P1260">IFERROR(XLOOKUP(D1260, '2_Capability_Map'!$C$2:$C$200, '2_Capability_Map'!$M$2:$M$200, "Active"), "Active")</f>
        <v>Active</v>
      </c>
    </row>
    <row r="1261" ht="199.5" customHeight="1">
      <c r="A1261" s="28" t="s">
        <v>7743</v>
      </c>
      <c r="B1261" s="28" t="s">
        <v>3985</v>
      </c>
      <c r="C1261" s="32" t="s">
        <v>3997</v>
      </c>
      <c r="D1261" s="33" t="s">
        <v>1431</v>
      </c>
      <c r="E1261" s="28" t="s">
        <v>1432</v>
      </c>
      <c r="F1261" s="28" t="s">
        <v>7744</v>
      </c>
      <c r="G1261" s="28" t="s">
        <v>4219</v>
      </c>
      <c r="H1261" s="28" t="s">
        <v>3989</v>
      </c>
      <c r="I1261" s="28" t="s">
        <v>7745</v>
      </c>
      <c r="J1261" s="28" t="s">
        <v>7746</v>
      </c>
      <c r="K1261" s="28" t="s">
        <v>7747</v>
      </c>
      <c r="L1261" s="28" t="s">
        <v>7748</v>
      </c>
      <c r="M1261" s="28" t="s">
        <v>4224</v>
      </c>
      <c r="N1261" s="28" t="s">
        <v>3995</v>
      </c>
      <c r="O1261" s="28"/>
      <c r="P1261" s="29" t="str">
        <f t="array" ref="P1261">IFERROR(XLOOKUP(D1261, '2_Capability_Map'!$C$2:$C$200, '2_Capability_Map'!$M$2:$M$200, "Active"), "Active")</f>
        <v>Active</v>
      </c>
    </row>
    <row r="1262" ht="199.5" customHeight="1">
      <c r="A1262" s="28" t="s">
        <v>7749</v>
      </c>
      <c r="B1262" s="28" t="s">
        <v>3985</v>
      </c>
      <c r="C1262" s="32" t="s">
        <v>3997</v>
      </c>
      <c r="D1262" s="33" t="s">
        <v>1431</v>
      </c>
      <c r="E1262" s="28" t="s">
        <v>1432</v>
      </c>
      <c r="F1262" s="28" t="s">
        <v>7750</v>
      </c>
      <c r="G1262" s="28" t="s">
        <v>4446</v>
      </c>
      <c r="H1262" s="28" t="s">
        <v>3989</v>
      </c>
      <c r="I1262" s="28" t="s">
        <v>7751</v>
      </c>
      <c r="J1262" s="28" t="s">
        <v>7752</v>
      </c>
      <c r="K1262" s="28" t="s">
        <v>7753</v>
      </c>
      <c r="L1262" s="28" t="s">
        <v>7754</v>
      </c>
      <c r="M1262" s="28" t="s">
        <v>4451</v>
      </c>
      <c r="N1262" s="28" t="s">
        <v>3995</v>
      </c>
      <c r="O1262" s="28"/>
      <c r="P1262" s="29" t="str">
        <f t="array" ref="P1262">IFERROR(XLOOKUP(D1262, '2_Capability_Map'!$C$2:$C$200, '2_Capability_Map'!$M$2:$M$200, "Active"), "Active")</f>
        <v>Active</v>
      </c>
    </row>
    <row r="1263" ht="199.5" customHeight="1">
      <c r="A1263" s="28" t="s">
        <v>7755</v>
      </c>
      <c r="B1263" s="28" t="s">
        <v>3985</v>
      </c>
      <c r="C1263" s="32" t="s">
        <v>3986</v>
      </c>
      <c r="D1263" s="33" t="s">
        <v>1431</v>
      </c>
      <c r="E1263" s="28" t="s">
        <v>1432</v>
      </c>
      <c r="F1263" s="28" t="s">
        <v>7756</v>
      </c>
      <c r="G1263" s="28" t="s">
        <v>4257</v>
      </c>
      <c r="H1263" s="28" t="s">
        <v>3989</v>
      </c>
      <c r="I1263" s="28" t="s">
        <v>7757</v>
      </c>
      <c r="J1263" s="28" t="s">
        <v>7758</v>
      </c>
      <c r="K1263" s="28" t="s">
        <v>7759</v>
      </c>
      <c r="L1263" s="28" t="s">
        <v>7760</v>
      </c>
      <c r="M1263" s="28" t="s">
        <v>4262</v>
      </c>
      <c r="N1263" s="28" t="s">
        <v>3995</v>
      </c>
      <c r="O1263" s="28"/>
      <c r="P1263" s="29" t="str">
        <f t="array" ref="P1263">IFERROR(XLOOKUP(D1263, '2_Capability_Map'!$C$2:$C$200, '2_Capability_Map'!$M$2:$M$200, "Active"), "Active")</f>
        <v>Active</v>
      </c>
    </row>
    <row r="1264" ht="199.5" customHeight="1">
      <c r="A1264" s="28" t="s">
        <v>7761</v>
      </c>
      <c r="B1264" s="28" t="s">
        <v>3985</v>
      </c>
      <c r="C1264" s="32" t="s">
        <v>3997</v>
      </c>
      <c r="D1264" s="33" t="s">
        <v>1431</v>
      </c>
      <c r="E1264" s="28" t="s">
        <v>1432</v>
      </c>
      <c r="F1264" s="28" t="s">
        <v>7762</v>
      </c>
      <c r="G1264" s="28" t="s">
        <v>4502</v>
      </c>
      <c r="H1264" s="28" t="s">
        <v>3989</v>
      </c>
      <c r="I1264" s="28" t="s">
        <v>7763</v>
      </c>
      <c r="J1264" s="28" t="s">
        <v>7764</v>
      </c>
      <c r="K1264" s="28" t="s">
        <v>7765</v>
      </c>
      <c r="L1264" s="28" t="s">
        <v>7766</v>
      </c>
      <c r="M1264" s="28" t="s">
        <v>4507</v>
      </c>
      <c r="N1264" s="28" t="s">
        <v>3995</v>
      </c>
      <c r="O1264" s="28"/>
      <c r="P1264" s="29" t="str">
        <f t="array" ref="P1264">IFERROR(XLOOKUP(D1264, '2_Capability_Map'!$C$2:$C$200, '2_Capability_Map'!$M$2:$M$200, "Active"), "Active")</f>
        <v>Active</v>
      </c>
    </row>
    <row r="1265" ht="199.5" customHeight="1">
      <c r="A1265" s="28" t="s">
        <v>7767</v>
      </c>
      <c r="B1265" s="28" t="s">
        <v>3985</v>
      </c>
      <c r="C1265" s="32" t="s">
        <v>4006</v>
      </c>
      <c r="D1265" s="33" t="s">
        <v>1436</v>
      </c>
      <c r="E1265" s="28" t="s">
        <v>1437</v>
      </c>
      <c r="F1265" s="28" t="s">
        <v>7768</v>
      </c>
      <c r="G1265" s="28" t="s">
        <v>4649</v>
      </c>
      <c r="H1265" s="28" t="s">
        <v>3989</v>
      </c>
      <c r="I1265" s="28" t="s">
        <v>7769</v>
      </c>
      <c r="J1265" s="28" t="s">
        <v>7770</v>
      </c>
      <c r="K1265" s="28" t="s">
        <v>7771</v>
      </c>
      <c r="L1265" s="28" t="s">
        <v>7772</v>
      </c>
      <c r="M1265" s="28" t="s">
        <v>4654</v>
      </c>
      <c r="N1265" s="28" t="s">
        <v>3995</v>
      </c>
      <c r="O1265" s="28"/>
      <c r="P1265" s="29" t="str">
        <f t="array" ref="P1265">IFERROR(XLOOKUP(D1265, '2_Capability_Map'!$C$2:$C$200, '2_Capability_Map'!$M$2:$M$200, "Active"), "Active")</f>
        <v>Active</v>
      </c>
    </row>
    <row r="1266" ht="199.5" customHeight="1">
      <c r="A1266" s="28" t="s">
        <v>7773</v>
      </c>
      <c r="B1266" s="28" t="s">
        <v>3985</v>
      </c>
      <c r="C1266" s="32" t="s">
        <v>3986</v>
      </c>
      <c r="D1266" s="33" t="s">
        <v>1436</v>
      </c>
      <c r="E1266" s="28" t="s">
        <v>1437</v>
      </c>
      <c r="F1266" s="28" t="s">
        <v>7774</v>
      </c>
      <c r="G1266" s="28" t="s">
        <v>4257</v>
      </c>
      <c r="H1266" s="28" t="s">
        <v>3989</v>
      </c>
      <c r="I1266" s="28" t="s">
        <v>7775</v>
      </c>
      <c r="J1266" s="28" t="s">
        <v>7776</v>
      </c>
      <c r="K1266" s="28" t="s">
        <v>7777</v>
      </c>
      <c r="L1266" s="28" t="s">
        <v>7778</v>
      </c>
      <c r="M1266" s="28" t="s">
        <v>4262</v>
      </c>
      <c r="N1266" s="28" t="s">
        <v>3995</v>
      </c>
      <c r="O1266" s="28"/>
      <c r="P1266" s="29" t="str">
        <f t="array" ref="P1266">IFERROR(XLOOKUP(D1266, '2_Capability_Map'!$C$2:$C$200, '2_Capability_Map'!$M$2:$M$200, "Active"), "Active")</f>
        <v>Active</v>
      </c>
    </row>
    <row r="1267" ht="199.5" customHeight="1">
      <c r="A1267" s="28" t="s">
        <v>7779</v>
      </c>
      <c r="B1267" s="28" t="s">
        <v>3985</v>
      </c>
      <c r="C1267" s="32" t="s">
        <v>3997</v>
      </c>
      <c r="D1267" s="33" t="s">
        <v>1436</v>
      </c>
      <c r="E1267" s="28" t="s">
        <v>1437</v>
      </c>
      <c r="F1267" s="28" t="s">
        <v>7780</v>
      </c>
      <c r="G1267" s="28" t="s">
        <v>4446</v>
      </c>
      <c r="H1267" s="28" t="s">
        <v>3989</v>
      </c>
      <c r="I1267" s="28" t="s">
        <v>7781</v>
      </c>
      <c r="J1267" s="28" t="s">
        <v>7782</v>
      </c>
      <c r="K1267" s="28" t="s">
        <v>7783</v>
      </c>
      <c r="L1267" s="28" t="s">
        <v>7784</v>
      </c>
      <c r="M1267" s="28" t="s">
        <v>4451</v>
      </c>
      <c r="N1267" s="28" t="s">
        <v>3995</v>
      </c>
      <c r="O1267" s="28"/>
      <c r="P1267" s="29" t="str">
        <f t="array" ref="P1267">IFERROR(XLOOKUP(D1267, '2_Capability_Map'!$C$2:$C$200, '2_Capability_Map'!$M$2:$M$200, "Active"), "Active")</f>
        <v>Active</v>
      </c>
    </row>
    <row r="1268" ht="199.5" customHeight="1">
      <c r="A1268" s="28" t="s">
        <v>7785</v>
      </c>
      <c r="B1268" s="28" t="s">
        <v>3985</v>
      </c>
      <c r="C1268" s="32" t="s">
        <v>3997</v>
      </c>
      <c r="D1268" s="33" t="s">
        <v>1436</v>
      </c>
      <c r="E1268" s="28" t="s">
        <v>1437</v>
      </c>
      <c r="F1268" s="28" t="s">
        <v>7786</v>
      </c>
      <c r="G1268" s="28" t="s">
        <v>4219</v>
      </c>
      <c r="H1268" s="28" t="s">
        <v>3989</v>
      </c>
      <c r="I1268" s="28" t="s">
        <v>7787</v>
      </c>
      <c r="J1268" s="28" t="s">
        <v>7788</v>
      </c>
      <c r="K1268" s="28" t="s">
        <v>7789</v>
      </c>
      <c r="L1268" s="28" t="s">
        <v>7790</v>
      </c>
      <c r="M1268" s="28" t="s">
        <v>4224</v>
      </c>
      <c r="N1268" s="28" t="s">
        <v>3995</v>
      </c>
      <c r="O1268" s="28"/>
      <c r="P1268" s="29" t="str">
        <f t="array" ref="P1268">IFERROR(XLOOKUP(D1268, '2_Capability_Map'!$C$2:$C$200, '2_Capability_Map'!$M$2:$M$200, "Active"), "Active")</f>
        <v>Active</v>
      </c>
    </row>
    <row r="1269" ht="199.5" customHeight="1">
      <c r="A1269" s="28" t="s">
        <v>7791</v>
      </c>
      <c r="B1269" s="28" t="s">
        <v>3985</v>
      </c>
      <c r="C1269" s="32" t="s">
        <v>3997</v>
      </c>
      <c r="D1269" s="33" t="s">
        <v>1436</v>
      </c>
      <c r="E1269" s="28" t="s">
        <v>1437</v>
      </c>
      <c r="F1269" s="28" t="s">
        <v>7792</v>
      </c>
      <c r="G1269" s="28" t="s">
        <v>4502</v>
      </c>
      <c r="H1269" s="28" t="s">
        <v>3989</v>
      </c>
      <c r="I1269" s="28" t="s">
        <v>7793</v>
      </c>
      <c r="J1269" s="28" t="s">
        <v>7794</v>
      </c>
      <c r="K1269" s="28" t="s">
        <v>7795</v>
      </c>
      <c r="L1269" s="28" t="s">
        <v>7796</v>
      </c>
      <c r="M1269" s="28" t="s">
        <v>4507</v>
      </c>
      <c r="N1269" s="28" t="s">
        <v>3995</v>
      </c>
      <c r="O1269" s="28"/>
      <c r="P1269" s="29" t="str">
        <f t="array" ref="P1269">IFERROR(XLOOKUP(D1269, '2_Capability_Map'!$C$2:$C$200, '2_Capability_Map'!$M$2:$M$200, "Active"), "Active")</f>
        <v>Active</v>
      </c>
    </row>
    <row r="1270" ht="199.5" customHeight="1">
      <c r="A1270" s="28" t="s">
        <v>7797</v>
      </c>
      <c r="B1270" s="28" t="s">
        <v>3985</v>
      </c>
      <c r="C1270" s="32" t="s">
        <v>3997</v>
      </c>
      <c r="D1270" s="33" t="s">
        <v>1441</v>
      </c>
      <c r="E1270" s="28" t="s">
        <v>1442</v>
      </c>
      <c r="F1270" s="28" t="s">
        <v>7798</v>
      </c>
      <c r="G1270" s="28" t="s">
        <v>4502</v>
      </c>
      <c r="H1270" s="28" t="s">
        <v>3989</v>
      </c>
      <c r="I1270" s="28" t="s">
        <v>7799</v>
      </c>
      <c r="J1270" s="28" t="s">
        <v>7800</v>
      </c>
      <c r="K1270" s="28" t="s">
        <v>7801</v>
      </c>
      <c r="L1270" s="28" t="s">
        <v>7802</v>
      </c>
      <c r="M1270" s="28" t="s">
        <v>4507</v>
      </c>
      <c r="N1270" s="28" t="s">
        <v>3995</v>
      </c>
      <c r="O1270" s="28"/>
      <c r="P1270" s="29" t="str">
        <f t="array" ref="P1270">IFERROR(XLOOKUP(D1270, '2_Capability_Map'!$C$2:$C$200, '2_Capability_Map'!$M$2:$M$200, "Active"), "Active")</f>
        <v>Active</v>
      </c>
    </row>
    <row r="1271" ht="199.5" customHeight="1">
      <c r="A1271" s="28" t="s">
        <v>7803</v>
      </c>
      <c r="B1271" s="28" t="s">
        <v>3985</v>
      </c>
      <c r="C1271" s="32" t="s">
        <v>3997</v>
      </c>
      <c r="D1271" s="33" t="s">
        <v>1441</v>
      </c>
      <c r="E1271" s="28" t="s">
        <v>1442</v>
      </c>
      <c r="F1271" s="28" t="s">
        <v>7804</v>
      </c>
      <c r="G1271" s="28" t="s">
        <v>4629</v>
      </c>
      <c r="H1271" s="28" t="s">
        <v>3989</v>
      </c>
      <c r="I1271" s="28" t="s">
        <v>7805</v>
      </c>
      <c r="J1271" s="28" t="s">
        <v>7806</v>
      </c>
      <c r="K1271" s="28" t="s">
        <v>7807</v>
      </c>
      <c r="L1271" s="28" t="s">
        <v>7808</v>
      </c>
      <c r="M1271" s="28" t="s">
        <v>4634</v>
      </c>
      <c r="N1271" s="28" t="s">
        <v>3995</v>
      </c>
      <c r="O1271" s="28"/>
      <c r="P1271" s="29" t="str">
        <f t="array" ref="P1271">IFERROR(XLOOKUP(D1271, '2_Capability_Map'!$C$2:$C$200, '2_Capability_Map'!$M$2:$M$200, "Active"), "Active")</f>
        <v>Active</v>
      </c>
    </row>
    <row r="1272" ht="199.5" customHeight="1">
      <c r="A1272" s="28" t="s">
        <v>7809</v>
      </c>
      <c r="B1272" s="28" t="s">
        <v>3985</v>
      </c>
      <c r="C1272" s="32" t="s">
        <v>4999</v>
      </c>
      <c r="D1272" s="33" t="s">
        <v>1441</v>
      </c>
      <c r="E1272" s="28" t="s">
        <v>1442</v>
      </c>
      <c r="F1272" s="28" t="s">
        <v>7810</v>
      </c>
      <c r="G1272" s="28" t="s">
        <v>5001</v>
      </c>
      <c r="H1272" s="28" t="s">
        <v>3989</v>
      </c>
      <c r="I1272" s="28" t="s">
        <v>7811</v>
      </c>
      <c r="J1272" s="28" t="s">
        <v>7812</v>
      </c>
      <c r="K1272" s="28" t="s">
        <v>7813</v>
      </c>
      <c r="L1272" s="28" t="s">
        <v>7814</v>
      </c>
      <c r="M1272" s="28" t="s">
        <v>5006</v>
      </c>
      <c r="N1272" s="28" t="s">
        <v>3995</v>
      </c>
      <c r="O1272" s="28"/>
      <c r="P1272" s="29" t="str">
        <f t="array" ref="P1272">IFERROR(XLOOKUP(D1272, '2_Capability_Map'!$C$2:$C$200, '2_Capability_Map'!$M$2:$M$200, "Active"), "Active")</f>
        <v>Active</v>
      </c>
    </row>
    <row r="1273" ht="199.5" customHeight="1">
      <c r="A1273" s="28" t="s">
        <v>7815</v>
      </c>
      <c r="B1273" s="28" t="s">
        <v>3985</v>
      </c>
      <c r="C1273" s="32" t="s">
        <v>3997</v>
      </c>
      <c r="D1273" s="33" t="s">
        <v>1441</v>
      </c>
      <c r="E1273" s="28" t="s">
        <v>1442</v>
      </c>
      <c r="F1273" s="28" t="s">
        <v>7816</v>
      </c>
      <c r="G1273" s="28" t="s">
        <v>4219</v>
      </c>
      <c r="H1273" s="28" t="s">
        <v>3989</v>
      </c>
      <c r="I1273" s="28" t="s">
        <v>7817</v>
      </c>
      <c r="J1273" s="28" t="s">
        <v>7818</v>
      </c>
      <c r="K1273" s="28" t="s">
        <v>7819</v>
      </c>
      <c r="L1273" s="28" t="s">
        <v>7820</v>
      </c>
      <c r="M1273" s="28" t="s">
        <v>4224</v>
      </c>
      <c r="N1273" s="28" t="s">
        <v>3995</v>
      </c>
      <c r="O1273" s="28"/>
      <c r="P1273" s="29" t="str">
        <f t="array" ref="P1273">IFERROR(XLOOKUP(D1273, '2_Capability_Map'!$C$2:$C$200, '2_Capability_Map'!$M$2:$M$200, "Active"), "Active")</f>
        <v>Active</v>
      </c>
    </row>
    <row r="1274" ht="199.5" customHeight="1">
      <c r="A1274" s="28" t="s">
        <v>7821</v>
      </c>
      <c r="B1274" s="28" t="s">
        <v>3985</v>
      </c>
      <c r="C1274" s="32" t="s">
        <v>4006</v>
      </c>
      <c r="D1274" s="33" t="s">
        <v>1441</v>
      </c>
      <c r="E1274" s="28" t="s">
        <v>1442</v>
      </c>
      <c r="F1274" s="28" t="s">
        <v>7822</v>
      </c>
      <c r="G1274" s="28" t="s">
        <v>4265</v>
      </c>
      <c r="H1274" s="28" t="s">
        <v>3989</v>
      </c>
      <c r="I1274" s="28" t="s">
        <v>7823</v>
      </c>
      <c r="J1274" s="28" t="s">
        <v>7824</v>
      </c>
      <c r="K1274" s="28" t="s">
        <v>4268</v>
      </c>
      <c r="L1274" s="28" t="s">
        <v>7825</v>
      </c>
      <c r="M1274" s="28" t="s">
        <v>4270</v>
      </c>
      <c r="N1274" s="28" t="s">
        <v>3995</v>
      </c>
      <c r="O1274" s="28"/>
      <c r="P1274" s="29" t="str">
        <f t="array" ref="P1274">IFERROR(XLOOKUP(D1274, '2_Capability_Map'!$C$2:$C$200, '2_Capability_Map'!$M$2:$M$200, "Active"), "Active")</f>
        <v>Active</v>
      </c>
    </row>
    <row r="1275" ht="199.5" customHeight="1">
      <c r="A1275" s="28" t="s">
        <v>7826</v>
      </c>
      <c r="B1275" s="28" t="s">
        <v>3985</v>
      </c>
      <c r="C1275" s="32" t="s">
        <v>3997</v>
      </c>
      <c r="D1275" s="33" t="s">
        <v>1446</v>
      </c>
      <c r="E1275" s="28" t="s">
        <v>1447</v>
      </c>
      <c r="F1275" s="28" t="s">
        <v>7827</v>
      </c>
      <c r="G1275" s="28" t="s">
        <v>3999</v>
      </c>
      <c r="H1275" s="28" t="s">
        <v>3989</v>
      </c>
      <c r="I1275" s="28" t="s">
        <v>7828</v>
      </c>
      <c r="J1275" s="28" t="s">
        <v>7829</v>
      </c>
      <c r="K1275" s="28" t="s">
        <v>7830</v>
      </c>
      <c r="L1275" s="28" t="s">
        <v>7831</v>
      </c>
      <c r="M1275" s="28" t="s">
        <v>4004</v>
      </c>
      <c r="N1275" s="28" t="s">
        <v>3995</v>
      </c>
      <c r="O1275" s="28"/>
      <c r="P1275" s="29" t="str">
        <f t="array" ref="P1275">IFERROR(XLOOKUP(D1275, '2_Capability_Map'!$C$2:$C$200, '2_Capability_Map'!$M$2:$M$200, "Active"), "Active")</f>
        <v>Active</v>
      </c>
    </row>
    <row r="1276" ht="199.5" customHeight="1">
      <c r="A1276" s="28" t="s">
        <v>7832</v>
      </c>
      <c r="B1276" s="28" t="s">
        <v>3985</v>
      </c>
      <c r="C1276" s="32" t="s">
        <v>3986</v>
      </c>
      <c r="D1276" s="33" t="s">
        <v>1446</v>
      </c>
      <c r="E1276" s="28" t="s">
        <v>1447</v>
      </c>
      <c r="F1276" s="28" t="s">
        <v>7833</v>
      </c>
      <c r="G1276" s="28" t="s">
        <v>4257</v>
      </c>
      <c r="H1276" s="28" t="s">
        <v>3989</v>
      </c>
      <c r="I1276" s="28" t="s">
        <v>7834</v>
      </c>
      <c r="J1276" s="28" t="s">
        <v>7835</v>
      </c>
      <c r="K1276" s="28" t="s">
        <v>7836</v>
      </c>
      <c r="L1276" s="28" t="s">
        <v>7837</v>
      </c>
      <c r="M1276" s="28" t="s">
        <v>4262</v>
      </c>
      <c r="N1276" s="28" t="s">
        <v>3995</v>
      </c>
      <c r="O1276" s="28"/>
      <c r="P1276" s="29" t="str">
        <f t="array" ref="P1276">IFERROR(XLOOKUP(D1276, '2_Capability_Map'!$C$2:$C$200, '2_Capability_Map'!$M$2:$M$200, "Active"), "Active")</f>
        <v>Active</v>
      </c>
    </row>
    <row r="1277" ht="199.5" customHeight="1">
      <c r="A1277" s="28" t="s">
        <v>7838</v>
      </c>
      <c r="B1277" s="28" t="s">
        <v>3985</v>
      </c>
      <c r="C1277" s="32" t="s">
        <v>4006</v>
      </c>
      <c r="D1277" s="33" t="s">
        <v>1446</v>
      </c>
      <c r="E1277" s="28" t="s">
        <v>1447</v>
      </c>
      <c r="F1277" s="28" t="s">
        <v>7839</v>
      </c>
      <c r="G1277" s="28" t="s">
        <v>4265</v>
      </c>
      <c r="H1277" s="28" t="s">
        <v>3989</v>
      </c>
      <c r="I1277" s="28" t="s">
        <v>7840</v>
      </c>
      <c r="J1277" s="28" t="s">
        <v>7841</v>
      </c>
      <c r="K1277" s="28" t="s">
        <v>4268</v>
      </c>
      <c r="L1277" s="28" t="s">
        <v>7842</v>
      </c>
      <c r="M1277" s="28" t="s">
        <v>4270</v>
      </c>
      <c r="N1277" s="28" t="s">
        <v>3995</v>
      </c>
      <c r="O1277" s="28"/>
      <c r="P1277" s="29" t="str">
        <f t="array" ref="P1277">IFERROR(XLOOKUP(D1277, '2_Capability_Map'!$C$2:$C$200, '2_Capability_Map'!$M$2:$M$200, "Active"), "Active")</f>
        <v>Active</v>
      </c>
    </row>
    <row r="1278" ht="199.5" customHeight="1">
      <c r="A1278" s="28" t="s">
        <v>7843</v>
      </c>
      <c r="B1278" s="28" t="s">
        <v>3985</v>
      </c>
      <c r="C1278" s="32" t="s">
        <v>3986</v>
      </c>
      <c r="D1278" s="33" t="s">
        <v>1446</v>
      </c>
      <c r="E1278" s="28" t="s">
        <v>1447</v>
      </c>
      <c r="F1278" s="28" t="s">
        <v>7844</v>
      </c>
      <c r="G1278" s="28" t="s">
        <v>3988</v>
      </c>
      <c r="H1278" s="28" t="s">
        <v>3989</v>
      </c>
      <c r="I1278" s="28" t="s">
        <v>7845</v>
      </c>
      <c r="J1278" s="28" t="s">
        <v>7846</v>
      </c>
      <c r="K1278" s="28" t="s">
        <v>7847</v>
      </c>
      <c r="L1278" s="28" t="s">
        <v>7848</v>
      </c>
      <c r="M1278" s="28" t="s">
        <v>3994</v>
      </c>
      <c r="N1278" s="28" t="s">
        <v>3995</v>
      </c>
      <c r="O1278" s="28"/>
      <c r="P1278" s="29" t="str">
        <f t="array" ref="P1278">IFERROR(XLOOKUP(D1278, '2_Capability_Map'!$C$2:$C$200, '2_Capability_Map'!$M$2:$M$200, "Active"), "Active")</f>
        <v>Active</v>
      </c>
    </row>
    <row r="1279" ht="199.5" customHeight="1">
      <c r="A1279" s="28" t="s">
        <v>7849</v>
      </c>
      <c r="B1279" s="28" t="s">
        <v>3985</v>
      </c>
      <c r="C1279" s="32" t="s">
        <v>3997</v>
      </c>
      <c r="D1279" s="33" t="s">
        <v>1451</v>
      </c>
      <c r="E1279" s="28" t="s">
        <v>1452</v>
      </c>
      <c r="F1279" s="28" t="s">
        <v>7850</v>
      </c>
      <c r="G1279" s="28" t="s">
        <v>4219</v>
      </c>
      <c r="H1279" s="28" t="s">
        <v>3989</v>
      </c>
      <c r="I1279" s="28" t="s">
        <v>7851</v>
      </c>
      <c r="J1279" s="28" t="s">
        <v>7852</v>
      </c>
      <c r="K1279" s="28" t="s">
        <v>7853</v>
      </c>
      <c r="L1279" s="28" t="s">
        <v>7854</v>
      </c>
      <c r="M1279" s="28" t="s">
        <v>4224</v>
      </c>
      <c r="N1279" s="28" t="s">
        <v>3995</v>
      </c>
      <c r="O1279" s="28"/>
      <c r="P1279" s="29" t="str">
        <f t="array" ref="P1279">IFERROR(XLOOKUP(D1279, '2_Capability_Map'!$C$2:$C$200, '2_Capability_Map'!$M$2:$M$200, "Active"), "Active")</f>
        <v>Active</v>
      </c>
    </row>
    <row r="1280" ht="199.5" customHeight="1">
      <c r="A1280" s="28" t="s">
        <v>7855</v>
      </c>
      <c r="B1280" s="28" t="s">
        <v>3985</v>
      </c>
      <c r="C1280" s="32" t="s">
        <v>4006</v>
      </c>
      <c r="D1280" s="33" t="s">
        <v>1451</v>
      </c>
      <c r="E1280" s="28" t="s">
        <v>1452</v>
      </c>
      <c r="F1280" s="28" t="s">
        <v>7856</v>
      </c>
      <c r="G1280" s="28" t="s">
        <v>4265</v>
      </c>
      <c r="H1280" s="28" t="s">
        <v>3989</v>
      </c>
      <c r="I1280" s="28" t="s">
        <v>7857</v>
      </c>
      <c r="J1280" s="28" t="s">
        <v>7858</v>
      </c>
      <c r="K1280" s="28" t="s">
        <v>4268</v>
      </c>
      <c r="L1280" s="28" t="s">
        <v>7859</v>
      </c>
      <c r="M1280" s="28" t="s">
        <v>4270</v>
      </c>
      <c r="N1280" s="28" t="s">
        <v>3995</v>
      </c>
      <c r="O1280" s="28"/>
      <c r="P1280" s="29" t="str">
        <f t="array" ref="P1280">IFERROR(XLOOKUP(D1280, '2_Capability_Map'!$C$2:$C$200, '2_Capability_Map'!$M$2:$M$200, "Active"), "Active")</f>
        <v>Active</v>
      </c>
    </row>
    <row r="1281" ht="199.5" customHeight="1">
      <c r="A1281" s="28" t="s">
        <v>7860</v>
      </c>
      <c r="B1281" s="28" t="s">
        <v>3985</v>
      </c>
      <c r="C1281" s="32" t="s">
        <v>3997</v>
      </c>
      <c r="D1281" s="33" t="s">
        <v>1451</v>
      </c>
      <c r="E1281" s="28" t="s">
        <v>1452</v>
      </c>
      <c r="F1281" s="28" t="s">
        <v>7861</v>
      </c>
      <c r="G1281" s="28" t="s">
        <v>4629</v>
      </c>
      <c r="H1281" s="28" t="s">
        <v>3989</v>
      </c>
      <c r="I1281" s="28" t="s">
        <v>7862</v>
      </c>
      <c r="J1281" s="28" t="s">
        <v>7863</v>
      </c>
      <c r="K1281" s="28" t="s">
        <v>7864</v>
      </c>
      <c r="L1281" s="28" t="s">
        <v>7865</v>
      </c>
      <c r="M1281" s="28" t="s">
        <v>4634</v>
      </c>
      <c r="N1281" s="28" t="s">
        <v>3995</v>
      </c>
      <c r="O1281" s="28"/>
      <c r="P1281" s="29" t="str">
        <f t="array" ref="P1281">IFERROR(XLOOKUP(D1281, '2_Capability_Map'!$C$2:$C$200, '2_Capability_Map'!$M$2:$M$200, "Active"), "Active")</f>
        <v>Active</v>
      </c>
    </row>
    <row r="1282" ht="199.5" customHeight="1">
      <c r="A1282" s="28" t="s">
        <v>7866</v>
      </c>
      <c r="B1282" s="28" t="s">
        <v>3985</v>
      </c>
      <c r="C1282" s="32" t="s">
        <v>3997</v>
      </c>
      <c r="D1282" s="33" t="s">
        <v>1451</v>
      </c>
      <c r="E1282" s="28" t="s">
        <v>1452</v>
      </c>
      <c r="F1282" s="28" t="s">
        <v>7867</v>
      </c>
      <c r="G1282" s="28" t="s">
        <v>4502</v>
      </c>
      <c r="H1282" s="28" t="s">
        <v>3989</v>
      </c>
      <c r="I1282" s="28" t="s">
        <v>7868</v>
      </c>
      <c r="J1282" s="28" t="s">
        <v>7869</v>
      </c>
      <c r="K1282" s="28" t="s">
        <v>7870</v>
      </c>
      <c r="L1282" s="28" t="s">
        <v>7871</v>
      </c>
      <c r="M1282" s="28" t="s">
        <v>4507</v>
      </c>
      <c r="N1282" s="28" t="s">
        <v>3995</v>
      </c>
      <c r="O1282" s="28"/>
      <c r="P1282" s="29" t="str">
        <f t="array" ref="P1282">IFERROR(XLOOKUP(D1282, '2_Capability_Map'!$C$2:$C$200, '2_Capability_Map'!$M$2:$M$200, "Active"), "Active")</f>
        <v>Active</v>
      </c>
    </row>
    <row r="1283" ht="199.5" customHeight="1">
      <c r="A1283" s="28" t="s">
        <v>7872</v>
      </c>
      <c r="B1283" s="28" t="s">
        <v>3985</v>
      </c>
      <c r="C1283" s="32" t="s">
        <v>4006</v>
      </c>
      <c r="D1283" s="33" t="s">
        <v>1451</v>
      </c>
      <c r="E1283" s="28" t="s">
        <v>1452</v>
      </c>
      <c r="F1283" s="28" t="s">
        <v>7873</v>
      </c>
      <c r="G1283" s="28" t="s">
        <v>4025</v>
      </c>
      <c r="H1283" s="28" t="s">
        <v>3989</v>
      </c>
      <c r="I1283" s="28" t="s">
        <v>7874</v>
      </c>
      <c r="J1283" s="28" t="s">
        <v>7875</v>
      </c>
      <c r="K1283" s="28" t="s">
        <v>7876</v>
      </c>
      <c r="L1283" s="28" t="s">
        <v>7877</v>
      </c>
      <c r="M1283" s="28" t="s">
        <v>4030</v>
      </c>
      <c r="N1283" s="28" t="s">
        <v>3995</v>
      </c>
      <c r="O1283" s="28"/>
      <c r="P1283" s="29" t="str">
        <f t="array" ref="P1283">IFERROR(XLOOKUP(D1283, '2_Capability_Map'!$C$2:$C$200, '2_Capability_Map'!$M$2:$M$200, "Active"), "Active")</f>
        <v>Active</v>
      </c>
    </row>
    <row r="1284" ht="199.5" customHeight="1">
      <c r="A1284" s="28" t="s">
        <v>7878</v>
      </c>
      <c r="B1284" s="28" t="s">
        <v>3985</v>
      </c>
      <c r="C1284" s="32" t="s">
        <v>3997</v>
      </c>
      <c r="D1284" s="33" t="s">
        <v>1456</v>
      </c>
      <c r="E1284" s="28" t="s">
        <v>1457</v>
      </c>
      <c r="F1284" s="28" t="s">
        <v>7879</v>
      </c>
      <c r="G1284" s="28" t="s">
        <v>4219</v>
      </c>
      <c r="H1284" s="28" t="s">
        <v>3989</v>
      </c>
      <c r="I1284" s="28" t="s">
        <v>7880</v>
      </c>
      <c r="J1284" s="28" t="s">
        <v>7881</v>
      </c>
      <c r="K1284" s="28" t="s">
        <v>7882</v>
      </c>
      <c r="L1284" s="28" t="s">
        <v>7883</v>
      </c>
      <c r="M1284" s="28" t="s">
        <v>4224</v>
      </c>
      <c r="N1284" s="28" t="s">
        <v>3995</v>
      </c>
      <c r="O1284" s="28"/>
      <c r="P1284" s="29" t="str">
        <f t="array" ref="P1284">IFERROR(XLOOKUP(D1284, '2_Capability_Map'!$C$2:$C$200, '2_Capability_Map'!$M$2:$M$200, "Active"), "Active")</f>
        <v>Active</v>
      </c>
    </row>
    <row r="1285" ht="199.5" customHeight="1">
      <c r="A1285" s="28" t="s">
        <v>7884</v>
      </c>
      <c r="B1285" s="28" t="s">
        <v>3985</v>
      </c>
      <c r="C1285" s="32" t="s">
        <v>4006</v>
      </c>
      <c r="D1285" s="33" t="s">
        <v>1456</v>
      </c>
      <c r="E1285" s="28" t="s">
        <v>1457</v>
      </c>
      <c r="F1285" s="28" t="s">
        <v>7885</v>
      </c>
      <c r="G1285" s="28" t="s">
        <v>4025</v>
      </c>
      <c r="H1285" s="28" t="s">
        <v>3989</v>
      </c>
      <c r="I1285" s="28" t="s">
        <v>7886</v>
      </c>
      <c r="J1285" s="28" t="s">
        <v>7887</v>
      </c>
      <c r="K1285" s="28" t="s">
        <v>7888</v>
      </c>
      <c r="L1285" s="28" t="s">
        <v>7889</v>
      </c>
      <c r="M1285" s="28" t="s">
        <v>4030</v>
      </c>
      <c r="N1285" s="28" t="s">
        <v>3995</v>
      </c>
      <c r="O1285" s="28"/>
      <c r="P1285" s="29" t="str">
        <f t="array" ref="P1285">IFERROR(XLOOKUP(D1285, '2_Capability_Map'!$C$2:$C$200, '2_Capability_Map'!$M$2:$M$200, "Active"), "Active")</f>
        <v>Active</v>
      </c>
    </row>
    <row r="1286" ht="199.5" customHeight="1">
      <c r="A1286" s="28" t="s">
        <v>7890</v>
      </c>
      <c r="B1286" s="28" t="s">
        <v>3985</v>
      </c>
      <c r="C1286" s="32" t="s">
        <v>3997</v>
      </c>
      <c r="D1286" s="33" t="s">
        <v>1456</v>
      </c>
      <c r="E1286" s="28" t="s">
        <v>1457</v>
      </c>
      <c r="F1286" s="28" t="s">
        <v>7891</v>
      </c>
      <c r="G1286" s="28" t="s">
        <v>4502</v>
      </c>
      <c r="H1286" s="28" t="s">
        <v>3989</v>
      </c>
      <c r="I1286" s="28" t="s">
        <v>7892</v>
      </c>
      <c r="J1286" s="28" t="s">
        <v>7893</v>
      </c>
      <c r="K1286" s="28" t="s">
        <v>7894</v>
      </c>
      <c r="L1286" s="28" t="s">
        <v>7895</v>
      </c>
      <c r="M1286" s="28" t="s">
        <v>4507</v>
      </c>
      <c r="N1286" s="28" t="s">
        <v>3995</v>
      </c>
      <c r="O1286" s="28"/>
      <c r="P1286" s="29" t="str">
        <f t="array" ref="P1286">IFERROR(XLOOKUP(D1286, '2_Capability_Map'!$C$2:$C$200, '2_Capability_Map'!$M$2:$M$200, "Active"), "Active")</f>
        <v>Active</v>
      </c>
    </row>
    <row r="1287" ht="199.5" customHeight="1">
      <c r="A1287" s="28" t="s">
        <v>7896</v>
      </c>
      <c r="B1287" s="28" t="s">
        <v>3985</v>
      </c>
      <c r="C1287" s="32" t="s">
        <v>3997</v>
      </c>
      <c r="D1287" s="33" t="s">
        <v>1456</v>
      </c>
      <c r="E1287" s="28" t="s">
        <v>1457</v>
      </c>
      <c r="F1287" s="28" t="s">
        <v>7897</v>
      </c>
      <c r="G1287" s="28" t="s">
        <v>4629</v>
      </c>
      <c r="H1287" s="28" t="s">
        <v>3989</v>
      </c>
      <c r="I1287" s="28" t="s">
        <v>7898</v>
      </c>
      <c r="J1287" s="28" t="s">
        <v>7899</v>
      </c>
      <c r="K1287" s="28" t="s">
        <v>7900</v>
      </c>
      <c r="L1287" s="28" t="s">
        <v>7901</v>
      </c>
      <c r="M1287" s="28" t="s">
        <v>4634</v>
      </c>
      <c r="N1287" s="28" t="s">
        <v>3995</v>
      </c>
      <c r="O1287" s="28"/>
      <c r="P1287" s="29" t="str">
        <f t="array" ref="P1287">IFERROR(XLOOKUP(D1287, '2_Capability_Map'!$C$2:$C$200, '2_Capability_Map'!$M$2:$M$200, "Active"), "Active")</f>
        <v>Active</v>
      </c>
    </row>
    <row r="1288" ht="199.5" customHeight="1">
      <c r="A1288" s="28" t="s">
        <v>7902</v>
      </c>
      <c r="B1288" s="28" t="s">
        <v>3985</v>
      </c>
      <c r="C1288" s="32" t="s">
        <v>4006</v>
      </c>
      <c r="D1288" s="33" t="s">
        <v>1456</v>
      </c>
      <c r="E1288" s="28" t="s">
        <v>1457</v>
      </c>
      <c r="F1288" s="28" t="s">
        <v>7903</v>
      </c>
      <c r="G1288" s="28" t="s">
        <v>4265</v>
      </c>
      <c r="H1288" s="28" t="s">
        <v>3989</v>
      </c>
      <c r="I1288" s="28" t="s">
        <v>7904</v>
      </c>
      <c r="J1288" s="28" t="s">
        <v>7905</v>
      </c>
      <c r="K1288" s="28" t="s">
        <v>4268</v>
      </c>
      <c r="L1288" s="28" t="s">
        <v>7906</v>
      </c>
      <c r="M1288" s="28" t="s">
        <v>4270</v>
      </c>
      <c r="N1288" s="28" t="s">
        <v>3995</v>
      </c>
      <c r="O1288" s="28"/>
      <c r="P1288" s="29" t="str">
        <f t="array" ref="P1288">IFERROR(XLOOKUP(D1288, '2_Capability_Map'!$C$2:$C$200, '2_Capability_Map'!$M$2:$M$200, "Active"), "Active")</f>
        <v>Active</v>
      </c>
    </row>
    <row r="1289" ht="199.5" customHeight="1">
      <c r="A1289" s="28" t="s">
        <v>7907</v>
      </c>
      <c r="B1289" s="28" t="s">
        <v>3985</v>
      </c>
      <c r="C1289" s="32" t="s">
        <v>3986</v>
      </c>
      <c r="D1289" s="33" t="s">
        <v>1461</v>
      </c>
      <c r="E1289" s="28" t="s">
        <v>1462</v>
      </c>
      <c r="F1289" s="28" t="s">
        <v>7908</v>
      </c>
      <c r="G1289" s="28" t="s">
        <v>3988</v>
      </c>
      <c r="H1289" s="28" t="s">
        <v>3989</v>
      </c>
      <c r="I1289" s="28" t="s">
        <v>7909</v>
      </c>
      <c r="J1289" s="28" t="s">
        <v>7910</v>
      </c>
      <c r="K1289" s="28" t="s">
        <v>7911</v>
      </c>
      <c r="L1289" s="28" t="s">
        <v>7912</v>
      </c>
      <c r="M1289" s="28" t="s">
        <v>3994</v>
      </c>
      <c r="N1289" s="28" t="s">
        <v>3995</v>
      </c>
      <c r="O1289" s="28"/>
      <c r="P1289" s="29" t="str">
        <f t="array" ref="P1289">IFERROR(XLOOKUP(D1289, '2_Capability_Map'!$C$2:$C$200, '2_Capability_Map'!$M$2:$M$200, "Active"), "Active")</f>
        <v>Active</v>
      </c>
    </row>
    <row r="1290" ht="199.5" customHeight="1">
      <c r="A1290" s="28" t="s">
        <v>7913</v>
      </c>
      <c r="B1290" s="28" t="s">
        <v>3985</v>
      </c>
      <c r="C1290" s="32" t="s">
        <v>3997</v>
      </c>
      <c r="D1290" s="33" t="s">
        <v>1461</v>
      </c>
      <c r="E1290" s="28" t="s">
        <v>1462</v>
      </c>
      <c r="F1290" s="28" t="s">
        <v>7914</v>
      </c>
      <c r="G1290" s="28" t="s">
        <v>4219</v>
      </c>
      <c r="H1290" s="28" t="s">
        <v>3989</v>
      </c>
      <c r="I1290" s="28" t="s">
        <v>7915</v>
      </c>
      <c r="J1290" s="28" t="s">
        <v>7916</v>
      </c>
      <c r="K1290" s="28" t="s">
        <v>7917</v>
      </c>
      <c r="L1290" s="28" t="s">
        <v>7918</v>
      </c>
      <c r="M1290" s="28" t="s">
        <v>4224</v>
      </c>
      <c r="N1290" s="28" t="s">
        <v>3995</v>
      </c>
      <c r="O1290" s="28"/>
      <c r="P1290" s="29" t="str">
        <f t="array" ref="P1290">IFERROR(XLOOKUP(D1290, '2_Capability_Map'!$C$2:$C$200, '2_Capability_Map'!$M$2:$M$200, "Active"), "Active")</f>
        <v>Active</v>
      </c>
    </row>
    <row r="1291" ht="199.5" customHeight="1">
      <c r="A1291" s="28" t="s">
        <v>7919</v>
      </c>
      <c r="B1291" s="28" t="s">
        <v>3985</v>
      </c>
      <c r="C1291" s="32" t="s">
        <v>4006</v>
      </c>
      <c r="D1291" s="33" t="s">
        <v>1461</v>
      </c>
      <c r="E1291" s="28" t="s">
        <v>1462</v>
      </c>
      <c r="F1291" s="28" t="s">
        <v>7920</v>
      </c>
      <c r="G1291" s="28" t="s">
        <v>4115</v>
      </c>
      <c r="H1291" s="28" t="s">
        <v>3989</v>
      </c>
      <c r="I1291" s="28" t="s">
        <v>7921</v>
      </c>
      <c r="J1291" s="28" t="s">
        <v>7922</v>
      </c>
      <c r="K1291" s="28" t="s">
        <v>7923</v>
      </c>
      <c r="L1291" s="28" t="s">
        <v>7924</v>
      </c>
      <c r="M1291" s="28" t="s">
        <v>4120</v>
      </c>
      <c r="N1291" s="28" t="s">
        <v>3995</v>
      </c>
      <c r="O1291" s="28"/>
      <c r="P1291" s="29" t="str">
        <f t="array" ref="P1291">IFERROR(XLOOKUP(D1291, '2_Capability_Map'!$C$2:$C$200, '2_Capability_Map'!$M$2:$M$200, "Active"), "Active")</f>
        <v>Active</v>
      </c>
    </row>
    <row r="1292" ht="199.5" customHeight="1">
      <c r="A1292" s="28" t="s">
        <v>7925</v>
      </c>
      <c r="B1292" s="28" t="s">
        <v>3985</v>
      </c>
      <c r="C1292" s="32" t="s">
        <v>3997</v>
      </c>
      <c r="D1292" s="33" t="s">
        <v>1461</v>
      </c>
      <c r="E1292" s="28" t="s">
        <v>1462</v>
      </c>
      <c r="F1292" s="28" t="s">
        <v>7926</v>
      </c>
      <c r="G1292" s="28" t="s">
        <v>3999</v>
      </c>
      <c r="H1292" s="28" t="s">
        <v>3989</v>
      </c>
      <c r="I1292" s="28" t="s">
        <v>7927</v>
      </c>
      <c r="J1292" s="28" t="s">
        <v>7928</v>
      </c>
      <c r="K1292" s="28" t="s">
        <v>7929</v>
      </c>
      <c r="L1292" s="28" t="s">
        <v>7930</v>
      </c>
      <c r="M1292" s="28" t="s">
        <v>4004</v>
      </c>
      <c r="N1292" s="28" t="s">
        <v>3995</v>
      </c>
      <c r="O1292" s="28"/>
      <c r="P1292" s="29" t="str">
        <f t="array" ref="P1292">IFERROR(XLOOKUP(D1292, '2_Capability_Map'!$C$2:$C$200, '2_Capability_Map'!$M$2:$M$200, "Active"), "Active")</f>
        <v>Active</v>
      </c>
    </row>
    <row r="1293" ht="199.5" customHeight="1">
      <c r="A1293" s="28" t="s">
        <v>7931</v>
      </c>
      <c r="B1293" s="28" t="s">
        <v>3985</v>
      </c>
      <c r="C1293" s="32" t="s">
        <v>4006</v>
      </c>
      <c r="D1293" s="33" t="s">
        <v>1461</v>
      </c>
      <c r="E1293" s="28" t="s">
        <v>1462</v>
      </c>
      <c r="F1293" s="28" t="s">
        <v>7932</v>
      </c>
      <c r="G1293" s="28" t="s">
        <v>4008</v>
      </c>
      <c r="H1293" s="28" t="s">
        <v>3989</v>
      </c>
      <c r="I1293" s="28" t="s">
        <v>7933</v>
      </c>
      <c r="J1293" s="28" t="s">
        <v>7934</v>
      </c>
      <c r="K1293" s="28" t="s">
        <v>7935</v>
      </c>
      <c r="L1293" s="28" t="s">
        <v>7936</v>
      </c>
      <c r="M1293" s="28" t="s">
        <v>4013</v>
      </c>
      <c r="N1293" s="28" t="s">
        <v>3995</v>
      </c>
      <c r="O1293" s="28"/>
      <c r="P1293" s="29" t="str">
        <f t="array" ref="P1293">IFERROR(XLOOKUP(D1293, '2_Capability_Map'!$C$2:$C$200, '2_Capability_Map'!$M$2:$M$200, "Active"), "Active")</f>
        <v>Active</v>
      </c>
    </row>
    <row r="1294" ht="199.5" customHeight="1">
      <c r="A1294" s="28" t="s">
        <v>7937</v>
      </c>
      <c r="B1294" s="28" t="s">
        <v>3985</v>
      </c>
      <c r="C1294" s="32" t="s">
        <v>3997</v>
      </c>
      <c r="D1294" s="33" t="s">
        <v>1466</v>
      </c>
      <c r="E1294" s="28" t="s">
        <v>1467</v>
      </c>
      <c r="F1294" s="28" t="s">
        <v>7938</v>
      </c>
      <c r="G1294" s="28" t="s">
        <v>4219</v>
      </c>
      <c r="H1294" s="28" t="s">
        <v>3989</v>
      </c>
      <c r="I1294" s="28" t="s">
        <v>7939</v>
      </c>
      <c r="J1294" s="28" t="s">
        <v>7940</v>
      </c>
      <c r="K1294" s="28" t="s">
        <v>7941</v>
      </c>
      <c r="L1294" s="28" t="s">
        <v>7942</v>
      </c>
      <c r="M1294" s="28" t="s">
        <v>4224</v>
      </c>
      <c r="N1294" s="28" t="s">
        <v>3995</v>
      </c>
      <c r="O1294" s="28"/>
      <c r="P1294" s="29" t="str">
        <f t="array" ref="P1294">IFERROR(XLOOKUP(D1294, '2_Capability_Map'!$C$2:$C$200, '2_Capability_Map'!$M$2:$M$200, "Active"), "Active")</f>
        <v>Active</v>
      </c>
    </row>
    <row r="1295" ht="199.5" customHeight="1">
      <c r="A1295" s="28" t="s">
        <v>7943</v>
      </c>
      <c r="B1295" s="28" t="s">
        <v>3985</v>
      </c>
      <c r="C1295" s="32" t="s">
        <v>4006</v>
      </c>
      <c r="D1295" s="33" t="s">
        <v>1466</v>
      </c>
      <c r="E1295" s="28" t="s">
        <v>1467</v>
      </c>
      <c r="F1295" s="28" t="s">
        <v>7944</v>
      </c>
      <c r="G1295" s="28" t="s">
        <v>4115</v>
      </c>
      <c r="H1295" s="28" t="s">
        <v>3989</v>
      </c>
      <c r="I1295" s="28" t="s">
        <v>7945</v>
      </c>
      <c r="J1295" s="28" t="s">
        <v>7946</v>
      </c>
      <c r="K1295" s="28" t="s">
        <v>7947</v>
      </c>
      <c r="L1295" s="28" t="s">
        <v>7948</v>
      </c>
      <c r="M1295" s="28" t="s">
        <v>4120</v>
      </c>
      <c r="N1295" s="28" t="s">
        <v>3995</v>
      </c>
      <c r="O1295" s="28"/>
      <c r="P1295" s="29" t="str">
        <f t="array" ref="P1295">IFERROR(XLOOKUP(D1295, '2_Capability_Map'!$C$2:$C$200, '2_Capability_Map'!$M$2:$M$200, "Active"), "Active")</f>
        <v>Active</v>
      </c>
    </row>
    <row r="1296" ht="199.5" customHeight="1">
      <c r="A1296" s="28" t="s">
        <v>7949</v>
      </c>
      <c r="B1296" s="28" t="s">
        <v>3985</v>
      </c>
      <c r="C1296" s="32" t="s">
        <v>3997</v>
      </c>
      <c r="D1296" s="33" t="s">
        <v>1466</v>
      </c>
      <c r="E1296" s="28" t="s">
        <v>1467</v>
      </c>
      <c r="F1296" s="28" t="s">
        <v>7950</v>
      </c>
      <c r="G1296" s="28" t="s">
        <v>3999</v>
      </c>
      <c r="H1296" s="28" t="s">
        <v>3989</v>
      </c>
      <c r="I1296" s="28" t="s">
        <v>7951</v>
      </c>
      <c r="J1296" s="28" t="s">
        <v>7952</v>
      </c>
      <c r="K1296" s="28" t="s">
        <v>7953</v>
      </c>
      <c r="L1296" s="28" t="s">
        <v>7954</v>
      </c>
      <c r="M1296" s="28" t="s">
        <v>4004</v>
      </c>
      <c r="N1296" s="28" t="s">
        <v>3995</v>
      </c>
      <c r="O1296" s="28"/>
      <c r="P1296" s="29" t="str">
        <f t="array" ref="P1296">IFERROR(XLOOKUP(D1296, '2_Capability_Map'!$C$2:$C$200, '2_Capability_Map'!$M$2:$M$200, "Active"), "Active")</f>
        <v>Active</v>
      </c>
    </row>
    <row r="1297" ht="199.5" customHeight="1">
      <c r="A1297" s="28" t="s">
        <v>7955</v>
      </c>
      <c r="B1297" s="28" t="s">
        <v>3985</v>
      </c>
      <c r="C1297" s="32" t="s">
        <v>3986</v>
      </c>
      <c r="D1297" s="33" t="s">
        <v>1466</v>
      </c>
      <c r="E1297" s="28" t="s">
        <v>1467</v>
      </c>
      <c r="F1297" s="28" t="s">
        <v>7956</v>
      </c>
      <c r="G1297" s="28" t="s">
        <v>3988</v>
      </c>
      <c r="H1297" s="28" t="s">
        <v>3989</v>
      </c>
      <c r="I1297" s="28" t="s">
        <v>7957</v>
      </c>
      <c r="J1297" s="28" t="s">
        <v>7958</v>
      </c>
      <c r="K1297" s="28" t="s">
        <v>7959</v>
      </c>
      <c r="L1297" s="28" t="s">
        <v>7960</v>
      </c>
      <c r="M1297" s="28" t="s">
        <v>3994</v>
      </c>
      <c r="N1297" s="28" t="s">
        <v>3995</v>
      </c>
      <c r="O1297" s="28"/>
      <c r="P1297" s="29" t="str">
        <f t="array" ref="P1297">IFERROR(XLOOKUP(D1297, '2_Capability_Map'!$C$2:$C$200, '2_Capability_Map'!$M$2:$M$200, "Active"), "Active")</f>
        <v>Active</v>
      </c>
    </row>
    <row r="1298" ht="199.5" customHeight="1">
      <c r="A1298" s="28" t="s">
        <v>7961</v>
      </c>
      <c r="B1298" s="28" t="s">
        <v>3985</v>
      </c>
      <c r="C1298" s="32" t="s">
        <v>4006</v>
      </c>
      <c r="D1298" s="33" t="s">
        <v>1466</v>
      </c>
      <c r="E1298" s="28" t="s">
        <v>1467</v>
      </c>
      <c r="F1298" s="28" t="s">
        <v>7962</v>
      </c>
      <c r="G1298" s="28" t="s">
        <v>4008</v>
      </c>
      <c r="H1298" s="28" t="s">
        <v>3989</v>
      </c>
      <c r="I1298" s="28" t="s">
        <v>7963</v>
      </c>
      <c r="J1298" s="28" t="s">
        <v>7964</v>
      </c>
      <c r="K1298" s="28" t="s">
        <v>7965</v>
      </c>
      <c r="L1298" s="28" t="s">
        <v>7966</v>
      </c>
      <c r="M1298" s="28" t="s">
        <v>4013</v>
      </c>
      <c r="N1298" s="28" t="s">
        <v>3995</v>
      </c>
      <c r="O1298" s="28"/>
      <c r="P1298" s="29" t="str">
        <f t="array" ref="P1298">IFERROR(XLOOKUP(D1298, '2_Capability_Map'!$C$2:$C$200, '2_Capability_Map'!$M$2:$M$200, "Active"), "Active")</f>
        <v>Active</v>
      </c>
    </row>
    <row r="1299" ht="199.5" customHeight="1">
      <c r="A1299" s="28" t="s">
        <v>7967</v>
      </c>
      <c r="B1299" s="28" t="s">
        <v>3985</v>
      </c>
      <c r="C1299" s="32" t="s">
        <v>3997</v>
      </c>
      <c r="D1299" s="33" t="s">
        <v>1471</v>
      </c>
      <c r="E1299" s="28" t="s">
        <v>1472</v>
      </c>
      <c r="F1299" s="28" t="s">
        <v>7968</v>
      </c>
      <c r="G1299" s="28" t="s">
        <v>4219</v>
      </c>
      <c r="H1299" s="28" t="s">
        <v>3989</v>
      </c>
      <c r="I1299" s="28" t="s">
        <v>7969</v>
      </c>
      <c r="J1299" s="28" t="s">
        <v>7970</v>
      </c>
      <c r="K1299" s="28" t="s">
        <v>7971</v>
      </c>
      <c r="L1299" s="28" t="s">
        <v>7972</v>
      </c>
      <c r="M1299" s="28" t="s">
        <v>4224</v>
      </c>
      <c r="N1299" s="28" t="s">
        <v>3995</v>
      </c>
      <c r="O1299" s="28"/>
      <c r="P1299" s="29" t="str">
        <f t="array" ref="P1299">IFERROR(XLOOKUP(D1299, '2_Capability_Map'!$C$2:$C$200, '2_Capability_Map'!$M$2:$M$200, "Active"), "Active")</f>
        <v>Active</v>
      </c>
    </row>
    <row r="1300" ht="199.5" customHeight="1">
      <c r="A1300" s="28" t="s">
        <v>7973</v>
      </c>
      <c r="B1300" s="28" t="s">
        <v>3985</v>
      </c>
      <c r="C1300" s="32" t="s">
        <v>4006</v>
      </c>
      <c r="D1300" s="33" t="s">
        <v>1471</v>
      </c>
      <c r="E1300" s="28" t="s">
        <v>1472</v>
      </c>
      <c r="F1300" s="28" t="s">
        <v>7974</v>
      </c>
      <c r="G1300" s="28" t="s">
        <v>4115</v>
      </c>
      <c r="H1300" s="28" t="s">
        <v>3989</v>
      </c>
      <c r="I1300" s="28" t="s">
        <v>7975</v>
      </c>
      <c r="J1300" s="28" t="s">
        <v>7976</v>
      </c>
      <c r="K1300" s="28" t="s">
        <v>7977</v>
      </c>
      <c r="L1300" s="28" t="s">
        <v>7978</v>
      </c>
      <c r="M1300" s="28" t="s">
        <v>4120</v>
      </c>
      <c r="N1300" s="28" t="s">
        <v>3995</v>
      </c>
      <c r="O1300" s="28"/>
      <c r="P1300" s="29" t="str">
        <f t="array" ref="P1300">IFERROR(XLOOKUP(D1300, '2_Capability_Map'!$C$2:$C$200, '2_Capability_Map'!$M$2:$M$200, "Active"), "Active")</f>
        <v>Active</v>
      </c>
    </row>
    <row r="1301" ht="199.5" customHeight="1">
      <c r="A1301" s="28" t="s">
        <v>7979</v>
      </c>
      <c r="B1301" s="28" t="s">
        <v>3985</v>
      </c>
      <c r="C1301" s="32" t="s">
        <v>3997</v>
      </c>
      <c r="D1301" s="33" t="s">
        <v>1471</v>
      </c>
      <c r="E1301" s="28" t="s">
        <v>1472</v>
      </c>
      <c r="F1301" s="28" t="s">
        <v>7980</v>
      </c>
      <c r="G1301" s="28" t="s">
        <v>3999</v>
      </c>
      <c r="H1301" s="28" t="s">
        <v>3989</v>
      </c>
      <c r="I1301" s="28" t="s">
        <v>7981</v>
      </c>
      <c r="J1301" s="28" t="s">
        <v>7982</v>
      </c>
      <c r="K1301" s="28" t="s">
        <v>7983</v>
      </c>
      <c r="L1301" s="28" t="s">
        <v>7984</v>
      </c>
      <c r="M1301" s="28" t="s">
        <v>4004</v>
      </c>
      <c r="N1301" s="28" t="s">
        <v>3995</v>
      </c>
      <c r="O1301" s="28"/>
      <c r="P1301" s="29" t="str">
        <f t="array" ref="P1301">IFERROR(XLOOKUP(D1301, '2_Capability_Map'!$C$2:$C$200, '2_Capability_Map'!$M$2:$M$200, "Active"), "Active")</f>
        <v>Active</v>
      </c>
    </row>
    <row r="1302" ht="199.5" customHeight="1">
      <c r="A1302" s="28" t="s">
        <v>7985</v>
      </c>
      <c r="B1302" s="28" t="s">
        <v>3985</v>
      </c>
      <c r="C1302" s="32" t="s">
        <v>3986</v>
      </c>
      <c r="D1302" s="33" t="s">
        <v>1471</v>
      </c>
      <c r="E1302" s="28" t="s">
        <v>1472</v>
      </c>
      <c r="F1302" s="28" t="s">
        <v>7986</v>
      </c>
      <c r="G1302" s="28" t="s">
        <v>3988</v>
      </c>
      <c r="H1302" s="28" t="s">
        <v>3989</v>
      </c>
      <c r="I1302" s="28" t="s">
        <v>7987</v>
      </c>
      <c r="J1302" s="28" t="s">
        <v>7988</v>
      </c>
      <c r="K1302" s="28" t="s">
        <v>7989</v>
      </c>
      <c r="L1302" s="28" t="s">
        <v>7990</v>
      </c>
      <c r="M1302" s="28" t="s">
        <v>3994</v>
      </c>
      <c r="N1302" s="28" t="s">
        <v>3995</v>
      </c>
      <c r="O1302" s="28"/>
      <c r="P1302" s="29" t="str">
        <f t="array" ref="P1302">IFERROR(XLOOKUP(D1302, '2_Capability_Map'!$C$2:$C$200, '2_Capability_Map'!$M$2:$M$200, "Active"), "Active")</f>
        <v>Active</v>
      </c>
    </row>
    <row r="1303" ht="199.5" customHeight="1">
      <c r="A1303" s="28" t="s">
        <v>7991</v>
      </c>
      <c r="B1303" s="28" t="s">
        <v>3985</v>
      </c>
      <c r="C1303" s="32" t="s">
        <v>4006</v>
      </c>
      <c r="D1303" s="33" t="s">
        <v>1471</v>
      </c>
      <c r="E1303" s="28" t="s">
        <v>1472</v>
      </c>
      <c r="F1303" s="28" t="s">
        <v>7992</v>
      </c>
      <c r="G1303" s="28" t="s">
        <v>4008</v>
      </c>
      <c r="H1303" s="28" t="s">
        <v>3989</v>
      </c>
      <c r="I1303" s="28" t="s">
        <v>7993</v>
      </c>
      <c r="J1303" s="28" t="s">
        <v>7994</v>
      </c>
      <c r="K1303" s="28" t="s">
        <v>7995</v>
      </c>
      <c r="L1303" s="28" t="s">
        <v>7996</v>
      </c>
      <c r="M1303" s="28" t="s">
        <v>4013</v>
      </c>
      <c r="N1303" s="28" t="s">
        <v>3995</v>
      </c>
      <c r="O1303" s="28"/>
      <c r="P1303" s="29" t="str">
        <f t="array" ref="P1303">IFERROR(XLOOKUP(D1303, '2_Capability_Map'!$C$2:$C$200, '2_Capability_Map'!$M$2:$M$200, "Active"), "Active")</f>
        <v>Active</v>
      </c>
    </row>
  </sheetData>
  <conditionalFormatting sqref="P2:P1303">
    <cfRule type="cellIs" dxfId="0" priority="1" operator="equal">
      <formula>"Active"</formula>
    </cfRule>
  </conditionalFormatting>
  <conditionalFormatting sqref="P2:P1303">
    <cfRule type="cellIs" dxfId="1" priority="2" operator="equal">
      <formula>"Inactive"</formula>
    </cfRule>
  </conditionalFormatting>
  <conditionalFormatting sqref="A2:O1303">
    <cfRule type="expression" dxfId="2" priority="3">
      <formula>$P2="Inactive"</formula>
    </cfRule>
  </conditionalFormatting>
  <hyperlinks>
    <hyperlink r:id="rId1" ref="D78"/>
    <hyperlink r:id="rId2" ref="D79"/>
    <hyperlink r:id="rId3" ref="D80"/>
    <hyperlink r:id="rId4" ref="D81"/>
    <hyperlink r:id="rId5" ref="D82"/>
    <hyperlink r:id="rId6" ref="D83"/>
    <hyperlink r:id="rId7" ref="D84"/>
    <hyperlink r:id="rId8" ref="D85"/>
    <hyperlink r:id="rId9" ref="D86"/>
    <hyperlink r:id="rId10" ref="D87"/>
    <hyperlink r:id="rId11" ref="D88"/>
    <hyperlink r:id="rId12" ref="D89"/>
    <hyperlink r:id="rId13" ref="D90"/>
    <hyperlink r:id="rId14" ref="D91"/>
    <hyperlink r:id="rId15" ref="D92"/>
    <hyperlink r:id="rId16" ref="D93"/>
    <hyperlink r:id="rId17" ref="D94"/>
    <hyperlink r:id="rId18" ref="D95"/>
    <hyperlink r:id="rId19" ref="D96"/>
    <hyperlink r:id="rId20" ref="D97"/>
    <hyperlink r:id="rId21" ref="D99"/>
    <hyperlink r:id="rId22" ref="D100"/>
    <hyperlink r:id="rId23" ref="D103"/>
    <hyperlink r:id="rId24" ref="D106"/>
    <hyperlink r:id="rId25" ref="D107"/>
    <hyperlink r:id="rId26" ref="D108"/>
    <hyperlink r:id="rId27" ref="D109"/>
    <hyperlink r:id="rId28" ref="D110"/>
    <hyperlink r:id="rId29" ref="D111"/>
    <hyperlink r:id="rId30" ref="D112"/>
    <hyperlink r:id="rId31" ref="D113"/>
    <hyperlink r:id="rId32" ref="D114"/>
    <hyperlink r:id="rId33" ref="D115"/>
    <hyperlink r:id="rId34" ref="D117"/>
    <hyperlink r:id="rId35" ref="D118"/>
    <hyperlink r:id="rId36" ref="D119"/>
    <hyperlink r:id="rId37" ref="D120"/>
    <hyperlink r:id="rId38" ref="D121"/>
    <hyperlink r:id="rId39" ref="D122"/>
    <hyperlink r:id="rId40" ref="D123"/>
    <hyperlink r:id="rId41" ref="D124"/>
    <hyperlink r:id="rId42" ref="D125"/>
    <hyperlink r:id="rId43" ref="D126"/>
    <hyperlink r:id="rId44" ref="D127"/>
    <hyperlink r:id="rId45" ref="D128"/>
    <hyperlink r:id="rId46" ref="D129"/>
    <hyperlink r:id="rId47" ref="D130"/>
    <hyperlink r:id="rId48" ref="D132"/>
    <hyperlink r:id="rId49" ref="D133"/>
    <hyperlink r:id="rId50" ref="D134"/>
    <hyperlink r:id="rId51" ref="D135"/>
    <hyperlink r:id="rId52" ref="D136"/>
    <hyperlink r:id="rId53" ref="D137"/>
    <hyperlink r:id="rId54" ref="D138"/>
    <hyperlink r:id="rId55" ref="D139"/>
    <hyperlink r:id="rId56" ref="D140"/>
    <hyperlink r:id="rId57" ref="D141"/>
    <hyperlink r:id="rId58" ref="D142"/>
    <hyperlink r:id="rId59" ref="D143"/>
    <hyperlink r:id="rId60" ref="D144"/>
    <hyperlink r:id="rId61" ref="D145"/>
    <hyperlink r:id="rId62" ref="D146"/>
    <hyperlink r:id="rId63" ref="D147"/>
    <hyperlink r:id="rId64" ref="D148"/>
    <hyperlink r:id="rId65" ref="D149"/>
    <hyperlink r:id="rId66" ref="D151"/>
    <hyperlink r:id="rId67" ref="D152"/>
    <hyperlink r:id="rId68" ref="D153"/>
    <hyperlink r:id="rId69" ref="D154"/>
    <hyperlink r:id="rId70" ref="D155"/>
    <hyperlink r:id="rId71" ref="D157"/>
    <hyperlink r:id="rId72" ref="D158"/>
    <hyperlink r:id="rId73" ref="D159"/>
    <hyperlink r:id="rId74" ref="D160"/>
    <hyperlink r:id="rId75" ref="D161"/>
    <hyperlink r:id="rId76" ref="D162"/>
    <hyperlink r:id="rId77" ref="D163"/>
    <hyperlink r:id="rId78" ref="D164"/>
    <hyperlink r:id="rId79" ref="D165"/>
    <hyperlink r:id="rId80" ref="D166"/>
    <hyperlink r:id="rId81" ref="D167"/>
    <hyperlink r:id="rId82" ref="D168"/>
    <hyperlink r:id="rId83" ref="D169"/>
    <hyperlink r:id="rId84" ref="D170"/>
    <hyperlink r:id="rId85" ref="D171"/>
    <hyperlink r:id="rId86" ref="D172"/>
    <hyperlink r:id="rId87" ref="D173"/>
    <hyperlink r:id="rId88" ref="D174"/>
    <hyperlink r:id="rId89" ref="D175"/>
    <hyperlink r:id="rId90" ref="D176"/>
    <hyperlink r:id="rId91" ref="D177"/>
    <hyperlink r:id="rId92" ref="D178"/>
    <hyperlink r:id="rId93" ref="D179"/>
    <hyperlink r:id="rId94" ref="D180"/>
    <hyperlink r:id="rId95" ref="D181"/>
    <hyperlink r:id="rId96" ref="D182"/>
    <hyperlink r:id="rId97" ref="D183"/>
    <hyperlink r:id="rId98" ref="D184"/>
    <hyperlink r:id="rId99" ref="D185"/>
    <hyperlink r:id="rId100" ref="D186"/>
    <hyperlink r:id="rId101" ref="D187"/>
    <hyperlink r:id="rId102" ref="D188"/>
    <hyperlink r:id="rId103" ref="D189"/>
    <hyperlink r:id="rId104" ref="D190"/>
    <hyperlink r:id="rId105" ref="D191"/>
    <hyperlink r:id="rId106" ref="D192"/>
    <hyperlink r:id="rId107" ref="D193"/>
    <hyperlink r:id="rId108" ref="D194"/>
    <hyperlink r:id="rId109" ref="D195"/>
    <hyperlink r:id="rId110" ref="D196"/>
    <hyperlink r:id="rId111" ref="D197"/>
    <hyperlink r:id="rId112" ref="D198"/>
    <hyperlink r:id="rId113" ref="D199"/>
    <hyperlink r:id="rId114" ref="D200"/>
    <hyperlink r:id="rId115" ref="D207"/>
    <hyperlink r:id="rId116" ref="D208"/>
    <hyperlink r:id="rId117" ref="D209"/>
    <hyperlink r:id="rId118" ref="D210"/>
    <hyperlink r:id="rId119" ref="D211"/>
    <hyperlink r:id="rId120" ref="D212"/>
    <hyperlink r:id="rId121" ref="D213"/>
    <hyperlink r:id="rId122" ref="D214"/>
    <hyperlink r:id="rId123" ref="D215"/>
    <hyperlink r:id="rId124" ref="D216"/>
    <hyperlink r:id="rId125" ref="D217"/>
    <hyperlink r:id="rId126" ref="D218"/>
    <hyperlink r:id="rId127" ref="D219"/>
    <hyperlink r:id="rId128" ref="D220"/>
    <hyperlink r:id="rId129" ref="D221"/>
    <hyperlink r:id="rId130" ref="D222"/>
    <hyperlink r:id="rId131" ref="D223"/>
    <hyperlink r:id="rId132" ref="D224"/>
    <hyperlink r:id="rId133" ref="D225"/>
    <hyperlink r:id="rId134" ref="D226"/>
    <hyperlink r:id="rId135" ref="D227"/>
    <hyperlink r:id="rId136" ref="D228"/>
    <hyperlink r:id="rId137" ref="D229"/>
    <hyperlink r:id="rId138" ref="D230"/>
    <hyperlink r:id="rId139" ref="D231"/>
    <hyperlink r:id="rId140" ref="D232"/>
    <hyperlink r:id="rId141" ref="D233"/>
    <hyperlink r:id="rId142" ref="D235"/>
    <hyperlink r:id="rId143" ref="D236"/>
    <hyperlink r:id="rId144" ref="D237"/>
    <hyperlink r:id="rId145" ref="D238"/>
    <hyperlink r:id="rId146" ref="D239"/>
    <hyperlink r:id="rId147" ref="D240"/>
    <hyperlink r:id="rId148" ref="D241"/>
    <hyperlink r:id="rId149" ref="D242"/>
    <hyperlink r:id="rId150" ref="D243"/>
    <hyperlink r:id="rId151" ref="D244"/>
    <hyperlink r:id="rId152" ref="D245"/>
    <hyperlink r:id="rId153" ref="D246"/>
    <hyperlink r:id="rId154" ref="D247"/>
    <hyperlink r:id="rId155" ref="D248"/>
    <hyperlink r:id="rId156" ref="D249"/>
    <hyperlink r:id="rId157" ref="D250"/>
    <hyperlink r:id="rId158" ref="D251"/>
    <hyperlink r:id="rId159" ref="D252"/>
    <hyperlink r:id="rId160" ref="D253"/>
    <hyperlink r:id="rId161" ref="D254"/>
    <hyperlink r:id="rId162" ref="D255"/>
    <hyperlink r:id="rId163" ref="D256"/>
    <hyperlink r:id="rId164" ref="D257"/>
    <hyperlink r:id="rId165" ref="D258"/>
    <hyperlink r:id="rId166" ref="D259"/>
    <hyperlink r:id="rId167" ref="D260"/>
    <hyperlink r:id="rId168" ref="D261"/>
    <hyperlink r:id="rId169" ref="D262"/>
    <hyperlink r:id="rId170" ref="D263"/>
    <hyperlink r:id="rId171" ref="D264"/>
    <hyperlink r:id="rId172" ref="D265"/>
    <hyperlink r:id="rId173" ref="D266"/>
    <hyperlink r:id="rId174" ref="D267"/>
    <hyperlink r:id="rId175" ref="D268"/>
    <hyperlink r:id="rId176" ref="D269"/>
    <hyperlink r:id="rId177" ref="D270"/>
    <hyperlink r:id="rId178" ref="D271"/>
    <hyperlink r:id="rId179" ref="D272"/>
    <hyperlink r:id="rId180" ref="D275"/>
    <hyperlink r:id="rId181" ref="D276"/>
    <hyperlink r:id="rId182" ref="D277"/>
    <hyperlink r:id="rId183" ref="D278"/>
    <hyperlink r:id="rId184" ref="D279"/>
    <hyperlink r:id="rId185" ref="D280"/>
    <hyperlink r:id="rId186" ref="D281"/>
    <hyperlink r:id="rId187" ref="D282"/>
    <hyperlink r:id="rId188" ref="D283"/>
    <hyperlink r:id="rId189" ref="D284"/>
    <hyperlink r:id="rId190" ref="D285"/>
    <hyperlink r:id="rId191" ref="D286"/>
    <hyperlink r:id="rId192" ref="D287"/>
    <hyperlink r:id="rId193" ref="D289"/>
    <hyperlink r:id="rId194" ref="D290"/>
    <hyperlink r:id="rId195" ref="D291"/>
    <hyperlink r:id="rId196" ref="D292"/>
    <hyperlink r:id="rId197" ref="D293"/>
    <hyperlink r:id="rId198" ref="D294"/>
    <hyperlink r:id="rId199" ref="D295"/>
    <hyperlink r:id="rId200" ref="D296"/>
    <hyperlink r:id="rId201" ref="D297"/>
    <hyperlink r:id="rId202" ref="D298"/>
    <hyperlink r:id="rId203" ref="D301"/>
    <hyperlink r:id="rId204" ref="D302"/>
    <hyperlink r:id="rId205" ref="D303"/>
    <hyperlink r:id="rId206" ref="D304"/>
    <hyperlink r:id="rId207" ref="D305"/>
    <hyperlink r:id="rId208" ref="D306"/>
    <hyperlink r:id="rId209" ref="D307"/>
    <hyperlink r:id="rId210" ref="D308"/>
    <hyperlink r:id="rId211" ref="D309"/>
    <hyperlink r:id="rId212" ref="D310"/>
    <hyperlink r:id="rId213" ref="D311"/>
    <hyperlink r:id="rId214" ref="D312"/>
    <hyperlink r:id="rId215" ref="D313"/>
    <hyperlink r:id="rId216" ref="D314"/>
    <hyperlink r:id="rId217" ref="D315"/>
    <hyperlink r:id="rId218" ref="D316"/>
    <hyperlink r:id="rId219" ref="D317"/>
    <hyperlink r:id="rId220" ref="D318"/>
    <hyperlink r:id="rId221" ref="D319"/>
    <hyperlink r:id="rId222" ref="D320"/>
    <hyperlink r:id="rId223" ref="D321"/>
    <hyperlink r:id="rId224" ref="D322"/>
    <hyperlink r:id="rId225" ref="D323"/>
    <hyperlink r:id="rId226" ref="D324"/>
    <hyperlink r:id="rId227" ref="D325"/>
    <hyperlink r:id="rId228" ref="D327"/>
    <hyperlink r:id="rId229" ref="D328"/>
    <hyperlink r:id="rId230" ref="D329"/>
    <hyperlink r:id="rId231" ref="D330"/>
    <hyperlink r:id="rId232" ref="D331"/>
    <hyperlink r:id="rId233" ref="D332"/>
    <hyperlink r:id="rId234" ref="D333"/>
    <hyperlink r:id="rId235" ref="D334"/>
    <hyperlink r:id="rId236" ref="D335"/>
    <hyperlink r:id="rId237" ref="D336"/>
    <hyperlink r:id="rId238" ref="D337"/>
    <hyperlink r:id="rId239" ref="D338"/>
    <hyperlink r:id="rId240" ref="D339"/>
    <hyperlink r:id="rId241" ref="D340"/>
    <hyperlink r:id="rId242" ref="D341"/>
    <hyperlink r:id="rId243" ref="D342"/>
    <hyperlink r:id="rId244" ref="D343"/>
    <hyperlink r:id="rId245" ref="D344"/>
    <hyperlink r:id="rId246" ref="D345"/>
    <hyperlink r:id="rId247" ref="D346"/>
    <hyperlink r:id="rId248" ref="D347"/>
    <hyperlink r:id="rId249" ref="D348"/>
    <hyperlink r:id="rId250" ref="D349"/>
    <hyperlink r:id="rId251" ref="D350"/>
    <hyperlink r:id="rId252" ref="D351"/>
    <hyperlink r:id="rId253" ref="D352"/>
    <hyperlink r:id="rId254" ref="D353"/>
    <hyperlink r:id="rId255" ref="D354"/>
    <hyperlink r:id="rId256" ref="D355"/>
    <hyperlink r:id="rId257" ref="D356"/>
    <hyperlink r:id="rId258" ref="D357"/>
    <hyperlink r:id="rId259" ref="D358"/>
    <hyperlink r:id="rId260" ref="D359"/>
    <hyperlink r:id="rId261" ref="D360"/>
    <hyperlink r:id="rId262" ref="D361"/>
    <hyperlink r:id="rId263" ref="D362"/>
    <hyperlink r:id="rId264" ref="D363"/>
    <hyperlink r:id="rId265" ref="D364"/>
    <hyperlink r:id="rId266" ref="D365"/>
    <hyperlink r:id="rId267" ref="D366"/>
    <hyperlink r:id="rId268" ref="D367"/>
    <hyperlink r:id="rId269" ref="D368"/>
    <hyperlink r:id="rId270" ref="D369"/>
    <hyperlink r:id="rId271" ref="D370"/>
    <hyperlink r:id="rId272" ref="D371"/>
    <hyperlink r:id="rId273" ref="D375"/>
    <hyperlink r:id="rId274" ref="D376"/>
    <hyperlink r:id="rId275" ref="D377"/>
    <hyperlink r:id="rId276" ref="D378"/>
    <hyperlink r:id="rId277" ref="D379"/>
    <hyperlink r:id="rId278" ref="D380"/>
    <hyperlink r:id="rId279" ref="D381"/>
    <hyperlink r:id="rId280" ref="D382"/>
    <hyperlink r:id="rId281" ref="D383"/>
    <hyperlink r:id="rId282" ref="D384"/>
    <hyperlink r:id="rId283" ref="D385"/>
    <hyperlink r:id="rId284" ref="D386"/>
    <hyperlink r:id="rId285" ref="D387"/>
    <hyperlink r:id="rId286" ref="D388"/>
    <hyperlink r:id="rId287" ref="D389"/>
    <hyperlink r:id="rId288" ref="D390"/>
    <hyperlink r:id="rId289" ref="D391"/>
    <hyperlink r:id="rId290" ref="D392"/>
    <hyperlink r:id="rId291" ref="D393"/>
    <hyperlink r:id="rId292" ref="D394"/>
    <hyperlink r:id="rId293" ref="D395"/>
    <hyperlink r:id="rId294" ref="D396"/>
    <hyperlink r:id="rId295" ref="D400"/>
    <hyperlink r:id="rId296" ref="D401"/>
    <hyperlink r:id="rId297" ref="D402"/>
    <hyperlink r:id="rId298" ref="D403"/>
    <hyperlink r:id="rId299" ref="D404"/>
    <hyperlink r:id="rId300" ref="D405"/>
    <hyperlink r:id="rId301" ref="D406"/>
    <hyperlink r:id="rId302" ref="D407"/>
    <hyperlink r:id="rId303" ref="D408"/>
    <hyperlink r:id="rId304" ref="D409"/>
    <hyperlink r:id="rId305" ref="D410"/>
    <hyperlink r:id="rId306" ref="D411"/>
    <hyperlink r:id="rId307" ref="D412"/>
    <hyperlink r:id="rId308" ref="D413"/>
    <hyperlink r:id="rId309" ref="D414"/>
    <hyperlink r:id="rId310" ref="D415"/>
    <hyperlink r:id="rId311" ref="D416"/>
    <hyperlink r:id="rId312" ref="D417"/>
    <hyperlink r:id="rId313" ref="D418"/>
    <hyperlink r:id="rId314" ref="D419"/>
    <hyperlink r:id="rId315" ref="D420"/>
    <hyperlink r:id="rId316" ref="D421"/>
    <hyperlink r:id="rId317" ref="D422"/>
    <hyperlink r:id="rId318" ref="D423"/>
    <hyperlink r:id="rId319" ref="D424"/>
    <hyperlink r:id="rId320" ref="D425"/>
    <hyperlink r:id="rId321" ref="D426"/>
    <hyperlink r:id="rId322" ref="D427"/>
    <hyperlink r:id="rId323" ref="D429"/>
    <hyperlink r:id="rId324" ref="D430"/>
    <hyperlink r:id="rId325" ref="D431"/>
    <hyperlink r:id="rId326" ref="D432"/>
    <hyperlink r:id="rId327" ref="D433"/>
    <hyperlink r:id="rId328" ref="D434"/>
    <hyperlink r:id="rId329" ref="D435"/>
    <hyperlink r:id="rId330" ref="D436"/>
    <hyperlink r:id="rId331" ref="D437"/>
    <hyperlink r:id="rId332" ref="D438"/>
    <hyperlink r:id="rId333" ref="D439"/>
    <hyperlink r:id="rId334" ref="D440"/>
    <hyperlink r:id="rId335" ref="D441"/>
    <hyperlink r:id="rId336" ref="D442"/>
    <hyperlink r:id="rId337" ref="D443"/>
    <hyperlink r:id="rId338" ref="D444"/>
    <hyperlink r:id="rId339" ref="D445"/>
    <hyperlink r:id="rId340" ref="D446"/>
    <hyperlink r:id="rId341" ref="D447"/>
    <hyperlink r:id="rId342" ref="D448"/>
    <hyperlink r:id="rId343" ref="D449"/>
    <hyperlink r:id="rId344" ref="D450"/>
    <hyperlink r:id="rId345" ref="D451"/>
    <hyperlink r:id="rId346" ref="D452"/>
    <hyperlink r:id="rId347" ref="D453"/>
    <hyperlink r:id="rId348" ref="D454"/>
    <hyperlink r:id="rId349" ref="D455"/>
    <hyperlink r:id="rId350" ref="D456"/>
    <hyperlink r:id="rId351" ref="D457"/>
    <hyperlink r:id="rId352" ref="D458"/>
    <hyperlink r:id="rId353" ref="D459"/>
    <hyperlink r:id="rId354" ref="D460"/>
    <hyperlink r:id="rId355" ref="D461"/>
    <hyperlink r:id="rId356" ref="D462"/>
    <hyperlink r:id="rId357" ref="D463"/>
    <hyperlink r:id="rId358" ref="D464"/>
    <hyperlink r:id="rId359" ref="D465"/>
    <hyperlink r:id="rId360" ref="D466"/>
    <hyperlink r:id="rId361" ref="D467"/>
    <hyperlink r:id="rId362" ref="D470"/>
    <hyperlink r:id="rId363" ref="D471"/>
    <hyperlink r:id="rId364" ref="D472"/>
    <hyperlink r:id="rId365" ref="D473"/>
    <hyperlink r:id="rId366" ref="D474"/>
    <hyperlink r:id="rId367" ref="D475"/>
    <hyperlink r:id="rId368" ref="D476"/>
    <hyperlink r:id="rId369" ref="D477"/>
    <hyperlink r:id="rId370" ref="D478"/>
    <hyperlink r:id="rId371" ref="D479"/>
    <hyperlink r:id="rId372" ref="D480"/>
    <hyperlink r:id="rId373" ref="D481"/>
    <hyperlink r:id="rId374" ref="D482"/>
    <hyperlink r:id="rId375" ref="D483"/>
    <hyperlink r:id="rId376" ref="D484"/>
    <hyperlink r:id="rId377" ref="D485"/>
    <hyperlink r:id="rId378" ref="D486"/>
    <hyperlink r:id="rId379" ref="D487"/>
    <hyperlink r:id="rId380" ref="D488"/>
    <hyperlink r:id="rId381" ref="D489"/>
    <hyperlink r:id="rId382" ref="D490"/>
    <hyperlink r:id="rId383" ref="D491"/>
    <hyperlink r:id="rId384" ref="D492"/>
    <hyperlink r:id="rId385" ref="D493"/>
    <hyperlink r:id="rId386" ref="D495"/>
    <hyperlink r:id="rId387" ref="D496"/>
    <hyperlink r:id="rId388" ref="D497"/>
    <hyperlink r:id="rId389" ref="D498"/>
    <hyperlink r:id="rId390" ref="D499"/>
    <hyperlink r:id="rId391" ref="D500"/>
    <hyperlink r:id="rId392" ref="D501"/>
    <hyperlink r:id="rId393" ref="D502"/>
    <hyperlink r:id="rId394" ref="D503"/>
    <hyperlink r:id="rId395" ref="D504"/>
    <hyperlink r:id="rId396" ref="D505"/>
    <hyperlink r:id="rId397" ref="D506"/>
    <hyperlink r:id="rId398" ref="D507"/>
    <hyperlink r:id="rId399" ref="D508"/>
    <hyperlink r:id="rId400" ref="D509"/>
    <hyperlink r:id="rId401" ref="D510"/>
    <hyperlink r:id="rId402" ref="D511"/>
    <hyperlink r:id="rId403" ref="D512"/>
    <hyperlink r:id="rId404" ref="D513"/>
    <hyperlink r:id="rId405" ref="D514"/>
    <hyperlink r:id="rId406" ref="D515"/>
    <hyperlink r:id="rId407" ref="D516"/>
    <hyperlink r:id="rId408" ref="D517"/>
    <hyperlink r:id="rId409" ref="D518"/>
    <hyperlink r:id="rId410" ref="D519"/>
    <hyperlink r:id="rId411" ref="D520"/>
    <hyperlink r:id="rId412" ref="D521"/>
    <hyperlink r:id="rId413" ref="D522"/>
    <hyperlink r:id="rId414" ref="D523"/>
    <hyperlink r:id="rId415" ref="D524"/>
    <hyperlink r:id="rId416" ref="D525"/>
    <hyperlink r:id="rId417" ref="D526"/>
    <hyperlink r:id="rId418" ref="D527"/>
    <hyperlink r:id="rId419" ref="D528"/>
    <hyperlink r:id="rId420" ref="D529"/>
    <hyperlink r:id="rId421" ref="D530"/>
    <hyperlink r:id="rId422" ref="D531"/>
    <hyperlink r:id="rId423" ref="D532"/>
    <hyperlink r:id="rId424" ref="D539"/>
    <hyperlink r:id="rId425" ref="D540"/>
    <hyperlink r:id="rId426" ref="D541"/>
    <hyperlink r:id="rId427" ref="D542"/>
    <hyperlink r:id="rId428" ref="D543"/>
    <hyperlink r:id="rId429" ref="D544"/>
    <hyperlink r:id="rId430" ref="D545"/>
    <hyperlink r:id="rId431" ref="D546"/>
    <hyperlink r:id="rId432" ref="D547"/>
    <hyperlink r:id="rId433" ref="D548"/>
    <hyperlink r:id="rId434" ref="D549"/>
    <hyperlink r:id="rId435" ref="D550"/>
    <hyperlink r:id="rId436" ref="D551"/>
    <hyperlink r:id="rId437" ref="D552"/>
    <hyperlink r:id="rId438" ref="D553"/>
    <hyperlink r:id="rId439" ref="D554"/>
    <hyperlink r:id="rId440" ref="D558"/>
    <hyperlink r:id="rId441" ref="D559"/>
    <hyperlink r:id="rId442" ref="D560"/>
    <hyperlink r:id="rId443" ref="D561"/>
    <hyperlink r:id="rId444" ref="D562"/>
    <hyperlink r:id="rId445" ref="D563"/>
    <hyperlink r:id="rId446" ref="D564"/>
    <hyperlink r:id="rId447" ref="D565"/>
    <hyperlink r:id="rId448" ref="D566"/>
    <hyperlink r:id="rId449" ref="D567"/>
    <hyperlink r:id="rId450" ref="D568"/>
    <hyperlink r:id="rId451" ref="D569"/>
    <hyperlink r:id="rId452" ref="D570"/>
    <hyperlink r:id="rId453" ref="D571"/>
    <hyperlink r:id="rId454" ref="D572"/>
    <hyperlink r:id="rId455" ref="D573"/>
    <hyperlink r:id="rId456" ref="D574"/>
    <hyperlink r:id="rId457" ref="D575"/>
    <hyperlink r:id="rId458" ref="D576"/>
    <hyperlink r:id="rId459" ref="D577"/>
    <hyperlink r:id="rId460" ref="D578"/>
    <hyperlink r:id="rId461" ref="D579"/>
    <hyperlink r:id="rId462" ref="D580"/>
    <hyperlink r:id="rId463" ref="D584"/>
    <hyperlink r:id="rId464" ref="D585"/>
    <hyperlink r:id="rId465" ref="D586"/>
    <hyperlink r:id="rId466" ref="D587"/>
    <hyperlink r:id="rId467" ref="D588"/>
    <hyperlink r:id="rId468" ref="D589"/>
    <hyperlink r:id="rId469" ref="D590"/>
    <hyperlink r:id="rId470" ref="D591"/>
    <hyperlink r:id="rId471" ref="D592"/>
    <hyperlink r:id="rId472" ref="D593"/>
    <hyperlink r:id="rId473" ref="D594"/>
    <hyperlink r:id="rId474" ref="D595"/>
    <hyperlink r:id="rId475" ref="D596"/>
    <hyperlink r:id="rId476" ref="D597"/>
    <hyperlink r:id="rId477" ref="D598"/>
    <hyperlink r:id="rId478" ref="D602"/>
    <hyperlink r:id="rId479" ref="D603"/>
    <hyperlink r:id="rId480" ref="D604"/>
    <hyperlink r:id="rId481" ref="D605"/>
    <hyperlink r:id="rId482" ref="D606"/>
    <hyperlink r:id="rId483" ref="D607"/>
    <hyperlink r:id="rId484" ref="D608"/>
    <hyperlink r:id="rId485" ref="D609"/>
    <hyperlink r:id="rId486" ref="D610"/>
    <hyperlink r:id="rId487" ref="D611"/>
    <hyperlink r:id="rId488" ref="D612"/>
    <hyperlink r:id="rId489" ref="D613"/>
    <hyperlink r:id="rId490" ref="D614"/>
    <hyperlink r:id="rId491" ref="D615"/>
    <hyperlink r:id="rId492" ref="D616"/>
    <hyperlink r:id="rId493" ref="D617"/>
    <hyperlink r:id="rId494" ref="D618"/>
    <hyperlink r:id="rId495" ref="D619"/>
    <hyperlink r:id="rId496" ref="D620"/>
    <hyperlink r:id="rId497" ref="D621"/>
    <hyperlink r:id="rId498" ref="D622"/>
    <hyperlink r:id="rId499" ref="D623"/>
    <hyperlink r:id="rId500" ref="D627"/>
    <hyperlink r:id="rId501" ref="D628"/>
    <hyperlink r:id="rId502" ref="D629"/>
    <hyperlink r:id="rId503" ref="D630"/>
    <hyperlink r:id="rId504" ref="D631"/>
    <hyperlink r:id="rId505" ref="D632"/>
    <hyperlink r:id="rId506" ref="D633"/>
    <hyperlink r:id="rId507" ref="D634"/>
    <hyperlink r:id="rId508" ref="D635"/>
    <hyperlink r:id="rId509" ref="D636"/>
    <hyperlink r:id="rId510" ref="D637"/>
    <hyperlink r:id="rId511" ref="D638"/>
    <hyperlink r:id="rId512" ref="D639"/>
    <hyperlink r:id="rId513" ref="D640"/>
    <hyperlink r:id="rId514" ref="D641"/>
    <hyperlink r:id="rId515" ref="D642"/>
    <hyperlink r:id="rId516" ref="D643"/>
    <hyperlink r:id="rId517" ref="D644"/>
    <hyperlink r:id="rId518" ref="D645"/>
    <hyperlink r:id="rId519" ref="D646"/>
    <hyperlink r:id="rId520" ref="D647"/>
    <hyperlink r:id="rId521" ref="D648"/>
    <hyperlink r:id="rId522" ref="D649"/>
    <hyperlink r:id="rId523" ref="D650"/>
    <hyperlink r:id="rId524" ref="D651"/>
    <hyperlink r:id="rId525" ref="D652"/>
    <hyperlink r:id="rId526" ref="D653"/>
    <hyperlink r:id="rId527" ref="D654"/>
    <hyperlink r:id="rId528" ref="D655"/>
    <hyperlink r:id="rId529" ref="D656"/>
    <hyperlink r:id="rId530" ref="D657"/>
    <hyperlink r:id="rId531" ref="D658"/>
    <hyperlink r:id="rId532" ref="D659"/>
    <hyperlink r:id="rId533" ref="D660"/>
    <hyperlink r:id="rId534" ref="D661"/>
    <hyperlink r:id="rId535" ref="D662"/>
    <hyperlink r:id="rId536" ref="D663"/>
    <hyperlink r:id="rId537" ref="D664"/>
    <hyperlink r:id="rId538" ref="D665"/>
    <hyperlink r:id="rId539" ref="D666"/>
    <hyperlink r:id="rId540" ref="D667"/>
    <hyperlink r:id="rId541" ref="D668"/>
    <hyperlink r:id="rId542" ref="D669"/>
    <hyperlink r:id="rId543" ref="D670"/>
    <hyperlink r:id="rId544" ref="D671"/>
    <hyperlink r:id="rId545" ref="D672"/>
    <hyperlink r:id="rId546" ref="D673"/>
    <hyperlink r:id="rId547" ref="D674"/>
    <hyperlink r:id="rId548" ref="D675"/>
    <hyperlink r:id="rId549" ref="D676"/>
    <hyperlink r:id="rId550" ref="D677"/>
    <hyperlink r:id="rId551" ref="D678"/>
    <hyperlink r:id="rId552" ref="D679"/>
    <hyperlink r:id="rId553" ref="D680"/>
    <hyperlink r:id="rId554" ref="D681"/>
    <hyperlink r:id="rId555" ref="D682"/>
    <hyperlink r:id="rId556" ref="D683"/>
    <hyperlink r:id="rId557" ref="D684"/>
    <hyperlink r:id="rId558" ref="D685"/>
    <hyperlink r:id="rId559" ref="D686"/>
    <hyperlink r:id="rId560" ref="D687"/>
    <hyperlink r:id="rId561" ref="D688"/>
    <hyperlink r:id="rId562" ref="D689"/>
    <hyperlink r:id="rId563" ref="D690"/>
    <hyperlink r:id="rId564" ref="D691"/>
    <hyperlink r:id="rId565" ref="D692"/>
    <hyperlink r:id="rId566" ref="D693"/>
    <hyperlink r:id="rId567" ref="D694"/>
    <hyperlink r:id="rId568" ref="D695"/>
    <hyperlink r:id="rId569" ref="D696"/>
    <hyperlink r:id="rId570" ref="D697"/>
    <hyperlink r:id="rId571" ref="D698"/>
    <hyperlink r:id="rId572" ref="D699"/>
    <hyperlink r:id="rId573" ref="D700"/>
    <hyperlink r:id="rId574" ref="D701"/>
    <hyperlink r:id="rId575" ref="D702"/>
    <hyperlink r:id="rId576" ref="D703"/>
    <hyperlink r:id="rId577" ref="D704"/>
    <hyperlink r:id="rId578" ref="D705"/>
    <hyperlink r:id="rId579" ref="D706"/>
    <hyperlink r:id="rId580" ref="D707"/>
    <hyperlink r:id="rId581" ref="D708"/>
    <hyperlink r:id="rId582" ref="D709"/>
    <hyperlink r:id="rId583" ref="D710"/>
    <hyperlink r:id="rId584" ref="D711"/>
    <hyperlink r:id="rId585" ref="D712"/>
    <hyperlink r:id="rId586" ref="D713"/>
    <hyperlink r:id="rId587" ref="D714"/>
    <hyperlink r:id="rId588" ref="D715"/>
    <hyperlink r:id="rId589" ref="D716"/>
    <hyperlink r:id="rId590" ref="D717"/>
    <hyperlink r:id="rId591" ref="D718"/>
    <hyperlink r:id="rId592" ref="D719"/>
    <hyperlink r:id="rId593" ref="D720"/>
    <hyperlink r:id="rId594" ref="D721"/>
    <hyperlink r:id="rId595" ref="D722"/>
    <hyperlink r:id="rId596" ref="D723"/>
    <hyperlink r:id="rId597" ref="D724"/>
    <hyperlink r:id="rId598" ref="D725"/>
    <hyperlink r:id="rId599" ref="D726"/>
    <hyperlink r:id="rId600" ref="D727"/>
    <hyperlink r:id="rId601" ref="D728"/>
    <hyperlink r:id="rId602" ref="D729"/>
    <hyperlink r:id="rId603" ref="D730"/>
    <hyperlink r:id="rId604" ref="D731"/>
    <hyperlink r:id="rId605" ref="D732"/>
    <hyperlink r:id="rId606" ref="D733"/>
    <hyperlink r:id="rId607" ref="D734"/>
    <hyperlink r:id="rId608" ref="D735"/>
    <hyperlink r:id="rId609" ref="D736"/>
    <hyperlink r:id="rId610" ref="D737"/>
    <hyperlink r:id="rId611" ref="D738"/>
    <hyperlink r:id="rId612" ref="D739"/>
    <hyperlink r:id="rId613" ref="D740"/>
    <hyperlink r:id="rId614" ref="D741"/>
    <hyperlink r:id="rId615" ref="D742"/>
    <hyperlink r:id="rId616" ref="D743"/>
    <hyperlink r:id="rId617" ref="D744"/>
    <hyperlink r:id="rId618" ref="D745"/>
    <hyperlink r:id="rId619" ref="D746"/>
    <hyperlink r:id="rId620" ref="D747"/>
    <hyperlink r:id="rId621" ref="D748"/>
    <hyperlink r:id="rId622" ref="D749"/>
    <hyperlink r:id="rId623" ref="D750"/>
    <hyperlink r:id="rId624" ref="D751"/>
    <hyperlink r:id="rId625" ref="D752"/>
    <hyperlink r:id="rId626" ref="D753"/>
    <hyperlink r:id="rId627" ref="D754"/>
    <hyperlink r:id="rId628" ref="D755"/>
    <hyperlink r:id="rId629" ref="D756"/>
    <hyperlink r:id="rId630" ref="D757"/>
    <hyperlink r:id="rId631" ref="D758"/>
    <hyperlink r:id="rId632" ref="D759"/>
    <hyperlink r:id="rId633" ref="D760"/>
    <hyperlink r:id="rId634" ref="D761"/>
    <hyperlink r:id="rId635" ref="D762"/>
    <hyperlink r:id="rId636" ref="D763"/>
    <hyperlink r:id="rId637" ref="D764"/>
    <hyperlink r:id="rId638" ref="D765"/>
    <hyperlink r:id="rId639" ref="D766"/>
    <hyperlink r:id="rId640" ref="D767"/>
    <hyperlink r:id="rId641" ref="D768"/>
    <hyperlink r:id="rId642" ref="D769"/>
    <hyperlink r:id="rId643" ref="D770"/>
    <hyperlink r:id="rId644" ref="D771"/>
    <hyperlink r:id="rId645" ref="D772"/>
    <hyperlink r:id="rId646" ref="D773"/>
    <hyperlink r:id="rId647" ref="D774"/>
    <hyperlink r:id="rId648" ref="D775"/>
    <hyperlink r:id="rId649" ref="D776"/>
    <hyperlink r:id="rId650" ref="D777"/>
    <hyperlink r:id="rId651" ref="D778"/>
    <hyperlink r:id="rId652" ref="D779"/>
    <hyperlink r:id="rId653" ref="D780"/>
    <hyperlink r:id="rId654" ref="D781"/>
    <hyperlink r:id="rId655" ref="D782"/>
    <hyperlink r:id="rId656" ref="D783"/>
    <hyperlink r:id="rId657" ref="D784"/>
    <hyperlink r:id="rId658" ref="D785"/>
    <hyperlink r:id="rId659" ref="D786"/>
    <hyperlink r:id="rId660" ref="D787"/>
    <hyperlink r:id="rId661" ref="D788"/>
    <hyperlink r:id="rId662" ref="D789"/>
    <hyperlink r:id="rId663" ref="D790"/>
    <hyperlink r:id="rId664" ref="D791"/>
    <hyperlink r:id="rId665" ref="D792"/>
    <hyperlink r:id="rId666" ref="D793"/>
    <hyperlink r:id="rId667" ref="D794"/>
    <hyperlink r:id="rId668" ref="D795"/>
    <hyperlink r:id="rId669" ref="D796"/>
    <hyperlink r:id="rId670" ref="D797"/>
    <hyperlink r:id="rId671" ref="D798"/>
    <hyperlink r:id="rId672" ref="D799"/>
    <hyperlink r:id="rId673" ref="D800"/>
    <hyperlink r:id="rId674" ref="D801"/>
    <hyperlink r:id="rId675" ref="D802"/>
    <hyperlink r:id="rId676" ref="D803"/>
    <hyperlink r:id="rId677" ref="D804"/>
    <hyperlink r:id="rId678" ref="D805"/>
    <hyperlink r:id="rId679" ref="D806"/>
    <hyperlink r:id="rId680" ref="D807"/>
    <hyperlink r:id="rId681" ref="D808"/>
    <hyperlink r:id="rId682" ref="D809"/>
    <hyperlink r:id="rId683" ref="D810"/>
    <hyperlink r:id="rId684" ref="D811"/>
    <hyperlink r:id="rId685" ref="D812"/>
    <hyperlink r:id="rId686" ref="D813"/>
    <hyperlink r:id="rId687" ref="D814"/>
    <hyperlink r:id="rId688" ref="D815"/>
    <hyperlink r:id="rId689" ref="D816"/>
    <hyperlink r:id="rId690" ref="D817"/>
    <hyperlink r:id="rId691" ref="D818"/>
    <hyperlink r:id="rId692" ref="D819"/>
    <hyperlink r:id="rId693" ref="D820"/>
    <hyperlink r:id="rId694" ref="D821"/>
    <hyperlink r:id="rId695" ref="D822"/>
    <hyperlink r:id="rId696" ref="D823"/>
    <hyperlink r:id="rId697" ref="D824"/>
    <hyperlink r:id="rId698" ref="D825"/>
    <hyperlink r:id="rId699" ref="D826"/>
    <hyperlink r:id="rId700" ref="D827"/>
    <hyperlink r:id="rId701" ref="D828"/>
    <hyperlink r:id="rId702" ref="D829"/>
    <hyperlink r:id="rId703" ref="D830"/>
    <hyperlink r:id="rId704" ref="D831"/>
    <hyperlink r:id="rId705" ref="D832"/>
    <hyperlink r:id="rId706" ref="D833"/>
    <hyperlink r:id="rId707" ref="D834"/>
    <hyperlink r:id="rId708" ref="D835"/>
    <hyperlink r:id="rId709" ref="D836"/>
    <hyperlink r:id="rId710" ref="D837"/>
    <hyperlink r:id="rId711" ref="D838"/>
    <hyperlink r:id="rId712" ref="D839"/>
    <hyperlink r:id="rId713" ref="D840"/>
    <hyperlink r:id="rId714" ref="D841"/>
    <hyperlink r:id="rId715" ref="D842"/>
    <hyperlink r:id="rId716" ref="D843"/>
    <hyperlink r:id="rId717" ref="D844"/>
    <hyperlink r:id="rId718" ref="D845"/>
    <hyperlink r:id="rId719" ref="D846"/>
    <hyperlink r:id="rId720" ref="D847"/>
    <hyperlink r:id="rId721" ref="D848"/>
    <hyperlink r:id="rId722" ref="D849"/>
    <hyperlink r:id="rId723" ref="D850"/>
    <hyperlink r:id="rId724" ref="D851"/>
    <hyperlink r:id="rId725" ref="D852"/>
    <hyperlink r:id="rId726" ref="D853"/>
    <hyperlink r:id="rId727" ref="D854"/>
    <hyperlink r:id="rId728" ref="D855"/>
    <hyperlink r:id="rId729" ref="D856"/>
    <hyperlink r:id="rId730" ref="D857"/>
    <hyperlink r:id="rId731" ref="D858"/>
    <hyperlink r:id="rId732" ref="D859"/>
    <hyperlink r:id="rId733" ref="D860"/>
    <hyperlink r:id="rId734" ref="D861"/>
    <hyperlink r:id="rId735" ref="D862"/>
    <hyperlink r:id="rId736" ref="D863"/>
    <hyperlink r:id="rId737" ref="D864"/>
    <hyperlink r:id="rId738" ref="D865"/>
    <hyperlink r:id="rId739" ref="D866"/>
    <hyperlink r:id="rId740" ref="D867"/>
    <hyperlink r:id="rId741" ref="D868"/>
    <hyperlink r:id="rId742" ref="D869"/>
    <hyperlink r:id="rId743" ref="D870"/>
    <hyperlink r:id="rId744" ref="D871"/>
    <hyperlink r:id="rId745" ref="D872"/>
    <hyperlink r:id="rId746" ref="D873"/>
    <hyperlink r:id="rId747" ref="D874"/>
    <hyperlink r:id="rId748" ref="D875"/>
    <hyperlink r:id="rId749" ref="D876"/>
    <hyperlink r:id="rId750" ref="D877"/>
    <hyperlink r:id="rId751" ref="D878"/>
    <hyperlink r:id="rId752" ref="D879"/>
    <hyperlink r:id="rId753" ref="D880"/>
    <hyperlink r:id="rId754" ref="D881"/>
    <hyperlink r:id="rId755" ref="D882"/>
    <hyperlink r:id="rId756" ref="D883"/>
    <hyperlink r:id="rId757" ref="D884"/>
    <hyperlink r:id="rId758" ref="D885"/>
    <hyperlink r:id="rId759" ref="D886"/>
    <hyperlink r:id="rId760" ref="D887"/>
    <hyperlink r:id="rId761" ref="D888"/>
    <hyperlink r:id="rId762" ref="D889"/>
    <hyperlink r:id="rId763" ref="D890"/>
    <hyperlink r:id="rId764" ref="D891"/>
    <hyperlink r:id="rId765" ref="D892"/>
    <hyperlink r:id="rId766" ref="D893"/>
    <hyperlink r:id="rId767" ref="D894"/>
    <hyperlink r:id="rId768" ref="D895"/>
    <hyperlink r:id="rId769" ref="D896"/>
    <hyperlink r:id="rId770" ref="D897"/>
    <hyperlink r:id="rId771" ref="D898"/>
    <hyperlink r:id="rId772" ref="D899"/>
    <hyperlink r:id="rId773" ref="D900"/>
    <hyperlink r:id="rId774" ref="D901"/>
    <hyperlink r:id="rId775" ref="D902"/>
    <hyperlink r:id="rId776" ref="D903"/>
    <hyperlink r:id="rId777" ref="D904"/>
    <hyperlink r:id="rId778" ref="D905"/>
    <hyperlink r:id="rId779" ref="D906"/>
    <hyperlink r:id="rId780" ref="D907"/>
    <hyperlink r:id="rId781" ref="D908"/>
    <hyperlink r:id="rId782" ref="D909"/>
    <hyperlink r:id="rId783" ref="D910"/>
    <hyperlink r:id="rId784" ref="D911"/>
    <hyperlink r:id="rId785" ref="D912"/>
    <hyperlink r:id="rId786" ref="D913"/>
    <hyperlink r:id="rId787" ref="D914"/>
    <hyperlink r:id="rId788" ref="D915"/>
    <hyperlink r:id="rId789" ref="D916"/>
    <hyperlink r:id="rId790" ref="D917"/>
    <hyperlink r:id="rId791" ref="D918"/>
    <hyperlink r:id="rId792" ref="D919"/>
    <hyperlink r:id="rId793" ref="D920"/>
    <hyperlink r:id="rId794" ref="D921"/>
    <hyperlink r:id="rId795" ref="D922"/>
    <hyperlink r:id="rId796" ref="D923"/>
    <hyperlink r:id="rId797" ref="D924"/>
    <hyperlink r:id="rId798" ref="D925"/>
    <hyperlink r:id="rId799" ref="D926"/>
    <hyperlink r:id="rId800" ref="D927"/>
    <hyperlink r:id="rId801" ref="D928"/>
    <hyperlink r:id="rId802" ref="D929"/>
    <hyperlink r:id="rId803" ref="D930"/>
    <hyperlink r:id="rId804" ref="D931"/>
    <hyperlink r:id="rId805" ref="D932"/>
    <hyperlink r:id="rId806" ref="D933"/>
    <hyperlink r:id="rId807" ref="D934"/>
    <hyperlink r:id="rId808" ref="D935"/>
    <hyperlink r:id="rId809" ref="D936"/>
    <hyperlink r:id="rId810" ref="D937"/>
    <hyperlink r:id="rId811" ref="D938"/>
    <hyperlink r:id="rId812" ref="D939"/>
    <hyperlink r:id="rId813" ref="D940"/>
    <hyperlink r:id="rId814" ref="D941"/>
    <hyperlink r:id="rId815" ref="D942"/>
    <hyperlink r:id="rId816" ref="D943"/>
    <hyperlink r:id="rId817" ref="D944"/>
    <hyperlink r:id="rId818" ref="D945"/>
    <hyperlink r:id="rId819" ref="D946"/>
    <hyperlink r:id="rId820" ref="D947"/>
    <hyperlink r:id="rId821" ref="D948"/>
    <hyperlink r:id="rId822" ref="D949"/>
    <hyperlink r:id="rId823" ref="D950"/>
    <hyperlink r:id="rId824" ref="D951"/>
    <hyperlink r:id="rId825" ref="D952"/>
    <hyperlink r:id="rId826" ref="D953"/>
    <hyperlink r:id="rId827" ref="D954"/>
    <hyperlink r:id="rId828" ref="D955"/>
    <hyperlink r:id="rId829" ref="D956"/>
    <hyperlink r:id="rId830" ref="D957"/>
    <hyperlink r:id="rId831" ref="D958"/>
    <hyperlink r:id="rId832" ref="D959"/>
    <hyperlink r:id="rId833" ref="D960"/>
    <hyperlink r:id="rId834" ref="D961"/>
    <hyperlink r:id="rId835" ref="D962"/>
    <hyperlink r:id="rId836" ref="D963"/>
    <hyperlink r:id="rId837" ref="D964"/>
    <hyperlink r:id="rId838" ref="D965"/>
    <hyperlink r:id="rId839" ref="D966"/>
    <hyperlink r:id="rId840" ref="D967"/>
    <hyperlink r:id="rId841" ref="D968"/>
    <hyperlink r:id="rId842" ref="D969"/>
    <hyperlink r:id="rId843" ref="D970"/>
    <hyperlink r:id="rId844" ref="D971"/>
    <hyperlink r:id="rId845" ref="D972"/>
    <hyperlink r:id="rId846" ref="D973"/>
    <hyperlink r:id="rId847" ref="D974"/>
    <hyperlink r:id="rId848" ref="D975"/>
    <hyperlink r:id="rId849" ref="D976"/>
    <hyperlink r:id="rId850" ref="D977"/>
    <hyperlink r:id="rId851" ref="D978"/>
    <hyperlink r:id="rId852" ref="D979"/>
    <hyperlink r:id="rId853" ref="D980"/>
    <hyperlink r:id="rId854" ref="D981"/>
    <hyperlink r:id="rId855" ref="D982"/>
    <hyperlink r:id="rId856" ref="D983"/>
    <hyperlink r:id="rId857" ref="D984"/>
    <hyperlink r:id="rId858" ref="D985"/>
    <hyperlink r:id="rId859" ref="D986"/>
    <hyperlink r:id="rId860" ref="D987"/>
    <hyperlink r:id="rId861" ref="D988"/>
    <hyperlink r:id="rId862" ref="D989"/>
    <hyperlink r:id="rId863" ref="D990"/>
    <hyperlink r:id="rId864" ref="D991"/>
    <hyperlink r:id="rId865" ref="D992"/>
    <hyperlink r:id="rId866" ref="D993"/>
    <hyperlink r:id="rId867" ref="D994"/>
    <hyperlink r:id="rId868" ref="D995"/>
    <hyperlink r:id="rId869" ref="D996"/>
    <hyperlink r:id="rId870" ref="D997"/>
    <hyperlink r:id="rId871" ref="D998"/>
    <hyperlink r:id="rId872" ref="D999"/>
    <hyperlink r:id="rId873" ref="D1000"/>
    <hyperlink r:id="rId874" ref="D1001"/>
    <hyperlink r:id="rId875" ref="D1002"/>
    <hyperlink r:id="rId876" ref="D1003"/>
    <hyperlink r:id="rId877" ref="D1004"/>
    <hyperlink r:id="rId878" ref="D1005"/>
    <hyperlink r:id="rId879" ref="D1006"/>
    <hyperlink r:id="rId880" ref="D1007"/>
    <hyperlink r:id="rId881" ref="D1008"/>
    <hyperlink r:id="rId882" ref="D1009"/>
    <hyperlink r:id="rId883" ref="D1010"/>
    <hyperlink r:id="rId884" ref="D1011"/>
    <hyperlink r:id="rId885" ref="D1012"/>
    <hyperlink r:id="rId886" ref="D1013"/>
    <hyperlink r:id="rId887" ref="D1014"/>
    <hyperlink r:id="rId888" ref="D1015"/>
    <hyperlink r:id="rId889" ref="D1016"/>
    <hyperlink r:id="rId890" ref="D1017"/>
    <hyperlink r:id="rId891" ref="D1018"/>
    <hyperlink r:id="rId892" ref="D1019"/>
    <hyperlink r:id="rId893" ref="D1020"/>
    <hyperlink r:id="rId894" ref="D1021"/>
    <hyperlink r:id="rId895" ref="D1022"/>
    <hyperlink r:id="rId896" ref="D1023"/>
    <hyperlink r:id="rId897" ref="D1024"/>
    <hyperlink r:id="rId898" ref="D1025"/>
    <hyperlink r:id="rId899" ref="D1026"/>
    <hyperlink r:id="rId900" ref="D1027"/>
    <hyperlink r:id="rId901" ref="D1028"/>
    <hyperlink r:id="rId902" ref="D1029"/>
    <hyperlink r:id="rId903" ref="D1030"/>
    <hyperlink r:id="rId904" ref="D1031"/>
    <hyperlink r:id="rId905" ref="D1032"/>
    <hyperlink r:id="rId906" ref="D1033"/>
    <hyperlink r:id="rId907" ref="D1034"/>
    <hyperlink r:id="rId908" ref="D1035"/>
    <hyperlink r:id="rId909" ref="D1036"/>
    <hyperlink r:id="rId910" ref="D1037"/>
    <hyperlink r:id="rId911" ref="D1038"/>
    <hyperlink r:id="rId912" ref="D1039"/>
    <hyperlink r:id="rId913" ref="D1040"/>
    <hyperlink r:id="rId914" ref="D1041"/>
    <hyperlink r:id="rId915" ref="D1042"/>
    <hyperlink r:id="rId916" ref="D1043"/>
    <hyperlink r:id="rId917" ref="D1044"/>
    <hyperlink r:id="rId918" ref="D1045"/>
    <hyperlink r:id="rId919" ref="D1046"/>
    <hyperlink r:id="rId920" ref="D1047"/>
    <hyperlink r:id="rId921" ref="D1048"/>
    <hyperlink r:id="rId922" ref="D1049"/>
    <hyperlink r:id="rId923" ref="D1050"/>
    <hyperlink r:id="rId924" ref="D1051"/>
    <hyperlink r:id="rId925" ref="D1052"/>
    <hyperlink r:id="rId926" ref="D1053"/>
    <hyperlink r:id="rId927" ref="D1054"/>
    <hyperlink r:id="rId928" ref="D1055"/>
    <hyperlink r:id="rId929" ref="D1056"/>
    <hyperlink r:id="rId930" ref="D1057"/>
    <hyperlink r:id="rId931" ref="D1058"/>
    <hyperlink r:id="rId932" ref="D1059"/>
    <hyperlink r:id="rId933" ref="D1060"/>
    <hyperlink r:id="rId934" ref="D1061"/>
    <hyperlink r:id="rId935" ref="D1062"/>
    <hyperlink r:id="rId936" ref="D1063"/>
    <hyperlink r:id="rId937" ref="D1064"/>
    <hyperlink r:id="rId938" ref="D1065"/>
    <hyperlink r:id="rId939" ref="D1066"/>
    <hyperlink r:id="rId940" ref="D1067"/>
    <hyperlink r:id="rId941" ref="D1068"/>
    <hyperlink r:id="rId942" ref="D1069"/>
    <hyperlink r:id="rId943" ref="D1070"/>
    <hyperlink r:id="rId944" ref="D1071"/>
    <hyperlink r:id="rId945" ref="D1072"/>
    <hyperlink r:id="rId946" ref="D1073"/>
    <hyperlink r:id="rId947" ref="D1074"/>
    <hyperlink r:id="rId948" ref="D1075"/>
    <hyperlink r:id="rId949" ref="D1076"/>
    <hyperlink r:id="rId950" ref="D1077"/>
    <hyperlink r:id="rId951" ref="D1078"/>
    <hyperlink r:id="rId952" ref="D1079"/>
    <hyperlink r:id="rId953" ref="D1080"/>
    <hyperlink r:id="rId954" ref="D1081"/>
    <hyperlink r:id="rId955" ref="D1082"/>
    <hyperlink r:id="rId956" ref="D1083"/>
    <hyperlink r:id="rId957" ref="D1084"/>
    <hyperlink r:id="rId958" ref="D1085"/>
    <hyperlink r:id="rId959" ref="D1086"/>
    <hyperlink r:id="rId960" ref="D1087"/>
    <hyperlink r:id="rId961" ref="D1088"/>
    <hyperlink r:id="rId962" ref="D1089"/>
    <hyperlink r:id="rId963" ref="D1090"/>
    <hyperlink r:id="rId964" ref="D1091"/>
    <hyperlink r:id="rId965" ref="D1092"/>
    <hyperlink r:id="rId966" ref="D1093"/>
    <hyperlink r:id="rId967" ref="D1094"/>
    <hyperlink r:id="rId968" ref="D1095"/>
    <hyperlink r:id="rId969" ref="D1096"/>
    <hyperlink r:id="rId970" ref="D1097"/>
    <hyperlink r:id="rId971" ref="D1098"/>
    <hyperlink r:id="rId972" ref="D1099"/>
    <hyperlink r:id="rId973" ref="D1100"/>
    <hyperlink r:id="rId974" ref="D1101"/>
    <hyperlink r:id="rId975" ref="D1102"/>
    <hyperlink r:id="rId976" ref="D1103"/>
    <hyperlink r:id="rId977" ref="D1104"/>
    <hyperlink r:id="rId978" ref="D1105"/>
    <hyperlink r:id="rId979" ref="D1106"/>
    <hyperlink r:id="rId980" ref="D1107"/>
    <hyperlink r:id="rId981" ref="D1108"/>
    <hyperlink r:id="rId982" ref="D1109"/>
    <hyperlink r:id="rId983" ref="D1110"/>
    <hyperlink r:id="rId984" ref="D1111"/>
    <hyperlink r:id="rId985" ref="D1112"/>
    <hyperlink r:id="rId986" ref="D1113"/>
    <hyperlink r:id="rId987" ref="D1114"/>
    <hyperlink r:id="rId988" ref="D1115"/>
    <hyperlink r:id="rId989" ref="D1116"/>
    <hyperlink r:id="rId990" ref="D1117"/>
    <hyperlink r:id="rId991" ref="D1118"/>
    <hyperlink r:id="rId992" ref="D1119"/>
    <hyperlink r:id="rId993" ref="D1120"/>
    <hyperlink r:id="rId994" ref="D1121"/>
    <hyperlink r:id="rId995" ref="D1122"/>
    <hyperlink r:id="rId996" ref="D1123"/>
    <hyperlink r:id="rId997" ref="D1124"/>
    <hyperlink r:id="rId998" ref="D1125"/>
    <hyperlink r:id="rId999" ref="D1126"/>
    <hyperlink r:id="rId1000" ref="D1127"/>
    <hyperlink r:id="rId1001" ref="D1128"/>
    <hyperlink r:id="rId1002" ref="D1129"/>
    <hyperlink r:id="rId1003" ref="D1130"/>
    <hyperlink r:id="rId1004" ref="D1131"/>
    <hyperlink r:id="rId1005" ref="D1132"/>
    <hyperlink r:id="rId1006" ref="D1133"/>
    <hyperlink r:id="rId1007" ref="D1134"/>
    <hyperlink r:id="rId1008" ref="D1135"/>
    <hyperlink r:id="rId1009" ref="D1136"/>
    <hyperlink r:id="rId1010" ref="D1137"/>
    <hyperlink r:id="rId1011" ref="D1138"/>
    <hyperlink r:id="rId1012" ref="D1139"/>
    <hyperlink r:id="rId1013" ref="D1140"/>
    <hyperlink r:id="rId1014" ref="D1141"/>
    <hyperlink r:id="rId1015" ref="D1142"/>
    <hyperlink r:id="rId1016" ref="D1143"/>
    <hyperlink r:id="rId1017" ref="D1144"/>
    <hyperlink r:id="rId1018" ref="D1145"/>
    <hyperlink r:id="rId1019" ref="D1146"/>
    <hyperlink r:id="rId1020" ref="D1147"/>
    <hyperlink r:id="rId1021" ref="D1148"/>
    <hyperlink r:id="rId1022" ref="D1149"/>
    <hyperlink r:id="rId1023" ref="D1150"/>
    <hyperlink r:id="rId1024" ref="D1151"/>
    <hyperlink r:id="rId1025" ref="D1152"/>
    <hyperlink r:id="rId1026" ref="D1153"/>
    <hyperlink r:id="rId1027" ref="D1154"/>
    <hyperlink r:id="rId1028" ref="D1155"/>
    <hyperlink r:id="rId1029" ref="D1156"/>
    <hyperlink r:id="rId1030" ref="D1157"/>
    <hyperlink r:id="rId1031" ref="D1158"/>
    <hyperlink r:id="rId1032" ref="D1159"/>
    <hyperlink r:id="rId1033" ref="D1160"/>
    <hyperlink r:id="rId1034" ref="D1161"/>
    <hyperlink r:id="rId1035" ref="D1162"/>
    <hyperlink r:id="rId1036" ref="D1163"/>
    <hyperlink r:id="rId1037" ref="D1164"/>
    <hyperlink r:id="rId1038" ref="D1165"/>
    <hyperlink r:id="rId1039" ref="D1166"/>
    <hyperlink r:id="rId1040" ref="D1167"/>
    <hyperlink r:id="rId1041" ref="D1168"/>
    <hyperlink r:id="rId1042" ref="D1169"/>
    <hyperlink r:id="rId1043" ref="D1170"/>
    <hyperlink r:id="rId1044" ref="D1171"/>
    <hyperlink r:id="rId1045" ref="D1172"/>
    <hyperlink r:id="rId1046" ref="D1173"/>
    <hyperlink r:id="rId1047" ref="D1174"/>
    <hyperlink r:id="rId1048" ref="D1175"/>
    <hyperlink r:id="rId1049" ref="D1176"/>
    <hyperlink r:id="rId1050" ref="D1177"/>
    <hyperlink r:id="rId1051" ref="D1178"/>
    <hyperlink r:id="rId1052" ref="D1179"/>
    <hyperlink r:id="rId1053" ref="D1180"/>
    <hyperlink r:id="rId1054" ref="D1181"/>
    <hyperlink r:id="rId1055" ref="D1182"/>
    <hyperlink r:id="rId1056" ref="D1183"/>
    <hyperlink r:id="rId1057" ref="D1184"/>
    <hyperlink r:id="rId1058" ref="D1185"/>
    <hyperlink r:id="rId1059" ref="D1186"/>
    <hyperlink r:id="rId1060" ref="D1187"/>
    <hyperlink r:id="rId1061" ref="D1188"/>
    <hyperlink r:id="rId1062" ref="D1189"/>
    <hyperlink r:id="rId1063" ref="D1190"/>
    <hyperlink r:id="rId1064" ref="D1191"/>
    <hyperlink r:id="rId1065" ref="D1192"/>
    <hyperlink r:id="rId1066" ref="D1193"/>
    <hyperlink r:id="rId1067" ref="D1194"/>
    <hyperlink r:id="rId1068" ref="D1195"/>
    <hyperlink r:id="rId1069" ref="D1196"/>
    <hyperlink r:id="rId1070" ref="D1197"/>
    <hyperlink r:id="rId1071" ref="D1198"/>
    <hyperlink r:id="rId1072" ref="D1199"/>
    <hyperlink r:id="rId1073" ref="D1200"/>
    <hyperlink r:id="rId1074" ref="D1201"/>
    <hyperlink r:id="rId1075" ref="D1202"/>
    <hyperlink r:id="rId1076" ref="D1203"/>
    <hyperlink r:id="rId1077" ref="D1204"/>
    <hyperlink r:id="rId1078" ref="D1205"/>
    <hyperlink r:id="rId1079" ref="D1206"/>
    <hyperlink r:id="rId1080" ref="D1207"/>
    <hyperlink r:id="rId1081" ref="D1208"/>
    <hyperlink r:id="rId1082" ref="D1209"/>
    <hyperlink r:id="rId1083" ref="D1210"/>
    <hyperlink r:id="rId1084" ref="D1211"/>
    <hyperlink r:id="rId1085" ref="D1212"/>
    <hyperlink r:id="rId1086" ref="D1213"/>
    <hyperlink r:id="rId1087" ref="D1214"/>
    <hyperlink r:id="rId1088" ref="D1215"/>
    <hyperlink r:id="rId1089" ref="D1216"/>
    <hyperlink r:id="rId1090" ref="D1217"/>
    <hyperlink r:id="rId1091" ref="D1218"/>
    <hyperlink r:id="rId1092" ref="D1219"/>
    <hyperlink r:id="rId1093" ref="D1220"/>
    <hyperlink r:id="rId1094" ref="D1221"/>
    <hyperlink r:id="rId1095" ref="D1222"/>
    <hyperlink r:id="rId1096" ref="D1223"/>
    <hyperlink r:id="rId1097" ref="D1224"/>
    <hyperlink r:id="rId1098" ref="D1225"/>
    <hyperlink r:id="rId1099" ref="D1226"/>
    <hyperlink r:id="rId1100" ref="D1227"/>
    <hyperlink r:id="rId1101" ref="D1228"/>
    <hyperlink r:id="rId1102" ref="D1229"/>
    <hyperlink r:id="rId1103" ref="D1230"/>
    <hyperlink r:id="rId1104" ref="D1231"/>
    <hyperlink r:id="rId1105" ref="D1232"/>
    <hyperlink r:id="rId1106" ref="D1233"/>
    <hyperlink r:id="rId1107" ref="D1234"/>
    <hyperlink r:id="rId1108" ref="D1235"/>
    <hyperlink r:id="rId1109" ref="D1236"/>
    <hyperlink r:id="rId1110" ref="D1237"/>
    <hyperlink r:id="rId1111" ref="D1238"/>
    <hyperlink r:id="rId1112" ref="D1239"/>
    <hyperlink r:id="rId1113" ref="D1240"/>
    <hyperlink r:id="rId1114" ref="D1241"/>
    <hyperlink r:id="rId1115" ref="D1242"/>
    <hyperlink r:id="rId1116" ref="D1243"/>
    <hyperlink r:id="rId1117" ref="D1244"/>
    <hyperlink r:id="rId1118" ref="D1245"/>
    <hyperlink r:id="rId1119" ref="D1246"/>
    <hyperlink r:id="rId1120" ref="D1247"/>
    <hyperlink r:id="rId1121" ref="D1248"/>
    <hyperlink r:id="rId1122" ref="D1249"/>
    <hyperlink r:id="rId1123" ref="D1250"/>
    <hyperlink r:id="rId1124" ref="D1251"/>
    <hyperlink r:id="rId1125" ref="D1252"/>
    <hyperlink r:id="rId1126" ref="D1253"/>
    <hyperlink r:id="rId1127" ref="D1254"/>
    <hyperlink r:id="rId1128" ref="D1255"/>
    <hyperlink r:id="rId1129" ref="D1256"/>
    <hyperlink r:id="rId1130" ref="D1257"/>
    <hyperlink r:id="rId1131" ref="D1258"/>
    <hyperlink r:id="rId1132" ref="D1259"/>
    <hyperlink r:id="rId1133" ref="D1260"/>
    <hyperlink r:id="rId1134" ref="D1261"/>
    <hyperlink r:id="rId1135" ref="D1262"/>
    <hyperlink r:id="rId1136" ref="D1263"/>
    <hyperlink r:id="rId1137" ref="D1264"/>
    <hyperlink r:id="rId1138" ref="D1265"/>
    <hyperlink r:id="rId1139" ref="D1266"/>
    <hyperlink r:id="rId1140" ref="D1267"/>
    <hyperlink r:id="rId1141" ref="D1268"/>
    <hyperlink r:id="rId1142" ref="D1269"/>
    <hyperlink r:id="rId1143" ref="D1270"/>
    <hyperlink r:id="rId1144" ref="D1271"/>
    <hyperlink r:id="rId1145" ref="D1272"/>
    <hyperlink r:id="rId1146" ref="D1273"/>
    <hyperlink r:id="rId1147" ref="D1274"/>
    <hyperlink r:id="rId1148" ref="D1275"/>
    <hyperlink r:id="rId1149" ref="D1276"/>
    <hyperlink r:id="rId1150" ref="D1277"/>
    <hyperlink r:id="rId1151" ref="D1278"/>
    <hyperlink r:id="rId1152" ref="D1279"/>
    <hyperlink r:id="rId1153" ref="D1280"/>
    <hyperlink r:id="rId1154" ref="D1281"/>
    <hyperlink r:id="rId1155" ref="D1282"/>
    <hyperlink r:id="rId1156" ref="D1283"/>
    <hyperlink r:id="rId1157" ref="D1284"/>
    <hyperlink r:id="rId1158" ref="D1285"/>
    <hyperlink r:id="rId1159" ref="D1286"/>
    <hyperlink r:id="rId1160" ref="D1287"/>
    <hyperlink r:id="rId1161" ref="D1288"/>
    <hyperlink r:id="rId1162" ref="D1289"/>
    <hyperlink r:id="rId1163" ref="D1290"/>
    <hyperlink r:id="rId1164" ref="D1291"/>
    <hyperlink r:id="rId1165" ref="D1292"/>
    <hyperlink r:id="rId1166" ref="D1293"/>
    <hyperlink r:id="rId1167" ref="D1294"/>
    <hyperlink r:id="rId1168" ref="D1295"/>
    <hyperlink r:id="rId1169" ref="D1296"/>
    <hyperlink r:id="rId1170" ref="D1297"/>
    <hyperlink r:id="rId1171" ref="D1298"/>
    <hyperlink r:id="rId1172" ref="D1299"/>
    <hyperlink r:id="rId1173" ref="D1300"/>
    <hyperlink r:id="rId1174" ref="D1301"/>
    <hyperlink r:id="rId1175" ref="D1302"/>
    <hyperlink r:id="rId1176" ref="D1303"/>
  </hyperlinks>
  <printOptions/>
  <pageMargins bottom="1.0" footer="0.0" header="0.0" left="0.75" right="0.75" top="1.0"/>
  <pageSetup orientation="landscape"/>
  <drawing r:id="rId117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4.0"/>
    <col customWidth="1" min="3" max="3" width="40.0"/>
    <col customWidth="1" min="4" max="4" width="28.0"/>
    <col customWidth="1" min="5" max="5" width="70.0"/>
    <col customWidth="1" min="6" max="6" width="80.0"/>
    <col customWidth="1" min="7" max="7" width="50.0"/>
    <col customWidth="1" min="8" max="8" width="45.0"/>
    <col customWidth="1" min="9" max="9" width="70.0"/>
    <col customWidth="1" min="10" max="11" width="45.0"/>
    <col customWidth="1" min="12" max="12" width="80.0"/>
    <col customWidth="1" min="13" max="13" width="50.0"/>
    <col customWidth="1" min="14" max="15" width="45.0"/>
    <col customWidth="1" min="16" max="16" width="50.0"/>
    <col customWidth="1" min="17" max="26" width="8.71"/>
  </cols>
  <sheetData>
    <row r="1" ht="31.5" customHeight="1">
      <c r="A1" s="26" t="s">
        <v>32</v>
      </c>
      <c r="B1" s="26" t="s">
        <v>7997</v>
      </c>
      <c r="C1" s="26" t="s">
        <v>7998</v>
      </c>
      <c r="D1" s="26" t="s">
        <v>293</v>
      </c>
      <c r="E1" s="26" t="s">
        <v>296</v>
      </c>
      <c r="F1" s="26" t="s">
        <v>7999</v>
      </c>
      <c r="G1" s="26" t="s">
        <v>8000</v>
      </c>
      <c r="H1" s="26" t="s">
        <v>8001</v>
      </c>
      <c r="I1" s="26" t="s">
        <v>8002</v>
      </c>
      <c r="J1" s="26" t="s">
        <v>8003</v>
      </c>
      <c r="K1" s="26" t="s">
        <v>8004</v>
      </c>
      <c r="L1" s="26" t="s">
        <v>8005</v>
      </c>
      <c r="M1" s="26" t="s">
        <v>8006</v>
      </c>
      <c r="N1" s="26" t="s">
        <v>8007</v>
      </c>
      <c r="O1" s="26" t="s">
        <v>8008</v>
      </c>
      <c r="P1" s="26" t="s">
        <v>8009</v>
      </c>
    </row>
    <row r="2" ht="219.75" customHeight="1">
      <c r="A2" s="28" t="s">
        <v>8010</v>
      </c>
      <c r="B2" s="34" t="s">
        <v>8011</v>
      </c>
      <c r="C2" s="28" t="s">
        <v>8012</v>
      </c>
      <c r="D2" s="28" t="s">
        <v>8013</v>
      </c>
      <c r="E2" s="28" t="s">
        <v>8014</v>
      </c>
      <c r="F2" s="28" t="s">
        <v>8015</v>
      </c>
      <c r="G2" s="28" t="s">
        <v>8016</v>
      </c>
      <c r="H2" s="28" t="s">
        <v>8017</v>
      </c>
      <c r="I2" s="28" t="s">
        <v>8018</v>
      </c>
      <c r="J2" s="28" t="s">
        <v>8019</v>
      </c>
      <c r="K2" s="28" t="s">
        <v>8020</v>
      </c>
      <c r="L2" s="28" t="s">
        <v>8021</v>
      </c>
      <c r="M2" s="28" t="s">
        <v>8022</v>
      </c>
      <c r="N2" s="35" t="s">
        <v>8023</v>
      </c>
      <c r="O2" s="28" t="s">
        <v>8024</v>
      </c>
      <c r="P2" s="28" t="s">
        <v>8025</v>
      </c>
    </row>
    <row r="3" ht="219.75" customHeight="1">
      <c r="A3" s="28" t="s">
        <v>8026</v>
      </c>
      <c r="B3" s="34" t="s">
        <v>8011</v>
      </c>
      <c r="C3" s="28" t="s">
        <v>8027</v>
      </c>
      <c r="D3" s="28" t="s">
        <v>8028</v>
      </c>
      <c r="E3" s="28" t="s">
        <v>8029</v>
      </c>
      <c r="F3" s="28" t="s">
        <v>8030</v>
      </c>
      <c r="G3" s="28" t="s">
        <v>8031</v>
      </c>
      <c r="H3" s="28" t="s">
        <v>8032</v>
      </c>
      <c r="I3" s="28" t="s">
        <v>8033</v>
      </c>
      <c r="J3" s="28" t="s">
        <v>8034</v>
      </c>
      <c r="K3" s="28" t="s">
        <v>8035</v>
      </c>
      <c r="L3" s="28" t="s">
        <v>8036</v>
      </c>
      <c r="M3" s="28" t="s">
        <v>8037</v>
      </c>
      <c r="N3" s="35" t="s">
        <v>8038</v>
      </c>
      <c r="O3" s="28" t="s">
        <v>8039</v>
      </c>
      <c r="P3" s="28" t="s">
        <v>8040</v>
      </c>
    </row>
    <row r="4" ht="219.75" customHeight="1">
      <c r="A4" s="28" t="s">
        <v>8041</v>
      </c>
      <c r="B4" s="34" t="s">
        <v>8011</v>
      </c>
      <c r="C4" s="28" t="s">
        <v>8042</v>
      </c>
      <c r="D4" s="28" t="s">
        <v>8043</v>
      </c>
      <c r="E4" s="28" t="s">
        <v>8044</v>
      </c>
      <c r="F4" s="31" t="s">
        <v>8045</v>
      </c>
      <c r="G4" s="28" t="s">
        <v>8046</v>
      </c>
      <c r="H4" s="28" t="s">
        <v>8047</v>
      </c>
      <c r="I4" s="28" t="s">
        <v>8048</v>
      </c>
      <c r="J4" s="28" t="s">
        <v>8049</v>
      </c>
      <c r="K4" s="28" t="s">
        <v>8050</v>
      </c>
      <c r="L4" s="28" t="s">
        <v>8051</v>
      </c>
      <c r="M4" s="28" t="s">
        <v>8052</v>
      </c>
      <c r="N4" s="35" t="s">
        <v>8053</v>
      </c>
      <c r="O4" s="28" t="s">
        <v>8054</v>
      </c>
      <c r="P4" s="28" t="s">
        <v>8055</v>
      </c>
    </row>
    <row r="5" ht="219.75" customHeight="1">
      <c r="A5" s="28" t="s">
        <v>8056</v>
      </c>
      <c r="B5" s="34" t="s">
        <v>8011</v>
      </c>
      <c r="C5" s="28" t="s">
        <v>8057</v>
      </c>
      <c r="D5" s="28" t="s">
        <v>8058</v>
      </c>
      <c r="E5" s="28" t="s">
        <v>8059</v>
      </c>
      <c r="F5" s="28" t="s">
        <v>8060</v>
      </c>
      <c r="G5" s="28" t="s">
        <v>8061</v>
      </c>
      <c r="H5" s="28" t="s">
        <v>8062</v>
      </c>
      <c r="I5" s="28" t="s">
        <v>8063</v>
      </c>
      <c r="J5" s="28" t="s">
        <v>8064</v>
      </c>
      <c r="K5" s="28" t="s">
        <v>8065</v>
      </c>
      <c r="L5" s="28" t="s">
        <v>8066</v>
      </c>
      <c r="M5" s="28" t="s">
        <v>8067</v>
      </c>
      <c r="N5" s="35" t="s">
        <v>8068</v>
      </c>
      <c r="O5" s="28" t="s">
        <v>8069</v>
      </c>
      <c r="P5" s="28" t="s">
        <v>8070</v>
      </c>
    </row>
    <row r="6" ht="219.75" customHeight="1">
      <c r="A6" s="28" t="s">
        <v>8071</v>
      </c>
      <c r="B6" s="34" t="s">
        <v>8011</v>
      </c>
      <c r="C6" s="28" t="s">
        <v>8072</v>
      </c>
      <c r="D6" s="28" t="s">
        <v>8073</v>
      </c>
      <c r="E6" s="28" t="s">
        <v>8074</v>
      </c>
      <c r="F6" s="28" t="s">
        <v>8075</v>
      </c>
      <c r="G6" s="28" t="s">
        <v>8076</v>
      </c>
      <c r="H6" s="28" t="s">
        <v>8077</v>
      </c>
      <c r="I6" s="28" t="s">
        <v>8078</v>
      </c>
      <c r="J6" s="28" t="s">
        <v>8079</v>
      </c>
      <c r="K6" s="28" t="s">
        <v>8080</v>
      </c>
      <c r="L6" s="28" t="s">
        <v>8081</v>
      </c>
      <c r="M6" s="28" t="s">
        <v>8082</v>
      </c>
      <c r="N6" s="35" t="s">
        <v>8083</v>
      </c>
      <c r="O6" s="28" t="s">
        <v>8084</v>
      </c>
      <c r="P6" s="28" t="s">
        <v>8085</v>
      </c>
    </row>
    <row r="7" ht="219.75" customHeight="1">
      <c r="A7" s="28" t="s">
        <v>8086</v>
      </c>
      <c r="B7" s="34" t="s">
        <v>8011</v>
      </c>
      <c r="C7" s="28" t="s">
        <v>8087</v>
      </c>
      <c r="D7" s="28" t="s">
        <v>8088</v>
      </c>
      <c r="E7" s="28" t="s">
        <v>8089</v>
      </c>
      <c r="F7" s="28" t="s">
        <v>8090</v>
      </c>
      <c r="G7" s="28" t="s">
        <v>8091</v>
      </c>
      <c r="H7" s="28" t="s">
        <v>8092</v>
      </c>
      <c r="I7" s="28" t="s">
        <v>8093</v>
      </c>
      <c r="J7" s="28" t="s">
        <v>8094</v>
      </c>
      <c r="K7" s="28" t="s">
        <v>8095</v>
      </c>
      <c r="L7" s="28" t="s">
        <v>8096</v>
      </c>
      <c r="M7" s="28" t="s">
        <v>8097</v>
      </c>
      <c r="N7" s="35" t="s">
        <v>8098</v>
      </c>
      <c r="O7" s="28" t="s">
        <v>8099</v>
      </c>
      <c r="P7" s="28" t="s">
        <v>8100</v>
      </c>
    </row>
    <row r="8" ht="219.75" customHeight="1">
      <c r="A8" s="28" t="s">
        <v>8101</v>
      </c>
      <c r="B8" s="34" t="s">
        <v>8011</v>
      </c>
      <c r="C8" s="28" t="s">
        <v>8102</v>
      </c>
      <c r="D8" s="28" t="s">
        <v>8103</v>
      </c>
      <c r="E8" s="28" t="s">
        <v>8104</v>
      </c>
      <c r="F8" s="28" t="s">
        <v>8105</v>
      </c>
      <c r="G8" s="28" t="s">
        <v>8106</v>
      </c>
      <c r="H8" s="28" t="s">
        <v>8107</v>
      </c>
      <c r="I8" s="28" t="s">
        <v>8108</v>
      </c>
      <c r="J8" s="28" t="s">
        <v>8109</v>
      </c>
      <c r="K8" s="28" t="s">
        <v>8110</v>
      </c>
      <c r="L8" s="28" t="s">
        <v>8111</v>
      </c>
      <c r="M8" s="28" t="s">
        <v>8112</v>
      </c>
      <c r="N8" s="35" t="s">
        <v>8113</v>
      </c>
      <c r="O8" s="28" t="s">
        <v>8114</v>
      </c>
      <c r="P8" s="28" t="s">
        <v>8115</v>
      </c>
    </row>
    <row r="9" ht="219.75" customHeight="1">
      <c r="A9" s="28" t="s">
        <v>8116</v>
      </c>
      <c r="B9" s="34" t="s">
        <v>8011</v>
      </c>
      <c r="C9" s="28" t="s">
        <v>8117</v>
      </c>
      <c r="D9" s="28" t="s">
        <v>8118</v>
      </c>
      <c r="E9" s="28" t="s">
        <v>8119</v>
      </c>
      <c r="F9" s="28" t="s">
        <v>8120</v>
      </c>
      <c r="G9" s="28" t="s">
        <v>8121</v>
      </c>
      <c r="H9" s="28" t="s">
        <v>8122</v>
      </c>
      <c r="I9" s="28" t="s">
        <v>8123</v>
      </c>
      <c r="J9" s="28" t="s">
        <v>8124</v>
      </c>
      <c r="K9" s="28" t="s">
        <v>8125</v>
      </c>
      <c r="L9" s="28" t="s">
        <v>8126</v>
      </c>
      <c r="M9" s="28" t="s">
        <v>8127</v>
      </c>
      <c r="N9" s="35" t="s">
        <v>8128</v>
      </c>
      <c r="O9" s="28" t="s">
        <v>8129</v>
      </c>
      <c r="P9" s="28" t="s">
        <v>8130</v>
      </c>
    </row>
    <row r="10" ht="219.75" customHeight="1">
      <c r="A10" s="28" t="s">
        <v>8131</v>
      </c>
      <c r="B10" s="34" t="s">
        <v>8011</v>
      </c>
      <c r="C10" s="28" t="s">
        <v>8132</v>
      </c>
      <c r="D10" s="28" t="s">
        <v>8133</v>
      </c>
      <c r="E10" s="28" t="s">
        <v>8134</v>
      </c>
      <c r="F10" s="28" t="s">
        <v>8135</v>
      </c>
      <c r="G10" s="28" t="s">
        <v>8136</v>
      </c>
      <c r="H10" s="28" t="s">
        <v>8137</v>
      </c>
      <c r="I10" s="28" t="s">
        <v>8138</v>
      </c>
      <c r="J10" s="28" t="s">
        <v>8139</v>
      </c>
      <c r="K10" s="28" t="s">
        <v>8140</v>
      </c>
      <c r="L10" s="28" t="s">
        <v>8141</v>
      </c>
      <c r="M10" s="28" t="s">
        <v>8142</v>
      </c>
      <c r="N10" s="35" t="s">
        <v>8143</v>
      </c>
      <c r="O10" s="28" t="s">
        <v>8144</v>
      </c>
      <c r="P10" s="28" t="s">
        <v>8145</v>
      </c>
    </row>
    <row r="11" ht="219.75" customHeight="1">
      <c r="A11" s="28" t="s">
        <v>8146</v>
      </c>
      <c r="B11" s="34" t="s">
        <v>8011</v>
      </c>
      <c r="C11" s="28" t="s">
        <v>8147</v>
      </c>
      <c r="D11" s="28" t="s">
        <v>8148</v>
      </c>
      <c r="E11" s="28" t="s">
        <v>8149</v>
      </c>
      <c r="F11" s="28" t="s">
        <v>8150</v>
      </c>
      <c r="G11" s="28" t="s">
        <v>8151</v>
      </c>
      <c r="H11" s="28" t="s">
        <v>8152</v>
      </c>
      <c r="I11" s="28" t="s">
        <v>8153</v>
      </c>
      <c r="J11" s="28" t="s">
        <v>8154</v>
      </c>
      <c r="K11" s="28" t="s">
        <v>8155</v>
      </c>
      <c r="L11" s="28" t="s">
        <v>8156</v>
      </c>
      <c r="M11" s="28" t="s">
        <v>8157</v>
      </c>
      <c r="N11" s="35" t="s">
        <v>8023</v>
      </c>
      <c r="O11" s="28" t="s">
        <v>8158</v>
      </c>
      <c r="P11" s="28" t="s">
        <v>8159</v>
      </c>
    </row>
    <row r="12" ht="219.75" customHeight="1">
      <c r="A12" s="28" t="s">
        <v>8160</v>
      </c>
      <c r="B12" s="34" t="s">
        <v>8011</v>
      </c>
      <c r="C12" s="28" t="s">
        <v>8161</v>
      </c>
      <c r="D12" s="28" t="s">
        <v>8162</v>
      </c>
      <c r="E12" s="28" t="s">
        <v>8163</v>
      </c>
      <c r="F12" s="28" t="s">
        <v>8164</v>
      </c>
      <c r="G12" s="28" t="s">
        <v>8165</v>
      </c>
      <c r="H12" s="28" t="s">
        <v>8166</v>
      </c>
      <c r="I12" s="28" t="s">
        <v>8167</v>
      </c>
      <c r="J12" s="28" t="s">
        <v>8168</v>
      </c>
      <c r="K12" s="28" t="s">
        <v>8169</v>
      </c>
      <c r="L12" s="28" t="s">
        <v>8170</v>
      </c>
      <c r="M12" s="28" t="s">
        <v>8171</v>
      </c>
      <c r="N12" s="35" t="s">
        <v>4015</v>
      </c>
      <c r="O12" s="28" t="s">
        <v>8172</v>
      </c>
      <c r="P12" s="28" t="s">
        <v>8173</v>
      </c>
    </row>
    <row r="13" ht="219.75" customHeight="1">
      <c r="A13" s="28" t="s">
        <v>8174</v>
      </c>
      <c r="B13" s="34" t="s">
        <v>8011</v>
      </c>
      <c r="C13" s="28" t="s">
        <v>8175</v>
      </c>
      <c r="D13" s="28" t="s">
        <v>8176</v>
      </c>
      <c r="E13" s="28" t="s">
        <v>8177</v>
      </c>
      <c r="F13" s="28" t="s">
        <v>8178</v>
      </c>
      <c r="G13" s="28" t="s">
        <v>8179</v>
      </c>
      <c r="H13" s="28" t="s">
        <v>8180</v>
      </c>
      <c r="I13" s="28" t="s">
        <v>8181</v>
      </c>
      <c r="J13" s="28" t="s">
        <v>8182</v>
      </c>
      <c r="K13" s="28" t="s">
        <v>8183</v>
      </c>
      <c r="L13" s="28" t="s">
        <v>8184</v>
      </c>
      <c r="M13" s="28" t="s">
        <v>8185</v>
      </c>
      <c r="N13" s="35" t="s">
        <v>8186</v>
      </c>
      <c r="O13" s="28" t="s">
        <v>8187</v>
      </c>
      <c r="P13" s="28" t="s">
        <v>8188</v>
      </c>
    </row>
    <row r="14" ht="219.75" customHeight="1">
      <c r="A14" s="28" t="s">
        <v>8189</v>
      </c>
      <c r="B14" s="34" t="s">
        <v>8011</v>
      </c>
      <c r="C14" s="28" t="s">
        <v>8190</v>
      </c>
      <c r="D14" s="28" t="s">
        <v>8191</v>
      </c>
      <c r="E14" s="28" t="s">
        <v>8192</v>
      </c>
      <c r="F14" s="28" t="s">
        <v>8193</v>
      </c>
      <c r="G14" s="28" t="s">
        <v>8194</v>
      </c>
      <c r="H14" s="28" t="s">
        <v>8195</v>
      </c>
      <c r="I14" s="31" t="s">
        <v>8196</v>
      </c>
      <c r="J14" s="28" t="s">
        <v>8197</v>
      </c>
      <c r="K14" s="28" t="s">
        <v>8198</v>
      </c>
      <c r="L14" s="28" t="s">
        <v>8199</v>
      </c>
      <c r="M14" s="28" t="s">
        <v>8157</v>
      </c>
      <c r="N14" s="35" t="s">
        <v>8200</v>
      </c>
      <c r="O14" s="28" t="s">
        <v>8201</v>
      </c>
      <c r="P14" s="28" t="s">
        <v>8202</v>
      </c>
    </row>
    <row r="15" ht="219.75" customHeight="1">
      <c r="A15" s="28" t="s">
        <v>8203</v>
      </c>
      <c r="B15" s="34" t="s">
        <v>8011</v>
      </c>
      <c r="C15" s="28" t="s">
        <v>8204</v>
      </c>
      <c r="D15" s="28" t="s">
        <v>8205</v>
      </c>
      <c r="E15" s="28" t="s">
        <v>8206</v>
      </c>
      <c r="F15" s="28" t="s">
        <v>8207</v>
      </c>
      <c r="G15" s="28" t="s">
        <v>8208</v>
      </c>
      <c r="H15" s="28" t="s">
        <v>8209</v>
      </c>
      <c r="I15" s="28" t="s">
        <v>8210</v>
      </c>
      <c r="J15" s="28" t="s">
        <v>8211</v>
      </c>
      <c r="K15" s="28" t="s">
        <v>8212</v>
      </c>
      <c r="L15" s="28" t="s">
        <v>8213</v>
      </c>
      <c r="M15" s="28" t="s">
        <v>8214</v>
      </c>
      <c r="N15" s="35" t="s">
        <v>8215</v>
      </c>
      <c r="O15" s="28" t="s">
        <v>8216</v>
      </c>
      <c r="P15" s="28" t="s">
        <v>8217</v>
      </c>
    </row>
    <row r="16" ht="219.75" customHeight="1">
      <c r="A16" s="28" t="s">
        <v>8218</v>
      </c>
      <c r="B16" s="34" t="s">
        <v>8011</v>
      </c>
      <c r="C16" s="28" t="s">
        <v>8219</v>
      </c>
      <c r="D16" s="28" t="s">
        <v>8220</v>
      </c>
      <c r="E16" s="28" t="s">
        <v>8221</v>
      </c>
      <c r="F16" s="28" t="s">
        <v>8222</v>
      </c>
      <c r="G16" s="28" t="s">
        <v>8223</v>
      </c>
      <c r="H16" s="28" t="s">
        <v>8224</v>
      </c>
      <c r="I16" s="28" t="s">
        <v>8225</v>
      </c>
      <c r="J16" s="28" t="s">
        <v>8226</v>
      </c>
      <c r="K16" s="28" t="s">
        <v>8227</v>
      </c>
      <c r="L16" s="28" t="s">
        <v>8228</v>
      </c>
      <c r="M16" s="28" t="s">
        <v>8229</v>
      </c>
      <c r="N16" s="35" t="s">
        <v>8230</v>
      </c>
      <c r="O16" s="28" t="s">
        <v>8231</v>
      </c>
      <c r="P16" s="28" t="s">
        <v>8232</v>
      </c>
    </row>
    <row r="17" ht="219.75" customHeight="1">
      <c r="A17" s="28" t="s">
        <v>8233</v>
      </c>
      <c r="B17" s="36" t="s">
        <v>8234</v>
      </c>
      <c r="C17" s="28" t="s">
        <v>8235</v>
      </c>
      <c r="D17" s="28" t="s">
        <v>8236</v>
      </c>
      <c r="E17" s="28" t="s">
        <v>8237</v>
      </c>
      <c r="F17" s="28" t="s">
        <v>8238</v>
      </c>
      <c r="G17" s="28" t="s">
        <v>8239</v>
      </c>
      <c r="H17" s="28" t="s">
        <v>8240</v>
      </c>
      <c r="I17" s="28" t="s">
        <v>8241</v>
      </c>
      <c r="J17" s="28" t="s">
        <v>8242</v>
      </c>
      <c r="K17" s="28" t="s">
        <v>8243</v>
      </c>
      <c r="L17" s="28" t="s">
        <v>8244</v>
      </c>
      <c r="M17" s="28" t="s">
        <v>8097</v>
      </c>
      <c r="N17" s="35" t="s">
        <v>8245</v>
      </c>
      <c r="O17" s="28" t="s">
        <v>8246</v>
      </c>
      <c r="P17" s="28" t="s">
        <v>8247</v>
      </c>
    </row>
    <row r="18" ht="219.75" customHeight="1">
      <c r="A18" s="28" t="s">
        <v>8248</v>
      </c>
      <c r="B18" s="36" t="s">
        <v>8234</v>
      </c>
      <c r="C18" s="28" t="s">
        <v>8249</v>
      </c>
      <c r="D18" s="28" t="s">
        <v>8250</v>
      </c>
      <c r="E18" s="28" t="s">
        <v>8251</v>
      </c>
      <c r="F18" s="28" t="s">
        <v>8252</v>
      </c>
      <c r="G18" s="28" t="s">
        <v>8253</v>
      </c>
      <c r="H18" s="28" t="s">
        <v>8254</v>
      </c>
      <c r="I18" s="28" t="s">
        <v>8255</v>
      </c>
      <c r="J18" s="28" t="s">
        <v>8256</v>
      </c>
      <c r="K18" s="28" t="s">
        <v>8257</v>
      </c>
      <c r="L18" s="28" t="s">
        <v>8258</v>
      </c>
      <c r="M18" s="28" t="s">
        <v>8259</v>
      </c>
      <c r="N18" s="35" t="s">
        <v>8260</v>
      </c>
      <c r="O18" s="28" t="s">
        <v>8261</v>
      </c>
      <c r="P18" s="28" t="s">
        <v>8262</v>
      </c>
    </row>
    <row r="19" ht="219.75" customHeight="1">
      <c r="A19" s="28" t="s">
        <v>8263</v>
      </c>
      <c r="B19" s="36" t="s">
        <v>8234</v>
      </c>
      <c r="C19" s="28" t="s">
        <v>8264</v>
      </c>
      <c r="D19" s="28" t="s">
        <v>8265</v>
      </c>
      <c r="E19" s="28" t="s">
        <v>8266</v>
      </c>
      <c r="F19" s="28" t="s">
        <v>8267</v>
      </c>
      <c r="G19" s="28" t="s">
        <v>8268</v>
      </c>
      <c r="H19" s="28" t="s">
        <v>8269</v>
      </c>
      <c r="I19" s="28" t="s">
        <v>8270</v>
      </c>
      <c r="J19" s="28" t="s">
        <v>8271</v>
      </c>
      <c r="K19" s="28" t="s">
        <v>8272</v>
      </c>
      <c r="L19" s="28" t="s">
        <v>8273</v>
      </c>
      <c r="M19" s="28" t="s">
        <v>8274</v>
      </c>
      <c r="N19" s="35" t="s">
        <v>8275</v>
      </c>
      <c r="O19" s="28" t="s">
        <v>8276</v>
      </c>
      <c r="P19" s="28" t="s">
        <v>8277</v>
      </c>
    </row>
    <row r="20" ht="219.75" customHeight="1">
      <c r="A20" s="28" t="s">
        <v>8278</v>
      </c>
      <c r="B20" s="36" t="s">
        <v>8234</v>
      </c>
      <c r="C20" s="28" t="s">
        <v>8279</v>
      </c>
      <c r="D20" s="28" t="s">
        <v>8280</v>
      </c>
      <c r="E20" s="28" t="s">
        <v>8281</v>
      </c>
      <c r="F20" s="28" t="s">
        <v>8282</v>
      </c>
      <c r="G20" s="28" t="s">
        <v>8283</v>
      </c>
      <c r="H20" s="28" t="s">
        <v>8284</v>
      </c>
      <c r="I20" s="28" t="s">
        <v>8285</v>
      </c>
      <c r="J20" s="28" t="s">
        <v>8286</v>
      </c>
      <c r="K20" s="28" t="s">
        <v>8287</v>
      </c>
      <c r="L20" s="28" t="s">
        <v>8288</v>
      </c>
      <c r="M20" s="28" t="s">
        <v>8289</v>
      </c>
      <c r="N20" s="35" t="s">
        <v>8290</v>
      </c>
      <c r="O20" s="28" t="s">
        <v>8291</v>
      </c>
      <c r="P20" s="28" t="s">
        <v>8292</v>
      </c>
    </row>
    <row r="21" ht="219.75" customHeight="1">
      <c r="A21" s="28" t="s">
        <v>8293</v>
      </c>
      <c r="B21" s="36" t="s">
        <v>8234</v>
      </c>
      <c r="C21" s="28" t="s">
        <v>8294</v>
      </c>
      <c r="D21" s="28" t="s">
        <v>8295</v>
      </c>
      <c r="E21" s="28" t="s">
        <v>8296</v>
      </c>
      <c r="F21" s="28" t="s">
        <v>8297</v>
      </c>
      <c r="G21" s="28" t="s">
        <v>8298</v>
      </c>
      <c r="H21" s="28" t="s">
        <v>8299</v>
      </c>
      <c r="I21" s="28" t="s">
        <v>8300</v>
      </c>
      <c r="J21" s="28" t="s">
        <v>8301</v>
      </c>
      <c r="K21" s="28" t="s">
        <v>8302</v>
      </c>
      <c r="L21" s="28" t="s">
        <v>8303</v>
      </c>
      <c r="M21" s="28" t="s">
        <v>8097</v>
      </c>
      <c r="N21" s="35" t="s">
        <v>8304</v>
      </c>
      <c r="O21" s="28" t="s">
        <v>8305</v>
      </c>
      <c r="P21" s="28" t="s">
        <v>8306</v>
      </c>
    </row>
    <row r="22" ht="219.75" customHeight="1">
      <c r="A22" s="28" t="s">
        <v>8307</v>
      </c>
      <c r="B22" s="36" t="s">
        <v>8234</v>
      </c>
      <c r="C22" s="28" t="s">
        <v>8308</v>
      </c>
      <c r="D22" s="28" t="s">
        <v>8309</v>
      </c>
      <c r="E22" s="28" t="s">
        <v>8310</v>
      </c>
      <c r="F22" s="31" t="s">
        <v>8311</v>
      </c>
      <c r="G22" s="28" t="s">
        <v>8312</v>
      </c>
      <c r="H22" s="28" t="s">
        <v>8313</v>
      </c>
      <c r="I22" s="28" t="s">
        <v>8314</v>
      </c>
      <c r="J22" s="28" t="s">
        <v>8315</v>
      </c>
      <c r="K22" s="28" t="s">
        <v>8316</v>
      </c>
      <c r="L22" s="31" t="s">
        <v>8317</v>
      </c>
      <c r="M22" s="28" t="s">
        <v>8097</v>
      </c>
      <c r="N22" s="35" t="s">
        <v>3986</v>
      </c>
      <c r="O22" s="28" t="s">
        <v>8318</v>
      </c>
      <c r="P22" s="28" t="s">
        <v>8319</v>
      </c>
    </row>
    <row r="23" ht="219.75" customHeight="1">
      <c r="A23" s="28" t="s">
        <v>8320</v>
      </c>
      <c r="B23" s="36" t="s">
        <v>8234</v>
      </c>
      <c r="C23" s="28" t="s">
        <v>8321</v>
      </c>
      <c r="D23" s="28" t="s">
        <v>8322</v>
      </c>
      <c r="E23" s="28" t="s">
        <v>8323</v>
      </c>
      <c r="F23" s="28" t="s">
        <v>8324</v>
      </c>
      <c r="G23" s="28" t="s">
        <v>8325</v>
      </c>
      <c r="H23" s="28" t="s">
        <v>8326</v>
      </c>
      <c r="I23" s="28" t="s">
        <v>8327</v>
      </c>
      <c r="J23" s="28" t="s">
        <v>8328</v>
      </c>
      <c r="K23" s="28" t="s">
        <v>8329</v>
      </c>
      <c r="L23" s="28" t="s">
        <v>8330</v>
      </c>
      <c r="M23" s="28" t="s">
        <v>8097</v>
      </c>
      <c r="N23" s="35" t="s">
        <v>8331</v>
      </c>
      <c r="O23" s="28" t="s">
        <v>8332</v>
      </c>
      <c r="P23" s="28" t="s">
        <v>8333</v>
      </c>
    </row>
    <row r="24" ht="219.75" customHeight="1">
      <c r="A24" s="28" t="s">
        <v>8334</v>
      </c>
      <c r="B24" s="36" t="s">
        <v>8234</v>
      </c>
      <c r="C24" s="28" t="s">
        <v>8335</v>
      </c>
      <c r="D24" s="28" t="s">
        <v>8336</v>
      </c>
      <c r="E24" s="28" t="s">
        <v>8337</v>
      </c>
      <c r="F24" s="28" t="s">
        <v>8338</v>
      </c>
      <c r="G24" s="28" t="s">
        <v>8339</v>
      </c>
      <c r="H24" s="28" t="s">
        <v>8340</v>
      </c>
      <c r="I24" s="28" t="s">
        <v>8341</v>
      </c>
      <c r="J24" s="28" t="s">
        <v>8342</v>
      </c>
      <c r="K24" s="28" t="s">
        <v>8343</v>
      </c>
      <c r="L24" s="28" t="s">
        <v>8344</v>
      </c>
      <c r="M24" s="28" t="s">
        <v>8097</v>
      </c>
      <c r="N24" s="35" t="s">
        <v>8345</v>
      </c>
      <c r="O24" s="28" t="s">
        <v>8346</v>
      </c>
      <c r="P24" s="28" t="s">
        <v>8347</v>
      </c>
    </row>
    <row r="25" ht="219.75" customHeight="1">
      <c r="A25" s="28" t="s">
        <v>8348</v>
      </c>
      <c r="B25" s="36" t="s">
        <v>8234</v>
      </c>
      <c r="C25" s="28" t="s">
        <v>8349</v>
      </c>
      <c r="D25" s="28" t="s">
        <v>8350</v>
      </c>
      <c r="E25" s="28" t="s">
        <v>8351</v>
      </c>
      <c r="F25" s="28" t="s">
        <v>8352</v>
      </c>
      <c r="G25" s="28" t="s">
        <v>8353</v>
      </c>
      <c r="H25" s="28" t="s">
        <v>8354</v>
      </c>
      <c r="I25" s="28" t="s">
        <v>8355</v>
      </c>
      <c r="J25" s="28" t="s">
        <v>8356</v>
      </c>
      <c r="K25" s="28" t="s">
        <v>8357</v>
      </c>
      <c r="L25" s="28" t="s">
        <v>8358</v>
      </c>
      <c r="M25" s="28" t="s">
        <v>8097</v>
      </c>
      <c r="N25" s="35" t="s">
        <v>8359</v>
      </c>
      <c r="O25" s="28" t="s">
        <v>8360</v>
      </c>
      <c r="P25" s="28" t="s">
        <v>8361</v>
      </c>
    </row>
    <row r="26" ht="219.75" customHeight="1">
      <c r="A26" s="28" t="s">
        <v>8362</v>
      </c>
      <c r="B26" s="36" t="s">
        <v>8234</v>
      </c>
      <c r="C26" s="28" t="s">
        <v>8363</v>
      </c>
      <c r="D26" s="28" t="s">
        <v>8364</v>
      </c>
      <c r="E26" s="28" t="s">
        <v>8365</v>
      </c>
      <c r="F26" s="28" t="s">
        <v>8366</v>
      </c>
      <c r="G26" s="28" t="s">
        <v>8367</v>
      </c>
      <c r="H26" s="28" t="s">
        <v>8368</v>
      </c>
      <c r="I26" s="28" t="s">
        <v>8369</v>
      </c>
      <c r="J26" s="28" t="s">
        <v>8370</v>
      </c>
      <c r="K26" s="28" t="s">
        <v>8371</v>
      </c>
      <c r="L26" s="28" t="s">
        <v>8372</v>
      </c>
      <c r="M26" s="28" t="s">
        <v>8373</v>
      </c>
      <c r="N26" s="35" t="s">
        <v>8374</v>
      </c>
      <c r="O26" s="28" t="s">
        <v>8375</v>
      </c>
      <c r="P26" s="28" t="s">
        <v>8376</v>
      </c>
    </row>
    <row r="27" ht="219.75" customHeight="1">
      <c r="A27" s="28" t="s">
        <v>8377</v>
      </c>
      <c r="B27" s="36" t="s">
        <v>8234</v>
      </c>
      <c r="C27" s="28" t="s">
        <v>8378</v>
      </c>
      <c r="D27" s="28" t="s">
        <v>8379</v>
      </c>
      <c r="E27" s="28" t="s">
        <v>8380</v>
      </c>
      <c r="F27" s="28" t="s">
        <v>8381</v>
      </c>
      <c r="G27" s="28" t="s">
        <v>8382</v>
      </c>
      <c r="H27" s="28" t="s">
        <v>8383</v>
      </c>
      <c r="I27" s="28" t="s">
        <v>8384</v>
      </c>
      <c r="J27" s="28" t="s">
        <v>8385</v>
      </c>
      <c r="K27" s="28" t="s">
        <v>8386</v>
      </c>
      <c r="L27" s="28" t="s">
        <v>8387</v>
      </c>
      <c r="M27" s="28" t="s">
        <v>8097</v>
      </c>
      <c r="N27" s="35" t="s">
        <v>8304</v>
      </c>
      <c r="O27" s="28" t="s">
        <v>8388</v>
      </c>
      <c r="P27" s="28" t="s">
        <v>8389</v>
      </c>
    </row>
    <row r="28" ht="219.75" customHeight="1">
      <c r="A28" s="28" t="s">
        <v>8390</v>
      </c>
      <c r="B28" s="36" t="s">
        <v>8234</v>
      </c>
      <c r="C28" s="28" t="s">
        <v>8391</v>
      </c>
      <c r="D28" s="28" t="s">
        <v>2131</v>
      </c>
      <c r="E28" s="28" t="s">
        <v>8392</v>
      </c>
      <c r="F28" s="28" t="s">
        <v>8393</v>
      </c>
      <c r="G28" s="28" t="s">
        <v>8394</v>
      </c>
      <c r="H28" s="28" t="s">
        <v>8395</v>
      </c>
      <c r="I28" s="28" t="s">
        <v>8396</v>
      </c>
      <c r="J28" s="28" t="s">
        <v>8397</v>
      </c>
      <c r="K28" s="28" t="s">
        <v>8386</v>
      </c>
      <c r="L28" s="28" t="s">
        <v>8398</v>
      </c>
      <c r="M28" s="28" t="s">
        <v>8097</v>
      </c>
      <c r="N28" s="35" t="s">
        <v>8304</v>
      </c>
      <c r="O28" s="28" t="s">
        <v>8399</v>
      </c>
      <c r="P28" s="28" t="s">
        <v>8400</v>
      </c>
    </row>
    <row r="29" ht="219.75" customHeight="1">
      <c r="A29" s="28" t="s">
        <v>8401</v>
      </c>
      <c r="B29" s="37" t="s">
        <v>8402</v>
      </c>
      <c r="C29" s="28" t="s">
        <v>8403</v>
      </c>
      <c r="D29" s="28" t="s">
        <v>8404</v>
      </c>
      <c r="E29" s="28" t="s">
        <v>8405</v>
      </c>
      <c r="F29" s="28" t="s">
        <v>8406</v>
      </c>
      <c r="G29" s="28" t="s">
        <v>8407</v>
      </c>
      <c r="H29" s="28" t="s">
        <v>8408</v>
      </c>
      <c r="I29" s="28" t="s">
        <v>8409</v>
      </c>
      <c r="J29" s="28" t="s">
        <v>8410</v>
      </c>
      <c r="K29" s="28" t="s">
        <v>8411</v>
      </c>
      <c r="L29" s="28" t="s">
        <v>8412</v>
      </c>
      <c r="M29" s="28" t="s">
        <v>8097</v>
      </c>
      <c r="N29" s="35" t="s">
        <v>8413</v>
      </c>
      <c r="O29" s="28" t="s">
        <v>8414</v>
      </c>
      <c r="P29" s="28" t="s">
        <v>8415</v>
      </c>
    </row>
    <row r="30" ht="219.75" customHeight="1">
      <c r="A30" s="28" t="s">
        <v>8416</v>
      </c>
      <c r="B30" s="37" t="s">
        <v>8402</v>
      </c>
      <c r="C30" s="28" t="s">
        <v>8417</v>
      </c>
      <c r="D30" s="28" t="s">
        <v>8322</v>
      </c>
      <c r="E30" s="28" t="s">
        <v>8418</v>
      </c>
      <c r="F30" s="28" t="s">
        <v>8419</v>
      </c>
      <c r="G30" s="28" t="s">
        <v>8420</v>
      </c>
      <c r="H30" s="28" t="s">
        <v>8421</v>
      </c>
      <c r="I30" s="28" t="s">
        <v>8422</v>
      </c>
      <c r="J30" s="28" t="s">
        <v>8423</v>
      </c>
      <c r="K30" s="28" t="s">
        <v>8424</v>
      </c>
      <c r="L30" s="28" t="s">
        <v>8425</v>
      </c>
      <c r="M30" s="28" t="s">
        <v>8097</v>
      </c>
      <c r="N30" s="35" t="s">
        <v>8426</v>
      </c>
      <c r="O30" s="28" t="s">
        <v>8427</v>
      </c>
      <c r="P30" s="28" t="s">
        <v>8428</v>
      </c>
    </row>
    <row r="31" ht="219.75" customHeight="1">
      <c r="A31" s="28" t="s">
        <v>8429</v>
      </c>
      <c r="B31" s="37" t="s">
        <v>8402</v>
      </c>
      <c r="C31" s="28" t="s">
        <v>8430</v>
      </c>
      <c r="D31" s="28" t="s">
        <v>8431</v>
      </c>
      <c r="E31" s="28" t="s">
        <v>8432</v>
      </c>
      <c r="F31" s="28" t="s">
        <v>8433</v>
      </c>
      <c r="G31" s="28" t="s">
        <v>8434</v>
      </c>
      <c r="H31" s="28" t="s">
        <v>8435</v>
      </c>
      <c r="I31" s="28" t="s">
        <v>8436</v>
      </c>
      <c r="J31" s="28" t="s">
        <v>8437</v>
      </c>
      <c r="K31" s="28" t="s">
        <v>8438</v>
      </c>
      <c r="L31" s="28" t="s">
        <v>8439</v>
      </c>
      <c r="M31" s="28" t="s">
        <v>8097</v>
      </c>
      <c r="N31" s="35" t="s">
        <v>8440</v>
      </c>
      <c r="O31" s="28" t="s">
        <v>8441</v>
      </c>
      <c r="P31" s="28" t="s">
        <v>8442</v>
      </c>
    </row>
    <row r="32" ht="219.75" customHeight="1">
      <c r="A32" s="28" t="s">
        <v>8443</v>
      </c>
      <c r="B32" s="37" t="s">
        <v>8402</v>
      </c>
      <c r="C32" s="28" t="s">
        <v>8444</v>
      </c>
      <c r="D32" s="28" t="s">
        <v>8445</v>
      </c>
      <c r="E32" s="28" t="s">
        <v>8446</v>
      </c>
      <c r="F32" s="28" t="s">
        <v>8447</v>
      </c>
      <c r="G32" s="28" t="s">
        <v>8448</v>
      </c>
      <c r="H32" s="28" t="s">
        <v>8449</v>
      </c>
      <c r="I32" s="28" t="s">
        <v>8450</v>
      </c>
      <c r="J32" s="28" t="s">
        <v>8451</v>
      </c>
      <c r="K32" s="28" t="s">
        <v>8452</v>
      </c>
      <c r="L32" s="28" t="s">
        <v>8453</v>
      </c>
      <c r="M32" s="28" t="s">
        <v>8097</v>
      </c>
      <c r="N32" s="35" t="s">
        <v>8454</v>
      </c>
      <c r="O32" s="28" t="s">
        <v>8455</v>
      </c>
      <c r="P32" s="28" t="s">
        <v>8456</v>
      </c>
    </row>
    <row r="33" ht="219.75" customHeight="1">
      <c r="A33" s="28" t="s">
        <v>8457</v>
      </c>
      <c r="B33" s="37" t="s">
        <v>8402</v>
      </c>
      <c r="C33" s="28" t="s">
        <v>8458</v>
      </c>
      <c r="D33" s="28" t="s">
        <v>672</v>
      </c>
      <c r="E33" s="28" t="s">
        <v>8459</v>
      </c>
      <c r="F33" s="28" t="s">
        <v>8460</v>
      </c>
      <c r="G33" s="28" t="s">
        <v>8461</v>
      </c>
      <c r="H33" s="28" t="s">
        <v>8462</v>
      </c>
      <c r="I33" s="28" t="s">
        <v>8463</v>
      </c>
      <c r="J33" s="28" t="s">
        <v>8464</v>
      </c>
      <c r="K33" s="28" t="s">
        <v>8465</v>
      </c>
      <c r="L33" s="28" t="s">
        <v>8466</v>
      </c>
      <c r="M33" s="28" t="s">
        <v>8097</v>
      </c>
      <c r="N33" s="35" t="s">
        <v>8467</v>
      </c>
      <c r="O33" s="28" t="s">
        <v>8468</v>
      </c>
      <c r="P33" s="28" t="s">
        <v>8469</v>
      </c>
    </row>
    <row r="34" ht="219.75" customHeight="1">
      <c r="A34" s="28" t="s">
        <v>8470</v>
      </c>
      <c r="B34" s="37" t="s">
        <v>8402</v>
      </c>
      <c r="C34" s="28" t="s">
        <v>8471</v>
      </c>
      <c r="D34" s="28" t="s">
        <v>8472</v>
      </c>
      <c r="E34" s="28" t="s">
        <v>8473</v>
      </c>
      <c r="F34" s="28" t="s">
        <v>8474</v>
      </c>
      <c r="G34" s="28" t="s">
        <v>8475</v>
      </c>
      <c r="H34" s="28" t="s">
        <v>8476</v>
      </c>
      <c r="I34" s="28" t="s">
        <v>8477</v>
      </c>
      <c r="J34" s="28" t="s">
        <v>8478</v>
      </c>
      <c r="K34" s="28" t="s">
        <v>8479</v>
      </c>
      <c r="L34" s="28" t="s">
        <v>8480</v>
      </c>
      <c r="M34" s="28" t="s">
        <v>8097</v>
      </c>
      <c r="N34" s="35" t="s">
        <v>8481</v>
      </c>
      <c r="O34" s="28" t="s">
        <v>8482</v>
      </c>
      <c r="P34" s="28" t="s">
        <v>8483</v>
      </c>
    </row>
    <row r="35" ht="219.75" customHeight="1">
      <c r="A35" s="28" t="s">
        <v>8484</v>
      </c>
      <c r="B35" s="38" t="s">
        <v>8485</v>
      </c>
      <c r="C35" s="28" t="s">
        <v>8486</v>
      </c>
      <c r="D35" s="28" t="s">
        <v>8350</v>
      </c>
      <c r="E35" s="28" t="s">
        <v>8487</v>
      </c>
      <c r="F35" s="28" t="s">
        <v>8488</v>
      </c>
      <c r="G35" s="28" t="s">
        <v>8489</v>
      </c>
      <c r="H35" s="28" t="s">
        <v>8490</v>
      </c>
      <c r="I35" s="28" t="s">
        <v>8491</v>
      </c>
      <c r="J35" s="28" t="s">
        <v>8492</v>
      </c>
      <c r="K35" s="28" t="s">
        <v>8493</v>
      </c>
      <c r="L35" s="28" t="s">
        <v>8494</v>
      </c>
      <c r="M35" s="28" t="s">
        <v>8097</v>
      </c>
      <c r="N35" s="35" t="s">
        <v>4999</v>
      </c>
      <c r="O35" s="28" t="s">
        <v>8495</v>
      </c>
      <c r="P35" s="28" t="s">
        <v>8496</v>
      </c>
    </row>
    <row r="36" ht="219.75" customHeight="1">
      <c r="A36" s="28" t="s">
        <v>8497</v>
      </c>
      <c r="B36" s="38" t="s">
        <v>8485</v>
      </c>
      <c r="C36" s="28" t="s">
        <v>8498</v>
      </c>
      <c r="D36" s="28" t="s">
        <v>8499</v>
      </c>
      <c r="E36" s="28" t="s">
        <v>8500</v>
      </c>
      <c r="F36" s="28" t="s">
        <v>8501</v>
      </c>
      <c r="G36" s="28" t="s">
        <v>8502</v>
      </c>
      <c r="H36" s="28" t="s">
        <v>8503</v>
      </c>
      <c r="I36" s="28" t="s">
        <v>8504</v>
      </c>
      <c r="J36" s="28" t="s">
        <v>8505</v>
      </c>
      <c r="K36" s="28" t="s">
        <v>8506</v>
      </c>
      <c r="L36" s="28" t="s">
        <v>8507</v>
      </c>
      <c r="M36" s="28" t="s">
        <v>8097</v>
      </c>
      <c r="N36" s="35" t="s">
        <v>8508</v>
      </c>
      <c r="O36" s="28" t="s">
        <v>8509</v>
      </c>
      <c r="P36" s="28" t="s">
        <v>8510</v>
      </c>
    </row>
    <row r="37" ht="219.75" customHeight="1">
      <c r="A37" s="28" t="s">
        <v>8511</v>
      </c>
      <c r="B37" s="38" t="s">
        <v>8485</v>
      </c>
      <c r="C37" s="28" t="s">
        <v>8512</v>
      </c>
      <c r="D37" s="28" t="s">
        <v>8513</v>
      </c>
      <c r="E37" s="28" t="s">
        <v>8514</v>
      </c>
      <c r="F37" s="28" t="s">
        <v>8515</v>
      </c>
      <c r="G37" s="28" t="s">
        <v>8516</v>
      </c>
      <c r="H37" s="28" t="s">
        <v>8517</v>
      </c>
      <c r="I37" s="28" t="s">
        <v>8518</v>
      </c>
      <c r="J37" s="28" t="s">
        <v>8519</v>
      </c>
      <c r="K37" s="28" t="s">
        <v>8520</v>
      </c>
      <c r="L37" s="28" t="s">
        <v>8521</v>
      </c>
      <c r="M37" s="28" t="s">
        <v>8097</v>
      </c>
      <c r="N37" s="35" t="s">
        <v>8522</v>
      </c>
      <c r="O37" s="28" t="s">
        <v>8523</v>
      </c>
      <c r="P37" s="28" t="s">
        <v>8524</v>
      </c>
    </row>
    <row r="38" ht="219.75" customHeight="1">
      <c r="A38" s="28" t="s">
        <v>8525</v>
      </c>
      <c r="B38" s="39" t="s">
        <v>8526</v>
      </c>
      <c r="C38" s="28" t="s">
        <v>8527</v>
      </c>
      <c r="D38" s="28" t="s">
        <v>8528</v>
      </c>
      <c r="E38" s="28" t="s">
        <v>8529</v>
      </c>
      <c r="F38" s="28" t="s">
        <v>8530</v>
      </c>
      <c r="G38" s="28" t="s">
        <v>8531</v>
      </c>
      <c r="H38" s="28" t="s">
        <v>8532</v>
      </c>
      <c r="I38" s="28" t="s">
        <v>8533</v>
      </c>
      <c r="J38" s="28" t="s">
        <v>8534</v>
      </c>
      <c r="K38" s="28" t="s">
        <v>8535</v>
      </c>
      <c r="L38" s="28" t="s">
        <v>8536</v>
      </c>
      <c r="M38" s="28" t="s">
        <v>8097</v>
      </c>
      <c r="N38" s="35" t="s">
        <v>8537</v>
      </c>
      <c r="O38" s="28" t="s">
        <v>8538</v>
      </c>
      <c r="P38" s="28" t="s">
        <v>8539</v>
      </c>
    </row>
    <row r="39" ht="219.75" customHeight="1">
      <c r="A39" s="28" t="s">
        <v>8540</v>
      </c>
      <c r="B39" s="39" t="s">
        <v>8526</v>
      </c>
      <c r="C39" s="28" t="s">
        <v>8541</v>
      </c>
      <c r="D39" s="28" t="s">
        <v>8322</v>
      </c>
      <c r="E39" s="28" t="s">
        <v>8542</v>
      </c>
      <c r="F39" s="28" t="s">
        <v>8543</v>
      </c>
      <c r="G39" s="28" t="s">
        <v>8544</v>
      </c>
      <c r="H39" s="28" t="s">
        <v>8545</v>
      </c>
      <c r="I39" s="28" t="s">
        <v>8546</v>
      </c>
      <c r="J39" s="28" t="s">
        <v>8547</v>
      </c>
      <c r="K39" s="28" t="s">
        <v>8548</v>
      </c>
      <c r="L39" s="28" t="s">
        <v>8549</v>
      </c>
      <c r="M39" s="28" t="s">
        <v>8097</v>
      </c>
      <c r="N39" s="35" t="s">
        <v>8550</v>
      </c>
      <c r="O39" s="28" t="s">
        <v>8551</v>
      </c>
      <c r="P39" s="28" t="s">
        <v>8552</v>
      </c>
    </row>
    <row r="40" ht="219.75" customHeight="1">
      <c r="A40" s="28" t="s">
        <v>8553</v>
      </c>
      <c r="B40" s="39" t="s">
        <v>8526</v>
      </c>
      <c r="C40" s="28" t="s">
        <v>8554</v>
      </c>
      <c r="D40" s="28" t="s">
        <v>8555</v>
      </c>
      <c r="E40" s="28" t="s">
        <v>8556</v>
      </c>
      <c r="F40" s="28" t="s">
        <v>8557</v>
      </c>
      <c r="G40" s="28" t="s">
        <v>8558</v>
      </c>
      <c r="H40" s="28" t="s">
        <v>8559</v>
      </c>
      <c r="I40" s="28" t="s">
        <v>8560</v>
      </c>
      <c r="J40" s="28" t="s">
        <v>8561</v>
      </c>
      <c r="K40" s="28" t="s">
        <v>8562</v>
      </c>
      <c r="L40" s="28" t="s">
        <v>8563</v>
      </c>
      <c r="M40" s="28" t="s">
        <v>8097</v>
      </c>
      <c r="N40" s="35" t="s">
        <v>8564</v>
      </c>
      <c r="O40" s="28" t="s">
        <v>8565</v>
      </c>
      <c r="P40" s="28" t="s">
        <v>8566</v>
      </c>
    </row>
    <row r="41" ht="219.75" customHeight="1">
      <c r="A41" s="28" t="s">
        <v>8567</v>
      </c>
      <c r="B41" s="39" t="s">
        <v>8526</v>
      </c>
      <c r="C41" s="28" t="s">
        <v>8568</v>
      </c>
      <c r="D41" s="28" t="s">
        <v>8569</v>
      </c>
      <c r="E41" s="28" t="s">
        <v>8570</v>
      </c>
      <c r="F41" s="28" t="s">
        <v>8571</v>
      </c>
      <c r="G41" s="28" t="s">
        <v>8572</v>
      </c>
      <c r="H41" s="28" t="s">
        <v>8573</v>
      </c>
      <c r="I41" s="28" t="s">
        <v>8574</v>
      </c>
      <c r="J41" s="28" t="s">
        <v>8575</v>
      </c>
      <c r="K41" s="28" t="s">
        <v>8576</v>
      </c>
      <c r="L41" s="28" t="s">
        <v>8577</v>
      </c>
      <c r="M41" s="28" t="s">
        <v>8097</v>
      </c>
      <c r="N41" s="35" t="s">
        <v>8578</v>
      </c>
      <c r="O41" s="28" t="s">
        <v>8579</v>
      </c>
      <c r="P41" s="28" t="s">
        <v>8580</v>
      </c>
    </row>
    <row r="42" ht="219.75" customHeight="1">
      <c r="A42" s="28" t="s">
        <v>8581</v>
      </c>
      <c r="B42" s="39" t="s">
        <v>8526</v>
      </c>
      <c r="C42" s="28" t="s">
        <v>8582</v>
      </c>
      <c r="D42" s="28" t="s">
        <v>8073</v>
      </c>
      <c r="E42" s="28" t="s">
        <v>8583</v>
      </c>
      <c r="F42" s="28" t="s">
        <v>8584</v>
      </c>
      <c r="G42" s="28" t="s">
        <v>8585</v>
      </c>
      <c r="H42" s="28" t="s">
        <v>8586</v>
      </c>
      <c r="I42" s="28" t="s">
        <v>8587</v>
      </c>
      <c r="J42" s="28" t="s">
        <v>8588</v>
      </c>
      <c r="K42" s="28" t="s">
        <v>8589</v>
      </c>
      <c r="L42" s="28" t="s">
        <v>8590</v>
      </c>
      <c r="M42" s="28" t="s">
        <v>8097</v>
      </c>
      <c r="N42" s="35" t="s">
        <v>8591</v>
      </c>
      <c r="O42" s="28" t="s">
        <v>8592</v>
      </c>
      <c r="P42" s="28" t="s">
        <v>8593</v>
      </c>
    </row>
    <row r="43" ht="219.75" customHeight="1">
      <c r="A43" s="28" t="s">
        <v>8594</v>
      </c>
      <c r="B43" s="40" t="s">
        <v>8595</v>
      </c>
      <c r="C43" s="28" t="s">
        <v>8596</v>
      </c>
      <c r="D43" s="28" t="s">
        <v>8597</v>
      </c>
      <c r="E43" s="28" t="s">
        <v>8598</v>
      </c>
      <c r="F43" s="28" t="s">
        <v>8599</v>
      </c>
      <c r="G43" s="28" t="s">
        <v>8600</v>
      </c>
      <c r="H43" s="28" t="s">
        <v>8601</v>
      </c>
      <c r="I43" s="28" t="s">
        <v>8602</v>
      </c>
      <c r="J43" s="28" t="s">
        <v>8603</v>
      </c>
      <c r="K43" s="28" t="s">
        <v>8604</v>
      </c>
      <c r="L43" s="28" t="s">
        <v>8605</v>
      </c>
      <c r="M43" s="28" t="s">
        <v>8097</v>
      </c>
      <c r="N43" s="35" t="s">
        <v>8606</v>
      </c>
      <c r="O43" s="28" t="s">
        <v>8607</v>
      </c>
      <c r="P43" s="28" t="s">
        <v>8608</v>
      </c>
    </row>
    <row r="44" ht="219.75" customHeight="1">
      <c r="A44" s="28" t="s">
        <v>8609</v>
      </c>
      <c r="B44" s="40" t="s">
        <v>8595</v>
      </c>
      <c r="C44" s="28" t="s">
        <v>8610</v>
      </c>
      <c r="D44" s="28" t="s">
        <v>8611</v>
      </c>
      <c r="E44" s="28" t="s">
        <v>8612</v>
      </c>
      <c r="F44" s="28" t="s">
        <v>8613</v>
      </c>
      <c r="G44" s="28" t="s">
        <v>8614</v>
      </c>
      <c r="H44" s="28" t="s">
        <v>8615</v>
      </c>
      <c r="I44" s="28" t="s">
        <v>8616</v>
      </c>
      <c r="J44" s="28" t="s">
        <v>8617</v>
      </c>
      <c r="K44" s="28" t="s">
        <v>8618</v>
      </c>
      <c r="L44" s="28" t="s">
        <v>8619</v>
      </c>
      <c r="M44" s="28" t="s">
        <v>8097</v>
      </c>
      <c r="N44" s="35" t="s">
        <v>8620</v>
      </c>
      <c r="O44" s="28" t="s">
        <v>8621</v>
      </c>
      <c r="P44" s="28" t="s">
        <v>8622</v>
      </c>
    </row>
    <row r="45" ht="219.75" customHeight="1">
      <c r="A45" s="28" t="s">
        <v>8623</v>
      </c>
      <c r="B45" s="40" t="s">
        <v>8595</v>
      </c>
      <c r="C45" s="28" t="s">
        <v>8624</v>
      </c>
      <c r="D45" s="28" t="s">
        <v>8431</v>
      </c>
      <c r="E45" s="28" t="s">
        <v>8625</v>
      </c>
      <c r="F45" s="28" t="s">
        <v>8626</v>
      </c>
      <c r="G45" s="28" t="s">
        <v>8627</v>
      </c>
      <c r="H45" s="28" t="s">
        <v>8628</v>
      </c>
      <c r="I45" s="28" t="s">
        <v>8629</v>
      </c>
      <c r="J45" s="28" t="s">
        <v>8630</v>
      </c>
      <c r="K45" s="28" t="s">
        <v>8631</v>
      </c>
      <c r="L45" s="28" t="s">
        <v>8632</v>
      </c>
      <c r="M45" s="28" t="s">
        <v>8097</v>
      </c>
      <c r="N45" s="35" t="s">
        <v>8230</v>
      </c>
      <c r="O45" s="28" t="s">
        <v>8633</v>
      </c>
      <c r="P45" s="28" t="s">
        <v>8634</v>
      </c>
    </row>
    <row r="46" ht="219.75" customHeight="1">
      <c r="A46" s="28" t="s">
        <v>8635</v>
      </c>
      <c r="B46" s="40" t="s">
        <v>8595</v>
      </c>
      <c r="C46" s="28" t="s">
        <v>8636</v>
      </c>
      <c r="D46" s="28" t="s">
        <v>8637</v>
      </c>
      <c r="E46" s="28" t="s">
        <v>8638</v>
      </c>
      <c r="F46" s="28" t="s">
        <v>8639</v>
      </c>
      <c r="G46" s="28" t="s">
        <v>8640</v>
      </c>
      <c r="H46" s="28" t="s">
        <v>8641</v>
      </c>
      <c r="I46" s="28" t="s">
        <v>8642</v>
      </c>
      <c r="J46" s="28" t="s">
        <v>8643</v>
      </c>
      <c r="K46" s="28" t="s">
        <v>8644</v>
      </c>
      <c r="L46" s="28" t="s">
        <v>8645</v>
      </c>
      <c r="M46" s="28" t="s">
        <v>8646</v>
      </c>
      <c r="N46" s="35" t="s">
        <v>8647</v>
      </c>
      <c r="O46" s="28" t="s">
        <v>8648</v>
      </c>
      <c r="P46" s="28" t="s">
        <v>8649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s>
  <printOptions/>
  <pageMargins bottom="1.0" footer="0.0" header="0.0" left="0.75" right="0.75" top="1.0"/>
  <pageSetup orientation="landscape"/>
  <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22.0"/>
    <col customWidth="1" min="4" max="4" width="32.0"/>
    <col customWidth="1" min="5" max="5" width="38.0"/>
    <col customWidth="1" min="6" max="6" width="14.0"/>
    <col customWidth="1" min="7" max="7" width="18.0"/>
    <col customWidth="1" min="8" max="8" width="16.0"/>
    <col customWidth="1" min="9" max="9" width="70.0"/>
    <col customWidth="1" min="10" max="10" width="50.0"/>
    <col customWidth="1" min="11" max="11" width="100.0"/>
    <col customWidth="1" min="12" max="12" width="40.0"/>
    <col customWidth="1" min="13" max="14" width="50.0"/>
    <col customWidth="1" min="15" max="15" width="12.0"/>
    <col customWidth="1" min="16" max="16" width="18.0"/>
  </cols>
  <sheetData>
    <row r="1">
      <c r="A1" s="26" t="s">
        <v>24</v>
      </c>
      <c r="B1" s="26" t="s">
        <v>295</v>
      </c>
      <c r="C1" s="26" t="s">
        <v>8650</v>
      </c>
      <c r="D1" s="26" t="s">
        <v>8651</v>
      </c>
      <c r="E1" s="26" t="s">
        <v>8652</v>
      </c>
      <c r="F1" s="26" t="s">
        <v>7997</v>
      </c>
      <c r="G1" s="26" t="s">
        <v>8653</v>
      </c>
      <c r="H1" s="26" t="s">
        <v>8654</v>
      </c>
      <c r="I1" s="26" t="s">
        <v>8655</v>
      </c>
      <c r="J1" s="26" t="s">
        <v>8656</v>
      </c>
      <c r="K1" s="26" t="s">
        <v>8657</v>
      </c>
      <c r="L1" s="26" t="s">
        <v>8658</v>
      </c>
      <c r="M1" s="26" t="s">
        <v>8659</v>
      </c>
      <c r="N1" s="26" t="s">
        <v>8007</v>
      </c>
      <c r="O1" s="26" t="s">
        <v>8660</v>
      </c>
      <c r="P1" s="27" t="s">
        <v>1488</v>
      </c>
    </row>
    <row r="2">
      <c r="A2" s="28" t="s">
        <v>306</v>
      </c>
      <c r="B2" s="28" t="s">
        <v>307</v>
      </c>
      <c r="C2" s="28" t="s">
        <v>8026</v>
      </c>
      <c r="D2" s="28" t="s">
        <v>8661</v>
      </c>
      <c r="E2" s="28" t="s">
        <v>8662</v>
      </c>
      <c r="F2" s="34" t="s">
        <v>8011</v>
      </c>
      <c r="G2" s="28" t="s">
        <v>8663</v>
      </c>
      <c r="H2" s="41" t="s">
        <v>8664</v>
      </c>
      <c r="I2" s="31" t="s">
        <v>8665</v>
      </c>
      <c r="J2" s="28" t="s">
        <v>8666</v>
      </c>
      <c r="K2" s="28" t="s">
        <v>8667</v>
      </c>
      <c r="L2" s="28" t="s">
        <v>8668</v>
      </c>
      <c r="M2" s="28" t="s">
        <v>8669</v>
      </c>
      <c r="N2" s="28" t="s">
        <v>8186</v>
      </c>
      <c r="O2" s="28" t="s">
        <v>8670</v>
      </c>
      <c r="P2" s="29" t="str">
        <f t="array" ref="P2">IFERROR(XLOOKUP(A2, '2_Capability_Map'!$C$2:$C$200, '2_Capability_Map'!$M$2:$M$200, "Active"), "Active")</f>
        <v>Active</v>
      </c>
    </row>
    <row r="3">
      <c r="A3" s="28" t="s">
        <v>306</v>
      </c>
      <c r="B3" s="28" t="s">
        <v>307</v>
      </c>
      <c r="C3" s="28" t="s">
        <v>8026</v>
      </c>
      <c r="D3" s="28" t="s">
        <v>8661</v>
      </c>
      <c r="E3" s="28" t="s">
        <v>8671</v>
      </c>
      <c r="F3" s="34" t="s">
        <v>8011</v>
      </c>
      <c r="G3" s="28" t="s">
        <v>8663</v>
      </c>
      <c r="H3" s="42" t="s">
        <v>8672</v>
      </c>
      <c r="I3" s="28" t="s">
        <v>8673</v>
      </c>
      <c r="J3" s="28" t="s">
        <v>8674</v>
      </c>
      <c r="K3" s="28" t="s">
        <v>8675</v>
      </c>
      <c r="L3" s="28" t="s">
        <v>8668</v>
      </c>
      <c r="M3" s="28" t="s">
        <v>8669</v>
      </c>
      <c r="N3" s="28" t="s">
        <v>8676</v>
      </c>
      <c r="O3" s="28" t="s">
        <v>8670</v>
      </c>
      <c r="P3" s="29" t="str">
        <f t="array" ref="P3">IFERROR(XLOOKUP(A3, '2_Capability_Map'!$C$2:$C$200, '2_Capability_Map'!$M$2:$M$200, "Active"), "Active")</f>
        <v>Active</v>
      </c>
    </row>
    <row r="4">
      <c r="A4" s="28" t="s">
        <v>317</v>
      </c>
      <c r="B4" s="28" t="s">
        <v>318</v>
      </c>
      <c r="C4" s="28" t="s">
        <v>8026</v>
      </c>
      <c r="D4" s="28" t="s">
        <v>8661</v>
      </c>
      <c r="E4" s="28" t="s">
        <v>8662</v>
      </c>
      <c r="F4" s="34" t="s">
        <v>8011</v>
      </c>
      <c r="G4" s="28" t="s">
        <v>8663</v>
      </c>
      <c r="H4" s="41" t="s">
        <v>8664</v>
      </c>
      <c r="I4" s="31" t="s">
        <v>8665</v>
      </c>
      <c r="J4" s="28" t="s">
        <v>8666</v>
      </c>
      <c r="K4" s="28" t="s">
        <v>8677</v>
      </c>
      <c r="L4" s="28" t="s">
        <v>8678</v>
      </c>
      <c r="M4" s="28" t="s">
        <v>8669</v>
      </c>
      <c r="N4" s="28" t="s">
        <v>8186</v>
      </c>
      <c r="O4" s="28" t="s">
        <v>8670</v>
      </c>
      <c r="P4" s="29" t="str">
        <f t="array" ref="P4">IFERROR(XLOOKUP(A4, '2_Capability_Map'!$C$2:$C$200, '2_Capability_Map'!$M$2:$M$200, "Active"), "Active")</f>
        <v>Active</v>
      </c>
    </row>
    <row r="5">
      <c r="A5" s="28" t="s">
        <v>317</v>
      </c>
      <c r="B5" s="28" t="s">
        <v>318</v>
      </c>
      <c r="C5" s="28" t="s">
        <v>8026</v>
      </c>
      <c r="D5" s="28" t="s">
        <v>8661</v>
      </c>
      <c r="E5" s="28" t="s">
        <v>8671</v>
      </c>
      <c r="F5" s="34" t="s">
        <v>8011</v>
      </c>
      <c r="G5" s="28" t="s">
        <v>8663</v>
      </c>
      <c r="H5" s="42" t="s">
        <v>8672</v>
      </c>
      <c r="I5" s="28" t="s">
        <v>8673</v>
      </c>
      <c r="J5" s="28" t="s">
        <v>8674</v>
      </c>
      <c r="K5" s="28" t="s">
        <v>8679</v>
      </c>
      <c r="L5" s="28" t="s">
        <v>8678</v>
      </c>
      <c r="M5" s="28" t="s">
        <v>8669</v>
      </c>
      <c r="N5" s="28" t="s">
        <v>8676</v>
      </c>
      <c r="O5" s="28" t="s">
        <v>8670</v>
      </c>
      <c r="P5" s="29" t="str">
        <f t="array" ref="P5">IFERROR(XLOOKUP(A5, '2_Capability_Map'!$C$2:$C$200, '2_Capability_Map'!$M$2:$M$200, "Active"), "Active")</f>
        <v>Active</v>
      </c>
    </row>
    <row r="6">
      <c r="A6" s="28" t="s">
        <v>322</v>
      </c>
      <c r="B6" s="28" t="s">
        <v>323</v>
      </c>
      <c r="C6" s="28" t="s">
        <v>8026</v>
      </c>
      <c r="D6" s="28" t="s">
        <v>8661</v>
      </c>
      <c r="E6" s="28" t="s">
        <v>8662</v>
      </c>
      <c r="F6" s="34" t="s">
        <v>8011</v>
      </c>
      <c r="G6" s="28" t="s">
        <v>8663</v>
      </c>
      <c r="H6" s="41" t="s">
        <v>8664</v>
      </c>
      <c r="I6" s="31" t="s">
        <v>8665</v>
      </c>
      <c r="J6" s="28" t="s">
        <v>8666</v>
      </c>
      <c r="K6" s="28" t="s">
        <v>8680</v>
      </c>
      <c r="L6" s="28" t="s">
        <v>8681</v>
      </c>
      <c r="M6" s="28" t="s">
        <v>8669</v>
      </c>
      <c r="N6" s="28" t="s">
        <v>8186</v>
      </c>
      <c r="O6" s="28" t="s">
        <v>8670</v>
      </c>
      <c r="P6" s="29" t="str">
        <f t="array" ref="P6">IFERROR(XLOOKUP(A6, '2_Capability_Map'!$C$2:$C$200, '2_Capability_Map'!$M$2:$M$200, "Active"), "Active")</f>
        <v>Active</v>
      </c>
    </row>
    <row r="7">
      <c r="A7" s="28" t="s">
        <v>322</v>
      </c>
      <c r="B7" s="28" t="s">
        <v>323</v>
      </c>
      <c r="C7" s="28" t="s">
        <v>8026</v>
      </c>
      <c r="D7" s="28" t="s">
        <v>8661</v>
      </c>
      <c r="E7" s="28" t="s">
        <v>8671</v>
      </c>
      <c r="F7" s="34" t="s">
        <v>8011</v>
      </c>
      <c r="G7" s="28" t="s">
        <v>8663</v>
      </c>
      <c r="H7" s="42" t="s">
        <v>8672</v>
      </c>
      <c r="I7" s="28" t="s">
        <v>8673</v>
      </c>
      <c r="J7" s="28" t="s">
        <v>8674</v>
      </c>
      <c r="K7" s="28" t="s">
        <v>8682</v>
      </c>
      <c r="L7" s="28" t="s">
        <v>8681</v>
      </c>
      <c r="M7" s="28" t="s">
        <v>8669</v>
      </c>
      <c r="N7" s="28" t="s">
        <v>8676</v>
      </c>
      <c r="O7" s="28" t="s">
        <v>8670</v>
      </c>
      <c r="P7" s="29" t="str">
        <f t="array" ref="P7">IFERROR(XLOOKUP(A7, '2_Capability_Map'!$C$2:$C$200, '2_Capability_Map'!$M$2:$M$200, "Active"), "Active")</f>
        <v>Active</v>
      </c>
    </row>
    <row r="8">
      <c r="A8" s="28" t="s">
        <v>327</v>
      </c>
      <c r="B8" s="28" t="s">
        <v>328</v>
      </c>
      <c r="C8" s="28" t="s">
        <v>8026</v>
      </c>
      <c r="D8" s="28" t="s">
        <v>8661</v>
      </c>
      <c r="E8" s="28" t="s">
        <v>8662</v>
      </c>
      <c r="F8" s="34" t="s">
        <v>8011</v>
      </c>
      <c r="G8" s="28" t="s">
        <v>8663</v>
      </c>
      <c r="H8" s="41" t="s">
        <v>8664</v>
      </c>
      <c r="I8" s="31" t="s">
        <v>8665</v>
      </c>
      <c r="J8" s="28" t="s">
        <v>8666</v>
      </c>
      <c r="K8" s="28" t="s">
        <v>8683</v>
      </c>
      <c r="L8" s="28" t="s">
        <v>8684</v>
      </c>
      <c r="M8" s="28" t="s">
        <v>8669</v>
      </c>
      <c r="N8" s="28" t="s">
        <v>8186</v>
      </c>
      <c r="O8" s="28" t="s">
        <v>8670</v>
      </c>
      <c r="P8" s="29" t="str">
        <f t="array" ref="P8">IFERROR(XLOOKUP(A8, '2_Capability_Map'!$C$2:$C$200, '2_Capability_Map'!$M$2:$M$200, "Active"), "Active")</f>
        <v>Active</v>
      </c>
    </row>
    <row r="9">
      <c r="A9" s="28" t="s">
        <v>327</v>
      </c>
      <c r="B9" s="28" t="s">
        <v>328</v>
      </c>
      <c r="C9" s="28" t="s">
        <v>8026</v>
      </c>
      <c r="D9" s="28" t="s">
        <v>8661</v>
      </c>
      <c r="E9" s="28" t="s">
        <v>8671</v>
      </c>
      <c r="F9" s="34" t="s">
        <v>8011</v>
      </c>
      <c r="G9" s="28" t="s">
        <v>8663</v>
      </c>
      <c r="H9" s="42" t="s">
        <v>8672</v>
      </c>
      <c r="I9" s="28" t="s">
        <v>8673</v>
      </c>
      <c r="J9" s="28" t="s">
        <v>8674</v>
      </c>
      <c r="K9" s="28" t="s">
        <v>8685</v>
      </c>
      <c r="L9" s="28" t="s">
        <v>8684</v>
      </c>
      <c r="M9" s="28" t="s">
        <v>8669</v>
      </c>
      <c r="N9" s="28" t="s">
        <v>8676</v>
      </c>
      <c r="O9" s="28" t="s">
        <v>8670</v>
      </c>
      <c r="P9" s="29" t="str">
        <f t="array" ref="P9">IFERROR(XLOOKUP(A9, '2_Capability_Map'!$C$2:$C$200, '2_Capability_Map'!$M$2:$M$200, "Active"), "Active")</f>
        <v>Active</v>
      </c>
    </row>
    <row r="10">
      <c r="A10" s="28" t="s">
        <v>333</v>
      </c>
      <c r="B10" s="28" t="s">
        <v>334</v>
      </c>
      <c r="C10" s="28" t="s">
        <v>8026</v>
      </c>
      <c r="D10" s="28" t="s">
        <v>8661</v>
      </c>
      <c r="E10" s="28" t="s">
        <v>8662</v>
      </c>
      <c r="F10" s="34" t="s">
        <v>8011</v>
      </c>
      <c r="G10" s="28" t="s">
        <v>8663</v>
      </c>
      <c r="H10" s="41" t="s">
        <v>8664</v>
      </c>
      <c r="I10" s="31" t="s">
        <v>8665</v>
      </c>
      <c r="J10" s="28" t="s">
        <v>8666</v>
      </c>
      <c r="K10" s="28" t="s">
        <v>8686</v>
      </c>
      <c r="L10" s="28" t="s">
        <v>8687</v>
      </c>
      <c r="M10" s="28" t="s">
        <v>8669</v>
      </c>
      <c r="N10" s="28" t="s">
        <v>8186</v>
      </c>
      <c r="O10" s="28" t="s">
        <v>8670</v>
      </c>
      <c r="P10" s="29" t="str">
        <f t="array" ref="P10">IFERROR(XLOOKUP(A10, '2_Capability_Map'!$C$2:$C$200, '2_Capability_Map'!$M$2:$M$200, "Active"), "Active")</f>
        <v>Active</v>
      </c>
    </row>
    <row r="11">
      <c r="A11" s="28" t="s">
        <v>333</v>
      </c>
      <c r="B11" s="28" t="s">
        <v>334</v>
      </c>
      <c r="C11" s="28" t="s">
        <v>8026</v>
      </c>
      <c r="D11" s="28" t="s">
        <v>8661</v>
      </c>
      <c r="E11" s="28" t="s">
        <v>8671</v>
      </c>
      <c r="F11" s="34" t="s">
        <v>8011</v>
      </c>
      <c r="G11" s="28" t="s">
        <v>8663</v>
      </c>
      <c r="H11" s="42" t="s">
        <v>8672</v>
      </c>
      <c r="I11" s="28" t="s">
        <v>8673</v>
      </c>
      <c r="J11" s="28" t="s">
        <v>8674</v>
      </c>
      <c r="K11" s="28" t="s">
        <v>8688</v>
      </c>
      <c r="L11" s="28" t="s">
        <v>8687</v>
      </c>
      <c r="M11" s="28" t="s">
        <v>8669</v>
      </c>
      <c r="N11" s="28" t="s">
        <v>8676</v>
      </c>
      <c r="O11" s="28" t="s">
        <v>8670</v>
      </c>
      <c r="P11" s="29" t="str">
        <f t="array" ref="P11">IFERROR(XLOOKUP(A11, '2_Capability_Map'!$C$2:$C$200, '2_Capability_Map'!$M$2:$M$200, "Active"), "Active")</f>
        <v>Active</v>
      </c>
    </row>
    <row r="12">
      <c r="A12" s="28" t="s">
        <v>1304</v>
      </c>
      <c r="B12" s="28" t="s">
        <v>1305</v>
      </c>
      <c r="C12" s="28" t="s">
        <v>8026</v>
      </c>
      <c r="D12" s="28" t="s">
        <v>8661</v>
      </c>
      <c r="E12" s="28" t="s">
        <v>8662</v>
      </c>
      <c r="F12" s="34" t="s">
        <v>8011</v>
      </c>
      <c r="G12" s="28" t="s">
        <v>8663</v>
      </c>
      <c r="H12" s="41" t="s">
        <v>8664</v>
      </c>
      <c r="I12" s="31" t="s">
        <v>8665</v>
      </c>
      <c r="J12" s="28" t="s">
        <v>8666</v>
      </c>
      <c r="K12" s="28" t="s">
        <v>8689</v>
      </c>
      <c r="L12" s="28" t="s">
        <v>8690</v>
      </c>
      <c r="M12" s="28" t="s">
        <v>8691</v>
      </c>
      <c r="N12" s="28" t="s">
        <v>8186</v>
      </c>
      <c r="O12" s="28" t="s">
        <v>8670</v>
      </c>
      <c r="P12" s="29" t="str">
        <f t="array" ref="P12">IFERROR(XLOOKUP(A12, '2_Capability_Map'!$C$2:$C$200, '2_Capability_Map'!$M$2:$M$200, "Active"), "Active")</f>
        <v>Active</v>
      </c>
    </row>
    <row r="13">
      <c r="A13" s="28" t="s">
        <v>1304</v>
      </c>
      <c r="B13" s="28" t="s">
        <v>1305</v>
      </c>
      <c r="C13" s="28" t="s">
        <v>8026</v>
      </c>
      <c r="D13" s="28" t="s">
        <v>8661</v>
      </c>
      <c r="E13" s="28" t="s">
        <v>8671</v>
      </c>
      <c r="F13" s="34" t="s">
        <v>8011</v>
      </c>
      <c r="G13" s="28" t="s">
        <v>8663</v>
      </c>
      <c r="H13" s="42" t="s">
        <v>8672</v>
      </c>
      <c r="I13" s="28" t="s">
        <v>8673</v>
      </c>
      <c r="J13" s="28" t="s">
        <v>8674</v>
      </c>
      <c r="K13" s="28" t="s">
        <v>8692</v>
      </c>
      <c r="L13" s="28" t="s">
        <v>8690</v>
      </c>
      <c r="M13" s="28" t="s">
        <v>8691</v>
      </c>
      <c r="N13" s="28" t="s">
        <v>8676</v>
      </c>
      <c r="O13" s="28" t="s">
        <v>8670</v>
      </c>
      <c r="P13" s="29" t="str">
        <f t="array" ref="P13">IFERROR(XLOOKUP(A13, '2_Capability_Map'!$C$2:$C$200, '2_Capability_Map'!$M$2:$M$200, "Active"), "Active")</f>
        <v>Active</v>
      </c>
    </row>
    <row r="14">
      <c r="A14" s="28" t="s">
        <v>1311</v>
      </c>
      <c r="B14" s="28" t="s">
        <v>1312</v>
      </c>
      <c r="C14" s="28" t="s">
        <v>8026</v>
      </c>
      <c r="D14" s="28" t="s">
        <v>8661</v>
      </c>
      <c r="E14" s="28" t="s">
        <v>8662</v>
      </c>
      <c r="F14" s="34" t="s">
        <v>8011</v>
      </c>
      <c r="G14" s="28" t="s">
        <v>8663</v>
      </c>
      <c r="H14" s="41" t="s">
        <v>8664</v>
      </c>
      <c r="I14" s="31" t="s">
        <v>8665</v>
      </c>
      <c r="J14" s="28" t="s">
        <v>8666</v>
      </c>
      <c r="K14" s="28" t="s">
        <v>8693</v>
      </c>
      <c r="L14" s="28" t="s">
        <v>8694</v>
      </c>
      <c r="M14" s="28" t="s">
        <v>8695</v>
      </c>
      <c r="N14" s="28" t="s">
        <v>8186</v>
      </c>
      <c r="O14" s="28" t="s">
        <v>8670</v>
      </c>
      <c r="P14" s="29" t="str">
        <f t="array" ref="P14">IFERROR(XLOOKUP(A14, '2_Capability_Map'!$C$2:$C$200, '2_Capability_Map'!$M$2:$M$200, "Active"), "Active")</f>
        <v>Active</v>
      </c>
    </row>
    <row r="15">
      <c r="A15" s="28" t="s">
        <v>1311</v>
      </c>
      <c r="B15" s="28" t="s">
        <v>1312</v>
      </c>
      <c r="C15" s="28" t="s">
        <v>8026</v>
      </c>
      <c r="D15" s="28" t="s">
        <v>8661</v>
      </c>
      <c r="E15" s="28" t="s">
        <v>8671</v>
      </c>
      <c r="F15" s="34" t="s">
        <v>8011</v>
      </c>
      <c r="G15" s="28" t="s">
        <v>8663</v>
      </c>
      <c r="H15" s="42" t="s">
        <v>8672</v>
      </c>
      <c r="I15" s="28" t="s">
        <v>8673</v>
      </c>
      <c r="J15" s="28" t="s">
        <v>8674</v>
      </c>
      <c r="K15" s="28" t="s">
        <v>8696</v>
      </c>
      <c r="L15" s="28" t="s">
        <v>8694</v>
      </c>
      <c r="M15" s="28" t="s">
        <v>8695</v>
      </c>
      <c r="N15" s="28" t="s">
        <v>8676</v>
      </c>
      <c r="O15" s="28" t="s">
        <v>8670</v>
      </c>
      <c r="P15" s="29" t="str">
        <f t="array" ref="P15">IFERROR(XLOOKUP(A15, '2_Capability_Map'!$C$2:$C$200, '2_Capability_Map'!$M$2:$M$200, "Active"), "Active")</f>
        <v>Active</v>
      </c>
    </row>
    <row r="16">
      <c r="A16" s="28" t="s">
        <v>1318</v>
      </c>
      <c r="B16" s="28" t="s">
        <v>1319</v>
      </c>
      <c r="C16" s="28" t="s">
        <v>8026</v>
      </c>
      <c r="D16" s="28" t="s">
        <v>8661</v>
      </c>
      <c r="E16" s="28" t="s">
        <v>8662</v>
      </c>
      <c r="F16" s="34" t="s">
        <v>8011</v>
      </c>
      <c r="G16" s="28" t="s">
        <v>8663</v>
      </c>
      <c r="H16" s="41" t="s">
        <v>8664</v>
      </c>
      <c r="I16" s="31" t="s">
        <v>8665</v>
      </c>
      <c r="J16" s="28" t="s">
        <v>8666</v>
      </c>
      <c r="K16" s="28" t="s">
        <v>8697</v>
      </c>
      <c r="L16" s="28" t="s">
        <v>8698</v>
      </c>
      <c r="M16" s="28" t="s">
        <v>8699</v>
      </c>
      <c r="N16" s="28" t="s">
        <v>8186</v>
      </c>
      <c r="O16" s="28" t="s">
        <v>8670</v>
      </c>
      <c r="P16" s="29" t="str">
        <f t="array" ref="P16">IFERROR(XLOOKUP(A16, '2_Capability_Map'!$C$2:$C$200, '2_Capability_Map'!$M$2:$M$200, "Active"), "Active")</f>
        <v>Active</v>
      </c>
    </row>
    <row r="17">
      <c r="A17" s="28" t="s">
        <v>1318</v>
      </c>
      <c r="B17" s="28" t="s">
        <v>1319</v>
      </c>
      <c r="C17" s="28" t="s">
        <v>8026</v>
      </c>
      <c r="D17" s="28" t="s">
        <v>8661</v>
      </c>
      <c r="E17" s="28" t="s">
        <v>8671</v>
      </c>
      <c r="F17" s="34" t="s">
        <v>8011</v>
      </c>
      <c r="G17" s="28" t="s">
        <v>8663</v>
      </c>
      <c r="H17" s="42" t="s">
        <v>8672</v>
      </c>
      <c r="I17" s="28" t="s">
        <v>8673</v>
      </c>
      <c r="J17" s="28" t="s">
        <v>8674</v>
      </c>
      <c r="K17" s="28" t="s">
        <v>8700</v>
      </c>
      <c r="L17" s="28" t="s">
        <v>8698</v>
      </c>
      <c r="M17" s="28" t="s">
        <v>8699</v>
      </c>
      <c r="N17" s="28" t="s">
        <v>8676</v>
      </c>
      <c r="O17" s="28" t="s">
        <v>8670</v>
      </c>
      <c r="P17" s="29" t="str">
        <f t="array" ref="P17">IFERROR(XLOOKUP(A17, '2_Capability_Map'!$C$2:$C$200, '2_Capability_Map'!$M$2:$M$200, "Active"), "Active")</f>
        <v>Active</v>
      </c>
    </row>
    <row r="18">
      <c r="A18" s="28" t="s">
        <v>339</v>
      </c>
      <c r="B18" s="28" t="s">
        <v>340</v>
      </c>
      <c r="C18" s="28" t="s">
        <v>8026</v>
      </c>
      <c r="D18" s="28" t="s">
        <v>8661</v>
      </c>
      <c r="E18" s="28" t="s">
        <v>8662</v>
      </c>
      <c r="F18" s="34" t="s">
        <v>8011</v>
      </c>
      <c r="G18" s="28" t="s">
        <v>8663</v>
      </c>
      <c r="H18" s="41" t="s">
        <v>8664</v>
      </c>
      <c r="I18" s="31" t="s">
        <v>8665</v>
      </c>
      <c r="J18" s="28" t="s">
        <v>8666</v>
      </c>
      <c r="K18" s="28" t="s">
        <v>8701</v>
      </c>
      <c r="L18" s="28" t="s">
        <v>8702</v>
      </c>
      <c r="M18" s="28" t="s">
        <v>8669</v>
      </c>
      <c r="N18" s="28" t="s">
        <v>8186</v>
      </c>
      <c r="O18" s="28" t="s">
        <v>8670</v>
      </c>
      <c r="P18" s="29" t="str">
        <f t="array" ref="P18">IFERROR(XLOOKUP(A18, '2_Capability_Map'!$C$2:$C$200, '2_Capability_Map'!$M$2:$M$200, "Active"), "Active")</f>
        <v>Active</v>
      </c>
    </row>
    <row r="19">
      <c r="A19" s="28" t="s">
        <v>339</v>
      </c>
      <c r="B19" s="28" t="s">
        <v>340</v>
      </c>
      <c r="C19" s="28" t="s">
        <v>8026</v>
      </c>
      <c r="D19" s="28" t="s">
        <v>8661</v>
      </c>
      <c r="E19" s="28" t="s">
        <v>8671</v>
      </c>
      <c r="F19" s="34" t="s">
        <v>8011</v>
      </c>
      <c r="G19" s="28" t="s">
        <v>8663</v>
      </c>
      <c r="H19" s="42" t="s">
        <v>8672</v>
      </c>
      <c r="I19" s="28" t="s">
        <v>8673</v>
      </c>
      <c r="J19" s="28" t="s">
        <v>8674</v>
      </c>
      <c r="K19" s="28" t="s">
        <v>8703</v>
      </c>
      <c r="L19" s="28" t="s">
        <v>8702</v>
      </c>
      <c r="M19" s="28" t="s">
        <v>8669</v>
      </c>
      <c r="N19" s="28" t="s">
        <v>8676</v>
      </c>
      <c r="O19" s="28" t="s">
        <v>8670</v>
      </c>
      <c r="P19" s="29" t="str">
        <f t="array" ref="P19">IFERROR(XLOOKUP(A19, '2_Capability_Map'!$C$2:$C$200, '2_Capability_Map'!$M$2:$M$200, "Active"), "Active")</f>
        <v>Active</v>
      </c>
    </row>
    <row r="20">
      <c r="A20" s="28" t="s">
        <v>347</v>
      </c>
      <c r="B20" s="28" t="s">
        <v>348</v>
      </c>
      <c r="C20" s="28" t="s">
        <v>8026</v>
      </c>
      <c r="D20" s="28" t="s">
        <v>8661</v>
      </c>
      <c r="E20" s="28" t="s">
        <v>8662</v>
      </c>
      <c r="F20" s="34" t="s">
        <v>8011</v>
      </c>
      <c r="G20" s="28" t="s">
        <v>8663</v>
      </c>
      <c r="H20" s="41" t="s">
        <v>8664</v>
      </c>
      <c r="I20" s="31" t="s">
        <v>8665</v>
      </c>
      <c r="J20" s="28" t="s">
        <v>8666</v>
      </c>
      <c r="K20" s="28" t="s">
        <v>8704</v>
      </c>
      <c r="L20" s="28" t="s">
        <v>8705</v>
      </c>
      <c r="M20" s="28" t="s">
        <v>8669</v>
      </c>
      <c r="N20" s="28" t="s">
        <v>8186</v>
      </c>
      <c r="O20" s="28" t="s">
        <v>8670</v>
      </c>
      <c r="P20" s="29" t="str">
        <f t="array" ref="P20">IFERROR(XLOOKUP(A20, '2_Capability_Map'!$C$2:$C$200, '2_Capability_Map'!$M$2:$M$200, "Active"), "Active")</f>
        <v>Active</v>
      </c>
    </row>
    <row r="21" ht="15.75" customHeight="1">
      <c r="A21" s="28" t="s">
        <v>347</v>
      </c>
      <c r="B21" s="28" t="s">
        <v>348</v>
      </c>
      <c r="C21" s="28" t="s">
        <v>8026</v>
      </c>
      <c r="D21" s="28" t="s">
        <v>8661</v>
      </c>
      <c r="E21" s="28" t="s">
        <v>8671</v>
      </c>
      <c r="F21" s="34" t="s">
        <v>8011</v>
      </c>
      <c r="G21" s="28" t="s">
        <v>8663</v>
      </c>
      <c r="H21" s="42" t="s">
        <v>8672</v>
      </c>
      <c r="I21" s="28" t="s">
        <v>8673</v>
      </c>
      <c r="J21" s="28" t="s">
        <v>8674</v>
      </c>
      <c r="K21" s="28" t="s">
        <v>8706</v>
      </c>
      <c r="L21" s="28" t="s">
        <v>8705</v>
      </c>
      <c r="M21" s="28" t="s">
        <v>8669</v>
      </c>
      <c r="N21" s="28" t="s">
        <v>8676</v>
      </c>
      <c r="O21" s="28" t="s">
        <v>8670</v>
      </c>
      <c r="P21" s="29" t="str">
        <f t="array" ref="P21">IFERROR(XLOOKUP(A21, '2_Capability_Map'!$C$2:$C$200, '2_Capability_Map'!$M$2:$M$200, "Active"), "Active")</f>
        <v>Active</v>
      </c>
    </row>
    <row r="22" ht="15.75" customHeight="1">
      <c r="A22" s="28" t="s">
        <v>352</v>
      </c>
      <c r="B22" s="28" t="s">
        <v>353</v>
      </c>
      <c r="C22" s="28" t="s">
        <v>8026</v>
      </c>
      <c r="D22" s="28" t="s">
        <v>8661</v>
      </c>
      <c r="E22" s="28" t="s">
        <v>8662</v>
      </c>
      <c r="F22" s="34" t="s">
        <v>8011</v>
      </c>
      <c r="G22" s="28" t="s">
        <v>8663</v>
      </c>
      <c r="H22" s="41" t="s">
        <v>8664</v>
      </c>
      <c r="I22" s="31" t="s">
        <v>8665</v>
      </c>
      <c r="J22" s="28" t="s">
        <v>8666</v>
      </c>
      <c r="K22" s="28" t="s">
        <v>8707</v>
      </c>
      <c r="L22" s="28" t="s">
        <v>8708</v>
      </c>
      <c r="M22" s="28" t="s">
        <v>8709</v>
      </c>
      <c r="N22" s="28" t="s">
        <v>8186</v>
      </c>
      <c r="O22" s="28" t="s">
        <v>8670</v>
      </c>
      <c r="P22" s="29" t="str">
        <f t="array" ref="P22">IFERROR(XLOOKUP(A22, '2_Capability_Map'!$C$2:$C$200, '2_Capability_Map'!$M$2:$M$200, "Active"), "Active")</f>
        <v>Active</v>
      </c>
    </row>
    <row r="23" ht="15.75" customHeight="1">
      <c r="A23" s="28" t="s">
        <v>352</v>
      </c>
      <c r="B23" s="28" t="s">
        <v>353</v>
      </c>
      <c r="C23" s="28" t="s">
        <v>8026</v>
      </c>
      <c r="D23" s="28" t="s">
        <v>8661</v>
      </c>
      <c r="E23" s="28" t="s">
        <v>8671</v>
      </c>
      <c r="F23" s="34" t="s">
        <v>8011</v>
      </c>
      <c r="G23" s="28" t="s">
        <v>8663</v>
      </c>
      <c r="H23" s="42" t="s">
        <v>8672</v>
      </c>
      <c r="I23" s="28" t="s">
        <v>8673</v>
      </c>
      <c r="J23" s="28" t="s">
        <v>8674</v>
      </c>
      <c r="K23" s="28" t="s">
        <v>8710</v>
      </c>
      <c r="L23" s="28" t="s">
        <v>8708</v>
      </c>
      <c r="M23" s="28" t="s">
        <v>8709</v>
      </c>
      <c r="N23" s="28" t="s">
        <v>8676</v>
      </c>
      <c r="O23" s="28" t="s">
        <v>8670</v>
      </c>
      <c r="P23" s="29" t="str">
        <f t="array" ref="P23">IFERROR(XLOOKUP(A23, '2_Capability_Map'!$C$2:$C$200, '2_Capability_Map'!$M$2:$M$200, "Active"), "Active")</f>
        <v>Active</v>
      </c>
    </row>
    <row r="24" ht="15.75" customHeight="1">
      <c r="A24" s="28" t="s">
        <v>357</v>
      </c>
      <c r="B24" s="28" t="s">
        <v>358</v>
      </c>
      <c r="C24" s="28" t="s">
        <v>8026</v>
      </c>
      <c r="D24" s="28" t="s">
        <v>8661</v>
      </c>
      <c r="E24" s="28" t="s">
        <v>8662</v>
      </c>
      <c r="F24" s="34" t="s">
        <v>8011</v>
      </c>
      <c r="G24" s="28" t="s">
        <v>8663</v>
      </c>
      <c r="H24" s="41" t="s">
        <v>8664</v>
      </c>
      <c r="I24" s="31" t="s">
        <v>8665</v>
      </c>
      <c r="J24" s="28" t="s">
        <v>8666</v>
      </c>
      <c r="K24" s="28" t="s">
        <v>8711</v>
      </c>
      <c r="L24" s="28" t="s">
        <v>8712</v>
      </c>
      <c r="M24" s="28" t="s">
        <v>8713</v>
      </c>
      <c r="N24" s="28" t="s">
        <v>8186</v>
      </c>
      <c r="O24" s="28" t="s">
        <v>8670</v>
      </c>
      <c r="P24" s="29" t="str">
        <f t="array" ref="P24">IFERROR(XLOOKUP(A24, '2_Capability_Map'!$C$2:$C$200, '2_Capability_Map'!$M$2:$M$200, "Active"), "Active")</f>
        <v>Active</v>
      </c>
    </row>
    <row r="25" ht="15.75" customHeight="1">
      <c r="A25" s="28" t="s">
        <v>357</v>
      </c>
      <c r="B25" s="28" t="s">
        <v>358</v>
      </c>
      <c r="C25" s="28" t="s">
        <v>8026</v>
      </c>
      <c r="D25" s="28" t="s">
        <v>8661</v>
      </c>
      <c r="E25" s="28" t="s">
        <v>8671</v>
      </c>
      <c r="F25" s="34" t="s">
        <v>8011</v>
      </c>
      <c r="G25" s="28" t="s">
        <v>8663</v>
      </c>
      <c r="H25" s="42" t="s">
        <v>8672</v>
      </c>
      <c r="I25" s="28" t="s">
        <v>8673</v>
      </c>
      <c r="J25" s="28" t="s">
        <v>8674</v>
      </c>
      <c r="K25" s="28" t="s">
        <v>8714</v>
      </c>
      <c r="L25" s="28" t="s">
        <v>8712</v>
      </c>
      <c r="M25" s="28" t="s">
        <v>8713</v>
      </c>
      <c r="N25" s="28" t="s">
        <v>8676</v>
      </c>
      <c r="O25" s="28" t="s">
        <v>8670</v>
      </c>
      <c r="P25" s="29" t="str">
        <f t="array" ref="P25">IFERROR(XLOOKUP(A25, '2_Capability_Map'!$C$2:$C$200, '2_Capability_Map'!$M$2:$M$200, "Active"), "Active")</f>
        <v>Active</v>
      </c>
    </row>
    <row r="26" ht="15.75" customHeight="1">
      <c r="A26" s="28" t="s">
        <v>362</v>
      </c>
      <c r="B26" s="28" t="s">
        <v>363</v>
      </c>
      <c r="C26" s="28" t="s">
        <v>8026</v>
      </c>
      <c r="D26" s="28" t="s">
        <v>8661</v>
      </c>
      <c r="E26" s="28" t="s">
        <v>8662</v>
      </c>
      <c r="F26" s="34" t="s">
        <v>8011</v>
      </c>
      <c r="G26" s="28" t="s">
        <v>8663</v>
      </c>
      <c r="H26" s="41" t="s">
        <v>8664</v>
      </c>
      <c r="I26" s="31" t="s">
        <v>8665</v>
      </c>
      <c r="J26" s="28" t="s">
        <v>8666</v>
      </c>
      <c r="K26" s="28" t="s">
        <v>8715</v>
      </c>
      <c r="L26" s="28" t="s">
        <v>8716</v>
      </c>
      <c r="M26" s="28" t="s">
        <v>8717</v>
      </c>
      <c r="N26" s="28" t="s">
        <v>8186</v>
      </c>
      <c r="O26" s="28" t="s">
        <v>8670</v>
      </c>
      <c r="P26" s="29" t="str">
        <f t="array" ref="P26">IFERROR(XLOOKUP(A26, '2_Capability_Map'!$C$2:$C$200, '2_Capability_Map'!$M$2:$M$200, "Active"), "Active")</f>
        <v>Active</v>
      </c>
    </row>
    <row r="27" ht="15.75" customHeight="1">
      <c r="A27" s="28" t="s">
        <v>362</v>
      </c>
      <c r="B27" s="28" t="s">
        <v>363</v>
      </c>
      <c r="C27" s="28" t="s">
        <v>8026</v>
      </c>
      <c r="D27" s="28" t="s">
        <v>8661</v>
      </c>
      <c r="E27" s="28" t="s">
        <v>8671</v>
      </c>
      <c r="F27" s="34" t="s">
        <v>8011</v>
      </c>
      <c r="G27" s="28" t="s">
        <v>8663</v>
      </c>
      <c r="H27" s="42" t="s">
        <v>8672</v>
      </c>
      <c r="I27" s="28" t="s">
        <v>8673</v>
      </c>
      <c r="J27" s="28" t="s">
        <v>8674</v>
      </c>
      <c r="K27" s="28" t="s">
        <v>8718</v>
      </c>
      <c r="L27" s="28" t="s">
        <v>8716</v>
      </c>
      <c r="M27" s="28" t="s">
        <v>8717</v>
      </c>
      <c r="N27" s="28" t="s">
        <v>8676</v>
      </c>
      <c r="O27" s="28" t="s">
        <v>8670</v>
      </c>
      <c r="P27" s="29" t="str">
        <f t="array" ref="P27">IFERROR(XLOOKUP(A27, '2_Capability_Map'!$C$2:$C$200, '2_Capability_Map'!$M$2:$M$200, "Active"), "Active")</f>
        <v>Active</v>
      </c>
    </row>
    <row r="28" ht="15.75" customHeight="1">
      <c r="A28" s="28" t="s">
        <v>1325</v>
      </c>
      <c r="B28" s="28" t="s">
        <v>1326</v>
      </c>
      <c r="C28" s="28" t="s">
        <v>8026</v>
      </c>
      <c r="D28" s="28" t="s">
        <v>8661</v>
      </c>
      <c r="E28" s="28" t="s">
        <v>8662</v>
      </c>
      <c r="F28" s="34" t="s">
        <v>8011</v>
      </c>
      <c r="G28" s="28" t="s">
        <v>8663</v>
      </c>
      <c r="H28" s="41" t="s">
        <v>8664</v>
      </c>
      <c r="I28" s="31" t="s">
        <v>8665</v>
      </c>
      <c r="J28" s="28" t="s">
        <v>8666</v>
      </c>
      <c r="K28" s="28" t="s">
        <v>8719</v>
      </c>
      <c r="L28" s="28" t="s">
        <v>8720</v>
      </c>
      <c r="M28" s="28" t="s">
        <v>8721</v>
      </c>
      <c r="N28" s="28" t="s">
        <v>8186</v>
      </c>
      <c r="O28" s="28" t="s">
        <v>8670</v>
      </c>
      <c r="P28" s="29" t="str">
        <f t="array" ref="P28">IFERROR(XLOOKUP(A28, '2_Capability_Map'!$C$2:$C$200, '2_Capability_Map'!$M$2:$M$200, "Active"), "Active")</f>
        <v>Active</v>
      </c>
    </row>
    <row r="29" ht="15.75" customHeight="1">
      <c r="A29" s="28" t="s">
        <v>1325</v>
      </c>
      <c r="B29" s="28" t="s">
        <v>1326</v>
      </c>
      <c r="C29" s="28" t="s">
        <v>8026</v>
      </c>
      <c r="D29" s="28" t="s">
        <v>8661</v>
      </c>
      <c r="E29" s="28" t="s">
        <v>8671</v>
      </c>
      <c r="F29" s="34" t="s">
        <v>8011</v>
      </c>
      <c r="G29" s="28" t="s">
        <v>8663</v>
      </c>
      <c r="H29" s="42" t="s">
        <v>8672</v>
      </c>
      <c r="I29" s="28" t="s">
        <v>8673</v>
      </c>
      <c r="J29" s="28" t="s">
        <v>8674</v>
      </c>
      <c r="K29" s="28" t="s">
        <v>8722</v>
      </c>
      <c r="L29" s="28" t="s">
        <v>8720</v>
      </c>
      <c r="M29" s="28" t="s">
        <v>8721</v>
      </c>
      <c r="N29" s="28" t="s">
        <v>8676</v>
      </c>
      <c r="O29" s="28" t="s">
        <v>8670</v>
      </c>
      <c r="P29" s="29" t="str">
        <f t="array" ref="P29">IFERROR(XLOOKUP(A29, '2_Capability_Map'!$C$2:$C$200, '2_Capability_Map'!$M$2:$M$200, "Active"), "Active")</f>
        <v>Active</v>
      </c>
    </row>
    <row r="30" ht="15.75" customHeight="1">
      <c r="A30" s="28" t="s">
        <v>1364</v>
      </c>
      <c r="B30" s="28" t="s">
        <v>1365</v>
      </c>
      <c r="C30" s="28" t="s">
        <v>8026</v>
      </c>
      <c r="D30" s="28" t="s">
        <v>8661</v>
      </c>
      <c r="E30" s="28" t="s">
        <v>8662</v>
      </c>
      <c r="F30" s="34" t="s">
        <v>8011</v>
      </c>
      <c r="G30" s="28" t="s">
        <v>8663</v>
      </c>
      <c r="H30" s="41" t="s">
        <v>8664</v>
      </c>
      <c r="I30" s="31" t="s">
        <v>8665</v>
      </c>
      <c r="J30" s="28" t="s">
        <v>8666</v>
      </c>
      <c r="K30" s="28" t="s">
        <v>8723</v>
      </c>
      <c r="L30" s="28" t="s">
        <v>8724</v>
      </c>
      <c r="M30" s="28" t="s">
        <v>8725</v>
      </c>
      <c r="N30" s="28" t="s">
        <v>8186</v>
      </c>
      <c r="O30" s="28" t="s">
        <v>8670</v>
      </c>
      <c r="P30" s="29" t="str">
        <f t="array" ref="P30">IFERROR(XLOOKUP(A30, '2_Capability_Map'!$C$2:$C$200, '2_Capability_Map'!$M$2:$M$200, "Active"), "Active")</f>
        <v>Active</v>
      </c>
    </row>
    <row r="31" ht="15.75" customHeight="1">
      <c r="A31" s="28" t="s">
        <v>1364</v>
      </c>
      <c r="B31" s="28" t="s">
        <v>1365</v>
      </c>
      <c r="C31" s="28" t="s">
        <v>8026</v>
      </c>
      <c r="D31" s="28" t="s">
        <v>8661</v>
      </c>
      <c r="E31" s="28" t="s">
        <v>8671</v>
      </c>
      <c r="F31" s="34" t="s">
        <v>8011</v>
      </c>
      <c r="G31" s="28" t="s">
        <v>8663</v>
      </c>
      <c r="H31" s="42" t="s">
        <v>8672</v>
      </c>
      <c r="I31" s="28" t="s">
        <v>8673</v>
      </c>
      <c r="J31" s="28" t="s">
        <v>8674</v>
      </c>
      <c r="K31" s="28" t="s">
        <v>8726</v>
      </c>
      <c r="L31" s="28" t="s">
        <v>8724</v>
      </c>
      <c r="M31" s="28" t="s">
        <v>8725</v>
      </c>
      <c r="N31" s="28" t="s">
        <v>8676</v>
      </c>
      <c r="O31" s="28" t="s">
        <v>8670</v>
      </c>
      <c r="P31" s="29" t="str">
        <f t="array" ref="P31">IFERROR(XLOOKUP(A31, '2_Capability_Map'!$C$2:$C$200, '2_Capability_Map'!$M$2:$M$200, "Active"), "Active")</f>
        <v>Active</v>
      </c>
    </row>
    <row r="32" ht="15.75" customHeight="1">
      <c r="A32" s="28" t="s">
        <v>368</v>
      </c>
      <c r="B32" s="28" t="s">
        <v>369</v>
      </c>
      <c r="C32" s="28" t="s">
        <v>8116</v>
      </c>
      <c r="D32" s="28" t="s">
        <v>8727</v>
      </c>
      <c r="E32" s="28" t="s">
        <v>1527</v>
      </c>
      <c r="F32" s="34" t="s">
        <v>8011</v>
      </c>
      <c r="G32" s="28" t="s">
        <v>8663</v>
      </c>
      <c r="H32" s="42" t="s">
        <v>8672</v>
      </c>
      <c r="I32" s="28" t="s">
        <v>8728</v>
      </c>
      <c r="J32" s="28" t="s">
        <v>8674</v>
      </c>
      <c r="K32" s="28" t="s">
        <v>8729</v>
      </c>
      <c r="L32" s="28" t="s">
        <v>2354</v>
      </c>
      <c r="M32" s="28" t="s">
        <v>8669</v>
      </c>
      <c r="N32" s="28" t="s">
        <v>8038</v>
      </c>
      <c r="O32" s="28" t="s">
        <v>8670</v>
      </c>
      <c r="P32" s="29" t="str">
        <f t="array" ref="P32">IFERROR(XLOOKUP(A32, '2_Capability_Map'!$C$2:$C$200, '2_Capability_Map'!$M$2:$M$200, "Active"), "Active")</f>
        <v>Active</v>
      </c>
    </row>
    <row r="33" ht="15.75" customHeight="1">
      <c r="A33" s="28" t="s">
        <v>368</v>
      </c>
      <c r="B33" s="28" t="s">
        <v>369</v>
      </c>
      <c r="C33" s="28" t="s">
        <v>8116</v>
      </c>
      <c r="D33" s="28" t="s">
        <v>8727</v>
      </c>
      <c r="E33" s="28" t="s">
        <v>1555</v>
      </c>
      <c r="F33" s="34" t="s">
        <v>8011</v>
      </c>
      <c r="G33" s="28" t="s">
        <v>8663</v>
      </c>
      <c r="H33" s="42" t="s">
        <v>8672</v>
      </c>
      <c r="I33" s="28" t="s">
        <v>8730</v>
      </c>
      <c r="J33" s="28" t="s">
        <v>8674</v>
      </c>
      <c r="K33" s="28" t="s">
        <v>8729</v>
      </c>
      <c r="L33" s="28" t="s">
        <v>8731</v>
      </c>
      <c r="M33" s="28" t="s">
        <v>8669</v>
      </c>
      <c r="N33" s="28" t="s">
        <v>8038</v>
      </c>
      <c r="O33" s="28" t="s">
        <v>8670</v>
      </c>
      <c r="P33" s="29" t="str">
        <f t="array" ref="P33">IFERROR(XLOOKUP(A33, '2_Capability_Map'!$C$2:$C$200, '2_Capability_Map'!$M$2:$M$200, "Active"), "Active")</f>
        <v>Active</v>
      </c>
    </row>
    <row r="34" ht="15.75" customHeight="1">
      <c r="A34" s="28" t="s">
        <v>368</v>
      </c>
      <c r="B34" s="28" t="s">
        <v>369</v>
      </c>
      <c r="C34" s="28" t="s">
        <v>8116</v>
      </c>
      <c r="D34" s="28" t="s">
        <v>8727</v>
      </c>
      <c r="E34" s="28" t="s">
        <v>8732</v>
      </c>
      <c r="F34" s="34" t="s">
        <v>8011</v>
      </c>
      <c r="G34" s="28" t="s">
        <v>8663</v>
      </c>
      <c r="H34" s="42" t="s">
        <v>8672</v>
      </c>
      <c r="I34" s="28" t="s">
        <v>8733</v>
      </c>
      <c r="J34" s="28" t="s">
        <v>8674</v>
      </c>
      <c r="K34" s="28" t="s">
        <v>8729</v>
      </c>
      <c r="L34" s="28" t="s">
        <v>2354</v>
      </c>
      <c r="M34" s="28" t="s">
        <v>8669</v>
      </c>
      <c r="N34" s="28" t="s">
        <v>8038</v>
      </c>
      <c r="O34" s="28" t="s">
        <v>8670</v>
      </c>
      <c r="P34" s="29" t="str">
        <f t="array" ref="P34">IFERROR(XLOOKUP(A34, '2_Capability_Map'!$C$2:$C$200, '2_Capability_Map'!$M$2:$M$200, "Active"), "Active")</f>
        <v>Active</v>
      </c>
    </row>
    <row r="35" ht="15.75" customHeight="1">
      <c r="A35" s="28" t="s">
        <v>368</v>
      </c>
      <c r="B35" s="28" t="s">
        <v>369</v>
      </c>
      <c r="C35" s="28" t="s">
        <v>8056</v>
      </c>
      <c r="D35" s="28" t="s">
        <v>8734</v>
      </c>
      <c r="E35" s="28" t="s">
        <v>8735</v>
      </c>
      <c r="F35" s="34" t="s">
        <v>8011</v>
      </c>
      <c r="G35" s="28" t="s">
        <v>8736</v>
      </c>
      <c r="H35" s="42" t="s">
        <v>8672</v>
      </c>
      <c r="I35" s="28" t="s">
        <v>8737</v>
      </c>
      <c r="J35" s="28" t="s">
        <v>8674</v>
      </c>
      <c r="K35" s="28" t="s">
        <v>8729</v>
      </c>
      <c r="L35" s="28" t="s">
        <v>2348</v>
      </c>
      <c r="M35" s="28" t="s">
        <v>8669</v>
      </c>
      <c r="N35" s="28" t="s">
        <v>8038</v>
      </c>
      <c r="O35" s="28" t="s">
        <v>8670</v>
      </c>
      <c r="P35" s="29" t="str">
        <f t="array" ref="P35">IFERROR(XLOOKUP(A35, '2_Capability_Map'!$C$2:$C$200, '2_Capability_Map'!$M$2:$M$200, "Active"), "Active")</f>
        <v>Active</v>
      </c>
    </row>
    <row r="36" ht="15.75" customHeight="1">
      <c r="A36" s="28" t="s">
        <v>368</v>
      </c>
      <c r="B36" s="28" t="s">
        <v>369</v>
      </c>
      <c r="C36" s="28" t="s">
        <v>8056</v>
      </c>
      <c r="D36" s="28" t="s">
        <v>8734</v>
      </c>
      <c r="E36" s="28" t="s">
        <v>8738</v>
      </c>
      <c r="F36" s="34" t="s">
        <v>8011</v>
      </c>
      <c r="G36" s="28" t="s">
        <v>8739</v>
      </c>
      <c r="H36" s="42" t="s">
        <v>8672</v>
      </c>
      <c r="I36" s="31" t="s">
        <v>8740</v>
      </c>
      <c r="J36" s="28" t="s">
        <v>8674</v>
      </c>
      <c r="K36" s="28" t="s">
        <v>8729</v>
      </c>
      <c r="L36" s="28" t="s">
        <v>2348</v>
      </c>
      <c r="M36" s="28" t="s">
        <v>8669</v>
      </c>
      <c r="N36" s="28" t="s">
        <v>8186</v>
      </c>
      <c r="O36" s="28" t="s">
        <v>8670</v>
      </c>
      <c r="P36" s="29" t="str">
        <f t="array" ref="P36">IFERROR(XLOOKUP(A36, '2_Capability_Map'!$C$2:$C$200, '2_Capability_Map'!$M$2:$M$200, "Active"), "Active")</f>
        <v>Active</v>
      </c>
    </row>
    <row r="37" ht="15.75" customHeight="1">
      <c r="A37" s="28" t="s">
        <v>368</v>
      </c>
      <c r="B37" s="28" t="s">
        <v>369</v>
      </c>
      <c r="C37" s="28" t="s">
        <v>8056</v>
      </c>
      <c r="D37" s="28" t="s">
        <v>8734</v>
      </c>
      <c r="E37" s="28" t="s">
        <v>8741</v>
      </c>
      <c r="F37" s="34" t="s">
        <v>8011</v>
      </c>
      <c r="G37" s="28" t="s">
        <v>8663</v>
      </c>
      <c r="H37" s="42" t="s">
        <v>8672</v>
      </c>
      <c r="I37" s="28" t="s">
        <v>8742</v>
      </c>
      <c r="J37" s="28" t="s">
        <v>8674</v>
      </c>
      <c r="K37" s="28" t="s">
        <v>8729</v>
      </c>
      <c r="L37" s="28" t="s">
        <v>2348</v>
      </c>
      <c r="M37" s="28" t="s">
        <v>8669</v>
      </c>
      <c r="N37" s="28" t="s">
        <v>8743</v>
      </c>
      <c r="O37" s="28" t="s">
        <v>8670</v>
      </c>
      <c r="P37" s="29" t="str">
        <f t="array" ref="P37">IFERROR(XLOOKUP(A37, '2_Capability_Map'!$C$2:$C$200, '2_Capability_Map'!$M$2:$M$200, "Active"), "Active")</f>
        <v>Active</v>
      </c>
    </row>
    <row r="38" ht="15.75" customHeight="1">
      <c r="A38" s="28" t="s">
        <v>368</v>
      </c>
      <c r="B38" s="28" t="s">
        <v>369</v>
      </c>
      <c r="C38" s="28" t="s">
        <v>8056</v>
      </c>
      <c r="D38" s="28" t="s">
        <v>8734</v>
      </c>
      <c r="E38" s="28" t="s">
        <v>8744</v>
      </c>
      <c r="F38" s="34" t="s">
        <v>8011</v>
      </c>
      <c r="G38" s="28" t="s">
        <v>8663</v>
      </c>
      <c r="H38" s="42" t="s">
        <v>8672</v>
      </c>
      <c r="I38" s="28" t="s">
        <v>8745</v>
      </c>
      <c r="J38" s="28" t="s">
        <v>8674</v>
      </c>
      <c r="K38" s="28" t="s">
        <v>8729</v>
      </c>
      <c r="L38" s="28" t="s">
        <v>2348</v>
      </c>
      <c r="M38" s="28" t="s">
        <v>8669</v>
      </c>
      <c r="N38" s="28" t="s">
        <v>8743</v>
      </c>
      <c r="O38" s="28" t="s">
        <v>8670</v>
      </c>
      <c r="P38" s="29" t="str">
        <f t="array" ref="P38">IFERROR(XLOOKUP(A38, '2_Capability_Map'!$C$2:$C$200, '2_Capability_Map'!$M$2:$M$200, "Active"), "Active")</f>
        <v>Active</v>
      </c>
    </row>
    <row r="39" ht="15.75" customHeight="1">
      <c r="A39" s="28" t="s">
        <v>368</v>
      </c>
      <c r="B39" s="28" t="s">
        <v>369</v>
      </c>
      <c r="C39" s="28" t="s">
        <v>8056</v>
      </c>
      <c r="D39" s="28" t="s">
        <v>8734</v>
      </c>
      <c r="E39" s="28" t="s">
        <v>8746</v>
      </c>
      <c r="F39" s="34" t="s">
        <v>8011</v>
      </c>
      <c r="G39" s="28" t="s">
        <v>8736</v>
      </c>
      <c r="H39" s="43" t="s">
        <v>8747</v>
      </c>
      <c r="I39" s="28" t="s">
        <v>8748</v>
      </c>
      <c r="J39" s="28" t="s">
        <v>8749</v>
      </c>
      <c r="K39" s="28" t="s">
        <v>8750</v>
      </c>
      <c r="L39" s="28" t="s">
        <v>2348</v>
      </c>
      <c r="M39" s="28" t="s">
        <v>8669</v>
      </c>
      <c r="N39" s="28" t="s">
        <v>8743</v>
      </c>
      <c r="O39" s="28" t="s">
        <v>8670</v>
      </c>
      <c r="P39" s="29" t="str">
        <f t="array" ref="P39">IFERROR(XLOOKUP(A39, '2_Capability_Map'!$C$2:$C$200, '2_Capability_Map'!$M$2:$M$200, "Active"), "Active")</f>
        <v>Active</v>
      </c>
    </row>
    <row r="40" ht="15.75" customHeight="1">
      <c r="A40" s="28" t="s">
        <v>368</v>
      </c>
      <c r="B40" s="28" t="s">
        <v>369</v>
      </c>
      <c r="C40" s="28" t="s">
        <v>8160</v>
      </c>
      <c r="D40" s="28" t="s">
        <v>8161</v>
      </c>
      <c r="E40" s="28" t="s">
        <v>8751</v>
      </c>
      <c r="F40" s="34" t="s">
        <v>8011</v>
      </c>
      <c r="G40" s="28" t="s">
        <v>8663</v>
      </c>
      <c r="H40" s="42" t="s">
        <v>8672</v>
      </c>
      <c r="I40" s="28" t="s">
        <v>8752</v>
      </c>
      <c r="J40" s="28" t="s">
        <v>8674</v>
      </c>
      <c r="K40" s="28" t="s">
        <v>8729</v>
      </c>
      <c r="L40" s="28" t="s">
        <v>2326</v>
      </c>
      <c r="M40" s="28" t="s">
        <v>8669</v>
      </c>
      <c r="N40" s="28" t="s">
        <v>8753</v>
      </c>
      <c r="O40" s="28" t="s">
        <v>8670</v>
      </c>
      <c r="P40" s="29" t="str">
        <f t="array" ref="P40">IFERROR(XLOOKUP(A40, '2_Capability_Map'!$C$2:$C$200, '2_Capability_Map'!$M$2:$M$200, "Active"), "Active")</f>
        <v>Active</v>
      </c>
    </row>
    <row r="41" ht="15.75" customHeight="1">
      <c r="A41" s="28" t="s">
        <v>368</v>
      </c>
      <c r="B41" s="28" t="s">
        <v>369</v>
      </c>
      <c r="C41" s="28" t="s">
        <v>8160</v>
      </c>
      <c r="D41" s="28" t="s">
        <v>8161</v>
      </c>
      <c r="E41" s="28" t="s">
        <v>8754</v>
      </c>
      <c r="F41" s="34" t="s">
        <v>8011</v>
      </c>
      <c r="G41" s="28" t="s">
        <v>8663</v>
      </c>
      <c r="H41" s="42" t="s">
        <v>8672</v>
      </c>
      <c r="I41" s="28" t="s">
        <v>8755</v>
      </c>
      <c r="J41" s="28" t="s">
        <v>8674</v>
      </c>
      <c r="K41" s="28" t="s">
        <v>8729</v>
      </c>
      <c r="L41" s="28" t="s">
        <v>2354</v>
      </c>
      <c r="M41" s="28" t="s">
        <v>8669</v>
      </c>
      <c r="N41" s="28" t="s">
        <v>8753</v>
      </c>
      <c r="O41" s="28" t="s">
        <v>8670</v>
      </c>
      <c r="P41" s="29" t="str">
        <f t="array" ref="P41">IFERROR(XLOOKUP(A41, '2_Capability_Map'!$C$2:$C$200, '2_Capability_Map'!$M$2:$M$200, "Active"), "Active")</f>
        <v>Active</v>
      </c>
    </row>
    <row r="42" ht="15.75" customHeight="1">
      <c r="A42" s="28" t="s">
        <v>368</v>
      </c>
      <c r="B42" s="28" t="s">
        <v>369</v>
      </c>
      <c r="C42" s="28" t="s">
        <v>8160</v>
      </c>
      <c r="D42" s="28" t="s">
        <v>8161</v>
      </c>
      <c r="E42" s="28" t="s">
        <v>8756</v>
      </c>
      <c r="F42" s="34" t="s">
        <v>8011</v>
      </c>
      <c r="G42" s="28" t="s">
        <v>8757</v>
      </c>
      <c r="H42" s="30" t="s">
        <v>8758</v>
      </c>
      <c r="I42" s="28" t="s">
        <v>8759</v>
      </c>
      <c r="J42" s="28" t="s">
        <v>8674</v>
      </c>
      <c r="K42" s="28" t="s">
        <v>8760</v>
      </c>
      <c r="L42" s="28" t="s">
        <v>8761</v>
      </c>
      <c r="M42" s="28" t="s">
        <v>8669</v>
      </c>
      <c r="N42" s="28" t="s">
        <v>8753</v>
      </c>
      <c r="O42" s="28" t="s">
        <v>8670</v>
      </c>
      <c r="P42" s="29" t="str">
        <f t="array" ref="P42">IFERROR(XLOOKUP(A42, '2_Capability_Map'!$C$2:$C$200, '2_Capability_Map'!$M$2:$M$200, "Active"), "Active")</f>
        <v>Active</v>
      </c>
    </row>
    <row r="43" ht="15.75" customHeight="1">
      <c r="A43" s="28" t="s">
        <v>376</v>
      </c>
      <c r="B43" s="28" t="s">
        <v>377</v>
      </c>
      <c r="C43" s="28" t="s">
        <v>8116</v>
      </c>
      <c r="D43" s="28" t="s">
        <v>8727</v>
      </c>
      <c r="E43" s="28" t="s">
        <v>1527</v>
      </c>
      <c r="F43" s="34" t="s">
        <v>8011</v>
      </c>
      <c r="G43" s="28" t="s">
        <v>8663</v>
      </c>
      <c r="H43" s="42" t="s">
        <v>8672</v>
      </c>
      <c r="I43" s="28" t="s">
        <v>8728</v>
      </c>
      <c r="J43" s="28" t="s">
        <v>8674</v>
      </c>
      <c r="K43" s="28" t="s">
        <v>8762</v>
      </c>
      <c r="L43" s="28" t="s">
        <v>2374</v>
      </c>
      <c r="M43" s="28" t="s">
        <v>8669</v>
      </c>
      <c r="N43" s="28" t="s">
        <v>8038</v>
      </c>
      <c r="O43" s="28" t="s">
        <v>8670</v>
      </c>
      <c r="P43" s="29" t="str">
        <f t="array" ref="P43">IFERROR(XLOOKUP(A43, '2_Capability_Map'!$C$2:$C$200, '2_Capability_Map'!$M$2:$M$200, "Active"), "Active")</f>
        <v>Active</v>
      </c>
    </row>
    <row r="44" ht="15.75" customHeight="1">
      <c r="A44" s="28" t="s">
        <v>376</v>
      </c>
      <c r="B44" s="28" t="s">
        <v>377</v>
      </c>
      <c r="C44" s="28" t="s">
        <v>8116</v>
      </c>
      <c r="D44" s="28" t="s">
        <v>8727</v>
      </c>
      <c r="E44" s="28" t="s">
        <v>1555</v>
      </c>
      <c r="F44" s="34" t="s">
        <v>8011</v>
      </c>
      <c r="G44" s="28" t="s">
        <v>8663</v>
      </c>
      <c r="H44" s="42" t="s">
        <v>8672</v>
      </c>
      <c r="I44" s="28" t="s">
        <v>8730</v>
      </c>
      <c r="J44" s="28" t="s">
        <v>8674</v>
      </c>
      <c r="K44" s="28" t="s">
        <v>8762</v>
      </c>
      <c r="L44" s="28" t="s">
        <v>8763</v>
      </c>
      <c r="M44" s="28" t="s">
        <v>8669</v>
      </c>
      <c r="N44" s="28" t="s">
        <v>8038</v>
      </c>
      <c r="O44" s="28" t="s">
        <v>8670</v>
      </c>
      <c r="P44" s="29" t="str">
        <f t="array" ref="P44">IFERROR(XLOOKUP(A44, '2_Capability_Map'!$C$2:$C$200, '2_Capability_Map'!$M$2:$M$200, "Active"), "Active")</f>
        <v>Active</v>
      </c>
    </row>
    <row r="45" ht="15.75" customHeight="1">
      <c r="A45" s="28" t="s">
        <v>376</v>
      </c>
      <c r="B45" s="28" t="s">
        <v>377</v>
      </c>
      <c r="C45" s="28" t="s">
        <v>8116</v>
      </c>
      <c r="D45" s="28" t="s">
        <v>8727</v>
      </c>
      <c r="E45" s="28" t="s">
        <v>8732</v>
      </c>
      <c r="F45" s="34" t="s">
        <v>8011</v>
      </c>
      <c r="G45" s="28" t="s">
        <v>8663</v>
      </c>
      <c r="H45" s="42" t="s">
        <v>8672</v>
      </c>
      <c r="I45" s="28" t="s">
        <v>8733</v>
      </c>
      <c r="J45" s="28" t="s">
        <v>8674</v>
      </c>
      <c r="K45" s="28" t="s">
        <v>8762</v>
      </c>
      <c r="L45" s="28" t="s">
        <v>2374</v>
      </c>
      <c r="M45" s="28" t="s">
        <v>8669</v>
      </c>
      <c r="N45" s="28" t="s">
        <v>8038</v>
      </c>
      <c r="O45" s="28" t="s">
        <v>8670</v>
      </c>
      <c r="P45" s="29" t="str">
        <f t="array" ref="P45">IFERROR(XLOOKUP(A45, '2_Capability_Map'!$C$2:$C$200, '2_Capability_Map'!$M$2:$M$200, "Active"), "Active")</f>
        <v>Active</v>
      </c>
    </row>
    <row r="46" ht="15.75" customHeight="1">
      <c r="A46" s="28" t="s">
        <v>376</v>
      </c>
      <c r="B46" s="28" t="s">
        <v>377</v>
      </c>
      <c r="C46" s="28" t="s">
        <v>8056</v>
      </c>
      <c r="D46" s="28" t="s">
        <v>8734</v>
      </c>
      <c r="E46" s="28" t="s">
        <v>8735</v>
      </c>
      <c r="F46" s="34" t="s">
        <v>8011</v>
      </c>
      <c r="G46" s="28" t="s">
        <v>8736</v>
      </c>
      <c r="H46" s="42" t="s">
        <v>8672</v>
      </c>
      <c r="I46" s="28" t="s">
        <v>8737</v>
      </c>
      <c r="J46" s="28" t="s">
        <v>8674</v>
      </c>
      <c r="K46" s="28" t="s">
        <v>8762</v>
      </c>
      <c r="L46" s="28" t="s">
        <v>8764</v>
      </c>
      <c r="M46" s="28" t="s">
        <v>8669</v>
      </c>
      <c r="N46" s="28" t="s">
        <v>8038</v>
      </c>
      <c r="O46" s="28" t="s">
        <v>8670</v>
      </c>
      <c r="P46" s="29" t="str">
        <f t="array" ref="P46">IFERROR(XLOOKUP(A46, '2_Capability_Map'!$C$2:$C$200, '2_Capability_Map'!$M$2:$M$200, "Active"), "Active")</f>
        <v>Active</v>
      </c>
    </row>
    <row r="47" ht="15.75" customHeight="1">
      <c r="A47" s="28" t="s">
        <v>376</v>
      </c>
      <c r="B47" s="28" t="s">
        <v>377</v>
      </c>
      <c r="C47" s="28" t="s">
        <v>8056</v>
      </c>
      <c r="D47" s="28" t="s">
        <v>8734</v>
      </c>
      <c r="E47" s="28" t="s">
        <v>8738</v>
      </c>
      <c r="F47" s="34" t="s">
        <v>8011</v>
      </c>
      <c r="G47" s="28" t="s">
        <v>8739</v>
      </c>
      <c r="H47" s="42" t="s">
        <v>8672</v>
      </c>
      <c r="I47" s="31" t="s">
        <v>8740</v>
      </c>
      <c r="J47" s="28" t="s">
        <v>8674</v>
      </c>
      <c r="K47" s="28" t="s">
        <v>8762</v>
      </c>
      <c r="L47" s="28" t="s">
        <v>8764</v>
      </c>
      <c r="M47" s="28" t="s">
        <v>8669</v>
      </c>
      <c r="N47" s="28" t="s">
        <v>8186</v>
      </c>
      <c r="O47" s="28" t="s">
        <v>8670</v>
      </c>
      <c r="P47" s="29" t="str">
        <f t="array" ref="P47">IFERROR(XLOOKUP(A47, '2_Capability_Map'!$C$2:$C$200, '2_Capability_Map'!$M$2:$M$200, "Active"), "Active")</f>
        <v>Active</v>
      </c>
    </row>
    <row r="48" ht="15.75" customHeight="1">
      <c r="A48" s="28" t="s">
        <v>376</v>
      </c>
      <c r="B48" s="28" t="s">
        <v>377</v>
      </c>
      <c r="C48" s="28" t="s">
        <v>8056</v>
      </c>
      <c r="D48" s="28" t="s">
        <v>8734</v>
      </c>
      <c r="E48" s="28" t="s">
        <v>8741</v>
      </c>
      <c r="F48" s="34" t="s">
        <v>8011</v>
      </c>
      <c r="G48" s="28" t="s">
        <v>8663</v>
      </c>
      <c r="H48" s="42" t="s">
        <v>8672</v>
      </c>
      <c r="I48" s="28" t="s">
        <v>8742</v>
      </c>
      <c r="J48" s="28" t="s">
        <v>8674</v>
      </c>
      <c r="K48" s="28" t="s">
        <v>8762</v>
      </c>
      <c r="L48" s="28" t="s">
        <v>8764</v>
      </c>
      <c r="M48" s="28" t="s">
        <v>8669</v>
      </c>
      <c r="N48" s="28" t="s">
        <v>8743</v>
      </c>
      <c r="O48" s="28" t="s">
        <v>8670</v>
      </c>
      <c r="P48" s="29" t="str">
        <f t="array" ref="P48">IFERROR(XLOOKUP(A48, '2_Capability_Map'!$C$2:$C$200, '2_Capability_Map'!$M$2:$M$200, "Active"), "Active")</f>
        <v>Active</v>
      </c>
    </row>
    <row r="49" ht="15.75" customHeight="1">
      <c r="A49" s="28" t="s">
        <v>376</v>
      </c>
      <c r="B49" s="28" t="s">
        <v>377</v>
      </c>
      <c r="C49" s="28" t="s">
        <v>8056</v>
      </c>
      <c r="D49" s="28" t="s">
        <v>8734</v>
      </c>
      <c r="E49" s="28" t="s">
        <v>8744</v>
      </c>
      <c r="F49" s="34" t="s">
        <v>8011</v>
      </c>
      <c r="G49" s="28" t="s">
        <v>8663</v>
      </c>
      <c r="H49" s="42" t="s">
        <v>8672</v>
      </c>
      <c r="I49" s="28" t="s">
        <v>8745</v>
      </c>
      <c r="J49" s="28" t="s">
        <v>8674</v>
      </c>
      <c r="K49" s="28" t="s">
        <v>8762</v>
      </c>
      <c r="L49" s="28" t="s">
        <v>8764</v>
      </c>
      <c r="M49" s="28" t="s">
        <v>8669</v>
      </c>
      <c r="N49" s="28" t="s">
        <v>8743</v>
      </c>
      <c r="O49" s="28" t="s">
        <v>8670</v>
      </c>
      <c r="P49" s="29" t="str">
        <f t="array" ref="P49">IFERROR(XLOOKUP(A49, '2_Capability_Map'!$C$2:$C$200, '2_Capability_Map'!$M$2:$M$200, "Active"), "Active")</f>
        <v>Active</v>
      </c>
    </row>
    <row r="50" ht="15.75" customHeight="1">
      <c r="A50" s="28" t="s">
        <v>376</v>
      </c>
      <c r="B50" s="28" t="s">
        <v>377</v>
      </c>
      <c r="C50" s="28" t="s">
        <v>8056</v>
      </c>
      <c r="D50" s="28" t="s">
        <v>8734</v>
      </c>
      <c r="E50" s="28" t="s">
        <v>8746</v>
      </c>
      <c r="F50" s="34" t="s">
        <v>8011</v>
      </c>
      <c r="G50" s="28" t="s">
        <v>8736</v>
      </c>
      <c r="H50" s="43" t="s">
        <v>8747</v>
      </c>
      <c r="I50" s="28" t="s">
        <v>8748</v>
      </c>
      <c r="J50" s="28" t="s">
        <v>8749</v>
      </c>
      <c r="K50" s="28" t="s">
        <v>8765</v>
      </c>
      <c r="L50" s="28" t="s">
        <v>8764</v>
      </c>
      <c r="M50" s="28" t="s">
        <v>8669</v>
      </c>
      <c r="N50" s="28" t="s">
        <v>8743</v>
      </c>
      <c r="O50" s="28" t="s">
        <v>8670</v>
      </c>
      <c r="P50" s="29" t="str">
        <f t="array" ref="P50">IFERROR(XLOOKUP(A50, '2_Capability_Map'!$C$2:$C$200, '2_Capability_Map'!$M$2:$M$200, "Active"), "Active")</f>
        <v>Active</v>
      </c>
    </row>
    <row r="51" ht="15.75" customHeight="1">
      <c r="A51" s="28" t="s">
        <v>376</v>
      </c>
      <c r="B51" s="28" t="s">
        <v>377</v>
      </c>
      <c r="C51" s="28" t="s">
        <v>8160</v>
      </c>
      <c r="D51" s="28" t="s">
        <v>8161</v>
      </c>
      <c r="E51" s="28" t="s">
        <v>8751</v>
      </c>
      <c r="F51" s="34" t="s">
        <v>8011</v>
      </c>
      <c r="G51" s="28" t="s">
        <v>8663</v>
      </c>
      <c r="H51" s="42" t="s">
        <v>8672</v>
      </c>
      <c r="I51" s="28" t="s">
        <v>8752</v>
      </c>
      <c r="J51" s="28" t="s">
        <v>8674</v>
      </c>
      <c r="K51" s="28" t="s">
        <v>8762</v>
      </c>
      <c r="L51" s="28" t="s">
        <v>2371</v>
      </c>
      <c r="M51" s="28" t="s">
        <v>8669</v>
      </c>
      <c r="N51" s="28" t="s">
        <v>8753</v>
      </c>
      <c r="O51" s="28" t="s">
        <v>8670</v>
      </c>
      <c r="P51" s="29" t="str">
        <f t="array" ref="P51">IFERROR(XLOOKUP(A51, '2_Capability_Map'!$C$2:$C$200, '2_Capability_Map'!$M$2:$M$200, "Active"), "Active")</f>
        <v>Active</v>
      </c>
    </row>
    <row r="52" ht="15.75" customHeight="1">
      <c r="A52" s="28" t="s">
        <v>376</v>
      </c>
      <c r="B52" s="28" t="s">
        <v>377</v>
      </c>
      <c r="C52" s="28" t="s">
        <v>8160</v>
      </c>
      <c r="D52" s="28" t="s">
        <v>8161</v>
      </c>
      <c r="E52" s="28" t="s">
        <v>8754</v>
      </c>
      <c r="F52" s="34" t="s">
        <v>8011</v>
      </c>
      <c r="G52" s="28" t="s">
        <v>8663</v>
      </c>
      <c r="H52" s="42" t="s">
        <v>8672</v>
      </c>
      <c r="I52" s="28" t="s">
        <v>8755</v>
      </c>
      <c r="J52" s="28" t="s">
        <v>8674</v>
      </c>
      <c r="K52" s="28" t="s">
        <v>8762</v>
      </c>
      <c r="L52" s="28" t="s">
        <v>2374</v>
      </c>
      <c r="M52" s="28" t="s">
        <v>8669</v>
      </c>
      <c r="N52" s="28" t="s">
        <v>8753</v>
      </c>
      <c r="O52" s="28" t="s">
        <v>8670</v>
      </c>
      <c r="P52" s="29" t="str">
        <f t="array" ref="P52">IFERROR(XLOOKUP(A52, '2_Capability_Map'!$C$2:$C$200, '2_Capability_Map'!$M$2:$M$200, "Active"), "Active")</f>
        <v>Active</v>
      </c>
    </row>
    <row r="53" ht="15.75" customHeight="1">
      <c r="A53" s="28" t="s">
        <v>376</v>
      </c>
      <c r="B53" s="28" t="s">
        <v>377</v>
      </c>
      <c r="C53" s="28" t="s">
        <v>8160</v>
      </c>
      <c r="D53" s="28" t="s">
        <v>8161</v>
      </c>
      <c r="E53" s="28" t="s">
        <v>8756</v>
      </c>
      <c r="F53" s="34" t="s">
        <v>8011</v>
      </c>
      <c r="G53" s="28" t="s">
        <v>8757</v>
      </c>
      <c r="H53" s="30" t="s">
        <v>8758</v>
      </c>
      <c r="I53" s="28" t="s">
        <v>8759</v>
      </c>
      <c r="J53" s="28" t="s">
        <v>8674</v>
      </c>
      <c r="K53" s="28" t="s">
        <v>8766</v>
      </c>
      <c r="L53" s="28" t="s">
        <v>8767</v>
      </c>
      <c r="M53" s="28" t="s">
        <v>8669</v>
      </c>
      <c r="N53" s="28" t="s">
        <v>8753</v>
      </c>
      <c r="O53" s="28" t="s">
        <v>8670</v>
      </c>
      <c r="P53" s="29" t="str">
        <f t="array" ref="P53">IFERROR(XLOOKUP(A53, '2_Capability_Map'!$C$2:$C$200, '2_Capability_Map'!$M$2:$M$200, "Active"), "Active")</f>
        <v>Active</v>
      </c>
    </row>
    <row r="54" ht="15.75" customHeight="1">
      <c r="A54" s="28" t="s">
        <v>1376</v>
      </c>
      <c r="B54" s="28" t="s">
        <v>1377</v>
      </c>
      <c r="C54" s="28" t="s">
        <v>8116</v>
      </c>
      <c r="D54" s="28" t="s">
        <v>8727</v>
      </c>
      <c r="E54" s="28" t="s">
        <v>1527</v>
      </c>
      <c r="F54" s="34" t="s">
        <v>8011</v>
      </c>
      <c r="G54" s="28" t="s">
        <v>8663</v>
      </c>
      <c r="H54" s="42" t="s">
        <v>8672</v>
      </c>
      <c r="I54" s="28" t="s">
        <v>8728</v>
      </c>
      <c r="J54" s="28" t="s">
        <v>8674</v>
      </c>
      <c r="K54" s="28" t="s">
        <v>8768</v>
      </c>
      <c r="L54" s="28" t="s">
        <v>7486</v>
      </c>
      <c r="M54" s="28" t="s">
        <v>8669</v>
      </c>
      <c r="N54" s="28" t="s">
        <v>8038</v>
      </c>
      <c r="O54" s="28" t="s">
        <v>8670</v>
      </c>
      <c r="P54" s="29" t="str">
        <f t="array" ref="P54">IFERROR(XLOOKUP(A54, '2_Capability_Map'!$C$2:$C$200, '2_Capability_Map'!$M$2:$M$200, "Active"), "Active")</f>
        <v>Active</v>
      </c>
    </row>
    <row r="55" ht="15.75" customHeight="1">
      <c r="A55" s="28" t="s">
        <v>1376</v>
      </c>
      <c r="B55" s="28" t="s">
        <v>1377</v>
      </c>
      <c r="C55" s="28" t="s">
        <v>8116</v>
      </c>
      <c r="D55" s="28" t="s">
        <v>8727</v>
      </c>
      <c r="E55" s="28" t="s">
        <v>1555</v>
      </c>
      <c r="F55" s="34" t="s">
        <v>8011</v>
      </c>
      <c r="G55" s="28" t="s">
        <v>8663</v>
      </c>
      <c r="H55" s="42" t="s">
        <v>8672</v>
      </c>
      <c r="I55" s="28" t="s">
        <v>8730</v>
      </c>
      <c r="J55" s="28" t="s">
        <v>8674</v>
      </c>
      <c r="K55" s="28" t="s">
        <v>8768</v>
      </c>
      <c r="L55" s="28" t="s">
        <v>8769</v>
      </c>
      <c r="M55" s="28" t="s">
        <v>7485</v>
      </c>
      <c r="N55" s="28" t="s">
        <v>8038</v>
      </c>
      <c r="O55" s="28" t="s">
        <v>8670</v>
      </c>
      <c r="P55" s="29" t="str">
        <f t="array" ref="P55">IFERROR(XLOOKUP(A55, '2_Capability_Map'!$C$2:$C$200, '2_Capability_Map'!$M$2:$M$200, "Active"), "Active")</f>
        <v>Active</v>
      </c>
    </row>
    <row r="56" ht="15.75" customHeight="1">
      <c r="A56" s="28" t="s">
        <v>1376</v>
      </c>
      <c r="B56" s="28" t="s">
        <v>1377</v>
      </c>
      <c r="C56" s="28" t="s">
        <v>8116</v>
      </c>
      <c r="D56" s="28" t="s">
        <v>8727</v>
      </c>
      <c r="E56" s="28" t="s">
        <v>8732</v>
      </c>
      <c r="F56" s="34" t="s">
        <v>8011</v>
      </c>
      <c r="G56" s="28" t="s">
        <v>8663</v>
      </c>
      <c r="H56" s="42" t="s">
        <v>8672</v>
      </c>
      <c r="I56" s="28" t="s">
        <v>8733</v>
      </c>
      <c r="J56" s="28" t="s">
        <v>8674</v>
      </c>
      <c r="K56" s="28" t="s">
        <v>8768</v>
      </c>
      <c r="L56" s="28" t="s">
        <v>7486</v>
      </c>
      <c r="M56" s="28" t="s">
        <v>8669</v>
      </c>
      <c r="N56" s="28" t="s">
        <v>8038</v>
      </c>
      <c r="O56" s="28" t="s">
        <v>8670</v>
      </c>
      <c r="P56" s="29" t="str">
        <f t="array" ref="P56">IFERROR(XLOOKUP(A56, '2_Capability_Map'!$C$2:$C$200, '2_Capability_Map'!$M$2:$M$200, "Active"), "Active")</f>
        <v>Active</v>
      </c>
    </row>
    <row r="57" ht="15.75" customHeight="1">
      <c r="A57" s="28" t="s">
        <v>1376</v>
      </c>
      <c r="B57" s="28" t="s">
        <v>1377</v>
      </c>
      <c r="C57" s="28" t="s">
        <v>8056</v>
      </c>
      <c r="D57" s="28" t="s">
        <v>8734</v>
      </c>
      <c r="E57" s="28" t="s">
        <v>8735</v>
      </c>
      <c r="F57" s="34" t="s">
        <v>8011</v>
      </c>
      <c r="G57" s="28" t="s">
        <v>8736</v>
      </c>
      <c r="H57" s="42" t="s">
        <v>8672</v>
      </c>
      <c r="I57" s="28" t="s">
        <v>8737</v>
      </c>
      <c r="J57" s="28" t="s">
        <v>8674</v>
      </c>
      <c r="K57" s="28" t="s">
        <v>8768</v>
      </c>
      <c r="L57" s="28" t="s">
        <v>7462</v>
      </c>
      <c r="M57" s="28" t="s">
        <v>8669</v>
      </c>
      <c r="N57" s="28" t="s">
        <v>8038</v>
      </c>
      <c r="O57" s="28" t="s">
        <v>8670</v>
      </c>
      <c r="P57" s="29" t="str">
        <f t="array" ref="P57">IFERROR(XLOOKUP(A57, '2_Capability_Map'!$C$2:$C$200, '2_Capability_Map'!$M$2:$M$200, "Active"), "Active")</f>
        <v>Active</v>
      </c>
    </row>
    <row r="58" ht="15.75" customHeight="1">
      <c r="A58" s="28" t="s">
        <v>1376</v>
      </c>
      <c r="B58" s="28" t="s">
        <v>1377</v>
      </c>
      <c r="C58" s="28" t="s">
        <v>8056</v>
      </c>
      <c r="D58" s="28" t="s">
        <v>8734</v>
      </c>
      <c r="E58" s="28" t="s">
        <v>8738</v>
      </c>
      <c r="F58" s="34" t="s">
        <v>8011</v>
      </c>
      <c r="G58" s="28" t="s">
        <v>8739</v>
      </c>
      <c r="H58" s="42" t="s">
        <v>8672</v>
      </c>
      <c r="I58" s="31" t="s">
        <v>8740</v>
      </c>
      <c r="J58" s="28" t="s">
        <v>8674</v>
      </c>
      <c r="K58" s="28" t="s">
        <v>8768</v>
      </c>
      <c r="L58" s="28" t="s">
        <v>7462</v>
      </c>
      <c r="M58" s="28" t="s">
        <v>8669</v>
      </c>
      <c r="N58" s="28" t="s">
        <v>8186</v>
      </c>
      <c r="O58" s="28" t="s">
        <v>8670</v>
      </c>
      <c r="P58" s="29" t="str">
        <f t="array" ref="P58">IFERROR(XLOOKUP(A58, '2_Capability_Map'!$C$2:$C$200, '2_Capability_Map'!$M$2:$M$200, "Active"), "Active")</f>
        <v>Active</v>
      </c>
    </row>
    <row r="59" ht="15.75" customHeight="1">
      <c r="A59" s="28" t="s">
        <v>1376</v>
      </c>
      <c r="B59" s="28" t="s">
        <v>1377</v>
      </c>
      <c r="C59" s="28" t="s">
        <v>8056</v>
      </c>
      <c r="D59" s="28" t="s">
        <v>8734</v>
      </c>
      <c r="E59" s="28" t="s">
        <v>8741</v>
      </c>
      <c r="F59" s="34" t="s">
        <v>8011</v>
      </c>
      <c r="G59" s="28" t="s">
        <v>8663</v>
      </c>
      <c r="H59" s="42" t="s">
        <v>8672</v>
      </c>
      <c r="I59" s="28" t="s">
        <v>8742</v>
      </c>
      <c r="J59" s="28" t="s">
        <v>8674</v>
      </c>
      <c r="K59" s="28" t="s">
        <v>8768</v>
      </c>
      <c r="L59" s="28" t="s">
        <v>7462</v>
      </c>
      <c r="M59" s="28" t="s">
        <v>8669</v>
      </c>
      <c r="N59" s="28" t="s">
        <v>8743</v>
      </c>
      <c r="O59" s="28" t="s">
        <v>8670</v>
      </c>
      <c r="P59" s="29" t="str">
        <f t="array" ref="P59">IFERROR(XLOOKUP(A59, '2_Capability_Map'!$C$2:$C$200, '2_Capability_Map'!$M$2:$M$200, "Active"), "Active")</f>
        <v>Active</v>
      </c>
    </row>
    <row r="60" ht="15.75" customHeight="1">
      <c r="A60" s="28" t="s">
        <v>1376</v>
      </c>
      <c r="B60" s="28" t="s">
        <v>1377</v>
      </c>
      <c r="C60" s="28" t="s">
        <v>8056</v>
      </c>
      <c r="D60" s="28" t="s">
        <v>8734</v>
      </c>
      <c r="E60" s="28" t="s">
        <v>8744</v>
      </c>
      <c r="F60" s="34" t="s">
        <v>8011</v>
      </c>
      <c r="G60" s="28" t="s">
        <v>8663</v>
      </c>
      <c r="H60" s="42" t="s">
        <v>8672</v>
      </c>
      <c r="I60" s="28" t="s">
        <v>8745</v>
      </c>
      <c r="J60" s="28" t="s">
        <v>8674</v>
      </c>
      <c r="K60" s="28" t="s">
        <v>8768</v>
      </c>
      <c r="L60" s="28" t="s">
        <v>7462</v>
      </c>
      <c r="M60" s="28" t="s">
        <v>8669</v>
      </c>
      <c r="N60" s="28" t="s">
        <v>8743</v>
      </c>
      <c r="O60" s="28" t="s">
        <v>8670</v>
      </c>
      <c r="P60" s="29" t="str">
        <f t="array" ref="P60">IFERROR(XLOOKUP(A60, '2_Capability_Map'!$C$2:$C$200, '2_Capability_Map'!$M$2:$M$200, "Active"), "Active")</f>
        <v>Active</v>
      </c>
    </row>
    <row r="61" ht="15.75" customHeight="1">
      <c r="A61" s="28" t="s">
        <v>1376</v>
      </c>
      <c r="B61" s="28" t="s">
        <v>1377</v>
      </c>
      <c r="C61" s="28" t="s">
        <v>8056</v>
      </c>
      <c r="D61" s="28" t="s">
        <v>8734</v>
      </c>
      <c r="E61" s="28" t="s">
        <v>8746</v>
      </c>
      <c r="F61" s="34" t="s">
        <v>8011</v>
      </c>
      <c r="G61" s="28" t="s">
        <v>8736</v>
      </c>
      <c r="H61" s="43" t="s">
        <v>8747</v>
      </c>
      <c r="I61" s="28" t="s">
        <v>8748</v>
      </c>
      <c r="J61" s="28" t="s">
        <v>8749</v>
      </c>
      <c r="K61" s="28" t="s">
        <v>8770</v>
      </c>
      <c r="L61" s="28" t="s">
        <v>7462</v>
      </c>
      <c r="M61" s="28" t="s">
        <v>8669</v>
      </c>
      <c r="N61" s="28" t="s">
        <v>8743</v>
      </c>
      <c r="O61" s="28" t="s">
        <v>8670</v>
      </c>
      <c r="P61" s="29" t="str">
        <f t="array" ref="P61">IFERROR(XLOOKUP(A61, '2_Capability_Map'!$C$2:$C$200, '2_Capability_Map'!$M$2:$M$200, "Active"), "Active")</f>
        <v>Active</v>
      </c>
    </row>
    <row r="62" ht="15.75" customHeight="1">
      <c r="A62" s="28" t="s">
        <v>1376</v>
      </c>
      <c r="B62" s="28" t="s">
        <v>1377</v>
      </c>
      <c r="C62" s="28" t="s">
        <v>8160</v>
      </c>
      <c r="D62" s="28" t="s">
        <v>8161</v>
      </c>
      <c r="E62" s="28" t="s">
        <v>8751</v>
      </c>
      <c r="F62" s="34" t="s">
        <v>8011</v>
      </c>
      <c r="G62" s="28" t="s">
        <v>8663</v>
      </c>
      <c r="H62" s="42" t="s">
        <v>8672</v>
      </c>
      <c r="I62" s="28" t="s">
        <v>8752</v>
      </c>
      <c r="J62" s="28" t="s">
        <v>8674</v>
      </c>
      <c r="K62" s="28" t="s">
        <v>8768</v>
      </c>
      <c r="L62" s="28" t="s">
        <v>7462</v>
      </c>
      <c r="M62" s="28" t="s">
        <v>8669</v>
      </c>
      <c r="N62" s="28" t="s">
        <v>8753</v>
      </c>
      <c r="O62" s="28" t="s">
        <v>8670</v>
      </c>
      <c r="P62" s="29" t="str">
        <f t="array" ref="P62">IFERROR(XLOOKUP(A62, '2_Capability_Map'!$C$2:$C$200, '2_Capability_Map'!$M$2:$M$200, "Active"), "Active")</f>
        <v>Active</v>
      </c>
    </row>
    <row r="63" ht="15.75" customHeight="1">
      <c r="A63" s="28" t="s">
        <v>1376</v>
      </c>
      <c r="B63" s="28" t="s">
        <v>1377</v>
      </c>
      <c r="C63" s="28" t="s">
        <v>8160</v>
      </c>
      <c r="D63" s="28" t="s">
        <v>8161</v>
      </c>
      <c r="E63" s="28" t="s">
        <v>8754</v>
      </c>
      <c r="F63" s="34" t="s">
        <v>8011</v>
      </c>
      <c r="G63" s="28" t="s">
        <v>8663</v>
      </c>
      <c r="H63" s="42" t="s">
        <v>8672</v>
      </c>
      <c r="I63" s="28" t="s">
        <v>8755</v>
      </c>
      <c r="J63" s="28" t="s">
        <v>8674</v>
      </c>
      <c r="K63" s="28" t="s">
        <v>8768</v>
      </c>
      <c r="L63" s="28" t="s">
        <v>7486</v>
      </c>
      <c r="M63" s="28" t="s">
        <v>8669</v>
      </c>
      <c r="N63" s="28" t="s">
        <v>8753</v>
      </c>
      <c r="O63" s="28" t="s">
        <v>8670</v>
      </c>
      <c r="P63" s="29" t="str">
        <f t="array" ref="P63">IFERROR(XLOOKUP(A63, '2_Capability_Map'!$C$2:$C$200, '2_Capability_Map'!$M$2:$M$200, "Active"), "Active")</f>
        <v>Active</v>
      </c>
    </row>
    <row r="64" ht="15.75" customHeight="1">
      <c r="A64" s="28" t="s">
        <v>1376</v>
      </c>
      <c r="B64" s="28" t="s">
        <v>1377</v>
      </c>
      <c r="C64" s="28" t="s">
        <v>8160</v>
      </c>
      <c r="D64" s="28" t="s">
        <v>8161</v>
      </c>
      <c r="E64" s="28" t="s">
        <v>8756</v>
      </c>
      <c r="F64" s="34" t="s">
        <v>8011</v>
      </c>
      <c r="G64" s="28" t="s">
        <v>8757</v>
      </c>
      <c r="H64" s="30" t="s">
        <v>8758</v>
      </c>
      <c r="I64" s="28" t="s">
        <v>8759</v>
      </c>
      <c r="J64" s="28" t="s">
        <v>8674</v>
      </c>
      <c r="K64" s="28" t="s">
        <v>8771</v>
      </c>
      <c r="L64" s="28" t="s">
        <v>7480</v>
      </c>
      <c r="M64" s="28" t="s">
        <v>8669</v>
      </c>
      <c r="N64" s="28" t="s">
        <v>8753</v>
      </c>
      <c r="O64" s="28" t="s">
        <v>8670</v>
      </c>
      <c r="P64" s="29" t="str">
        <f t="array" ref="P64">IFERROR(XLOOKUP(A64, '2_Capability_Map'!$C$2:$C$200, '2_Capability_Map'!$M$2:$M$200, "Active"), "Active")</f>
        <v>Active</v>
      </c>
    </row>
    <row r="65" ht="15.75" customHeight="1">
      <c r="A65" s="28" t="s">
        <v>1383</v>
      </c>
      <c r="B65" s="28" t="s">
        <v>1384</v>
      </c>
      <c r="C65" s="28" t="s">
        <v>8116</v>
      </c>
      <c r="D65" s="28" t="s">
        <v>8727</v>
      </c>
      <c r="E65" s="28" t="s">
        <v>1527</v>
      </c>
      <c r="F65" s="34" t="s">
        <v>8011</v>
      </c>
      <c r="G65" s="28" t="s">
        <v>8663</v>
      </c>
      <c r="H65" s="42" t="s">
        <v>8672</v>
      </c>
      <c r="I65" s="28" t="s">
        <v>8728</v>
      </c>
      <c r="J65" s="28" t="s">
        <v>8674</v>
      </c>
      <c r="K65" s="28" t="s">
        <v>8772</v>
      </c>
      <c r="L65" s="28" t="s">
        <v>7510</v>
      </c>
      <c r="M65" s="28" t="s">
        <v>8669</v>
      </c>
      <c r="N65" s="28" t="s">
        <v>8038</v>
      </c>
      <c r="O65" s="28" t="s">
        <v>8670</v>
      </c>
      <c r="P65" s="29" t="str">
        <f t="array" ref="P65">IFERROR(XLOOKUP(A65, '2_Capability_Map'!$C$2:$C$200, '2_Capability_Map'!$M$2:$M$200, "Active"), "Active")</f>
        <v>Active</v>
      </c>
    </row>
    <row r="66" ht="15.75" customHeight="1">
      <c r="A66" s="28" t="s">
        <v>1383</v>
      </c>
      <c r="B66" s="28" t="s">
        <v>1384</v>
      </c>
      <c r="C66" s="28" t="s">
        <v>8116</v>
      </c>
      <c r="D66" s="28" t="s">
        <v>8727</v>
      </c>
      <c r="E66" s="28" t="s">
        <v>1555</v>
      </c>
      <c r="F66" s="34" t="s">
        <v>8011</v>
      </c>
      <c r="G66" s="28" t="s">
        <v>8663</v>
      </c>
      <c r="H66" s="42" t="s">
        <v>8672</v>
      </c>
      <c r="I66" s="28" t="s">
        <v>8730</v>
      </c>
      <c r="J66" s="28" t="s">
        <v>8674</v>
      </c>
      <c r="K66" s="28" t="s">
        <v>8772</v>
      </c>
      <c r="L66" s="28" t="s">
        <v>8773</v>
      </c>
      <c r="M66" s="28" t="s">
        <v>7509</v>
      </c>
      <c r="N66" s="28" t="s">
        <v>8038</v>
      </c>
      <c r="O66" s="28" t="s">
        <v>8670</v>
      </c>
      <c r="P66" s="29" t="str">
        <f t="array" ref="P66">IFERROR(XLOOKUP(A66, '2_Capability_Map'!$C$2:$C$200, '2_Capability_Map'!$M$2:$M$200, "Active"), "Active")</f>
        <v>Active</v>
      </c>
    </row>
    <row r="67" ht="15.75" customHeight="1">
      <c r="A67" s="28" t="s">
        <v>1383</v>
      </c>
      <c r="B67" s="28" t="s">
        <v>1384</v>
      </c>
      <c r="C67" s="28" t="s">
        <v>8116</v>
      </c>
      <c r="D67" s="28" t="s">
        <v>8727</v>
      </c>
      <c r="E67" s="28" t="s">
        <v>8732</v>
      </c>
      <c r="F67" s="34" t="s">
        <v>8011</v>
      </c>
      <c r="G67" s="28" t="s">
        <v>8663</v>
      </c>
      <c r="H67" s="42" t="s">
        <v>8672</v>
      </c>
      <c r="I67" s="28" t="s">
        <v>8733</v>
      </c>
      <c r="J67" s="28" t="s">
        <v>8674</v>
      </c>
      <c r="K67" s="28" t="s">
        <v>8772</v>
      </c>
      <c r="L67" s="28" t="s">
        <v>7510</v>
      </c>
      <c r="M67" s="28" t="s">
        <v>8669</v>
      </c>
      <c r="N67" s="28" t="s">
        <v>8038</v>
      </c>
      <c r="O67" s="28" t="s">
        <v>8670</v>
      </c>
      <c r="P67" s="29" t="str">
        <f t="array" ref="P67">IFERROR(XLOOKUP(A67, '2_Capability_Map'!$C$2:$C$200, '2_Capability_Map'!$M$2:$M$200, "Active"), "Active")</f>
        <v>Active</v>
      </c>
    </row>
    <row r="68" ht="15.75" customHeight="1">
      <c r="A68" s="28" t="s">
        <v>1383</v>
      </c>
      <c r="B68" s="28" t="s">
        <v>1384</v>
      </c>
      <c r="C68" s="28" t="s">
        <v>8056</v>
      </c>
      <c r="D68" s="28" t="s">
        <v>8734</v>
      </c>
      <c r="E68" s="28" t="s">
        <v>8735</v>
      </c>
      <c r="F68" s="34" t="s">
        <v>8011</v>
      </c>
      <c r="G68" s="28" t="s">
        <v>8736</v>
      </c>
      <c r="H68" s="42" t="s">
        <v>8672</v>
      </c>
      <c r="I68" s="28" t="s">
        <v>8737</v>
      </c>
      <c r="J68" s="28" t="s">
        <v>8674</v>
      </c>
      <c r="K68" s="28" t="s">
        <v>8772</v>
      </c>
      <c r="L68" s="28" t="s">
        <v>7492</v>
      </c>
      <c r="M68" s="28" t="s">
        <v>8669</v>
      </c>
      <c r="N68" s="28" t="s">
        <v>8038</v>
      </c>
      <c r="O68" s="28" t="s">
        <v>8670</v>
      </c>
      <c r="P68" s="29" t="str">
        <f t="array" ref="P68">IFERROR(XLOOKUP(A68, '2_Capability_Map'!$C$2:$C$200, '2_Capability_Map'!$M$2:$M$200, "Active"), "Active")</f>
        <v>Active</v>
      </c>
    </row>
    <row r="69" ht="15.75" customHeight="1">
      <c r="A69" s="28" t="s">
        <v>1383</v>
      </c>
      <c r="B69" s="28" t="s">
        <v>1384</v>
      </c>
      <c r="C69" s="28" t="s">
        <v>8056</v>
      </c>
      <c r="D69" s="28" t="s">
        <v>8734</v>
      </c>
      <c r="E69" s="28" t="s">
        <v>8738</v>
      </c>
      <c r="F69" s="34" t="s">
        <v>8011</v>
      </c>
      <c r="G69" s="28" t="s">
        <v>8739</v>
      </c>
      <c r="H69" s="42" t="s">
        <v>8672</v>
      </c>
      <c r="I69" s="31" t="s">
        <v>8740</v>
      </c>
      <c r="J69" s="28" t="s">
        <v>8674</v>
      </c>
      <c r="K69" s="28" t="s">
        <v>8772</v>
      </c>
      <c r="L69" s="28" t="s">
        <v>7492</v>
      </c>
      <c r="M69" s="28" t="s">
        <v>8669</v>
      </c>
      <c r="N69" s="28" t="s">
        <v>8186</v>
      </c>
      <c r="O69" s="28" t="s">
        <v>8670</v>
      </c>
      <c r="P69" s="29" t="str">
        <f t="array" ref="P69">IFERROR(XLOOKUP(A69, '2_Capability_Map'!$C$2:$C$200, '2_Capability_Map'!$M$2:$M$200, "Active"), "Active")</f>
        <v>Active</v>
      </c>
    </row>
    <row r="70" ht="15.75" customHeight="1">
      <c r="A70" s="28" t="s">
        <v>1383</v>
      </c>
      <c r="B70" s="28" t="s">
        <v>1384</v>
      </c>
      <c r="C70" s="28" t="s">
        <v>8056</v>
      </c>
      <c r="D70" s="28" t="s">
        <v>8734</v>
      </c>
      <c r="E70" s="28" t="s">
        <v>8741</v>
      </c>
      <c r="F70" s="34" t="s">
        <v>8011</v>
      </c>
      <c r="G70" s="28" t="s">
        <v>8663</v>
      </c>
      <c r="H70" s="42" t="s">
        <v>8672</v>
      </c>
      <c r="I70" s="28" t="s">
        <v>8742</v>
      </c>
      <c r="J70" s="28" t="s">
        <v>8674</v>
      </c>
      <c r="K70" s="28" t="s">
        <v>8772</v>
      </c>
      <c r="L70" s="28" t="s">
        <v>7492</v>
      </c>
      <c r="M70" s="28" t="s">
        <v>8669</v>
      </c>
      <c r="N70" s="28" t="s">
        <v>8743</v>
      </c>
      <c r="O70" s="28" t="s">
        <v>8670</v>
      </c>
      <c r="P70" s="29" t="str">
        <f t="array" ref="P70">IFERROR(XLOOKUP(A70, '2_Capability_Map'!$C$2:$C$200, '2_Capability_Map'!$M$2:$M$200, "Active"), "Active")</f>
        <v>Active</v>
      </c>
    </row>
    <row r="71" ht="15.75" customHeight="1">
      <c r="A71" s="28" t="s">
        <v>1383</v>
      </c>
      <c r="B71" s="28" t="s">
        <v>1384</v>
      </c>
      <c r="C71" s="28" t="s">
        <v>8056</v>
      </c>
      <c r="D71" s="28" t="s">
        <v>8734</v>
      </c>
      <c r="E71" s="28" t="s">
        <v>8744</v>
      </c>
      <c r="F71" s="34" t="s">
        <v>8011</v>
      </c>
      <c r="G71" s="28" t="s">
        <v>8663</v>
      </c>
      <c r="H71" s="42" t="s">
        <v>8672</v>
      </c>
      <c r="I71" s="28" t="s">
        <v>8745</v>
      </c>
      <c r="J71" s="28" t="s">
        <v>8674</v>
      </c>
      <c r="K71" s="28" t="s">
        <v>8772</v>
      </c>
      <c r="L71" s="28" t="s">
        <v>7492</v>
      </c>
      <c r="M71" s="28" t="s">
        <v>8669</v>
      </c>
      <c r="N71" s="28" t="s">
        <v>8743</v>
      </c>
      <c r="O71" s="28" t="s">
        <v>8670</v>
      </c>
      <c r="P71" s="29" t="str">
        <f t="array" ref="P71">IFERROR(XLOOKUP(A71, '2_Capability_Map'!$C$2:$C$200, '2_Capability_Map'!$M$2:$M$200, "Active"), "Active")</f>
        <v>Active</v>
      </c>
    </row>
    <row r="72" ht="15.75" customHeight="1">
      <c r="A72" s="28" t="s">
        <v>1383</v>
      </c>
      <c r="B72" s="28" t="s">
        <v>1384</v>
      </c>
      <c r="C72" s="28" t="s">
        <v>8056</v>
      </c>
      <c r="D72" s="28" t="s">
        <v>8734</v>
      </c>
      <c r="E72" s="28" t="s">
        <v>8746</v>
      </c>
      <c r="F72" s="34" t="s">
        <v>8011</v>
      </c>
      <c r="G72" s="28" t="s">
        <v>8736</v>
      </c>
      <c r="H72" s="43" t="s">
        <v>8747</v>
      </c>
      <c r="I72" s="28" t="s">
        <v>8748</v>
      </c>
      <c r="J72" s="28" t="s">
        <v>8749</v>
      </c>
      <c r="K72" s="28" t="s">
        <v>8774</v>
      </c>
      <c r="L72" s="28" t="s">
        <v>7492</v>
      </c>
      <c r="M72" s="28" t="s">
        <v>8669</v>
      </c>
      <c r="N72" s="28" t="s">
        <v>8743</v>
      </c>
      <c r="O72" s="28" t="s">
        <v>8670</v>
      </c>
      <c r="P72" s="29" t="str">
        <f t="array" ref="P72">IFERROR(XLOOKUP(A72, '2_Capability_Map'!$C$2:$C$200, '2_Capability_Map'!$M$2:$M$200, "Active"), "Active")</f>
        <v>Active</v>
      </c>
    </row>
    <row r="73" ht="15.75" customHeight="1">
      <c r="A73" s="28" t="s">
        <v>1383</v>
      </c>
      <c r="B73" s="28" t="s">
        <v>1384</v>
      </c>
      <c r="C73" s="28" t="s">
        <v>8160</v>
      </c>
      <c r="D73" s="28" t="s">
        <v>8161</v>
      </c>
      <c r="E73" s="28" t="s">
        <v>8751</v>
      </c>
      <c r="F73" s="34" t="s">
        <v>8011</v>
      </c>
      <c r="G73" s="28" t="s">
        <v>8663</v>
      </c>
      <c r="H73" s="42" t="s">
        <v>8672</v>
      </c>
      <c r="I73" s="28" t="s">
        <v>8752</v>
      </c>
      <c r="J73" s="28" t="s">
        <v>8674</v>
      </c>
      <c r="K73" s="28" t="s">
        <v>8772</v>
      </c>
      <c r="L73" s="28" t="s">
        <v>7498</v>
      </c>
      <c r="M73" s="28" t="s">
        <v>8669</v>
      </c>
      <c r="N73" s="28" t="s">
        <v>8753</v>
      </c>
      <c r="O73" s="28" t="s">
        <v>8670</v>
      </c>
      <c r="P73" s="29" t="str">
        <f t="array" ref="P73">IFERROR(XLOOKUP(A73, '2_Capability_Map'!$C$2:$C$200, '2_Capability_Map'!$M$2:$M$200, "Active"), "Active")</f>
        <v>Active</v>
      </c>
    </row>
    <row r="74" ht="15.75" customHeight="1">
      <c r="A74" s="28" t="s">
        <v>1383</v>
      </c>
      <c r="B74" s="28" t="s">
        <v>1384</v>
      </c>
      <c r="C74" s="28" t="s">
        <v>8160</v>
      </c>
      <c r="D74" s="28" t="s">
        <v>8161</v>
      </c>
      <c r="E74" s="28" t="s">
        <v>8754</v>
      </c>
      <c r="F74" s="34" t="s">
        <v>8011</v>
      </c>
      <c r="G74" s="28" t="s">
        <v>8663</v>
      </c>
      <c r="H74" s="42" t="s">
        <v>8672</v>
      </c>
      <c r="I74" s="28" t="s">
        <v>8755</v>
      </c>
      <c r="J74" s="28" t="s">
        <v>8674</v>
      </c>
      <c r="K74" s="28" t="s">
        <v>8772</v>
      </c>
      <c r="L74" s="28" t="s">
        <v>7510</v>
      </c>
      <c r="M74" s="28" t="s">
        <v>8669</v>
      </c>
      <c r="N74" s="28" t="s">
        <v>8753</v>
      </c>
      <c r="O74" s="28" t="s">
        <v>8670</v>
      </c>
      <c r="P74" s="29" t="str">
        <f t="array" ref="P74">IFERROR(XLOOKUP(A74, '2_Capability_Map'!$C$2:$C$200, '2_Capability_Map'!$M$2:$M$200, "Active"), "Active")</f>
        <v>Active</v>
      </c>
    </row>
    <row r="75" ht="15.75" customHeight="1">
      <c r="A75" s="28" t="s">
        <v>1383</v>
      </c>
      <c r="B75" s="28" t="s">
        <v>1384</v>
      </c>
      <c r="C75" s="28" t="s">
        <v>8160</v>
      </c>
      <c r="D75" s="28" t="s">
        <v>8161</v>
      </c>
      <c r="E75" s="28" t="s">
        <v>8756</v>
      </c>
      <c r="F75" s="34" t="s">
        <v>8011</v>
      </c>
      <c r="G75" s="28" t="s">
        <v>8757</v>
      </c>
      <c r="H75" s="30" t="s">
        <v>8758</v>
      </c>
      <c r="I75" s="28" t="s">
        <v>8759</v>
      </c>
      <c r="J75" s="28" t="s">
        <v>8674</v>
      </c>
      <c r="K75" s="28" t="s">
        <v>8775</v>
      </c>
      <c r="L75" s="28" t="s">
        <v>7492</v>
      </c>
      <c r="M75" s="28" t="s">
        <v>8669</v>
      </c>
      <c r="N75" s="28" t="s">
        <v>8753</v>
      </c>
      <c r="O75" s="28" t="s">
        <v>8670</v>
      </c>
      <c r="P75" s="29" t="str">
        <f t="array" ref="P75">IFERROR(XLOOKUP(A75, '2_Capability_Map'!$C$2:$C$200, '2_Capability_Map'!$M$2:$M$200, "Active"), "Active")</f>
        <v>Active</v>
      </c>
    </row>
    <row r="76" ht="15.75" customHeight="1">
      <c r="A76" s="28" t="s">
        <v>1405</v>
      </c>
      <c r="B76" s="28" t="s">
        <v>1406</v>
      </c>
      <c r="C76" s="28" t="s">
        <v>8116</v>
      </c>
      <c r="D76" s="28" t="s">
        <v>8727</v>
      </c>
      <c r="E76" s="28" t="s">
        <v>1527</v>
      </c>
      <c r="F76" s="34" t="s">
        <v>8011</v>
      </c>
      <c r="G76" s="28" t="s">
        <v>8663</v>
      </c>
      <c r="H76" s="42" t="s">
        <v>8672</v>
      </c>
      <c r="I76" s="28" t="s">
        <v>8728</v>
      </c>
      <c r="J76" s="28" t="s">
        <v>8674</v>
      </c>
      <c r="K76" s="28" t="s">
        <v>8776</v>
      </c>
      <c r="L76" s="28" t="s">
        <v>7612</v>
      </c>
      <c r="M76" s="28" t="s">
        <v>8669</v>
      </c>
      <c r="N76" s="28" t="s">
        <v>8038</v>
      </c>
      <c r="O76" s="28" t="s">
        <v>8670</v>
      </c>
      <c r="P76" s="29" t="str">
        <f t="array" ref="P76">IFERROR(XLOOKUP(A76, '2_Capability_Map'!$C$2:$C$200, '2_Capability_Map'!$M$2:$M$200, "Active"), "Active")</f>
        <v>Active</v>
      </c>
    </row>
    <row r="77" ht="15.75" customHeight="1">
      <c r="A77" s="28" t="s">
        <v>1405</v>
      </c>
      <c r="B77" s="28" t="s">
        <v>1406</v>
      </c>
      <c r="C77" s="28" t="s">
        <v>8116</v>
      </c>
      <c r="D77" s="28" t="s">
        <v>8727</v>
      </c>
      <c r="E77" s="28" t="s">
        <v>1555</v>
      </c>
      <c r="F77" s="34" t="s">
        <v>8011</v>
      </c>
      <c r="G77" s="28" t="s">
        <v>8663</v>
      </c>
      <c r="H77" s="42" t="s">
        <v>8672</v>
      </c>
      <c r="I77" s="28" t="s">
        <v>8730</v>
      </c>
      <c r="J77" s="28" t="s">
        <v>8674</v>
      </c>
      <c r="K77" s="28" t="s">
        <v>8776</v>
      </c>
      <c r="L77" s="28" t="s">
        <v>8777</v>
      </c>
      <c r="M77" s="28" t="s">
        <v>7611</v>
      </c>
      <c r="N77" s="28" t="s">
        <v>8038</v>
      </c>
      <c r="O77" s="28" t="s">
        <v>8670</v>
      </c>
      <c r="P77" s="29" t="str">
        <f t="array" ref="P77">IFERROR(XLOOKUP(A77, '2_Capability_Map'!$C$2:$C$200, '2_Capability_Map'!$M$2:$M$200, "Active"), "Active")</f>
        <v>Active</v>
      </c>
    </row>
    <row r="78" ht="15.75" customHeight="1">
      <c r="A78" s="28" t="s">
        <v>1405</v>
      </c>
      <c r="B78" s="28" t="s">
        <v>1406</v>
      </c>
      <c r="C78" s="28" t="s">
        <v>8116</v>
      </c>
      <c r="D78" s="28" t="s">
        <v>8727</v>
      </c>
      <c r="E78" s="28" t="s">
        <v>8732</v>
      </c>
      <c r="F78" s="34" t="s">
        <v>8011</v>
      </c>
      <c r="G78" s="28" t="s">
        <v>8663</v>
      </c>
      <c r="H78" s="42" t="s">
        <v>8672</v>
      </c>
      <c r="I78" s="28" t="s">
        <v>8733</v>
      </c>
      <c r="J78" s="28" t="s">
        <v>8674</v>
      </c>
      <c r="K78" s="28" t="s">
        <v>8776</v>
      </c>
      <c r="L78" s="28" t="s">
        <v>7612</v>
      </c>
      <c r="M78" s="28" t="s">
        <v>8669</v>
      </c>
      <c r="N78" s="28" t="s">
        <v>8038</v>
      </c>
      <c r="O78" s="28" t="s">
        <v>8670</v>
      </c>
      <c r="P78" s="29" t="str">
        <f t="array" ref="P78">IFERROR(XLOOKUP(A78, '2_Capability_Map'!$C$2:$C$200, '2_Capability_Map'!$M$2:$M$200, "Active"), "Active")</f>
        <v>Active</v>
      </c>
    </row>
    <row r="79" ht="15.75" customHeight="1">
      <c r="A79" s="28" t="s">
        <v>1405</v>
      </c>
      <c r="B79" s="28" t="s">
        <v>1406</v>
      </c>
      <c r="C79" s="28" t="s">
        <v>8056</v>
      </c>
      <c r="D79" s="28" t="s">
        <v>8734</v>
      </c>
      <c r="E79" s="28" t="s">
        <v>8735</v>
      </c>
      <c r="F79" s="34" t="s">
        <v>8011</v>
      </c>
      <c r="G79" s="28" t="s">
        <v>8736</v>
      </c>
      <c r="H79" s="42" t="s">
        <v>8672</v>
      </c>
      <c r="I79" s="28" t="s">
        <v>8737</v>
      </c>
      <c r="J79" s="28" t="s">
        <v>8674</v>
      </c>
      <c r="K79" s="28" t="s">
        <v>8776</v>
      </c>
      <c r="L79" s="28" t="s">
        <v>7612</v>
      </c>
      <c r="M79" s="28" t="s">
        <v>8669</v>
      </c>
      <c r="N79" s="28" t="s">
        <v>8038</v>
      </c>
      <c r="O79" s="28" t="s">
        <v>8670</v>
      </c>
      <c r="P79" s="29" t="str">
        <f t="array" ref="P79">IFERROR(XLOOKUP(A79, '2_Capability_Map'!$C$2:$C$200, '2_Capability_Map'!$M$2:$M$200, "Active"), "Active")</f>
        <v>Active</v>
      </c>
    </row>
    <row r="80" ht="15.75" customHeight="1">
      <c r="A80" s="28" t="s">
        <v>1405</v>
      </c>
      <c r="B80" s="28" t="s">
        <v>1406</v>
      </c>
      <c r="C80" s="28" t="s">
        <v>8056</v>
      </c>
      <c r="D80" s="28" t="s">
        <v>8734</v>
      </c>
      <c r="E80" s="28" t="s">
        <v>8738</v>
      </c>
      <c r="F80" s="34" t="s">
        <v>8011</v>
      </c>
      <c r="G80" s="28" t="s">
        <v>8739</v>
      </c>
      <c r="H80" s="42" t="s">
        <v>8672</v>
      </c>
      <c r="I80" s="31" t="s">
        <v>8740</v>
      </c>
      <c r="J80" s="28" t="s">
        <v>8674</v>
      </c>
      <c r="K80" s="28" t="s">
        <v>8776</v>
      </c>
      <c r="L80" s="28" t="s">
        <v>7612</v>
      </c>
      <c r="M80" s="28" t="s">
        <v>8669</v>
      </c>
      <c r="N80" s="28" t="s">
        <v>8186</v>
      </c>
      <c r="O80" s="28" t="s">
        <v>8670</v>
      </c>
      <c r="P80" s="29" t="str">
        <f t="array" ref="P80">IFERROR(XLOOKUP(A80, '2_Capability_Map'!$C$2:$C$200, '2_Capability_Map'!$M$2:$M$200, "Active"), "Active")</f>
        <v>Active</v>
      </c>
    </row>
    <row r="81" ht="15.75" customHeight="1">
      <c r="A81" s="28" t="s">
        <v>1405</v>
      </c>
      <c r="B81" s="28" t="s">
        <v>1406</v>
      </c>
      <c r="C81" s="28" t="s">
        <v>8056</v>
      </c>
      <c r="D81" s="28" t="s">
        <v>8734</v>
      </c>
      <c r="E81" s="28" t="s">
        <v>8741</v>
      </c>
      <c r="F81" s="34" t="s">
        <v>8011</v>
      </c>
      <c r="G81" s="28" t="s">
        <v>8663</v>
      </c>
      <c r="H81" s="42" t="s">
        <v>8672</v>
      </c>
      <c r="I81" s="28" t="s">
        <v>8742</v>
      </c>
      <c r="J81" s="28" t="s">
        <v>8674</v>
      </c>
      <c r="K81" s="28" t="s">
        <v>8776</v>
      </c>
      <c r="L81" s="28" t="s">
        <v>7612</v>
      </c>
      <c r="M81" s="28" t="s">
        <v>8669</v>
      </c>
      <c r="N81" s="28" t="s">
        <v>8743</v>
      </c>
      <c r="O81" s="28" t="s">
        <v>8670</v>
      </c>
      <c r="P81" s="29" t="str">
        <f t="array" ref="P81">IFERROR(XLOOKUP(A81, '2_Capability_Map'!$C$2:$C$200, '2_Capability_Map'!$M$2:$M$200, "Active"), "Active")</f>
        <v>Active</v>
      </c>
    </row>
    <row r="82" ht="15.75" customHeight="1">
      <c r="A82" s="28" t="s">
        <v>1405</v>
      </c>
      <c r="B82" s="28" t="s">
        <v>1406</v>
      </c>
      <c r="C82" s="28" t="s">
        <v>8056</v>
      </c>
      <c r="D82" s="28" t="s">
        <v>8734</v>
      </c>
      <c r="E82" s="28" t="s">
        <v>8744</v>
      </c>
      <c r="F82" s="34" t="s">
        <v>8011</v>
      </c>
      <c r="G82" s="28" t="s">
        <v>8663</v>
      </c>
      <c r="H82" s="42" t="s">
        <v>8672</v>
      </c>
      <c r="I82" s="28" t="s">
        <v>8745</v>
      </c>
      <c r="J82" s="28" t="s">
        <v>8674</v>
      </c>
      <c r="K82" s="28" t="s">
        <v>8776</v>
      </c>
      <c r="L82" s="28" t="s">
        <v>7612</v>
      </c>
      <c r="M82" s="28" t="s">
        <v>8669</v>
      </c>
      <c r="N82" s="28" t="s">
        <v>8743</v>
      </c>
      <c r="O82" s="28" t="s">
        <v>8670</v>
      </c>
      <c r="P82" s="29" t="str">
        <f t="array" ref="P82">IFERROR(XLOOKUP(A82, '2_Capability_Map'!$C$2:$C$200, '2_Capability_Map'!$M$2:$M$200, "Active"), "Active")</f>
        <v>Active</v>
      </c>
    </row>
    <row r="83" ht="15.75" customHeight="1">
      <c r="A83" s="28" t="s">
        <v>1405</v>
      </c>
      <c r="B83" s="28" t="s">
        <v>1406</v>
      </c>
      <c r="C83" s="28" t="s">
        <v>8056</v>
      </c>
      <c r="D83" s="28" t="s">
        <v>8734</v>
      </c>
      <c r="E83" s="28" t="s">
        <v>8746</v>
      </c>
      <c r="F83" s="34" t="s">
        <v>8011</v>
      </c>
      <c r="G83" s="28" t="s">
        <v>8736</v>
      </c>
      <c r="H83" s="43" t="s">
        <v>8747</v>
      </c>
      <c r="I83" s="28" t="s">
        <v>8748</v>
      </c>
      <c r="J83" s="28" t="s">
        <v>8749</v>
      </c>
      <c r="K83" s="28" t="s">
        <v>8778</v>
      </c>
      <c r="L83" s="28" t="s">
        <v>7612</v>
      </c>
      <c r="M83" s="28" t="s">
        <v>8669</v>
      </c>
      <c r="N83" s="28" t="s">
        <v>8743</v>
      </c>
      <c r="O83" s="28" t="s">
        <v>8670</v>
      </c>
      <c r="P83" s="29" t="str">
        <f t="array" ref="P83">IFERROR(XLOOKUP(A83, '2_Capability_Map'!$C$2:$C$200, '2_Capability_Map'!$M$2:$M$200, "Active"), "Active")</f>
        <v>Active</v>
      </c>
    </row>
    <row r="84" ht="15.75" customHeight="1">
      <c r="A84" s="28" t="s">
        <v>1405</v>
      </c>
      <c r="B84" s="28" t="s">
        <v>1406</v>
      </c>
      <c r="C84" s="28" t="s">
        <v>8160</v>
      </c>
      <c r="D84" s="28" t="s">
        <v>8161</v>
      </c>
      <c r="E84" s="28" t="s">
        <v>8751</v>
      </c>
      <c r="F84" s="34" t="s">
        <v>8011</v>
      </c>
      <c r="G84" s="28" t="s">
        <v>8663</v>
      </c>
      <c r="H84" s="42" t="s">
        <v>8672</v>
      </c>
      <c r="I84" s="28" t="s">
        <v>8752</v>
      </c>
      <c r="J84" s="28" t="s">
        <v>8674</v>
      </c>
      <c r="K84" s="28" t="s">
        <v>8776</v>
      </c>
      <c r="L84" s="28" t="s">
        <v>7630</v>
      </c>
      <c r="M84" s="28" t="s">
        <v>8669</v>
      </c>
      <c r="N84" s="28" t="s">
        <v>8753</v>
      </c>
      <c r="O84" s="28" t="s">
        <v>8670</v>
      </c>
      <c r="P84" s="29" t="str">
        <f t="array" ref="P84">IFERROR(XLOOKUP(A84, '2_Capability_Map'!$C$2:$C$200, '2_Capability_Map'!$M$2:$M$200, "Active"), "Active")</f>
        <v>Active</v>
      </c>
    </row>
    <row r="85" ht="15.75" customHeight="1">
      <c r="A85" s="28" t="s">
        <v>1405</v>
      </c>
      <c r="B85" s="28" t="s">
        <v>1406</v>
      </c>
      <c r="C85" s="28" t="s">
        <v>8160</v>
      </c>
      <c r="D85" s="28" t="s">
        <v>8161</v>
      </c>
      <c r="E85" s="28" t="s">
        <v>8754</v>
      </c>
      <c r="F85" s="34" t="s">
        <v>8011</v>
      </c>
      <c r="G85" s="28" t="s">
        <v>8663</v>
      </c>
      <c r="H85" s="42" t="s">
        <v>8672</v>
      </c>
      <c r="I85" s="28" t="s">
        <v>8755</v>
      </c>
      <c r="J85" s="28" t="s">
        <v>8674</v>
      </c>
      <c r="K85" s="28" t="s">
        <v>8776</v>
      </c>
      <c r="L85" s="28" t="s">
        <v>7612</v>
      </c>
      <c r="M85" s="28" t="s">
        <v>8669</v>
      </c>
      <c r="N85" s="28" t="s">
        <v>8753</v>
      </c>
      <c r="O85" s="28" t="s">
        <v>8670</v>
      </c>
      <c r="P85" s="29" t="str">
        <f t="array" ref="P85">IFERROR(XLOOKUP(A85, '2_Capability_Map'!$C$2:$C$200, '2_Capability_Map'!$M$2:$M$200, "Active"), "Active")</f>
        <v>Active</v>
      </c>
    </row>
    <row r="86" ht="15.75" customHeight="1">
      <c r="A86" s="28" t="s">
        <v>1405</v>
      </c>
      <c r="B86" s="28" t="s">
        <v>1406</v>
      </c>
      <c r="C86" s="28" t="s">
        <v>8160</v>
      </c>
      <c r="D86" s="28" t="s">
        <v>8161</v>
      </c>
      <c r="E86" s="28" t="s">
        <v>8756</v>
      </c>
      <c r="F86" s="34" t="s">
        <v>8011</v>
      </c>
      <c r="G86" s="28" t="s">
        <v>8757</v>
      </c>
      <c r="H86" s="30" t="s">
        <v>8758</v>
      </c>
      <c r="I86" s="28" t="s">
        <v>8759</v>
      </c>
      <c r="J86" s="28" t="s">
        <v>8674</v>
      </c>
      <c r="K86" s="28" t="s">
        <v>8779</v>
      </c>
      <c r="L86" s="28" t="s">
        <v>7618</v>
      </c>
      <c r="M86" s="28" t="s">
        <v>8669</v>
      </c>
      <c r="N86" s="28" t="s">
        <v>8753</v>
      </c>
      <c r="O86" s="28" t="s">
        <v>8670</v>
      </c>
      <c r="P86" s="29" t="str">
        <f t="array" ref="P86">IFERROR(XLOOKUP(A86, '2_Capability_Map'!$C$2:$C$200, '2_Capability_Map'!$M$2:$M$200, "Active"), "Active")</f>
        <v>Active</v>
      </c>
    </row>
    <row r="87" ht="15.75" customHeight="1">
      <c r="A87" s="28" t="s">
        <v>1410</v>
      </c>
      <c r="B87" s="28" t="s">
        <v>1411</v>
      </c>
      <c r="C87" s="28" t="s">
        <v>8116</v>
      </c>
      <c r="D87" s="28" t="s">
        <v>8727</v>
      </c>
      <c r="E87" s="28" t="s">
        <v>1527</v>
      </c>
      <c r="F87" s="34" t="s">
        <v>8011</v>
      </c>
      <c r="G87" s="28" t="s">
        <v>8663</v>
      </c>
      <c r="H87" s="42" t="s">
        <v>8672</v>
      </c>
      <c r="I87" s="28" t="s">
        <v>8728</v>
      </c>
      <c r="J87" s="28" t="s">
        <v>8674</v>
      </c>
      <c r="K87" s="28" t="s">
        <v>8780</v>
      </c>
      <c r="L87" s="28" t="s">
        <v>8781</v>
      </c>
      <c r="M87" s="28" t="s">
        <v>8669</v>
      </c>
      <c r="N87" s="28" t="s">
        <v>8038</v>
      </c>
      <c r="O87" s="28" t="s">
        <v>8670</v>
      </c>
      <c r="P87" s="29" t="str">
        <f t="array" ref="P87">IFERROR(XLOOKUP(A87, '2_Capability_Map'!$C$2:$C$200, '2_Capability_Map'!$M$2:$M$200, "Active"), "Active")</f>
        <v>Active</v>
      </c>
    </row>
    <row r="88" ht="15.75" customHeight="1">
      <c r="A88" s="28" t="s">
        <v>1410</v>
      </c>
      <c r="B88" s="28" t="s">
        <v>1411</v>
      </c>
      <c r="C88" s="28" t="s">
        <v>8116</v>
      </c>
      <c r="D88" s="28" t="s">
        <v>8727</v>
      </c>
      <c r="E88" s="28" t="s">
        <v>1555</v>
      </c>
      <c r="F88" s="34" t="s">
        <v>8011</v>
      </c>
      <c r="G88" s="28" t="s">
        <v>8663</v>
      </c>
      <c r="H88" s="42" t="s">
        <v>8672</v>
      </c>
      <c r="I88" s="28" t="s">
        <v>8730</v>
      </c>
      <c r="J88" s="28" t="s">
        <v>8674</v>
      </c>
      <c r="K88" s="28" t="s">
        <v>8780</v>
      </c>
      <c r="L88" s="28" t="s">
        <v>8782</v>
      </c>
      <c r="M88" s="28" t="s">
        <v>8669</v>
      </c>
      <c r="N88" s="28" t="s">
        <v>8038</v>
      </c>
      <c r="O88" s="28" t="s">
        <v>8670</v>
      </c>
      <c r="P88" s="29" t="str">
        <f t="array" ref="P88">IFERROR(XLOOKUP(A88, '2_Capability_Map'!$C$2:$C$200, '2_Capability_Map'!$M$2:$M$200, "Active"), "Active")</f>
        <v>Active</v>
      </c>
    </row>
    <row r="89" ht="15.75" customHeight="1">
      <c r="A89" s="28" t="s">
        <v>1410</v>
      </c>
      <c r="B89" s="28" t="s">
        <v>1411</v>
      </c>
      <c r="C89" s="28" t="s">
        <v>8116</v>
      </c>
      <c r="D89" s="28" t="s">
        <v>8727</v>
      </c>
      <c r="E89" s="28" t="s">
        <v>8732</v>
      </c>
      <c r="F89" s="34" t="s">
        <v>8011</v>
      </c>
      <c r="G89" s="28" t="s">
        <v>8663</v>
      </c>
      <c r="H89" s="42" t="s">
        <v>8672</v>
      </c>
      <c r="I89" s="28" t="s">
        <v>8733</v>
      </c>
      <c r="J89" s="28" t="s">
        <v>8674</v>
      </c>
      <c r="K89" s="28" t="s">
        <v>8780</v>
      </c>
      <c r="L89" s="28" t="s">
        <v>8781</v>
      </c>
      <c r="M89" s="28" t="s">
        <v>8669</v>
      </c>
      <c r="N89" s="28" t="s">
        <v>8038</v>
      </c>
      <c r="O89" s="28" t="s">
        <v>8670</v>
      </c>
      <c r="P89" s="29" t="str">
        <f t="array" ref="P89">IFERROR(XLOOKUP(A89, '2_Capability_Map'!$C$2:$C$200, '2_Capability_Map'!$M$2:$M$200, "Active"), "Active")</f>
        <v>Active</v>
      </c>
    </row>
    <row r="90" ht="15.75" customHeight="1">
      <c r="A90" s="28" t="s">
        <v>1410</v>
      </c>
      <c r="B90" s="28" t="s">
        <v>1411</v>
      </c>
      <c r="C90" s="28" t="s">
        <v>8056</v>
      </c>
      <c r="D90" s="28" t="s">
        <v>8734</v>
      </c>
      <c r="E90" s="28" t="s">
        <v>8735</v>
      </c>
      <c r="F90" s="34" t="s">
        <v>8011</v>
      </c>
      <c r="G90" s="28" t="s">
        <v>8736</v>
      </c>
      <c r="H90" s="42" t="s">
        <v>8672</v>
      </c>
      <c r="I90" s="28" t="s">
        <v>8737</v>
      </c>
      <c r="J90" s="28" t="s">
        <v>8674</v>
      </c>
      <c r="K90" s="28" t="s">
        <v>8780</v>
      </c>
      <c r="L90" s="28" t="s">
        <v>2377</v>
      </c>
      <c r="M90" s="28" t="s">
        <v>8669</v>
      </c>
      <c r="N90" s="28" t="s">
        <v>8038</v>
      </c>
      <c r="O90" s="28" t="s">
        <v>8670</v>
      </c>
      <c r="P90" s="29" t="str">
        <f t="array" ref="P90">IFERROR(XLOOKUP(A90, '2_Capability_Map'!$C$2:$C$200, '2_Capability_Map'!$M$2:$M$200, "Active"), "Active")</f>
        <v>Active</v>
      </c>
    </row>
    <row r="91" ht="15.75" customHeight="1">
      <c r="A91" s="28" t="s">
        <v>1410</v>
      </c>
      <c r="B91" s="28" t="s">
        <v>1411</v>
      </c>
      <c r="C91" s="28" t="s">
        <v>8056</v>
      </c>
      <c r="D91" s="28" t="s">
        <v>8734</v>
      </c>
      <c r="E91" s="28" t="s">
        <v>8738</v>
      </c>
      <c r="F91" s="34" t="s">
        <v>8011</v>
      </c>
      <c r="G91" s="28" t="s">
        <v>8739</v>
      </c>
      <c r="H91" s="42" t="s">
        <v>8672</v>
      </c>
      <c r="I91" s="31" t="s">
        <v>8740</v>
      </c>
      <c r="J91" s="28" t="s">
        <v>8674</v>
      </c>
      <c r="K91" s="28" t="s">
        <v>8780</v>
      </c>
      <c r="L91" s="28" t="s">
        <v>2377</v>
      </c>
      <c r="M91" s="28" t="s">
        <v>8669</v>
      </c>
      <c r="N91" s="28" t="s">
        <v>8186</v>
      </c>
      <c r="O91" s="28" t="s">
        <v>8670</v>
      </c>
      <c r="P91" s="29" t="str">
        <f t="array" ref="P91">IFERROR(XLOOKUP(A91, '2_Capability_Map'!$C$2:$C$200, '2_Capability_Map'!$M$2:$M$200, "Active"), "Active")</f>
        <v>Active</v>
      </c>
    </row>
    <row r="92" ht="15.75" customHeight="1">
      <c r="A92" s="28" t="s">
        <v>1410</v>
      </c>
      <c r="B92" s="28" t="s">
        <v>1411</v>
      </c>
      <c r="C92" s="28" t="s">
        <v>8056</v>
      </c>
      <c r="D92" s="28" t="s">
        <v>8734</v>
      </c>
      <c r="E92" s="28" t="s">
        <v>8741</v>
      </c>
      <c r="F92" s="34" t="s">
        <v>8011</v>
      </c>
      <c r="G92" s="28" t="s">
        <v>8663</v>
      </c>
      <c r="H92" s="42" t="s">
        <v>8672</v>
      </c>
      <c r="I92" s="28" t="s">
        <v>8742</v>
      </c>
      <c r="J92" s="28" t="s">
        <v>8674</v>
      </c>
      <c r="K92" s="28" t="s">
        <v>8780</v>
      </c>
      <c r="L92" s="28" t="s">
        <v>2377</v>
      </c>
      <c r="M92" s="28" t="s">
        <v>8669</v>
      </c>
      <c r="N92" s="28" t="s">
        <v>8743</v>
      </c>
      <c r="O92" s="28" t="s">
        <v>8670</v>
      </c>
      <c r="P92" s="29" t="str">
        <f t="array" ref="P92">IFERROR(XLOOKUP(A92, '2_Capability_Map'!$C$2:$C$200, '2_Capability_Map'!$M$2:$M$200, "Active"), "Active")</f>
        <v>Active</v>
      </c>
    </row>
    <row r="93" ht="15.75" customHeight="1">
      <c r="A93" s="28" t="s">
        <v>1410</v>
      </c>
      <c r="B93" s="28" t="s">
        <v>1411</v>
      </c>
      <c r="C93" s="28" t="s">
        <v>8056</v>
      </c>
      <c r="D93" s="28" t="s">
        <v>8734</v>
      </c>
      <c r="E93" s="28" t="s">
        <v>8744</v>
      </c>
      <c r="F93" s="34" t="s">
        <v>8011</v>
      </c>
      <c r="G93" s="28" t="s">
        <v>8663</v>
      </c>
      <c r="H93" s="42" t="s">
        <v>8672</v>
      </c>
      <c r="I93" s="28" t="s">
        <v>8745</v>
      </c>
      <c r="J93" s="28" t="s">
        <v>8674</v>
      </c>
      <c r="K93" s="28" t="s">
        <v>8780</v>
      </c>
      <c r="L93" s="28" t="s">
        <v>2377</v>
      </c>
      <c r="M93" s="28" t="s">
        <v>8669</v>
      </c>
      <c r="N93" s="28" t="s">
        <v>8743</v>
      </c>
      <c r="O93" s="28" t="s">
        <v>8670</v>
      </c>
      <c r="P93" s="29" t="str">
        <f t="array" ref="P93">IFERROR(XLOOKUP(A93, '2_Capability_Map'!$C$2:$C$200, '2_Capability_Map'!$M$2:$M$200, "Active"), "Active")</f>
        <v>Active</v>
      </c>
    </row>
    <row r="94" ht="15.75" customHeight="1">
      <c r="A94" s="28" t="s">
        <v>1410</v>
      </c>
      <c r="B94" s="28" t="s">
        <v>1411</v>
      </c>
      <c r="C94" s="28" t="s">
        <v>8056</v>
      </c>
      <c r="D94" s="28" t="s">
        <v>8734</v>
      </c>
      <c r="E94" s="28" t="s">
        <v>8746</v>
      </c>
      <c r="F94" s="34" t="s">
        <v>8011</v>
      </c>
      <c r="G94" s="28" t="s">
        <v>8736</v>
      </c>
      <c r="H94" s="43" t="s">
        <v>8747</v>
      </c>
      <c r="I94" s="28" t="s">
        <v>8748</v>
      </c>
      <c r="J94" s="28" t="s">
        <v>8749</v>
      </c>
      <c r="K94" s="28" t="s">
        <v>8783</v>
      </c>
      <c r="L94" s="28" t="s">
        <v>2377</v>
      </c>
      <c r="M94" s="28" t="s">
        <v>8669</v>
      </c>
      <c r="N94" s="28" t="s">
        <v>8743</v>
      </c>
      <c r="O94" s="28" t="s">
        <v>8670</v>
      </c>
      <c r="P94" s="29" t="str">
        <f t="array" ref="P94">IFERROR(XLOOKUP(A94, '2_Capability_Map'!$C$2:$C$200, '2_Capability_Map'!$M$2:$M$200, "Active"), "Active")</f>
        <v>Active</v>
      </c>
    </row>
    <row r="95" ht="15.75" customHeight="1">
      <c r="A95" s="28" t="s">
        <v>1410</v>
      </c>
      <c r="B95" s="28" t="s">
        <v>1411</v>
      </c>
      <c r="C95" s="28" t="s">
        <v>8160</v>
      </c>
      <c r="D95" s="28" t="s">
        <v>8161</v>
      </c>
      <c r="E95" s="28" t="s">
        <v>8751</v>
      </c>
      <c r="F95" s="34" t="s">
        <v>8011</v>
      </c>
      <c r="G95" s="28" t="s">
        <v>8663</v>
      </c>
      <c r="H95" s="42" t="s">
        <v>8672</v>
      </c>
      <c r="I95" s="28" t="s">
        <v>8752</v>
      </c>
      <c r="J95" s="28" t="s">
        <v>8674</v>
      </c>
      <c r="K95" s="28" t="s">
        <v>8780</v>
      </c>
      <c r="L95" s="28" t="s">
        <v>8784</v>
      </c>
      <c r="M95" s="28" t="s">
        <v>8669</v>
      </c>
      <c r="N95" s="28" t="s">
        <v>8753</v>
      </c>
      <c r="O95" s="28" t="s">
        <v>8670</v>
      </c>
      <c r="P95" s="29" t="str">
        <f t="array" ref="P95">IFERROR(XLOOKUP(A95, '2_Capability_Map'!$C$2:$C$200, '2_Capability_Map'!$M$2:$M$200, "Active"), "Active")</f>
        <v>Active</v>
      </c>
    </row>
    <row r="96" ht="15.75" customHeight="1">
      <c r="A96" s="28" t="s">
        <v>1410</v>
      </c>
      <c r="B96" s="28" t="s">
        <v>1411</v>
      </c>
      <c r="C96" s="28" t="s">
        <v>8160</v>
      </c>
      <c r="D96" s="28" t="s">
        <v>8161</v>
      </c>
      <c r="E96" s="28" t="s">
        <v>8754</v>
      </c>
      <c r="F96" s="34" t="s">
        <v>8011</v>
      </c>
      <c r="G96" s="28" t="s">
        <v>8663</v>
      </c>
      <c r="H96" s="42" t="s">
        <v>8672</v>
      </c>
      <c r="I96" s="28" t="s">
        <v>8755</v>
      </c>
      <c r="J96" s="28" t="s">
        <v>8674</v>
      </c>
      <c r="K96" s="28" t="s">
        <v>8780</v>
      </c>
      <c r="L96" s="28" t="s">
        <v>8781</v>
      </c>
      <c r="M96" s="28" t="s">
        <v>8669</v>
      </c>
      <c r="N96" s="28" t="s">
        <v>8753</v>
      </c>
      <c r="O96" s="28" t="s">
        <v>8670</v>
      </c>
      <c r="P96" s="29" t="str">
        <f t="array" ref="P96">IFERROR(XLOOKUP(A96, '2_Capability_Map'!$C$2:$C$200, '2_Capability_Map'!$M$2:$M$200, "Active"), "Active")</f>
        <v>Active</v>
      </c>
    </row>
    <row r="97" ht="15.75" customHeight="1">
      <c r="A97" s="28" t="s">
        <v>1410</v>
      </c>
      <c r="B97" s="28" t="s">
        <v>1411</v>
      </c>
      <c r="C97" s="28" t="s">
        <v>8160</v>
      </c>
      <c r="D97" s="28" t="s">
        <v>8161</v>
      </c>
      <c r="E97" s="28" t="s">
        <v>8756</v>
      </c>
      <c r="F97" s="34" t="s">
        <v>8011</v>
      </c>
      <c r="G97" s="28" t="s">
        <v>8757</v>
      </c>
      <c r="H97" s="30" t="s">
        <v>8758</v>
      </c>
      <c r="I97" s="28" t="s">
        <v>8759</v>
      </c>
      <c r="J97" s="28" t="s">
        <v>8674</v>
      </c>
      <c r="K97" s="28" t="s">
        <v>8785</v>
      </c>
      <c r="L97" s="28" t="s">
        <v>2377</v>
      </c>
      <c r="M97" s="28" t="s">
        <v>8669</v>
      </c>
      <c r="N97" s="28" t="s">
        <v>8753</v>
      </c>
      <c r="O97" s="28" t="s">
        <v>8670</v>
      </c>
      <c r="P97" s="29" t="str">
        <f t="array" ref="P97">IFERROR(XLOOKUP(A97, '2_Capability_Map'!$C$2:$C$200, '2_Capability_Map'!$M$2:$M$200, "Active"), "Active")</f>
        <v>Active</v>
      </c>
    </row>
    <row r="98" ht="15.75" customHeight="1">
      <c r="A98" s="28" t="s">
        <v>1388</v>
      </c>
      <c r="B98" s="28" t="s">
        <v>1389</v>
      </c>
      <c r="C98" s="28" t="s">
        <v>8116</v>
      </c>
      <c r="D98" s="28" t="s">
        <v>8727</v>
      </c>
      <c r="E98" s="28" t="s">
        <v>1527</v>
      </c>
      <c r="F98" s="34" t="s">
        <v>8011</v>
      </c>
      <c r="G98" s="28" t="s">
        <v>8663</v>
      </c>
      <c r="H98" s="42" t="s">
        <v>8672</v>
      </c>
      <c r="I98" s="28" t="s">
        <v>8728</v>
      </c>
      <c r="J98" s="28" t="s">
        <v>8674</v>
      </c>
      <c r="K98" s="28" t="s">
        <v>8786</v>
      </c>
      <c r="L98" s="28" t="s">
        <v>7534</v>
      </c>
      <c r="M98" s="28" t="s">
        <v>8669</v>
      </c>
      <c r="N98" s="28" t="s">
        <v>8038</v>
      </c>
      <c r="O98" s="28" t="s">
        <v>8670</v>
      </c>
      <c r="P98" s="29" t="str">
        <f t="array" ref="P98">IFERROR(XLOOKUP(A98, '2_Capability_Map'!$C$2:$C$200, '2_Capability_Map'!$M$2:$M$200, "Active"), "Active")</f>
        <v>Active</v>
      </c>
    </row>
    <row r="99" ht="15.75" customHeight="1">
      <c r="A99" s="28" t="s">
        <v>1388</v>
      </c>
      <c r="B99" s="28" t="s">
        <v>1389</v>
      </c>
      <c r="C99" s="28" t="s">
        <v>8116</v>
      </c>
      <c r="D99" s="28" t="s">
        <v>8727</v>
      </c>
      <c r="E99" s="28" t="s">
        <v>1555</v>
      </c>
      <c r="F99" s="34" t="s">
        <v>8011</v>
      </c>
      <c r="G99" s="28" t="s">
        <v>8663</v>
      </c>
      <c r="H99" s="42" t="s">
        <v>8672</v>
      </c>
      <c r="I99" s="28" t="s">
        <v>8730</v>
      </c>
      <c r="J99" s="28" t="s">
        <v>8674</v>
      </c>
      <c r="K99" s="28" t="s">
        <v>8786</v>
      </c>
      <c r="L99" s="28" t="s">
        <v>8787</v>
      </c>
      <c r="M99" s="28" t="s">
        <v>7533</v>
      </c>
      <c r="N99" s="28" t="s">
        <v>8038</v>
      </c>
      <c r="O99" s="28" t="s">
        <v>8670</v>
      </c>
      <c r="P99" s="29" t="str">
        <f t="array" ref="P99">IFERROR(XLOOKUP(A99, '2_Capability_Map'!$C$2:$C$200, '2_Capability_Map'!$M$2:$M$200, "Active"), "Active")</f>
        <v>Active</v>
      </c>
    </row>
    <row r="100" ht="15.75" customHeight="1">
      <c r="A100" s="28" t="s">
        <v>1388</v>
      </c>
      <c r="B100" s="28" t="s">
        <v>1389</v>
      </c>
      <c r="C100" s="28" t="s">
        <v>8116</v>
      </c>
      <c r="D100" s="28" t="s">
        <v>8727</v>
      </c>
      <c r="E100" s="28" t="s">
        <v>8732</v>
      </c>
      <c r="F100" s="34" t="s">
        <v>8011</v>
      </c>
      <c r="G100" s="28" t="s">
        <v>8663</v>
      </c>
      <c r="H100" s="42" t="s">
        <v>8672</v>
      </c>
      <c r="I100" s="28" t="s">
        <v>8733</v>
      </c>
      <c r="J100" s="28" t="s">
        <v>8674</v>
      </c>
      <c r="K100" s="28" t="s">
        <v>8786</v>
      </c>
      <c r="L100" s="28" t="s">
        <v>7534</v>
      </c>
      <c r="M100" s="28" t="s">
        <v>8669</v>
      </c>
      <c r="N100" s="28" t="s">
        <v>8038</v>
      </c>
      <c r="O100" s="28" t="s">
        <v>8670</v>
      </c>
      <c r="P100" s="29" t="str">
        <f t="array" ref="P100">IFERROR(XLOOKUP(A100, '2_Capability_Map'!$C$2:$C$200, '2_Capability_Map'!$M$2:$M$200, "Active"), "Active")</f>
        <v>Active</v>
      </c>
    </row>
    <row r="101" ht="15.75" customHeight="1">
      <c r="A101" s="28" t="s">
        <v>1388</v>
      </c>
      <c r="B101" s="28" t="s">
        <v>1389</v>
      </c>
      <c r="C101" s="28" t="s">
        <v>8056</v>
      </c>
      <c r="D101" s="28" t="s">
        <v>8734</v>
      </c>
      <c r="E101" s="28" t="s">
        <v>8735</v>
      </c>
      <c r="F101" s="34" t="s">
        <v>8011</v>
      </c>
      <c r="G101" s="28" t="s">
        <v>8736</v>
      </c>
      <c r="H101" s="42" t="s">
        <v>8672</v>
      </c>
      <c r="I101" s="28" t="s">
        <v>8737</v>
      </c>
      <c r="J101" s="28" t="s">
        <v>8674</v>
      </c>
      <c r="K101" s="28" t="s">
        <v>8786</v>
      </c>
      <c r="L101" s="28" t="s">
        <v>7522</v>
      </c>
      <c r="M101" s="28" t="s">
        <v>8669</v>
      </c>
      <c r="N101" s="28" t="s">
        <v>8038</v>
      </c>
      <c r="O101" s="28" t="s">
        <v>8670</v>
      </c>
      <c r="P101" s="29" t="str">
        <f t="array" ref="P101">IFERROR(XLOOKUP(A101, '2_Capability_Map'!$C$2:$C$200, '2_Capability_Map'!$M$2:$M$200, "Active"), "Active")</f>
        <v>Active</v>
      </c>
    </row>
    <row r="102" ht="15.75" customHeight="1">
      <c r="A102" s="28" t="s">
        <v>1388</v>
      </c>
      <c r="B102" s="28" t="s">
        <v>1389</v>
      </c>
      <c r="C102" s="28" t="s">
        <v>8056</v>
      </c>
      <c r="D102" s="28" t="s">
        <v>8734</v>
      </c>
      <c r="E102" s="28" t="s">
        <v>8738</v>
      </c>
      <c r="F102" s="34" t="s">
        <v>8011</v>
      </c>
      <c r="G102" s="28" t="s">
        <v>8739</v>
      </c>
      <c r="H102" s="42" t="s">
        <v>8672</v>
      </c>
      <c r="I102" s="31" t="s">
        <v>8740</v>
      </c>
      <c r="J102" s="28" t="s">
        <v>8674</v>
      </c>
      <c r="K102" s="28" t="s">
        <v>8786</v>
      </c>
      <c r="L102" s="28" t="s">
        <v>7522</v>
      </c>
      <c r="M102" s="28" t="s">
        <v>8669</v>
      </c>
      <c r="N102" s="28" t="s">
        <v>8186</v>
      </c>
      <c r="O102" s="28" t="s">
        <v>8670</v>
      </c>
      <c r="P102" s="29" t="str">
        <f t="array" ref="P102">IFERROR(XLOOKUP(A102, '2_Capability_Map'!$C$2:$C$200, '2_Capability_Map'!$M$2:$M$200, "Active"), "Active")</f>
        <v>Active</v>
      </c>
    </row>
    <row r="103" ht="15.75" customHeight="1">
      <c r="A103" s="28" t="s">
        <v>1388</v>
      </c>
      <c r="B103" s="28" t="s">
        <v>1389</v>
      </c>
      <c r="C103" s="28" t="s">
        <v>8056</v>
      </c>
      <c r="D103" s="28" t="s">
        <v>8734</v>
      </c>
      <c r="E103" s="28" t="s">
        <v>8741</v>
      </c>
      <c r="F103" s="34" t="s">
        <v>8011</v>
      </c>
      <c r="G103" s="28" t="s">
        <v>8663</v>
      </c>
      <c r="H103" s="42" t="s">
        <v>8672</v>
      </c>
      <c r="I103" s="28" t="s">
        <v>8742</v>
      </c>
      <c r="J103" s="28" t="s">
        <v>8674</v>
      </c>
      <c r="K103" s="28" t="s">
        <v>8786</v>
      </c>
      <c r="L103" s="28" t="s">
        <v>7522</v>
      </c>
      <c r="M103" s="28" t="s">
        <v>8669</v>
      </c>
      <c r="N103" s="28" t="s">
        <v>8743</v>
      </c>
      <c r="O103" s="28" t="s">
        <v>8670</v>
      </c>
      <c r="P103" s="29" t="str">
        <f t="array" ref="P103">IFERROR(XLOOKUP(A103, '2_Capability_Map'!$C$2:$C$200, '2_Capability_Map'!$M$2:$M$200, "Active"), "Active")</f>
        <v>Active</v>
      </c>
    </row>
    <row r="104" ht="15.75" customHeight="1">
      <c r="A104" s="28" t="s">
        <v>1388</v>
      </c>
      <c r="B104" s="28" t="s">
        <v>1389</v>
      </c>
      <c r="C104" s="28" t="s">
        <v>8056</v>
      </c>
      <c r="D104" s="28" t="s">
        <v>8734</v>
      </c>
      <c r="E104" s="28" t="s">
        <v>8744</v>
      </c>
      <c r="F104" s="34" t="s">
        <v>8011</v>
      </c>
      <c r="G104" s="28" t="s">
        <v>8663</v>
      </c>
      <c r="H104" s="42" t="s">
        <v>8672</v>
      </c>
      <c r="I104" s="28" t="s">
        <v>8745</v>
      </c>
      <c r="J104" s="28" t="s">
        <v>8674</v>
      </c>
      <c r="K104" s="28" t="s">
        <v>8786</v>
      </c>
      <c r="L104" s="28" t="s">
        <v>7522</v>
      </c>
      <c r="M104" s="28" t="s">
        <v>8669</v>
      </c>
      <c r="N104" s="28" t="s">
        <v>8743</v>
      </c>
      <c r="O104" s="28" t="s">
        <v>8670</v>
      </c>
      <c r="P104" s="29" t="str">
        <f t="array" ref="P104">IFERROR(XLOOKUP(A104, '2_Capability_Map'!$C$2:$C$200, '2_Capability_Map'!$M$2:$M$200, "Active"), "Active")</f>
        <v>Active</v>
      </c>
    </row>
    <row r="105" ht="15.75" customHeight="1">
      <c r="A105" s="28" t="s">
        <v>1388</v>
      </c>
      <c r="B105" s="28" t="s">
        <v>1389</v>
      </c>
      <c r="C105" s="28" t="s">
        <v>8056</v>
      </c>
      <c r="D105" s="28" t="s">
        <v>8734</v>
      </c>
      <c r="E105" s="28" t="s">
        <v>8746</v>
      </c>
      <c r="F105" s="34" t="s">
        <v>8011</v>
      </c>
      <c r="G105" s="28" t="s">
        <v>8736</v>
      </c>
      <c r="H105" s="43" t="s">
        <v>8747</v>
      </c>
      <c r="I105" s="28" t="s">
        <v>8748</v>
      </c>
      <c r="J105" s="28" t="s">
        <v>8749</v>
      </c>
      <c r="K105" s="28" t="s">
        <v>8788</v>
      </c>
      <c r="L105" s="28" t="s">
        <v>7522</v>
      </c>
      <c r="M105" s="28" t="s">
        <v>8669</v>
      </c>
      <c r="N105" s="28" t="s">
        <v>8743</v>
      </c>
      <c r="O105" s="28" t="s">
        <v>8670</v>
      </c>
      <c r="P105" s="29" t="str">
        <f t="array" ref="P105">IFERROR(XLOOKUP(A105, '2_Capability_Map'!$C$2:$C$200, '2_Capability_Map'!$M$2:$M$200, "Active"), "Active")</f>
        <v>Active</v>
      </c>
    </row>
    <row r="106" ht="15.75" customHeight="1">
      <c r="A106" s="28" t="s">
        <v>1388</v>
      </c>
      <c r="B106" s="28" t="s">
        <v>1389</v>
      </c>
      <c r="C106" s="28" t="s">
        <v>8160</v>
      </c>
      <c r="D106" s="28" t="s">
        <v>8161</v>
      </c>
      <c r="E106" s="28" t="s">
        <v>8751</v>
      </c>
      <c r="F106" s="34" t="s">
        <v>8011</v>
      </c>
      <c r="G106" s="28" t="s">
        <v>8663</v>
      </c>
      <c r="H106" s="42" t="s">
        <v>8672</v>
      </c>
      <c r="I106" s="28" t="s">
        <v>8752</v>
      </c>
      <c r="J106" s="28" t="s">
        <v>8674</v>
      </c>
      <c r="K106" s="28" t="s">
        <v>8786</v>
      </c>
      <c r="L106" s="28" t="s">
        <v>7546</v>
      </c>
      <c r="M106" s="28" t="s">
        <v>8669</v>
      </c>
      <c r="N106" s="28" t="s">
        <v>8753</v>
      </c>
      <c r="O106" s="28" t="s">
        <v>8670</v>
      </c>
      <c r="P106" s="29" t="str">
        <f t="array" ref="P106">IFERROR(XLOOKUP(A106, '2_Capability_Map'!$C$2:$C$200, '2_Capability_Map'!$M$2:$M$200, "Active"), "Active")</f>
        <v>Active</v>
      </c>
    </row>
    <row r="107" ht="15.75" customHeight="1">
      <c r="A107" s="28" t="s">
        <v>1388</v>
      </c>
      <c r="B107" s="28" t="s">
        <v>1389</v>
      </c>
      <c r="C107" s="28" t="s">
        <v>8160</v>
      </c>
      <c r="D107" s="28" t="s">
        <v>8161</v>
      </c>
      <c r="E107" s="28" t="s">
        <v>8754</v>
      </c>
      <c r="F107" s="34" t="s">
        <v>8011</v>
      </c>
      <c r="G107" s="28" t="s">
        <v>8663</v>
      </c>
      <c r="H107" s="42" t="s">
        <v>8672</v>
      </c>
      <c r="I107" s="28" t="s">
        <v>8755</v>
      </c>
      <c r="J107" s="28" t="s">
        <v>8674</v>
      </c>
      <c r="K107" s="28" t="s">
        <v>8786</v>
      </c>
      <c r="L107" s="28" t="s">
        <v>7534</v>
      </c>
      <c r="M107" s="28" t="s">
        <v>8669</v>
      </c>
      <c r="N107" s="28" t="s">
        <v>8753</v>
      </c>
      <c r="O107" s="28" t="s">
        <v>8670</v>
      </c>
      <c r="P107" s="29" t="str">
        <f t="array" ref="P107">IFERROR(XLOOKUP(A107, '2_Capability_Map'!$C$2:$C$200, '2_Capability_Map'!$M$2:$M$200, "Active"), "Active")</f>
        <v>Active</v>
      </c>
    </row>
    <row r="108" ht="15.75" customHeight="1">
      <c r="A108" s="28" t="s">
        <v>1388</v>
      </c>
      <c r="B108" s="28" t="s">
        <v>1389</v>
      </c>
      <c r="C108" s="28" t="s">
        <v>8160</v>
      </c>
      <c r="D108" s="28" t="s">
        <v>8161</v>
      </c>
      <c r="E108" s="28" t="s">
        <v>8756</v>
      </c>
      <c r="F108" s="34" t="s">
        <v>8011</v>
      </c>
      <c r="G108" s="28" t="s">
        <v>8757</v>
      </c>
      <c r="H108" s="30" t="s">
        <v>8758</v>
      </c>
      <c r="I108" s="28" t="s">
        <v>8759</v>
      </c>
      <c r="J108" s="28" t="s">
        <v>8674</v>
      </c>
      <c r="K108" s="28" t="s">
        <v>8789</v>
      </c>
      <c r="L108" s="28" t="s">
        <v>7528</v>
      </c>
      <c r="M108" s="28" t="s">
        <v>8669</v>
      </c>
      <c r="N108" s="28" t="s">
        <v>8753</v>
      </c>
      <c r="O108" s="28" t="s">
        <v>8670</v>
      </c>
      <c r="P108" s="29" t="str">
        <f t="array" ref="P108">IFERROR(XLOOKUP(A108, '2_Capability_Map'!$C$2:$C$200, '2_Capability_Map'!$M$2:$M$200, "Active"), "Active")</f>
        <v>Active</v>
      </c>
    </row>
    <row r="109" ht="15.75" customHeight="1">
      <c r="A109" s="28" t="s">
        <v>396</v>
      </c>
      <c r="B109" s="28" t="s">
        <v>397</v>
      </c>
      <c r="C109" s="28" t="s">
        <v>8116</v>
      </c>
      <c r="D109" s="28" t="s">
        <v>8727</v>
      </c>
      <c r="E109" s="28" t="s">
        <v>1527</v>
      </c>
      <c r="F109" s="34" t="s">
        <v>8011</v>
      </c>
      <c r="G109" s="28" t="s">
        <v>8663</v>
      </c>
      <c r="H109" s="42" t="s">
        <v>8672</v>
      </c>
      <c r="I109" s="28" t="s">
        <v>8728</v>
      </c>
      <c r="J109" s="28" t="s">
        <v>8674</v>
      </c>
      <c r="K109" s="28" t="s">
        <v>8790</v>
      </c>
      <c r="L109" s="28" t="s">
        <v>2384</v>
      </c>
      <c r="M109" s="28" t="s">
        <v>8669</v>
      </c>
      <c r="N109" s="28" t="s">
        <v>8038</v>
      </c>
      <c r="O109" s="28" t="s">
        <v>8670</v>
      </c>
      <c r="P109" s="29" t="str">
        <f t="array" ref="P109">IFERROR(XLOOKUP(A109, '2_Capability_Map'!$C$2:$C$200, '2_Capability_Map'!$M$2:$M$200, "Active"), "Active")</f>
        <v>Active</v>
      </c>
    </row>
    <row r="110" ht="15.75" customHeight="1">
      <c r="A110" s="28" t="s">
        <v>396</v>
      </c>
      <c r="B110" s="28" t="s">
        <v>397</v>
      </c>
      <c r="C110" s="28" t="s">
        <v>8116</v>
      </c>
      <c r="D110" s="28" t="s">
        <v>8727</v>
      </c>
      <c r="E110" s="28" t="s">
        <v>1555</v>
      </c>
      <c r="F110" s="34" t="s">
        <v>8011</v>
      </c>
      <c r="G110" s="28" t="s">
        <v>8663</v>
      </c>
      <c r="H110" s="42" t="s">
        <v>8672</v>
      </c>
      <c r="I110" s="28" t="s">
        <v>8730</v>
      </c>
      <c r="J110" s="28" t="s">
        <v>8674</v>
      </c>
      <c r="K110" s="28" t="s">
        <v>8790</v>
      </c>
      <c r="L110" s="28" t="s">
        <v>2473</v>
      </c>
      <c r="M110" s="28" t="s">
        <v>8669</v>
      </c>
      <c r="N110" s="28" t="s">
        <v>8038</v>
      </c>
      <c r="O110" s="28" t="s">
        <v>8670</v>
      </c>
      <c r="P110" s="29" t="str">
        <f t="array" ref="P110">IFERROR(XLOOKUP(A110, '2_Capability_Map'!$C$2:$C$200, '2_Capability_Map'!$M$2:$M$200, "Active"), "Active")</f>
        <v>Active</v>
      </c>
    </row>
    <row r="111" ht="15.75" customHeight="1">
      <c r="A111" s="28" t="s">
        <v>396</v>
      </c>
      <c r="B111" s="28" t="s">
        <v>397</v>
      </c>
      <c r="C111" s="28" t="s">
        <v>8116</v>
      </c>
      <c r="D111" s="28" t="s">
        <v>8727</v>
      </c>
      <c r="E111" s="28" t="s">
        <v>8732</v>
      </c>
      <c r="F111" s="34" t="s">
        <v>8011</v>
      </c>
      <c r="G111" s="28" t="s">
        <v>8663</v>
      </c>
      <c r="H111" s="42" t="s">
        <v>8672</v>
      </c>
      <c r="I111" s="28" t="s">
        <v>8733</v>
      </c>
      <c r="J111" s="28" t="s">
        <v>8674</v>
      </c>
      <c r="K111" s="28" t="s">
        <v>8790</v>
      </c>
      <c r="L111" s="28" t="s">
        <v>2384</v>
      </c>
      <c r="M111" s="28" t="s">
        <v>8669</v>
      </c>
      <c r="N111" s="28" t="s">
        <v>8038</v>
      </c>
      <c r="O111" s="28" t="s">
        <v>8670</v>
      </c>
      <c r="P111" s="29" t="str">
        <f t="array" ref="P111">IFERROR(XLOOKUP(A111, '2_Capability_Map'!$C$2:$C$200, '2_Capability_Map'!$M$2:$M$200, "Active"), "Active")</f>
        <v>Active</v>
      </c>
    </row>
    <row r="112" ht="15.75" customHeight="1">
      <c r="A112" s="28" t="s">
        <v>396</v>
      </c>
      <c r="B112" s="28" t="s">
        <v>397</v>
      </c>
      <c r="C112" s="28" t="s">
        <v>8056</v>
      </c>
      <c r="D112" s="28" t="s">
        <v>8734</v>
      </c>
      <c r="E112" s="28" t="s">
        <v>8735</v>
      </c>
      <c r="F112" s="34" t="s">
        <v>8011</v>
      </c>
      <c r="G112" s="28" t="s">
        <v>8736</v>
      </c>
      <c r="H112" s="42" t="s">
        <v>8672</v>
      </c>
      <c r="I112" s="28" t="s">
        <v>8737</v>
      </c>
      <c r="J112" s="28" t="s">
        <v>8674</v>
      </c>
      <c r="K112" s="28" t="s">
        <v>8790</v>
      </c>
      <c r="L112" s="28" t="s">
        <v>2446</v>
      </c>
      <c r="M112" s="28" t="s">
        <v>8669</v>
      </c>
      <c r="N112" s="28" t="s">
        <v>8038</v>
      </c>
      <c r="O112" s="28" t="s">
        <v>8670</v>
      </c>
      <c r="P112" s="29" t="str">
        <f t="array" ref="P112">IFERROR(XLOOKUP(A112, '2_Capability_Map'!$C$2:$C$200, '2_Capability_Map'!$M$2:$M$200, "Active"), "Active")</f>
        <v>Active</v>
      </c>
    </row>
    <row r="113" ht="15.75" customHeight="1">
      <c r="A113" s="28" t="s">
        <v>396</v>
      </c>
      <c r="B113" s="28" t="s">
        <v>397</v>
      </c>
      <c r="C113" s="28" t="s">
        <v>8056</v>
      </c>
      <c r="D113" s="28" t="s">
        <v>8734</v>
      </c>
      <c r="E113" s="28" t="s">
        <v>8738</v>
      </c>
      <c r="F113" s="34" t="s">
        <v>8011</v>
      </c>
      <c r="G113" s="28" t="s">
        <v>8739</v>
      </c>
      <c r="H113" s="42" t="s">
        <v>8672</v>
      </c>
      <c r="I113" s="31" t="s">
        <v>8740</v>
      </c>
      <c r="J113" s="28" t="s">
        <v>8674</v>
      </c>
      <c r="K113" s="28" t="s">
        <v>8790</v>
      </c>
      <c r="L113" s="28" t="s">
        <v>2446</v>
      </c>
      <c r="M113" s="28" t="s">
        <v>8669</v>
      </c>
      <c r="N113" s="28" t="s">
        <v>8186</v>
      </c>
      <c r="O113" s="28" t="s">
        <v>8670</v>
      </c>
      <c r="P113" s="29" t="str">
        <f t="array" ref="P113">IFERROR(XLOOKUP(A113, '2_Capability_Map'!$C$2:$C$200, '2_Capability_Map'!$M$2:$M$200, "Active"), "Active")</f>
        <v>Active</v>
      </c>
    </row>
    <row r="114" ht="15.75" customHeight="1">
      <c r="A114" s="28" t="s">
        <v>396</v>
      </c>
      <c r="B114" s="28" t="s">
        <v>397</v>
      </c>
      <c r="C114" s="28" t="s">
        <v>8056</v>
      </c>
      <c r="D114" s="28" t="s">
        <v>8734</v>
      </c>
      <c r="E114" s="28" t="s">
        <v>8741</v>
      </c>
      <c r="F114" s="34" t="s">
        <v>8011</v>
      </c>
      <c r="G114" s="28" t="s">
        <v>8663</v>
      </c>
      <c r="H114" s="42" t="s">
        <v>8672</v>
      </c>
      <c r="I114" s="28" t="s">
        <v>8742</v>
      </c>
      <c r="J114" s="28" t="s">
        <v>8674</v>
      </c>
      <c r="K114" s="28" t="s">
        <v>8790</v>
      </c>
      <c r="L114" s="28" t="s">
        <v>2446</v>
      </c>
      <c r="M114" s="28" t="s">
        <v>8669</v>
      </c>
      <c r="N114" s="28" t="s">
        <v>8743</v>
      </c>
      <c r="O114" s="28" t="s">
        <v>8670</v>
      </c>
      <c r="P114" s="29" t="str">
        <f t="array" ref="P114">IFERROR(XLOOKUP(A114, '2_Capability_Map'!$C$2:$C$200, '2_Capability_Map'!$M$2:$M$200, "Active"), "Active")</f>
        <v>Active</v>
      </c>
    </row>
    <row r="115" ht="15.75" customHeight="1">
      <c r="A115" s="28" t="s">
        <v>396</v>
      </c>
      <c r="B115" s="28" t="s">
        <v>397</v>
      </c>
      <c r="C115" s="28" t="s">
        <v>8056</v>
      </c>
      <c r="D115" s="28" t="s">
        <v>8734</v>
      </c>
      <c r="E115" s="28" t="s">
        <v>8744</v>
      </c>
      <c r="F115" s="34" t="s">
        <v>8011</v>
      </c>
      <c r="G115" s="28" t="s">
        <v>8663</v>
      </c>
      <c r="H115" s="42" t="s">
        <v>8672</v>
      </c>
      <c r="I115" s="28" t="s">
        <v>8745</v>
      </c>
      <c r="J115" s="28" t="s">
        <v>8674</v>
      </c>
      <c r="K115" s="28" t="s">
        <v>8790</v>
      </c>
      <c r="L115" s="28" t="s">
        <v>2446</v>
      </c>
      <c r="M115" s="28" t="s">
        <v>8669</v>
      </c>
      <c r="N115" s="28" t="s">
        <v>8743</v>
      </c>
      <c r="O115" s="28" t="s">
        <v>8670</v>
      </c>
      <c r="P115" s="29" t="str">
        <f t="array" ref="P115">IFERROR(XLOOKUP(A115, '2_Capability_Map'!$C$2:$C$200, '2_Capability_Map'!$M$2:$M$200, "Active"), "Active")</f>
        <v>Active</v>
      </c>
    </row>
    <row r="116" ht="15.75" customHeight="1">
      <c r="A116" s="28" t="s">
        <v>396</v>
      </c>
      <c r="B116" s="28" t="s">
        <v>397</v>
      </c>
      <c r="C116" s="28" t="s">
        <v>8056</v>
      </c>
      <c r="D116" s="28" t="s">
        <v>8734</v>
      </c>
      <c r="E116" s="28" t="s">
        <v>8746</v>
      </c>
      <c r="F116" s="34" t="s">
        <v>8011</v>
      </c>
      <c r="G116" s="28" t="s">
        <v>8736</v>
      </c>
      <c r="H116" s="43" t="s">
        <v>8747</v>
      </c>
      <c r="I116" s="28" t="s">
        <v>8748</v>
      </c>
      <c r="J116" s="28" t="s">
        <v>8749</v>
      </c>
      <c r="K116" s="28" t="s">
        <v>8791</v>
      </c>
      <c r="L116" s="28" t="s">
        <v>2446</v>
      </c>
      <c r="M116" s="28" t="s">
        <v>8669</v>
      </c>
      <c r="N116" s="28" t="s">
        <v>8743</v>
      </c>
      <c r="O116" s="28" t="s">
        <v>8670</v>
      </c>
      <c r="P116" s="29" t="str">
        <f t="array" ref="P116">IFERROR(XLOOKUP(A116, '2_Capability_Map'!$C$2:$C$200, '2_Capability_Map'!$M$2:$M$200, "Active"), "Active")</f>
        <v>Active</v>
      </c>
    </row>
    <row r="117" ht="15.75" customHeight="1">
      <c r="A117" s="28" t="s">
        <v>396</v>
      </c>
      <c r="B117" s="28" t="s">
        <v>397</v>
      </c>
      <c r="C117" s="28" t="s">
        <v>8160</v>
      </c>
      <c r="D117" s="28" t="s">
        <v>8161</v>
      </c>
      <c r="E117" s="28" t="s">
        <v>8751</v>
      </c>
      <c r="F117" s="34" t="s">
        <v>8011</v>
      </c>
      <c r="G117" s="28" t="s">
        <v>8663</v>
      </c>
      <c r="H117" s="42" t="s">
        <v>8672</v>
      </c>
      <c r="I117" s="28" t="s">
        <v>8752</v>
      </c>
      <c r="J117" s="28" t="s">
        <v>8674</v>
      </c>
      <c r="K117" s="28" t="s">
        <v>8790</v>
      </c>
      <c r="L117" s="28" t="s">
        <v>2446</v>
      </c>
      <c r="M117" s="28" t="s">
        <v>8669</v>
      </c>
      <c r="N117" s="28" t="s">
        <v>8753</v>
      </c>
      <c r="O117" s="28" t="s">
        <v>8670</v>
      </c>
      <c r="P117" s="29" t="str">
        <f t="array" ref="P117">IFERROR(XLOOKUP(A117, '2_Capability_Map'!$C$2:$C$200, '2_Capability_Map'!$M$2:$M$200, "Active"), "Active")</f>
        <v>Active</v>
      </c>
    </row>
    <row r="118" ht="15.75" customHeight="1">
      <c r="A118" s="28" t="s">
        <v>396</v>
      </c>
      <c r="B118" s="28" t="s">
        <v>397</v>
      </c>
      <c r="C118" s="28" t="s">
        <v>8160</v>
      </c>
      <c r="D118" s="28" t="s">
        <v>8161</v>
      </c>
      <c r="E118" s="28" t="s">
        <v>8754</v>
      </c>
      <c r="F118" s="34" t="s">
        <v>8011</v>
      </c>
      <c r="G118" s="28" t="s">
        <v>8663</v>
      </c>
      <c r="H118" s="42" t="s">
        <v>8672</v>
      </c>
      <c r="I118" s="28" t="s">
        <v>8755</v>
      </c>
      <c r="J118" s="28" t="s">
        <v>8674</v>
      </c>
      <c r="K118" s="28" t="s">
        <v>8790</v>
      </c>
      <c r="L118" s="28" t="s">
        <v>2384</v>
      </c>
      <c r="M118" s="28" t="s">
        <v>8669</v>
      </c>
      <c r="N118" s="28" t="s">
        <v>8753</v>
      </c>
      <c r="O118" s="28" t="s">
        <v>8670</v>
      </c>
      <c r="P118" s="29" t="str">
        <f t="array" ref="P118">IFERROR(XLOOKUP(A118, '2_Capability_Map'!$C$2:$C$200, '2_Capability_Map'!$M$2:$M$200, "Active"), "Active")</f>
        <v>Active</v>
      </c>
    </row>
    <row r="119" ht="15.75" customHeight="1">
      <c r="A119" s="28" t="s">
        <v>396</v>
      </c>
      <c r="B119" s="28" t="s">
        <v>397</v>
      </c>
      <c r="C119" s="28" t="s">
        <v>8160</v>
      </c>
      <c r="D119" s="28" t="s">
        <v>8161</v>
      </c>
      <c r="E119" s="28" t="s">
        <v>8756</v>
      </c>
      <c r="F119" s="34" t="s">
        <v>8011</v>
      </c>
      <c r="G119" s="28" t="s">
        <v>8757</v>
      </c>
      <c r="H119" s="30" t="s">
        <v>8758</v>
      </c>
      <c r="I119" s="28" t="s">
        <v>8759</v>
      </c>
      <c r="J119" s="28" t="s">
        <v>8674</v>
      </c>
      <c r="K119" s="28" t="s">
        <v>8792</v>
      </c>
      <c r="L119" s="28" t="s">
        <v>2427</v>
      </c>
      <c r="M119" s="28" t="s">
        <v>8669</v>
      </c>
      <c r="N119" s="28" t="s">
        <v>8753</v>
      </c>
      <c r="O119" s="28" t="s">
        <v>8670</v>
      </c>
      <c r="P119" s="29" t="str">
        <f t="array" ref="P119">IFERROR(XLOOKUP(A119, '2_Capability_Map'!$C$2:$C$200, '2_Capability_Map'!$M$2:$M$200, "Active"), "Active")</f>
        <v>Active</v>
      </c>
    </row>
    <row r="120" ht="15.75" customHeight="1">
      <c r="A120" s="28" t="s">
        <v>381</v>
      </c>
      <c r="B120" s="28" t="s">
        <v>382</v>
      </c>
      <c r="C120" s="28" t="s">
        <v>8116</v>
      </c>
      <c r="D120" s="28" t="s">
        <v>8727</v>
      </c>
      <c r="E120" s="28" t="s">
        <v>1527</v>
      </c>
      <c r="F120" s="34" t="s">
        <v>8011</v>
      </c>
      <c r="G120" s="28" t="s">
        <v>8663</v>
      </c>
      <c r="H120" s="42" t="s">
        <v>8672</v>
      </c>
      <c r="I120" s="28" t="s">
        <v>8728</v>
      </c>
      <c r="J120" s="28" t="s">
        <v>8674</v>
      </c>
      <c r="K120" s="28" t="s">
        <v>8793</v>
      </c>
      <c r="L120" s="28" t="s">
        <v>8794</v>
      </c>
      <c r="M120" s="28" t="s">
        <v>8669</v>
      </c>
      <c r="N120" s="28" t="s">
        <v>8038</v>
      </c>
      <c r="O120" s="28" t="s">
        <v>8670</v>
      </c>
      <c r="P120" s="29" t="str">
        <f t="array" ref="P120">IFERROR(XLOOKUP(A120, '2_Capability_Map'!$C$2:$C$200, '2_Capability_Map'!$M$2:$M$200, "Active"), "Active")</f>
        <v>Active</v>
      </c>
    </row>
    <row r="121" ht="15.75" customHeight="1">
      <c r="A121" s="28" t="s">
        <v>381</v>
      </c>
      <c r="B121" s="28" t="s">
        <v>382</v>
      </c>
      <c r="C121" s="28" t="s">
        <v>8116</v>
      </c>
      <c r="D121" s="28" t="s">
        <v>8727</v>
      </c>
      <c r="E121" s="28" t="s">
        <v>1555</v>
      </c>
      <c r="F121" s="34" t="s">
        <v>8011</v>
      </c>
      <c r="G121" s="28" t="s">
        <v>8663</v>
      </c>
      <c r="H121" s="42" t="s">
        <v>8672</v>
      </c>
      <c r="I121" s="28" t="s">
        <v>8730</v>
      </c>
      <c r="J121" s="28" t="s">
        <v>8674</v>
      </c>
      <c r="K121" s="28" t="s">
        <v>8793</v>
      </c>
      <c r="L121" s="28" t="s">
        <v>8795</v>
      </c>
      <c r="M121" s="28" t="s">
        <v>8669</v>
      </c>
      <c r="N121" s="28" t="s">
        <v>8038</v>
      </c>
      <c r="O121" s="28" t="s">
        <v>8670</v>
      </c>
      <c r="P121" s="29" t="str">
        <f t="array" ref="P121">IFERROR(XLOOKUP(A121, '2_Capability_Map'!$C$2:$C$200, '2_Capability_Map'!$M$2:$M$200, "Active"), "Active")</f>
        <v>Active</v>
      </c>
    </row>
    <row r="122" ht="15.75" customHeight="1">
      <c r="A122" s="28" t="s">
        <v>381</v>
      </c>
      <c r="B122" s="28" t="s">
        <v>382</v>
      </c>
      <c r="C122" s="28" t="s">
        <v>8116</v>
      </c>
      <c r="D122" s="28" t="s">
        <v>8727</v>
      </c>
      <c r="E122" s="28" t="s">
        <v>8732</v>
      </c>
      <c r="F122" s="34" t="s">
        <v>8011</v>
      </c>
      <c r="G122" s="28" t="s">
        <v>8663</v>
      </c>
      <c r="H122" s="42" t="s">
        <v>8672</v>
      </c>
      <c r="I122" s="28" t="s">
        <v>8733</v>
      </c>
      <c r="J122" s="28" t="s">
        <v>8674</v>
      </c>
      <c r="K122" s="28" t="s">
        <v>8793</v>
      </c>
      <c r="L122" s="28" t="s">
        <v>8794</v>
      </c>
      <c r="M122" s="28" t="s">
        <v>8669</v>
      </c>
      <c r="N122" s="28" t="s">
        <v>8038</v>
      </c>
      <c r="O122" s="28" t="s">
        <v>8670</v>
      </c>
      <c r="P122" s="29" t="str">
        <f t="array" ref="P122">IFERROR(XLOOKUP(A122, '2_Capability_Map'!$C$2:$C$200, '2_Capability_Map'!$M$2:$M$200, "Active"), "Active")</f>
        <v>Active</v>
      </c>
    </row>
    <row r="123" ht="15.75" customHeight="1">
      <c r="A123" s="28" t="s">
        <v>381</v>
      </c>
      <c r="B123" s="28" t="s">
        <v>382</v>
      </c>
      <c r="C123" s="28" t="s">
        <v>8056</v>
      </c>
      <c r="D123" s="28" t="s">
        <v>8734</v>
      </c>
      <c r="E123" s="28" t="s">
        <v>8735</v>
      </c>
      <c r="F123" s="34" t="s">
        <v>8011</v>
      </c>
      <c r="G123" s="28" t="s">
        <v>8736</v>
      </c>
      <c r="H123" s="42" t="s">
        <v>8672</v>
      </c>
      <c r="I123" s="28" t="s">
        <v>8737</v>
      </c>
      <c r="J123" s="28" t="s">
        <v>8674</v>
      </c>
      <c r="K123" s="28" t="s">
        <v>8793</v>
      </c>
      <c r="L123" s="28" t="s">
        <v>2535</v>
      </c>
      <c r="M123" s="28" t="s">
        <v>8669</v>
      </c>
      <c r="N123" s="28" t="s">
        <v>8038</v>
      </c>
      <c r="O123" s="28" t="s">
        <v>8670</v>
      </c>
      <c r="P123" s="29" t="str">
        <f t="array" ref="P123">IFERROR(XLOOKUP(A123, '2_Capability_Map'!$C$2:$C$200, '2_Capability_Map'!$M$2:$M$200, "Active"), "Active")</f>
        <v>Active</v>
      </c>
    </row>
    <row r="124" ht="15.75" customHeight="1">
      <c r="A124" s="28" t="s">
        <v>381</v>
      </c>
      <c r="B124" s="28" t="s">
        <v>382</v>
      </c>
      <c r="C124" s="28" t="s">
        <v>8056</v>
      </c>
      <c r="D124" s="28" t="s">
        <v>8734</v>
      </c>
      <c r="E124" s="28" t="s">
        <v>8738</v>
      </c>
      <c r="F124" s="34" t="s">
        <v>8011</v>
      </c>
      <c r="G124" s="28" t="s">
        <v>8739</v>
      </c>
      <c r="H124" s="42" t="s">
        <v>8672</v>
      </c>
      <c r="I124" s="31" t="s">
        <v>8740</v>
      </c>
      <c r="J124" s="28" t="s">
        <v>8674</v>
      </c>
      <c r="K124" s="28" t="s">
        <v>8793</v>
      </c>
      <c r="L124" s="28" t="s">
        <v>2535</v>
      </c>
      <c r="M124" s="28" t="s">
        <v>8669</v>
      </c>
      <c r="N124" s="28" t="s">
        <v>8186</v>
      </c>
      <c r="O124" s="28" t="s">
        <v>8670</v>
      </c>
      <c r="P124" s="29" t="str">
        <f t="array" ref="P124">IFERROR(XLOOKUP(A124, '2_Capability_Map'!$C$2:$C$200, '2_Capability_Map'!$M$2:$M$200, "Active"), "Active")</f>
        <v>Active</v>
      </c>
    </row>
    <row r="125" ht="15.75" customHeight="1">
      <c r="A125" s="28" t="s">
        <v>381</v>
      </c>
      <c r="B125" s="28" t="s">
        <v>382</v>
      </c>
      <c r="C125" s="28" t="s">
        <v>8056</v>
      </c>
      <c r="D125" s="28" t="s">
        <v>8734</v>
      </c>
      <c r="E125" s="28" t="s">
        <v>8741</v>
      </c>
      <c r="F125" s="34" t="s">
        <v>8011</v>
      </c>
      <c r="G125" s="28" t="s">
        <v>8663</v>
      </c>
      <c r="H125" s="42" t="s">
        <v>8672</v>
      </c>
      <c r="I125" s="28" t="s">
        <v>8742</v>
      </c>
      <c r="J125" s="28" t="s">
        <v>8674</v>
      </c>
      <c r="K125" s="28" t="s">
        <v>8793</v>
      </c>
      <c r="L125" s="28" t="s">
        <v>2535</v>
      </c>
      <c r="M125" s="28" t="s">
        <v>8669</v>
      </c>
      <c r="N125" s="28" t="s">
        <v>8743</v>
      </c>
      <c r="O125" s="28" t="s">
        <v>8670</v>
      </c>
      <c r="P125" s="29" t="str">
        <f t="array" ref="P125">IFERROR(XLOOKUP(A125, '2_Capability_Map'!$C$2:$C$200, '2_Capability_Map'!$M$2:$M$200, "Active"), "Active")</f>
        <v>Active</v>
      </c>
    </row>
    <row r="126" ht="15.75" customHeight="1">
      <c r="A126" s="28" t="s">
        <v>381</v>
      </c>
      <c r="B126" s="28" t="s">
        <v>382</v>
      </c>
      <c r="C126" s="28" t="s">
        <v>8056</v>
      </c>
      <c r="D126" s="28" t="s">
        <v>8734</v>
      </c>
      <c r="E126" s="28" t="s">
        <v>8744</v>
      </c>
      <c r="F126" s="34" t="s">
        <v>8011</v>
      </c>
      <c r="G126" s="28" t="s">
        <v>8663</v>
      </c>
      <c r="H126" s="42" t="s">
        <v>8672</v>
      </c>
      <c r="I126" s="28" t="s">
        <v>8745</v>
      </c>
      <c r="J126" s="28" t="s">
        <v>8674</v>
      </c>
      <c r="K126" s="28" t="s">
        <v>8793</v>
      </c>
      <c r="L126" s="28" t="s">
        <v>2535</v>
      </c>
      <c r="M126" s="28" t="s">
        <v>8669</v>
      </c>
      <c r="N126" s="28" t="s">
        <v>8743</v>
      </c>
      <c r="O126" s="28" t="s">
        <v>8670</v>
      </c>
      <c r="P126" s="29" t="str">
        <f t="array" ref="P126">IFERROR(XLOOKUP(A126, '2_Capability_Map'!$C$2:$C$200, '2_Capability_Map'!$M$2:$M$200, "Active"), "Active")</f>
        <v>Active</v>
      </c>
    </row>
    <row r="127" ht="15.75" customHeight="1">
      <c r="A127" s="28" t="s">
        <v>381</v>
      </c>
      <c r="B127" s="28" t="s">
        <v>382</v>
      </c>
      <c r="C127" s="28" t="s">
        <v>8056</v>
      </c>
      <c r="D127" s="28" t="s">
        <v>8734</v>
      </c>
      <c r="E127" s="28" t="s">
        <v>8746</v>
      </c>
      <c r="F127" s="34" t="s">
        <v>8011</v>
      </c>
      <c r="G127" s="28" t="s">
        <v>8736</v>
      </c>
      <c r="H127" s="43" t="s">
        <v>8747</v>
      </c>
      <c r="I127" s="28" t="s">
        <v>8748</v>
      </c>
      <c r="J127" s="28" t="s">
        <v>8749</v>
      </c>
      <c r="K127" s="28" t="s">
        <v>8796</v>
      </c>
      <c r="L127" s="28" t="s">
        <v>2535</v>
      </c>
      <c r="M127" s="28" t="s">
        <v>8669</v>
      </c>
      <c r="N127" s="28" t="s">
        <v>8743</v>
      </c>
      <c r="O127" s="28" t="s">
        <v>8670</v>
      </c>
      <c r="P127" s="29" t="str">
        <f t="array" ref="P127">IFERROR(XLOOKUP(A127, '2_Capability_Map'!$C$2:$C$200, '2_Capability_Map'!$M$2:$M$200, "Active"), "Active")</f>
        <v>Active</v>
      </c>
    </row>
    <row r="128" ht="15.75" customHeight="1">
      <c r="A128" s="28" t="s">
        <v>381</v>
      </c>
      <c r="B128" s="28" t="s">
        <v>382</v>
      </c>
      <c r="C128" s="28" t="s">
        <v>8160</v>
      </c>
      <c r="D128" s="28" t="s">
        <v>8161</v>
      </c>
      <c r="E128" s="28" t="s">
        <v>8751</v>
      </c>
      <c r="F128" s="34" t="s">
        <v>8011</v>
      </c>
      <c r="G128" s="28" t="s">
        <v>8663</v>
      </c>
      <c r="H128" s="42" t="s">
        <v>8672</v>
      </c>
      <c r="I128" s="28" t="s">
        <v>8752</v>
      </c>
      <c r="J128" s="28" t="s">
        <v>8674</v>
      </c>
      <c r="K128" s="28" t="s">
        <v>8793</v>
      </c>
      <c r="L128" s="28" t="s">
        <v>2535</v>
      </c>
      <c r="M128" s="28" t="s">
        <v>8669</v>
      </c>
      <c r="N128" s="28" t="s">
        <v>8753</v>
      </c>
      <c r="O128" s="28" t="s">
        <v>8670</v>
      </c>
      <c r="P128" s="29" t="str">
        <f t="array" ref="P128">IFERROR(XLOOKUP(A128, '2_Capability_Map'!$C$2:$C$200, '2_Capability_Map'!$M$2:$M$200, "Active"), "Active")</f>
        <v>Active</v>
      </c>
    </row>
    <row r="129" ht="15.75" customHeight="1">
      <c r="A129" s="28" t="s">
        <v>381</v>
      </c>
      <c r="B129" s="28" t="s">
        <v>382</v>
      </c>
      <c r="C129" s="28" t="s">
        <v>8160</v>
      </c>
      <c r="D129" s="28" t="s">
        <v>8161</v>
      </c>
      <c r="E129" s="28" t="s">
        <v>8754</v>
      </c>
      <c r="F129" s="34" t="s">
        <v>8011</v>
      </c>
      <c r="G129" s="28" t="s">
        <v>8663</v>
      </c>
      <c r="H129" s="42" t="s">
        <v>8672</v>
      </c>
      <c r="I129" s="28" t="s">
        <v>8755</v>
      </c>
      <c r="J129" s="28" t="s">
        <v>8674</v>
      </c>
      <c r="K129" s="28" t="s">
        <v>8793</v>
      </c>
      <c r="L129" s="28" t="s">
        <v>8794</v>
      </c>
      <c r="M129" s="28" t="s">
        <v>8669</v>
      </c>
      <c r="N129" s="28" t="s">
        <v>8753</v>
      </c>
      <c r="O129" s="28" t="s">
        <v>8670</v>
      </c>
      <c r="P129" s="29" t="str">
        <f t="array" ref="P129">IFERROR(XLOOKUP(A129, '2_Capability_Map'!$C$2:$C$200, '2_Capability_Map'!$M$2:$M$200, "Active"), "Active")</f>
        <v>Active</v>
      </c>
    </row>
    <row r="130" ht="15.75" customHeight="1">
      <c r="A130" s="28" t="s">
        <v>381</v>
      </c>
      <c r="B130" s="28" t="s">
        <v>382</v>
      </c>
      <c r="C130" s="28" t="s">
        <v>8160</v>
      </c>
      <c r="D130" s="28" t="s">
        <v>8161</v>
      </c>
      <c r="E130" s="28" t="s">
        <v>8756</v>
      </c>
      <c r="F130" s="34" t="s">
        <v>8011</v>
      </c>
      <c r="G130" s="28" t="s">
        <v>8757</v>
      </c>
      <c r="H130" s="30" t="s">
        <v>8758</v>
      </c>
      <c r="I130" s="28" t="s">
        <v>8759</v>
      </c>
      <c r="J130" s="28" t="s">
        <v>8674</v>
      </c>
      <c r="K130" s="28" t="s">
        <v>8797</v>
      </c>
      <c r="L130" s="28" t="s">
        <v>8798</v>
      </c>
      <c r="M130" s="28" t="s">
        <v>8669</v>
      </c>
      <c r="N130" s="28" t="s">
        <v>8753</v>
      </c>
      <c r="O130" s="28" t="s">
        <v>8670</v>
      </c>
      <c r="P130" s="29" t="str">
        <f t="array" ref="P130">IFERROR(XLOOKUP(A130, '2_Capability_Map'!$C$2:$C$200, '2_Capability_Map'!$M$2:$M$200, "Active"), "Active")</f>
        <v>Active</v>
      </c>
    </row>
    <row r="131" ht="15.75" customHeight="1">
      <c r="A131" s="28" t="s">
        <v>1420</v>
      </c>
      <c r="B131" s="28" t="s">
        <v>1421</v>
      </c>
      <c r="C131" s="28" t="s">
        <v>8116</v>
      </c>
      <c r="D131" s="28" t="s">
        <v>8727</v>
      </c>
      <c r="E131" s="28" t="s">
        <v>1527</v>
      </c>
      <c r="F131" s="34" t="s">
        <v>8011</v>
      </c>
      <c r="G131" s="28" t="s">
        <v>8663</v>
      </c>
      <c r="H131" s="42" t="s">
        <v>8672</v>
      </c>
      <c r="I131" s="28" t="s">
        <v>8728</v>
      </c>
      <c r="J131" s="28" t="s">
        <v>8674</v>
      </c>
      <c r="K131" s="28" t="s">
        <v>8799</v>
      </c>
      <c r="L131" s="28" t="s">
        <v>7678</v>
      </c>
      <c r="M131" s="28" t="s">
        <v>8669</v>
      </c>
      <c r="N131" s="28" t="s">
        <v>8038</v>
      </c>
      <c r="O131" s="28" t="s">
        <v>8670</v>
      </c>
      <c r="P131" s="29" t="str">
        <f t="array" ref="P131">IFERROR(XLOOKUP(A131, '2_Capability_Map'!$C$2:$C$200, '2_Capability_Map'!$M$2:$M$200, "Active"), "Active")</f>
        <v>Active</v>
      </c>
    </row>
    <row r="132" ht="15.75" customHeight="1">
      <c r="A132" s="28" t="s">
        <v>1420</v>
      </c>
      <c r="B132" s="28" t="s">
        <v>1421</v>
      </c>
      <c r="C132" s="28" t="s">
        <v>8116</v>
      </c>
      <c r="D132" s="28" t="s">
        <v>8727</v>
      </c>
      <c r="E132" s="28" t="s">
        <v>1555</v>
      </c>
      <c r="F132" s="34" t="s">
        <v>8011</v>
      </c>
      <c r="G132" s="28" t="s">
        <v>8663</v>
      </c>
      <c r="H132" s="42" t="s">
        <v>8672</v>
      </c>
      <c r="I132" s="28" t="s">
        <v>8730</v>
      </c>
      <c r="J132" s="28" t="s">
        <v>8674</v>
      </c>
      <c r="K132" s="28" t="s">
        <v>8799</v>
      </c>
      <c r="L132" s="28" t="s">
        <v>8800</v>
      </c>
      <c r="M132" s="28" t="s">
        <v>7677</v>
      </c>
      <c r="N132" s="28" t="s">
        <v>8038</v>
      </c>
      <c r="O132" s="28" t="s">
        <v>8670</v>
      </c>
      <c r="P132" s="29" t="str">
        <f t="array" ref="P132">IFERROR(XLOOKUP(A132, '2_Capability_Map'!$C$2:$C$200, '2_Capability_Map'!$M$2:$M$200, "Active"), "Active")</f>
        <v>Active</v>
      </c>
    </row>
    <row r="133" ht="15.75" customHeight="1">
      <c r="A133" s="28" t="s">
        <v>1420</v>
      </c>
      <c r="B133" s="28" t="s">
        <v>1421</v>
      </c>
      <c r="C133" s="28" t="s">
        <v>8116</v>
      </c>
      <c r="D133" s="28" t="s">
        <v>8727</v>
      </c>
      <c r="E133" s="28" t="s">
        <v>8732</v>
      </c>
      <c r="F133" s="34" t="s">
        <v>8011</v>
      </c>
      <c r="G133" s="28" t="s">
        <v>8663</v>
      </c>
      <c r="H133" s="42" t="s">
        <v>8672</v>
      </c>
      <c r="I133" s="28" t="s">
        <v>8733</v>
      </c>
      <c r="J133" s="28" t="s">
        <v>8674</v>
      </c>
      <c r="K133" s="28" t="s">
        <v>8799</v>
      </c>
      <c r="L133" s="28" t="s">
        <v>7678</v>
      </c>
      <c r="M133" s="28" t="s">
        <v>8669</v>
      </c>
      <c r="N133" s="28" t="s">
        <v>8038</v>
      </c>
      <c r="O133" s="28" t="s">
        <v>8670</v>
      </c>
      <c r="P133" s="29" t="str">
        <f t="array" ref="P133">IFERROR(XLOOKUP(A133, '2_Capability_Map'!$C$2:$C$200, '2_Capability_Map'!$M$2:$M$200, "Active"), "Active")</f>
        <v>Active</v>
      </c>
    </row>
    <row r="134" ht="15.75" customHeight="1">
      <c r="A134" s="28" t="s">
        <v>1420</v>
      </c>
      <c r="B134" s="28" t="s">
        <v>1421</v>
      </c>
      <c r="C134" s="28" t="s">
        <v>8056</v>
      </c>
      <c r="D134" s="28" t="s">
        <v>8734</v>
      </c>
      <c r="E134" s="28" t="s">
        <v>8735</v>
      </c>
      <c r="F134" s="34" t="s">
        <v>8011</v>
      </c>
      <c r="G134" s="28" t="s">
        <v>8736</v>
      </c>
      <c r="H134" s="42" t="s">
        <v>8672</v>
      </c>
      <c r="I134" s="28" t="s">
        <v>8737</v>
      </c>
      <c r="J134" s="28" t="s">
        <v>8674</v>
      </c>
      <c r="K134" s="28" t="s">
        <v>8799</v>
      </c>
      <c r="L134" s="28" t="s">
        <v>7678</v>
      </c>
      <c r="M134" s="28" t="s">
        <v>8669</v>
      </c>
      <c r="N134" s="28" t="s">
        <v>8038</v>
      </c>
      <c r="O134" s="28" t="s">
        <v>8670</v>
      </c>
      <c r="P134" s="29" t="str">
        <f t="array" ref="P134">IFERROR(XLOOKUP(A134, '2_Capability_Map'!$C$2:$C$200, '2_Capability_Map'!$M$2:$M$200, "Active"), "Active")</f>
        <v>Active</v>
      </c>
    </row>
    <row r="135" ht="15.75" customHeight="1">
      <c r="A135" s="28" t="s">
        <v>1420</v>
      </c>
      <c r="B135" s="28" t="s">
        <v>1421</v>
      </c>
      <c r="C135" s="28" t="s">
        <v>8056</v>
      </c>
      <c r="D135" s="28" t="s">
        <v>8734</v>
      </c>
      <c r="E135" s="28" t="s">
        <v>8738</v>
      </c>
      <c r="F135" s="34" t="s">
        <v>8011</v>
      </c>
      <c r="G135" s="28" t="s">
        <v>8739</v>
      </c>
      <c r="H135" s="42" t="s">
        <v>8672</v>
      </c>
      <c r="I135" s="31" t="s">
        <v>8740</v>
      </c>
      <c r="J135" s="28" t="s">
        <v>8674</v>
      </c>
      <c r="K135" s="28" t="s">
        <v>8799</v>
      </c>
      <c r="L135" s="28" t="s">
        <v>7678</v>
      </c>
      <c r="M135" s="28" t="s">
        <v>8669</v>
      </c>
      <c r="N135" s="28" t="s">
        <v>8186</v>
      </c>
      <c r="O135" s="28" t="s">
        <v>8670</v>
      </c>
      <c r="P135" s="29" t="str">
        <f t="array" ref="P135">IFERROR(XLOOKUP(A135, '2_Capability_Map'!$C$2:$C$200, '2_Capability_Map'!$M$2:$M$200, "Active"), "Active")</f>
        <v>Active</v>
      </c>
    </row>
    <row r="136" ht="15.75" customHeight="1">
      <c r="A136" s="28" t="s">
        <v>1420</v>
      </c>
      <c r="B136" s="28" t="s">
        <v>1421</v>
      </c>
      <c r="C136" s="28" t="s">
        <v>8056</v>
      </c>
      <c r="D136" s="28" t="s">
        <v>8734</v>
      </c>
      <c r="E136" s="28" t="s">
        <v>8741</v>
      </c>
      <c r="F136" s="34" t="s">
        <v>8011</v>
      </c>
      <c r="G136" s="28" t="s">
        <v>8663</v>
      </c>
      <c r="H136" s="42" t="s">
        <v>8672</v>
      </c>
      <c r="I136" s="28" t="s">
        <v>8742</v>
      </c>
      <c r="J136" s="28" t="s">
        <v>8674</v>
      </c>
      <c r="K136" s="28" t="s">
        <v>8799</v>
      </c>
      <c r="L136" s="28" t="s">
        <v>7678</v>
      </c>
      <c r="M136" s="28" t="s">
        <v>8669</v>
      </c>
      <c r="N136" s="28" t="s">
        <v>8743</v>
      </c>
      <c r="O136" s="28" t="s">
        <v>8670</v>
      </c>
      <c r="P136" s="29" t="str">
        <f t="array" ref="P136">IFERROR(XLOOKUP(A136, '2_Capability_Map'!$C$2:$C$200, '2_Capability_Map'!$M$2:$M$200, "Active"), "Active")</f>
        <v>Active</v>
      </c>
    </row>
    <row r="137" ht="15.75" customHeight="1">
      <c r="A137" s="28" t="s">
        <v>1420</v>
      </c>
      <c r="B137" s="28" t="s">
        <v>1421</v>
      </c>
      <c r="C137" s="28" t="s">
        <v>8056</v>
      </c>
      <c r="D137" s="28" t="s">
        <v>8734</v>
      </c>
      <c r="E137" s="28" t="s">
        <v>8744</v>
      </c>
      <c r="F137" s="34" t="s">
        <v>8011</v>
      </c>
      <c r="G137" s="28" t="s">
        <v>8663</v>
      </c>
      <c r="H137" s="42" t="s">
        <v>8672</v>
      </c>
      <c r="I137" s="28" t="s">
        <v>8745</v>
      </c>
      <c r="J137" s="28" t="s">
        <v>8674</v>
      </c>
      <c r="K137" s="28" t="s">
        <v>8799</v>
      </c>
      <c r="L137" s="28" t="s">
        <v>7678</v>
      </c>
      <c r="M137" s="28" t="s">
        <v>8669</v>
      </c>
      <c r="N137" s="28" t="s">
        <v>8743</v>
      </c>
      <c r="O137" s="28" t="s">
        <v>8670</v>
      </c>
      <c r="P137" s="29" t="str">
        <f t="array" ref="P137">IFERROR(XLOOKUP(A137, '2_Capability_Map'!$C$2:$C$200, '2_Capability_Map'!$M$2:$M$200, "Active"), "Active")</f>
        <v>Active</v>
      </c>
    </row>
    <row r="138" ht="15.75" customHeight="1">
      <c r="A138" s="28" t="s">
        <v>1420</v>
      </c>
      <c r="B138" s="28" t="s">
        <v>1421</v>
      </c>
      <c r="C138" s="28" t="s">
        <v>8056</v>
      </c>
      <c r="D138" s="28" t="s">
        <v>8734</v>
      </c>
      <c r="E138" s="28" t="s">
        <v>8746</v>
      </c>
      <c r="F138" s="34" t="s">
        <v>8011</v>
      </c>
      <c r="G138" s="28" t="s">
        <v>8736</v>
      </c>
      <c r="H138" s="43" t="s">
        <v>8747</v>
      </c>
      <c r="I138" s="28" t="s">
        <v>8748</v>
      </c>
      <c r="J138" s="28" t="s">
        <v>8749</v>
      </c>
      <c r="K138" s="28" t="s">
        <v>8801</v>
      </c>
      <c r="L138" s="28" t="s">
        <v>7678</v>
      </c>
      <c r="M138" s="28" t="s">
        <v>8669</v>
      </c>
      <c r="N138" s="28" t="s">
        <v>8743</v>
      </c>
      <c r="O138" s="28" t="s">
        <v>8670</v>
      </c>
      <c r="P138" s="29" t="str">
        <f t="array" ref="P138">IFERROR(XLOOKUP(A138, '2_Capability_Map'!$C$2:$C$200, '2_Capability_Map'!$M$2:$M$200, "Active"), "Active")</f>
        <v>Active</v>
      </c>
    </row>
    <row r="139" ht="15.75" customHeight="1">
      <c r="A139" s="28" t="s">
        <v>1420</v>
      </c>
      <c r="B139" s="28" t="s">
        <v>1421</v>
      </c>
      <c r="C139" s="28" t="s">
        <v>8160</v>
      </c>
      <c r="D139" s="28" t="s">
        <v>8161</v>
      </c>
      <c r="E139" s="28" t="s">
        <v>8751</v>
      </c>
      <c r="F139" s="34" t="s">
        <v>8011</v>
      </c>
      <c r="G139" s="28" t="s">
        <v>8663</v>
      </c>
      <c r="H139" s="42" t="s">
        <v>8672</v>
      </c>
      <c r="I139" s="28" t="s">
        <v>8752</v>
      </c>
      <c r="J139" s="28" t="s">
        <v>8674</v>
      </c>
      <c r="K139" s="28" t="s">
        <v>8799</v>
      </c>
      <c r="L139" s="28" t="s">
        <v>7702</v>
      </c>
      <c r="M139" s="28" t="s">
        <v>8669</v>
      </c>
      <c r="N139" s="28" t="s">
        <v>8753</v>
      </c>
      <c r="O139" s="28" t="s">
        <v>8670</v>
      </c>
      <c r="P139" s="29" t="str">
        <f t="array" ref="P139">IFERROR(XLOOKUP(A139, '2_Capability_Map'!$C$2:$C$200, '2_Capability_Map'!$M$2:$M$200, "Active"), "Active")</f>
        <v>Active</v>
      </c>
    </row>
    <row r="140" ht="15.75" customHeight="1">
      <c r="A140" s="28" t="s">
        <v>1420</v>
      </c>
      <c r="B140" s="28" t="s">
        <v>1421</v>
      </c>
      <c r="C140" s="28" t="s">
        <v>8160</v>
      </c>
      <c r="D140" s="28" t="s">
        <v>8161</v>
      </c>
      <c r="E140" s="28" t="s">
        <v>8754</v>
      </c>
      <c r="F140" s="34" t="s">
        <v>8011</v>
      </c>
      <c r="G140" s="28" t="s">
        <v>8663</v>
      </c>
      <c r="H140" s="42" t="s">
        <v>8672</v>
      </c>
      <c r="I140" s="28" t="s">
        <v>8755</v>
      </c>
      <c r="J140" s="28" t="s">
        <v>8674</v>
      </c>
      <c r="K140" s="28" t="s">
        <v>8799</v>
      </c>
      <c r="L140" s="28" t="s">
        <v>7678</v>
      </c>
      <c r="M140" s="28" t="s">
        <v>8669</v>
      </c>
      <c r="N140" s="28" t="s">
        <v>8753</v>
      </c>
      <c r="O140" s="28" t="s">
        <v>8670</v>
      </c>
      <c r="P140" s="29" t="str">
        <f t="array" ref="P140">IFERROR(XLOOKUP(A140, '2_Capability_Map'!$C$2:$C$200, '2_Capability_Map'!$M$2:$M$200, "Active"), "Active")</f>
        <v>Active</v>
      </c>
    </row>
    <row r="141" ht="15.75" customHeight="1">
      <c r="A141" s="28" t="s">
        <v>1420</v>
      </c>
      <c r="B141" s="28" t="s">
        <v>1421</v>
      </c>
      <c r="C141" s="28" t="s">
        <v>8160</v>
      </c>
      <c r="D141" s="28" t="s">
        <v>8161</v>
      </c>
      <c r="E141" s="28" t="s">
        <v>8756</v>
      </c>
      <c r="F141" s="34" t="s">
        <v>8011</v>
      </c>
      <c r="G141" s="28" t="s">
        <v>8757</v>
      </c>
      <c r="H141" s="30" t="s">
        <v>8758</v>
      </c>
      <c r="I141" s="28" t="s">
        <v>8759</v>
      </c>
      <c r="J141" s="28" t="s">
        <v>8674</v>
      </c>
      <c r="K141" s="28" t="s">
        <v>8802</v>
      </c>
      <c r="L141" s="28" t="s">
        <v>7684</v>
      </c>
      <c r="M141" s="28" t="s">
        <v>8669</v>
      </c>
      <c r="N141" s="28" t="s">
        <v>8753</v>
      </c>
      <c r="O141" s="28" t="s">
        <v>8670</v>
      </c>
      <c r="P141" s="29" t="str">
        <f t="array" ref="P141">IFERROR(XLOOKUP(A141, '2_Capability_Map'!$C$2:$C$200, '2_Capability_Map'!$M$2:$M$200, "Active"), "Active")</f>
        <v>Active</v>
      </c>
    </row>
    <row r="142" ht="15.75" customHeight="1">
      <c r="A142" s="28" t="s">
        <v>401</v>
      </c>
      <c r="B142" s="28" t="s">
        <v>402</v>
      </c>
      <c r="C142" s="28" t="s">
        <v>8116</v>
      </c>
      <c r="D142" s="28" t="s">
        <v>8727</v>
      </c>
      <c r="E142" s="28" t="s">
        <v>1527</v>
      </c>
      <c r="F142" s="34" t="s">
        <v>8011</v>
      </c>
      <c r="G142" s="28" t="s">
        <v>8663</v>
      </c>
      <c r="H142" s="42" t="s">
        <v>8672</v>
      </c>
      <c r="I142" s="28" t="s">
        <v>8728</v>
      </c>
      <c r="J142" s="28" t="s">
        <v>8674</v>
      </c>
      <c r="K142" s="28" t="s">
        <v>8803</v>
      </c>
      <c r="L142" s="28" t="s">
        <v>2726</v>
      </c>
      <c r="M142" s="28" t="s">
        <v>8669</v>
      </c>
      <c r="N142" s="28" t="s">
        <v>8038</v>
      </c>
      <c r="O142" s="28" t="s">
        <v>8670</v>
      </c>
      <c r="P142" s="29" t="str">
        <f t="array" ref="P142">IFERROR(XLOOKUP(A142, '2_Capability_Map'!$C$2:$C$200, '2_Capability_Map'!$M$2:$M$200, "Active"), "Active")</f>
        <v>Active</v>
      </c>
    </row>
    <row r="143" ht="15.75" customHeight="1">
      <c r="A143" s="28" t="s">
        <v>401</v>
      </c>
      <c r="B143" s="28" t="s">
        <v>402</v>
      </c>
      <c r="C143" s="28" t="s">
        <v>8116</v>
      </c>
      <c r="D143" s="28" t="s">
        <v>8727</v>
      </c>
      <c r="E143" s="28" t="s">
        <v>1555</v>
      </c>
      <c r="F143" s="34" t="s">
        <v>8011</v>
      </c>
      <c r="G143" s="28" t="s">
        <v>8663</v>
      </c>
      <c r="H143" s="42" t="s">
        <v>8672</v>
      </c>
      <c r="I143" s="28" t="s">
        <v>8730</v>
      </c>
      <c r="J143" s="28" t="s">
        <v>8674</v>
      </c>
      <c r="K143" s="28" t="s">
        <v>8803</v>
      </c>
      <c r="L143" s="28" t="s">
        <v>8804</v>
      </c>
      <c r="M143" s="28" t="s">
        <v>8669</v>
      </c>
      <c r="N143" s="28" t="s">
        <v>8038</v>
      </c>
      <c r="O143" s="28" t="s">
        <v>8670</v>
      </c>
      <c r="P143" s="29" t="str">
        <f t="array" ref="P143">IFERROR(XLOOKUP(A143, '2_Capability_Map'!$C$2:$C$200, '2_Capability_Map'!$M$2:$M$200, "Active"), "Active")</f>
        <v>Active</v>
      </c>
    </row>
    <row r="144" ht="15.75" customHeight="1">
      <c r="A144" s="28" t="s">
        <v>401</v>
      </c>
      <c r="B144" s="28" t="s">
        <v>402</v>
      </c>
      <c r="C144" s="28" t="s">
        <v>8116</v>
      </c>
      <c r="D144" s="28" t="s">
        <v>8727</v>
      </c>
      <c r="E144" s="28" t="s">
        <v>8732</v>
      </c>
      <c r="F144" s="34" t="s">
        <v>8011</v>
      </c>
      <c r="G144" s="28" t="s">
        <v>8663</v>
      </c>
      <c r="H144" s="42" t="s">
        <v>8672</v>
      </c>
      <c r="I144" s="28" t="s">
        <v>8733</v>
      </c>
      <c r="J144" s="28" t="s">
        <v>8674</v>
      </c>
      <c r="K144" s="28" t="s">
        <v>8803</v>
      </c>
      <c r="L144" s="28" t="s">
        <v>2726</v>
      </c>
      <c r="M144" s="28" t="s">
        <v>8669</v>
      </c>
      <c r="N144" s="28" t="s">
        <v>8038</v>
      </c>
      <c r="O144" s="28" t="s">
        <v>8670</v>
      </c>
      <c r="P144" s="29" t="str">
        <f t="array" ref="P144">IFERROR(XLOOKUP(A144, '2_Capability_Map'!$C$2:$C$200, '2_Capability_Map'!$M$2:$M$200, "Active"), "Active")</f>
        <v>Active</v>
      </c>
    </row>
    <row r="145" ht="15.75" customHeight="1">
      <c r="A145" s="28" t="s">
        <v>401</v>
      </c>
      <c r="B145" s="28" t="s">
        <v>402</v>
      </c>
      <c r="C145" s="28" t="s">
        <v>8056</v>
      </c>
      <c r="D145" s="28" t="s">
        <v>8734</v>
      </c>
      <c r="E145" s="28" t="s">
        <v>8735</v>
      </c>
      <c r="F145" s="34" t="s">
        <v>8011</v>
      </c>
      <c r="G145" s="28" t="s">
        <v>8736</v>
      </c>
      <c r="H145" s="42" t="s">
        <v>8672</v>
      </c>
      <c r="I145" s="28" t="s">
        <v>8737</v>
      </c>
      <c r="J145" s="28" t="s">
        <v>8674</v>
      </c>
      <c r="K145" s="28" t="s">
        <v>8803</v>
      </c>
      <c r="L145" s="28" t="s">
        <v>2606</v>
      </c>
      <c r="M145" s="28" t="s">
        <v>8669</v>
      </c>
      <c r="N145" s="28" t="s">
        <v>8038</v>
      </c>
      <c r="O145" s="28" t="s">
        <v>8670</v>
      </c>
      <c r="P145" s="29" t="str">
        <f t="array" ref="P145">IFERROR(XLOOKUP(A145, '2_Capability_Map'!$C$2:$C$200, '2_Capability_Map'!$M$2:$M$200, "Active"), "Active")</f>
        <v>Active</v>
      </c>
    </row>
    <row r="146" ht="15.75" customHeight="1">
      <c r="A146" s="28" t="s">
        <v>401</v>
      </c>
      <c r="B146" s="28" t="s">
        <v>402</v>
      </c>
      <c r="C146" s="28" t="s">
        <v>8056</v>
      </c>
      <c r="D146" s="28" t="s">
        <v>8734</v>
      </c>
      <c r="E146" s="28" t="s">
        <v>8738</v>
      </c>
      <c r="F146" s="34" t="s">
        <v>8011</v>
      </c>
      <c r="G146" s="28" t="s">
        <v>8739</v>
      </c>
      <c r="H146" s="42" t="s">
        <v>8672</v>
      </c>
      <c r="I146" s="31" t="s">
        <v>8740</v>
      </c>
      <c r="J146" s="28" t="s">
        <v>8674</v>
      </c>
      <c r="K146" s="28" t="s">
        <v>8803</v>
      </c>
      <c r="L146" s="28" t="s">
        <v>2606</v>
      </c>
      <c r="M146" s="28" t="s">
        <v>8669</v>
      </c>
      <c r="N146" s="28" t="s">
        <v>8186</v>
      </c>
      <c r="O146" s="28" t="s">
        <v>8670</v>
      </c>
      <c r="P146" s="29" t="str">
        <f t="array" ref="P146">IFERROR(XLOOKUP(A146, '2_Capability_Map'!$C$2:$C$200, '2_Capability_Map'!$M$2:$M$200, "Active"), "Active")</f>
        <v>Active</v>
      </c>
    </row>
    <row r="147" ht="15.75" customHeight="1">
      <c r="A147" s="28" t="s">
        <v>401</v>
      </c>
      <c r="B147" s="28" t="s">
        <v>402</v>
      </c>
      <c r="C147" s="28" t="s">
        <v>8056</v>
      </c>
      <c r="D147" s="28" t="s">
        <v>8734</v>
      </c>
      <c r="E147" s="28" t="s">
        <v>8741</v>
      </c>
      <c r="F147" s="34" t="s">
        <v>8011</v>
      </c>
      <c r="G147" s="28" t="s">
        <v>8663</v>
      </c>
      <c r="H147" s="42" t="s">
        <v>8672</v>
      </c>
      <c r="I147" s="28" t="s">
        <v>8742</v>
      </c>
      <c r="J147" s="28" t="s">
        <v>8674</v>
      </c>
      <c r="K147" s="28" t="s">
        <v>8803</v>
      </c>
      <c r="L147" s="28" t="s">
        <v>2606</v>
      </c>
      <c r="M147" s="28" t="s">
        <v>8669</v>
      </c>
      <c r="N147" s="28" t="s">
        <v>8743</v>
      </c>
      <c r="O147" s="28" t="s">
        <v>8670</v>
      </c>
      <c r="P147" s="29" t="str">
        <f t="array" ref="P147">IFERROR(XLOOKUP(A147, '2_Capability_Map'!$C$2:$C$200, '2_Capability_Map'!$M$2:$M$200, "Active"), "Active")</f>
        <v>Active</v>
      </c>
    </row>
    <row r="148" ht="15.75" customHeight="1">
      <c r="A148" s="28" t="s">
        <v>401</v>
      </c>
      <c r="B148" s="28" t="s">
        <v>402</v>
      </c>
      <c r="C148" s="28" t="s">
        <v>8056</v>
      </c>
      <c r="D148" s="28" t="s">
        <v>8734</v>
      </c>
      <c r="E148" s="28" t="s">
        <v>8744</v>
      </c>
      <c r="F148" s="34" t="s">
        <v>8011</v>
      </c>
      <c r="G148" s="28" t="s">
        <v>8663</v>
      </c>
      <c r="H148" s="42" t="s">
        <v>8672</v>
      </c>
      <c r="I148" s="28" t="s">
        <v>8745</v>
      </c>
      <c r="J148" s="28" t="s">
        <v>8674</v>
      </c>
      <c r="K148" s="28" t="s">
        <v>8803</v>
      </c>
      <c r="L148" s="28" t="s">
        <v>2606</v>
      </c>
      <c r="M148" s="28" t="s">
        <v>8669</v>
      </c>
      <c r="N148" s="28" t="s">
        <v>8743</v>
      </c>
      <c r="O148" s="28" t="s">
        <v>8670</v>
      </c>
      <c r="P148" s="29" t="str">
        <f t="array" ref="P148">IFERROR(XLOOKUP(A148, '2_Capability_Map'!$C$2:$C$200, '2_Capability_Map'!$M$2:$M$200, "Active"), "Active")</f>
        <v>Active</v>
      </c>
    </row>
    <row r="149" ht="15.75" customHeight="1">
      <c r="A149" s="28" t="s">
        <v>401</v>
      </c>
      <c r="B149" s="28" t="s">
        <v>402</v>
      </c>
      <c r="C149" s="28" t="s">
        <v>8056</v>
      </c>
      <c r="D149" s="28" t="s">
        <v>8734</v>
      </c>
      <c r="E149" s="28" t="s">
        <v>8746</v>
      </c>
      <c r="F149" s="34" t="s">
        <v>8011</v>
      </c>
      <c r="G149" s="28" t="s">
        <v>8736</v>
      </c>
      <c r="H149" s="43" t="s">
        <v>8747</v>
      </c>
      <c r="I149" s="28" t="s">
        <v>8748</v>
      </c>
      <c r="J149" s="28" t="s">
        <v>8749</v>
      </c>
      <c r="K149" s="28" t="s">
        <v>8805</v>
      </c>
      <c r="L149" s="28" t="s">
        <v>2606</v>
      </c>
      <c r="M149" s="28" t="s">
        <v>8669</v>
      </c>
      <c r="N149" s="28" t="s">
        <v>8743</v>
      </c>
      <c r="O149" s="28" t="s">
        <v>8670</v>
      </c>
      <c r="P149" s="29" t="str">
        <f t="array" ref="P149">IFERROR(XLOOKUP(A149, '2_Capability_Map'!$C$2:$C$200, '2_Capability_Map'!$M$2:$M$200, "Active"), "Active")</f>
        <v>Active</v>
      </c>
    </row>
    <row r="150" ht="15.75" customHeight="1">
      <c r="A150" s="28" t="s">
        <v>401</v>
      </c>
      <c r="B150" s="28" t="s">
        <v>402</v>
      </c>
      <c r="C150" s="28" t="s">
        <v>8160</v>
      </c>
      <c r="D150" s="28" t="s">
        <v>8161</v>
      </c>
      <c r="E150" s="28" t="s">
        <v>8751</v>
      </c>
      <c r="F150" s="34" t="s">
        <v>8011</v>
      </c>
      <c r="G150" s="28" t="s">
        <v>8663</v>
      </c>
      <c r="H150" s="42" t="s">
        <v>8672</v>
      </c>
      <c r="I150" s="28" t="s">
        <v>8752</v>
      </c>
      <c r="J150" s="28" t="s">
        <v>8674</v>
      </c>
      <c r="K150" s="28" t="s">
        <v>8803</v>
      </c>
      <c r="L150" s="28" t="s">
        <v>2634</v>
      </c>
      <c r="M150" s="28" t="s">
        <v>8669</v>
      </c>
      <c r="N150" s="28" t="s">
        <v>8753</v>
      </c>
      <c r="O150" s="28" t="s">
        <v>8670</v>
      </c>
      <c r="P150" s="29" t="str">
        <f t="array" ref="P150">IFERROR(XLOOKUP(A150, '2_Capability_Map'!$C$2:$C$200, '2_Capability_Map'!$M$2:$M$200, "Active"), "Active")</f>
        <v>Active</v>
      </c>
    </row>
    <row r="151" ht="15.75" customHeight="1">
      <c r="A151" s="28" t="s">
        <v>401</v>
      </c>
      <c r="B151" s="28" t="s">
        <v>402</v>
      </c>
      <c r="C151" s="28" t="s">
        <v>8160</v>
      </c>
      <c r="D151" s="28" t="s">
        <v>8161</v>
      </c>
      <c r="E151" s="28" t="s">
        <v>8754</v>
      </c>
      <c r="F151" s="34" t="s">
        <v>8011</v>
      </c>
      <c r="G151" s="28" t="s">
        <v>8663</v>
      </c>
      <c r="H151" s="42" t="s">
        <v>8672</v>
      </c>
      <c r="I151" s="28" t="s">
        <v>8755</v>
      </c>
      <c r="J151" s="28" t="s">
        <v>8674</v>
      </c>
      <c r="K151" s="28" t="s">
        <v>8803</v>
      </c>
      <c r="L151" s="28" t="s">
        <v>2726</v>
      </c>
      <c r="M151" s="28" t="s">
        <v>8669</v>
      </c>
      <c r="N151" s="28" t="s">
        <v>8753</v>
      </c>
      <c r="O151" s="28" t="s">
        <v>8670</v>
      </c>
      <c r="P151" s="29" t="str">
        <f t="array" ref="P151">IFERROR(XLOOKUP(A151, '2_Capability_Map'!$C$2:$C$200, '2_Capability_Map'!$M$2:$M$200, "Active"), "Active")</f>
        <v>Active</v>
      </c>
    </row>
    <row r="152" ht="15.75" customHeight="1">
      <c r="A152" s="28" t="s">
        <v>401</v>
      </c>
      <c r="B152" s="28" t="s">
        <v>402</v>
      </c>
      <c r="C152" s="28" t="s">
        <v>8160</v>
      </c>
      <c r="D152" s="28" t="s">
        <v>8161</v>
      </c>
      <c r="E152" s="28" t="s">
        <v>8756</v>
      </c>
      <c r="F152" s="34" t="s">
        <v>8011</v>
      </c>
      <c r="G152" s="28" t="s">
        <v>8757</v>
      </c>
      <c r="H152" s="30" t="s">
        <v>8758</v>
      </c>
      <c r="I152" s="28" t="s">
        <v>8759</v>
      </c>
      <c r="J152" s="28" t="s">
        <v>8674</v>
      </c>
      <c r="K152" s="28" t="s">
        <v>8806</v>
      </c>
      <c r="L152" s="28" t="s">
        <v>2606</v>
      </c>
      <c r="M152" s="28" t="s">
        <v>8669</v>
      </c>
      <c r="N152" s="28" t="s">
        <v>8753</v>
      </c>
      <c r="O152" s="28" t="s">
        <v>8670</v>
      </c>
      <c r="P152" s="29" t="str">
        <f t="array" ref="P152">IFERROR(XLOOKUP(A152, '2_Capability_Map'!$C$2:$C$200, '2_Capability_Map'!$M$2:$M$200, "Active"), "Active")</f>
        <v>Active</v>
      </c>
    </row>
    <row r="153" ht="15.75" customHeight="1">
      <c r="A153" s="28" t="s">
        <v>1400</v>
      </c>
      <c r="B153" s="28" t="s">
        <v>1401</v>
      </c>
      <c r="C153" s="28" t="s">
        <v>8116</v>
      </c>
      <c r="D153" s="28" t="s">
        <v>8727</v>
      </c>
      <c r="E153" s="28" t="s">
        <v>1527</v>
      </c>
      <c r="F153" s="34" t="s">
        <v>8011</v>
      </c>
      <c r="G153" s="28" t="s">
        <v>8663</v>
      </c>
      <c r="H153" s="42" t="s">
        <v>8672</v>
      </c>
      <c r="I153" s="28" t="s">
        <v>8728</v>
      </c>
      <c r="J153" s="28" t="s">
        <v>8674</v>
      </c>
      <c r="K153" s="28" t="s">
        <v>8807</v>
      </c>
      <c r="L153" s="28" t="s">
        <v>7606</v>
      </c>
      <c r="M153" s="28" t="s">
        <v>8669</v>
      </c>
      <c r="N153" s="28" t="s">
        <v>8038</v>
      </c>
      <c r="O153" s="28" t="s">
        <v>8670</v>
      </c>
      <c r="P153" s="29" t="str">
        <f t="array" ref="P153">IFERROR(XLOOKUP(A153, '2_Capability_Map'!$C$2:$C$200, '2_Capability_Map'!$M$2:$M$200, "Active"), "Active")</f>
        <v>Active</v>
      </c>
    </row>
    <row r="154" ht="15.75" customHeight="1">
      <c r="A154" s="28" t="s">
        <v>1400</v>
      </c>
      <c r="B154" s="28" t="s">
        <v>1401</v>
      </c>
      <c r="C154" s="28" t="s">
        <v>8116</v>
      </c>
      <c r="D154" s="28" t="s">
        <v>8727</v>
      </c>
      <c r="E154" s="28" t="s">
        <v>1555</v>
      </c>
      <c r="F154" s="34" t="s">
        <v>8011</v>
      </c>
      <c r="G154" s="28" t="s">
        <v>8663</v>
      </c>
      <c r="H154" s="42" t="s">
        <v>8672</v>
      </c>
      <c r="I154" s="28" t="s">
        <v>8730</v>
      </c>
      <c r="J154" s="28" t="s">
        <v>8674</v>
      </c>
      <c r="K154" s="28" t="s">
        <v>8807</v>
      </c>
      <c r="L154" s="28" t="s">
        <v>8808</v>
      </c>
      <c r="M154" s="28" t="s">
        <v>7605</v>
      </c>
      <c r="N154" s="28" t="s">
        <v>8038</v>
      </c>
      <c r="O154" s="28" t="s">
        <v>8670</v>
      </c>
      <c r="P154" s="29" t="str">
        <f t="array" ref="P154">IFERROR(XLOOKUP(A154, '2_Capability_Map'!$C$2:$C$200, '2_Capability_Map'!$M$2:$M$200, "Active"), "Active")</f>
        <v>Active</v>
      </c>
    </row>
    <row r="155" ht="15.75" customHeight="1">
      <c r="A155" s="28" t="s">
        <v>1400</v>
      </c>
      <c r="B155" s="28" t="s">
        <v>1401</v>
      </c>
      <c r="C155" s="28" t="s">
        <v>8116</v>
      </c>
      <c r="D155" s="28" t="s">
        <v>8727</v>
      </c>
      <c r="E155" s="28" t="s">
        <v>8732</v>
      </c>
      <c r="F155" s="34" t="s">
        <v>8011</v>
      </c>
      <c r="G155" s="28" t="s">
        <v>8663</v>
      </c>
      <c r="H155" s="42" t="s">
        <v>8672</v>
      </c>
      <c r="I155" s="28" t="s">
        <v>8733</v>
      </c>
      <c r="J155" s="28" t="s">
        <v>8674</v>
      </c>
      <c r="K155" s="28" t="s">
        <v>8807</v>
      </c>
      <c r="L155" s="28" t="s">
        <v>7606</v>
      </c>
      <c r="M155" s="28" t="s">
        <v>8669</v>
      </c>
      <c r="N155" s="28" t="s">
        <v>8038</v>
      </c>
      <c r="O155" s="28" t="s">
        <v>8670</v>
      </c>
      <c r="P155" s="29" t="str">
        <f t="array" ref="P155">IFERROR(XLOOKUP(A155, '2_Capability_Map'!$C$2:$C$200, '2_Capability_Map'!$M$2:$M$200, "Active"), "Active")</f>
        <v>Active</v>
      </c>
    </row>
    <row r="156" ht="15.75" customHeight="1">
      <c r="A156" s="28" t="s">
        <v>1400</v>
      </c>
      <c r="B156" s="28" t="s">
        <v>1401</v>
      </c>
      <c r="C156" s="28" t="s">
        <v>8056</v>
      </c>
      <c r="D156" s="28" t="s">
        <v>8734</v>
      </c>
      <c r="E156" s="28" t="s">
        <v>8735</v>
      </c>
      <c r="F156" s="34" t="s">
        <v>8011</v>
      </c>
      <c r="G156" s="28" t="s">
        <v>8736</v>
      </c>
      <c r="H156" s="42" t="s">
        <v>8672</v>
      </c>
      <c r="I156" s="28" t="s">
        <v>8737</v>
      </c>
      <c r="J156" s="28" t="s">
        <v>8674</v>
      </c>
      <c r="K156" s="28" t="s">
        <v>8807</v>
      </c>
      <c r="L156" s="28" t="s">
        <v>7582</v>
      </c>
      <c r="M156" s="28" t="s">
        <v>8669</v>
      </c>
      <c r="N156" s="28" t="s">
        <v>8038</v>
      </c>
      <c r="O156" s="28" t="s">
        <v>8670</v>
      </c>
      <c r="P156" s="29" t="str">
        <f t="array" ref="P156">IFERROR(XLOOKUP(A156, '2_Capability_Map'!$C$2:$C$200, '2_Capability_Map'!$M$2:$M$200, "Active"), "Active")</f>
        <v>Active</v>
      </c>
    </row>
    <row r="157" ht="15.75" customHeight="1">
      <c r="A157" s="28" t="s">
        <v>1400</v>
      </c>
      <c r="B157" s="28" t="s">
        <v>1401</v>
      </c>
      <c r="C157" s="28" t="s">
        <v>8056</v>
      </c>
      <c r="D157" s="28" t="s">
        <v>8734</v>
      </c>
      <c r="E157" s="28" t="s">
        <v>8738</v>
      </c>
      <c r="F157" s="34" t="s">
        <v>8011</v>
      </c>
      <c r="G157" s="28" t="s">
        <v>8739</v>
      </c>
      <c r="H157" s="42" t="s">
        <v>8672</v>
      </c>
      <c r="I157" s="31" t="s">
        <v>8740</v>
      </c>
      <c r="J157" s="28" t="s">
        <v>8674</v>
      </c>
      <c r="K157" s="28" t="s">
        <v>8807</v>
      </c>
      <c r="L157" s="28" t="s">
        <v>7582</v>
      </c>
      <c r="M157" s="28" t="s">
        <v>8669</v>
      </c>
      <c r="N157" s="28" t="s">
        <v>8186</v>
      </c>
      <c r="O157" s="28" t="s">
        <v>8670</v>
      </c>
      <c r="P157" s="29" t="str">
        <f t="array" ref="P157">IFERROR(XLOOKUP(A157, '2_Capability_Map'!$C$2:$C$200, '2_Capability_Map'!$M$2:$M$200, "Active"), "Active")</f>
        <v>Active</v>
      </c>
    </row>
    <row r="158" ht="15.75" customHeight="1">
      <c r="A158" s="28" t="s">
        <v>1400</v>
      </c>
      <c r="B158" s="28" t="s">
        <v>1401</v>
      </c>
      <c r="C158" s="28" t="s">
        <v>8056</v>
      </c>
      <c r="D158" s="28" t="s">
        <v>8734</v>
      </c>
      <c r="E158" s="28" t="s">
        <v>8741</v>
      </c>
      <c r="F158" s="34" t="s">
        <v>8011</v>
      </c>
      <c r="G158" s="28" t="s">
        <v>8663</v>
      </c>
      <c r="H158" s="42" t="s">
        <v>8672</v>
      </c>
      <c r="I158" s="28" t="s">
        <v>8742</v>
      </c>
      <c r="J158" s="28" t="s">
        <v>8674</v>
      </c>
      <c r="K158" s="28" t="s">
        <v>8807</v>
      </c>
      <c r="L158" s="28" t="s">
        <v>7582</v>
      </c>
      <c r="M158" s="28" t="s">
        <v>8669</v>
      </c>
      <c r="N158" s="28" t="s">
        <v>8743</v>
      </c>
      <c r="O158" s="28" t="s">
        <v>8670</v>
      </c>
      <c r="P158" s="29" t="str">
        <f t="array" ref="P158">IFERROR(XLOOKUP(A158, '2_Capability_Map'!$C$2:$C$200, '2_Capability_Map'!$M$2:$M$200, "Active"), "Active")</f>
        <v>Active</v>
      </c>
    </row>
    <row r="159" ht="15.75" customHeight="1">
      <c r="A159" s="28" t="s">
        <v>1400</v>
      </c>
      <c r="B159" s="28" t="s">
        <v>1401</v>
      </c>
      <c r="C159" s="28" t="s">
        <v>8056</v>
      </c>
      <c r="D159" s="28" t="s">
        <v>8734</v>
      </c>
      <c r="E159" s="28" t="s">
        <v>8744</v>
      </c>
      <c r="F159" s="34" t="s">
        <v>8011</v>
      </c>
      <c r="G159" s="28" t="s">
        <v>8663</v>
      </c>
      <c r="H159" s="42" t="s">
        <v>8672</v>
      </c>
      <c r="I159" s="28" t="s">
        <v>8745</v>
      </c>
      <c r="J159" s="28" t="s">
        <v>8674</v>
      </c>
      <c r="K159" s="28" t="s">
        <v>8807</v>
      </c>
      <c r="L159" s="28" t="s">
        <v>7582</v>
      </c>
      <c r="M159" s="28" t="s">
        <v>8669</v>
      </c>
      <c r="N159" s="28" t="s">
        <v>8743</v>
      </c>
      <c r="O159" s="28" t="s">
        <v>8670</v>
      </c>
      <c r="P159" s="29" t="str">
        <f t="array" ref="P159">IFERROR(XLOOKUP(A159, '2_Capability_Map'!$C$2:$C$200, '2_Capability_Map'!$M$2:$M$200, "Active"), "Active")</f>
        <v>Active</v>
      </c>
    </row>
    <row r="160" ht="15.75" customHeight="1">
      <c r="A160" s="28" t="s">
        <v>1400</v>
      </c>
      <c r="B160" s="28" t="s">
        <v>1401</v>
      </c>
      <c r="C160" s="28" t="s">
        <v>8056</v>
      </c>
      <c r="D160" s="28" t="s">
        <v>8734</v>
      </c>
      <c r="E160" s="28" t="s">
        <v>8746</v>
      </c>
      <c r="F160" s="34" t="s">
        <v>8011</v>
      </c>
      <c r="G160" s="28" t="s">
        <v>8736</v>
      </c>
      <c r="H160" s="43" t="s">
        <v>8747</v>
      </c>
      <c r="I160" s="28" t="s">
        <v>8748</v>
      </c>
      <c r="J160" s="28" t="s">
        <v>8749</v>
      </c>
      <c r="K160" s="28" t="s">
        <v>8809</v>
      </c>
      <c r="L160" s="28" t="s">
        <v>7582</v>
      </c>
      <c r="M160" s="28" t="s">
        <v>8669</v>
      </c>
      <c r="N160" s="28" t="s">
        <v>8743</v>
      </c>
      <c r="O160" s="28" t="s">
        <v>8670</v>
      </c>
      <c r="P160" s="29" t="str">
        <f t="array" ref="P160">IFERROR(XLOOKUP(A160, '2_Capability_Map'!$C$2:$C$200, '2_Capability_Map'!$M$2:$M$200, "Active"), "Active")</f>
        <v>Active</v>
      </c>
    </row>
    <row r="161" ht="15.75" customHeight="1">
      <c r="A161" s="28" t="s">
        <v>1400</v>
      </c>
      <c r="B161" s="28" t="s">
        <v>1401</v>
      </c>
      <c r="C161" s="28" t="s">
        <v>8160</v>
      </c>
      <c r="D161" s="28" t="s">
        <v>8161</v>
      </c>
      <c r="E161" s="28" t="s">
        <v>8751</v>
      </c>
      <c r="F161" s="34" t="s">
        <v>8011</v>
      </c>
      <c r="G161" s="28" t="s">
        <v>8663</v>
      </c>
      <c r="H161" s="42" t="s">
        <v>8672</v>
      </c>
      <c r="I161" s="28" t="s">
        <v>8752</v>
      </c>
      <c r="J161" s="28" t="s">
        <v>8674</v>
      </c>
      <c r="K161" s="28" t="s">
        <v>8807</v>
      </c>
      <c r="L161" s="28" t="s">
        <v>7582</v>
      </c>
      <c r="M161" s="28" t="s">
        <v>8669</v>
      </c>
      <c r="N161" s="28" t="s">
        <v>8753</v>
      </c>
      <c r="O161" s="28" t="s">
        <v>8670</v>
      </c>
      <c r="P161" s="29" t="str">
        <f t="array" ref="P161">IFERROR(XLOOKUP(A161, '2_Capability_Map'!$C$2:$C$200, '2_Capability_Map'!$M$2:$M$200, "Active"), "Active")</f>
        <v>Active</v>
      </c>
    </row>
    <row r="162" ht="15.75" customHeight="1">
      <c r="A162" s="28" t="s">
        <v>1400</v>
      </c>
      <c r="B162" s="28" t="s">
        <v>1401</v>
      </c>
      <c r="C162" s="28" t="s">
        <v>8160</v>
      </c>
      <c r="D162" s="28" t="s">
        <v>8161</v>
      </c>
      <c r="E162" s="28" t="s">
        <v>8754</v>
      </c>
      <c r="F162" s="34" t="s">
        <v>8011</v>
      </c>
      <c r="G162" s="28" t="s">
        <v>8663</v>
      </c>
      <c r="H162" s="42" t="s">
        <v>8672</v>
      </c>
      <c r="I162" s="28" t="s">
        <v>8755</v>
      </c>
      <c r="J162" s="28" t="s">
        <v>8674</v>
      </c>
      <c r="K162" s="28" t="s">
        <v>8807</v>
      </c>
      <c r="L162" s="28" t="s">
        <v>7606</v>
      </c>
      <c r="M162" s="28" t="s">
        <v>8669</v>
      </c>
      <c r="N162" s="28" t="s">
        <v>8753</v>
      </c>
      <c r="O162" s="28" t="s">
        <v>8670</v>
      </c>
      <c r="P162" s="29" t="str">
        <f t="array" ref="P162">IFERROR(XLOOKUP(A162, '2_Capability_Map'!$C$2:$C$200, '2_Capability_Map'!$M$2:$M$200, "Active"), "Active")</f>
        <v>Active</v>
      </c>
    </row>
    <row r="163" ht="15.75" customHeight="1">
      <c r="A163" s="28" t="s">
        <v>1400</v>
      </c>
      <c r="B163" s="28" t="s">
        <v>1401</v>
      </c>
      <c r="C163" s="28" t="s">
        <v>8160</v>
      </c>
      <c r="D163" s="28" t="s">
        <v>8161</v>
      </c>
      <c r="E163" s="28" t="s">
        <v>8756</v>
      </c>
      <c r="F163" s="34" t="s">
        <v>8011</v>
      </c>
      <c r="G163" s="28" t="s">
        <v>8757</v>
      </c>
      <c r="H163" s="30" t="s">
        <v>8758</v>
      </c>
      <c r="I163" s="28" t="s">
        <v>8759</v>
      </c>
      <c r="J163" s="28" t="s">
        <v>8674</v>
      </c>
      <c r="K163" s="28" t="s">
        <v>8810</v>
      </c>
      <c r="L163" s="28" t="s">
        <v>7600</v>
      </c>
      <c r="M163" s="28" t="s">
        <v>8669</v>
      </c>
      <c r="N163" s="28" t="s">
        <v>8753</v>
      </c>
      <c r="O163" s="28" t="s">
        <v>8670</v>
      </c>
      <c r="P163" s="29" t="str">
        <f t="array" ref="P163">IFERROR(XLOOKUP(A163, '2_Capability_Map'!$C$2:$C$200, '2_Capability_Map'!$M$2:$M$200, "Active"), "Active")</f>
        <v>Active</v>
      </c>
    </row>
    <row r="164" ht="15.75" customHeight="1">
      <c r="A164" s="28" t="s">
        <v>389</v>
      </c>
      <c r="B164" s="28" t="s">
        <v>390</v>
      </c>
      <c r="C164" s="28" t="s">
        <v>8116</v>
      </c>
      <c r="D164" s="28" t="s">
        <v>8727</v>
      </c>
      <c r="E164" s="28" t="s">
        <v>1527</v>
      </c>
      <c r="F164" s="34" t="s">
        <v>8011</v>
      </c>
      <c r="G164" s="28" t="s">
        <v>8663</v>
      </c>
      <c r="H164" s="42" t="s">
        <v>8672</v>
      </c>
      <c r="I164" s="28" t="s">
        <v>8728</v>
      </c>
      <c r="J164" s="28" t="s">
        <v>8674</v>
      </c>
      <c r="K164" s="28" t="s">
        <v>8811</v>
      </c>
      <c r="L164" s="28" t="s">
        <v>2763</v>
      </c>
      <c r="M164" s="28" t="s">
        <v>8669</v>
      </c>
      <c r="N164" s="28" t="s">
        <v>8038</v>
      </c>
      <c r="O164" s="28" t="s">
        <v>8670</v>
      </c>
      <c r="P164" s="29" t="str">
        <f t="array" ref="P164">IFERROR(XLOOKUP(A164, '2_Capability_Map'!$C$2:$C$200, '2_Capability_Map'!$M$2:$M$200, "Active"), "Active")</f>
        <v>Active</v>
      </c>
    </row>
    <row r="165" ht="15.75" customHeight="1">
      <c r="A165" s="28" t="s">
        <v>389</v>
      </c>
      <c r="B165" s="28" t="s">
        <v>390</v>
      </c>
      <c r="C165" s="28" t="s">
        <v>8116</v>
      </c>
      <c r="D165" s="28" t="s">
        <v>8727</v>
      </c>
      <c r="E165" s="28" t="s">
        <v>1555</v>
      </c>
      <c r="F165" s="34" t="s">
        <v>8011</v>
      </c>
      <c r="G165" s="28" t="s">
        <v>8663</v>
      </c>
      <c r="H165" s="42" t="s">
        <v>8672</v>
      </c>
      <c r="I165" s="28" t="s">
        <v>8730</v>
      </c>
      <c r="J165" s="28" t="s">
        <v>8674</v>
      </c>
      <c r="K165" s="28" t="s">
        <v>8811</v>
      </c>
      <c r="L165" s="28" t="s">
        <v>8812</v>
      </c>
      <c r="M165" s="28" t="s">
        <v>8669</v>
      </c>
      <c r="N165" s="28" t="s">
        <v>8038</v>
      </c>
      <c r="O165" s="28" t="s">
        <v>8670</v>
      </c>
      <c r="P165" s="29" t="str">
        <f t="array" ref="P165">IFERROR(XLOOKUP(A165, '2_Capability_Map'!$C$2:$C$200, '2_Capability_Map'!$M$2:$M$200, "Active"), "Active")</f>
        <v>Active</v>
      </c>
    </row>
    <row r="166" ht="15.75" customHeight="1">
      <c r="A166" s="28" t="s">
        <v>389</v>
      </c>
      <c r="B166" s="28" t="s">
        <v>390</v>
      </c>
      <c r="C166" s="28" t="s">
        <v>8116</v>
      </c>
      <c r="D166" s="28" t="s">
        <v>8727</v>
      </c>
      <c r="E166" s="28" t="s">
        <v>8732</v>
      </c>
      <c r="F166" s="34" t="s">
        <v>8011</v>
      </c>
      <c r="G166" s="28" t="s">
        <v>8663</v>
      </c>
      <c r="H166" s="42" t="s">
        <v>8672</v>
      </c>
      <c r="I166" s="28" t="s">
        <v>8733</v>
      </c>
      <c r="J166" s="28" t="s">
        <v>8674</v>
      </c>
      <c r="K166" s="28" t="s">
        <v>8811</v>
      </c>
      <c r="L166" s="28" t="s">
        <v>2763</v>
      </c>
      <c r="M166" s="28" t="s">
        <v>8669</v>
      </c>
      <c r="N166" s="28" t="s">
        <v>8038</v>
      </c>
      <c r="O166" s="28" t="s">
        <v>8670</v>
      </c>
      <c r="P166" s="29" t="str">
        <f t="array" ref="P166">IFERROR(XLOOKUP(A166, '2_Capability_Map'!$C$2:$C$200, '2_Capability_Map'!$M$2:$M$200, "Active"), "Active")</f>
        <v>Active</v>
      </c>
    </row>
    <row r="167" ht="15.75" customHeight="1">
      <c r="A167" s="28" t="s">
        <v>389</v>
      </c>
      <c r="B167" s="28" t="s">
        <v>390</v>
      </c>
      <c r="C167" s="28" t="s">
        <v>8056</v>
      </c>
      <c r="D167" s="28" t="s">
        <v>8734</v>
      </c>
      <c r="E167" s="28" t="s">
        <v>8735</v>
      </c>
      <c r="F167" s="34" t="s">
        <v>8011</v>
      </c>
      <c r="G167" s="28" t="s">
        <v>8736</v>
      </c>
      <c r="H167" s="42" t="s">
        <v>8672</v>
      </c>
      <c r="I167" s="28" t="s">
        <v>8737</v>
      </c>
      <c r="J167" s="28" t="s">
        <v>8674</v>
      </c>
      <c r="K167" s="28" t="s">
        <v>8811</v>
      </c>
      <c r="L167" s="28" t="s">
        <v>2763</v>
      </c>
      <c r="M167" s="28" t="s">
        <v>8669</v>
      </c>
      <c r="N167" s="28" t="s">
        <v>8038</v>
      </c>
      <c r="O167" s="28" t="s">
        <v>8670</v>
      </c>
      <c r="P167" s="29" t="str">
        <f t="array" ref="P167">IFERROR(XLOOKUP(A167, '2_Capability_Map'!$C$2:$C$200, '2_Capability_Map'!$M$2:$M$200, "Active"), "Active")</f>
        <v>Active</v>
      </c>
    </row>
    <row r="168" ht="15.75" customHeight="1">
      <c r="A168" s="28" t="s">
        <v>389</v>
      </c>
      <c r="B168" s="28" t="s">
        <v>390</v>
      </c>
      <c r="C168" s="28" t="s">
        <v>8056</v>
      </c>
      <c r="D168" s="28" t="s">
        <v>8734</v>
      </c>
      <c r="E168" s="28" t="s">
        <v>8738</v>
      </c>
      <c r="F168" s="34" t="s">
        <v>8011</v>
      </c>
      <c r="G168" s="28" t="s">
        <v>8739</v>
      </c>
      <c r="H168" s="42" t="s">
        <v>8672</v>
      </c>
      <c r="I168" s="31" t="s">
        <v>8740</v>
      </c>
      <c r="J168" s="28" t="s">
        <v>8674</v>
      </c>
      <c r="K168" s="28" t="s">
        <v>8811</v>
      </c>
      <c r="L168" s="28" t="s">
        <v>2763</v>
      </c>
      <c r="M168" s="28" t="s">
        <v>8669</v>
      </c>
      <c r="N168" s="28" t="s">
        <v>8186</v>
      </c>
      <c r="O168" s="28" t="s">
        <v>8670</v>
      </c>
      <c r="P168" s="29" t="str">
        <f t="array" ref="P168">IFERROR(XLOOKUP(A168, '2_Capability_Map'!$C$2:$C$200, '2_Capability_Map'!$M$2:$M$200, "Active"), "Active")</f>
        <v>Active</v>
      </c>
    </row>
    <row r="169" ht="15.75" customHeight="1">
      <c r="A169" s="28" t="s">
        <v>389</v>
      </c>
      <c r="B169" s="28" t="s">
        <v>390</v>
      </c>
      <c r="C169" s="28" t="s">
        <v>8056</v>
      </c>
      <c r="D169" s="28" t="s">
        <v>8734</v>
      </c>
      <c r="E169" s="28" t="s">
        <v>8741</v>
      </c>
      <c r="F169" s="34" t="s">
        <v>8011</v>
      </c>
      <c r="G169" s="28" t="s">
        <v>8663</v>
      </c>
      <c r="H169" s="42" t="s">
        <v>8672</v>
      </c>
      <c r="I169" s="28" t="s">
        <v>8742</v>
      </c>
      <c r="J169" s="28" t="s">
        <v>8674</v>
      </c>
      <c r="K169" s="28" t="s">
        <v>8811</v>
      </c>
      <c r="L169" s="28" t="s">
        <v>2763</v>
      </c>
      <c r="M169" s="28" t="s">
        <v>8669</v>
      </c>
      <c r="N169" s="28" t="s">
        <v>8743</v>
      </c>
      <c r="O169" s="28" t="s">
        <v>8670</v>
      </c>
      <c r="P169" s="29" t="str">
        <f t="array" ref="P169">IFERROR(XLOOKUP(A169, '2_Capability_Map'!$C$2:$C$200, '2_Capability_Map'!$M$2:$M$200, "Active"), "Active")</f>
        <v>Active</v>
      </c>
    </row>
    <row r="170" ht="15.75" customHeight="1">
      <c r="A170" s="28" t="s">
        <v>389</v>
      </c>
      <c r="B170" s="28" t="s">
        <v>390</v>
      </c>
      <c r="C170" s="28" t="s">
        <v>8056</v>
      </c>
      <c r="D170" s="28" t="s">
        <v>8734</v>
      </c>
      <c r="E170" s="28" t="s">
        <v>8744</v>
      </c>
      <c r="F170" s="34" t="s">
        <v>8011</v>
      </c>
      <c r="G170" s="28" t="s">
        <v>8663</v>
      </c>
      <c r="H170" s="42" t="s">
        <v>8672</v>
      </c>
      <c r="I170" s="28" t="s">
        <v>8745</v>
      </c>
      <c r="J170" s="28" t="s">
        <v>8674</v>
      </c>
      <c r="K170" s="28" t="s">
        <v>8811</v>
      </c>
      <c r="L170" s="28" t="s">
        <v>2763</v>
      </c>
      <c r="M170" s="28" t="s">
        <v>8669</v>
      </c>
      <c r="N170" s="28" t="s">
        <v>8743</v>
      </c>
      <c r="O170" s="28" t="s">
        <v>8670</v>
      </c>
      <c r="P170" s="29" t="str">
        <f t="array" ref="P170">IFERROR(XLOOKUP(A170, '2_Capability_Map'!$C$2:$C$200, '2_Capability_Map'!$M$2:$M$200, "Active"), "Active")</f>
        <v>Active</v>
      </c>
    </row>
    <row r="171" ht="15.75" customHeight="1">
      <c r="A171" s="28" t="s">
        <v>389</v>
      </c>
      <c r="B171" s="28" t="s">
        <v>390</v>
      </c>
      <c r="C171" s="28" t="s">
        <v>8056</v>
      </c>
      <c r="D171" s="28" t="s">
        <v>8734</v>
      </c>
      <c r="E171" s="28" t="s">
        <v>8746</v>
      </c>
      <c r="F171" s="34" t="s">
        <v>8011</v>
      </c>
      <c r="G171" s="28" t="s">
        <v>8736</v>
      </c>
      <c r="H171" s="43" t="s">
        <v>8747</v>
      </c>
      <c r="I171" s="28" t="s">
        <v>8748</v>
      </c>
      <c r="J171" s="28" t="s">
        <v>8749</v>
      </c>
      <c r="K171" s="28" t="s">
        <v>8813</v>
      </c>
      <c r="L171" s="28" t="s">
        <v>2763</v>
      </c>
      <c r="M171" s="28" t="s">
        <v>8669</v>
      </c>
      <c r="N171" s="28" t="s">
        <v>8743</v>
      </c>
      <c r="O171" s="28" t="s">
        <v>8670</v>
      </c>
      <c r="P171" s="29" t="str">
        <f t="array" ref="P171">IFERROR(XLOOKUP(A171, '2_Capability_Map'!$C$2:$C$200, '2_Capability_Map'!$M$2:$M$200, "Active"), "Active")</f>
        <v>Active</v>
      </c>
    </row>
    <row r="172" ht="15.75" customHeight="1">
      <c r="A172" s="28" t="s">
        <v>389</v>
      </c>
      <c r="B172" s="28" t="s">
        <v>390</v>
      </c>
      <c r="C172" s="28" t="s">
        <v>8160</v>
      </c>
      <c r="D172" s="28" t="s">
        <v>8161</v>
      </c>
      <c r="E172" s="28" t="s">
        <v>8751</v>
      </c>
      <c r="F172" s="34" t="s">
        <v>8011</v>
      </c>
      <c r="G172" s="28" t="s">
        <v>8663</v>
      </c>
      <c r="H172" s="42" t="s">
        <v>8672</v>
      </c>
      <c r="I172" s="28" t="s">
        <v>8752</v>
      </c>
      <c r="J172" s="28" t="s">
        <v>8674</v>
      </c>
      <c r="K172" s="28" t="s">
        <v>8811</v>
      </c>
      <c r="L172" s="28" t="s">
        <v>8814</v>
      </c>
      <c r="M172" s="28" t="s">
        <v>8669</v>
      </c>
      <c r="N172" s="28" t="s">
        <v>8753</v>
      </c>
      <c r="O172" s="28" t="s">
        <v>8670</v>
      </c>
      <c r="P172" s="29" t="str">
        <f t="array" ref="P172">IFERROR(XLOOKUP(A172, '2_Capability_Map'!$C$2:$C$200, '2_Capability_Map'!$M$2:$M$200, "Active"), "Active")</f>
        <v>Active</v>
      </c>
    </row>
    <row r="173" ht="15.75" customHeight="1">
      <c r="A173" s="28" t="s">
        <v>389</v>
      </c>
      <c r="B173" s="28" t="s">
        <v>390</v>
      </c>
      <c r="C173" s="28" t="s">
        <v>8160</v>
      </c>
      <c r="D173" s="28" t="s">
        <v>8161</v>
      </c>
      <c r="E173" s="28" t="s">
        <v>8754</v>
      </c>
      <c r="F173" s="34" t="s">
        <v>8011</v>
      </c>
      <c r="G173" s="28" t="s">
        <v>8663</v>
      </c>
      <c r="H173" s="42" t="s">
        <v>8672</v>
      </c>
      <c r="I173" s="28" t="s">
        <v>8755</v>
      </c>
      <c r="J173" s="28" t="s">
        <v>8674</v>
      </c>
      <c r="K173" s="28" t="s">
        <v>8811</v>
      </c>
      <c r="L173" s="28" t="s">
        <v>2763</v>
      </c>
      <c r="M173" s="28" t="s">
        <v>8669</v>
      </c>
      <c r="N173" s="28" t="s">
        <v>8753</v>
      </c>
      <c r="O173" s="28" t="s">
        <v>8670</v>
      </c>
      <c r="P173" s="29" t="str">
        <f t="array" ref="P173">IFERROR(XLOOKUP(A173, '2_Capability_Map'!$C$2:$C$200, '2_Capability_Map'!$M$2:$M$200, "Active"), "Active")</f>
        <v>Active</v>
      </c>
    </row>
    <row r="174" ht="15.75" customHeight="1">
      <c r="A174" s="28" t="s">
        <v>389</v>
      </c>
      <c r="B174" s="28" t="s">
        <v>390</v>
      </c>
      <c r="C174" s="28" t="s">
        <v>8160</v>
      </c>
      <c r="D174" s="28" t="s">
        <v>8161</v>
      </c>
      <c r="E174" s="28" t="s">
        <v>8756</v>
      </c>
      <c r="F174" s="34" t="s">
        <v>8011</v>
      </c>
      <c r="G174" s="28" t="s">
        <v>8757</v>
      </c>
      <c r="H174" s="30" t="s">
        <v>8758</v>
      </c>
      <c r="I174" s="28" t="s">
        <v>8759</v>
      </c>
      <c r="J174" s="28" t="s">
        <v>8674</v>
      </c>
      <c r="K174" s="28" t="s">
        <v>8815</v>
      </c>
      <c r="L174" s="28" t="s">
        <v>2749</v>
      </c>
      <c r="M174" s="28" t="s">
        <v>8669</v>
      </c>
      <c r="N174" s="28" t="s">
        <v>8753</v>
      </c>
      <c r="O174" s="28" t="s">
        <v>8670</v>
      </c>
      <c r="P174" s="29" t="str">
        <f t="array" ref="P174">IFERROR(XLOOKUP(A174, '2_Capability_Map'!$C$2:$C$200, '2_Capability_Map'!$M$2:$M$200, "Active"), "Active")</f>
        <v>Active</v>
      </c>
    </row>
    <row r="175" ht="15.75" customHeight="1">
      <c r="A175" s="28" t="s">
        <v>1395</v>
      </c>
      <c r="B175" s="28" t="s">
        <v>1396</v>
      </c>
      <c r="C175" s="28" t="s">
        <v>8116</v>
      </c>
      <c r="D175" s="28" t="s">
        <v>8727</v>
      </c>
      <c r="E175" s="28" t="s">
        <v>1527</v>
      </c>
      <c r="F175" s="34" t="s">
        <v>8011</v>
      </c>
      <c r="G175" s="28" t="s">
        <v>8663</v>
      </c>
      <c r="H175" s="42" t="s">
        <v>8672</v>
      </c>
      <c r="I175" s="28" t="s">
        <v>8728</v>
      </c>
      <c r="J175" s="28" t="s">
        <v>8674</v>
      </c>
      <c r="K175" s="28" t="s">
        <v>8816</v>
      </c>
      <c r="L175" s="28" t="s">
        <v>7558</v>
      </c>
      <c r="M175" s="28" t="s">
        <v>8669</v>
      </c>
      <c r="N175" s="28" t="s">
        <v>8038</v>
      </c>
      <c r="O175" s="28" t="s">
        <v>8670</v>
      </c>
      <c r="P175" s="29" t="str">
        <f t="array" ref="P175">IFERROR(XLOOKUP(A175, '2_Capability_Map'!$C$2:$C$200, '2_Capability_Map'!$M$2:$M$200, "Active"), "Active")</f>
        <v>Active</v>
      </c>
    </row>
    <row r="176" ht="15.75" customHeight="1">
      <c r="A176" s="28" t="s">
        <v>1395</v>
      </c>
      <c r="B176" s="28" t="s">
        <v>1396</v>
      </c>
      <c r="C176" s="28" t="s">
        <v>8116</v>
      </c>
      <c r="D176" s="28" t="s">
        <v>8727</v>
      </c>
      <c r="E176" s="28" t="s">
        <v>1555</v>
      </c>
      <c r="F176" s="34" t="s">
        <v>8011</v>
      </c>
      <c r="G176" s="28" t="s">
        <v>8663</v>
      </c>
      <c r="H176" s="42" t="s">
        <v>8672</v>
      </c>
      <c r="I176" s="28" t="s">
        <v>8730</v>
      </c>
      <c r="J176" s="28" t="s">
        <v>8674</v>
      </c>
      <c r="K176" s="28" t="s">
        <v>8816</v>
      </c>
      <c r="L176" s="28" t="s">
        <v>8817</v>
      </c>
      <c r="M176" s="28" t="s">
        <v>7557</v>
      </c>
      <c r="N176" s="28" t="s">
        <v>8038</v>
      </c>
      <c r="O176" s="28" t="s">
        <v>8670</v>
      </c>
      <c r="P176" s="29" t="str">
        <f t="array" ref="P176">IFERROR(XLOOKUP(A176, '2_Capability_Map'!$C$2:$C$200, '2_Capability_Map'!$M$2:$M$200, "Active"), "Active")</f>
        <v>Active</v>
      </c>
    </row>
    <row r="177" ht="15.75" customHeight="1">
      <c r="A177" s="28" t="s">
        <v>1395</v>
      </c>
      <c r="B177" s="28" t="s">
        <v>1396</v>
      </c>
      <c r="C177" s="28" t="s">
        <v>8116</v>
      </c>
      <c r="D177" s="28" t="s">
        <v>8727</v>
      </c>
      <c r="E177" s="28" t="s">
        <v>8732</v>
      </c>
      <c r="F177" s="34" t="s">
        <v>8011</v>
      </c>
      <c r="G177" s="28" t="s">
        <v>8663</v>
      </c>
      <c r="H177" s="42" t="s">
        <v>8672</v>
      </c>
      <c r="I177" s="28" t="s">
        <v>8733</v>
      </c>
      <c r="J177" s="28" t="s">
        <v>8674</v>
      </c>
      <c r="K177" s="28" t="s">
        <v>8816</v>
      </c>
      <c r="L177" s="28" t="s">
        <v>7558</v>
      </c>
      <c r="M177" s="28" t="s">
        <v>8669</v>
      </c>
      <c r="N177" s="28" t="s">
        <v>8038</v>
      </c>
      <c r="O177" s="28" t="s">
        <v>8670</v>
      </c>
      <c r="P177" s="29" t="str">
        <f t="array" ref="P177">IFERROR(XLOOKUP(A177, '2_Capability_Map'!$C$2:$C$200, '2_Capability_Map'!$M$2:$M$200, "Active"), "Active")</f>
        <v>Active</v>
      </c>
    </row>
    <row r="178" ht="15.75" customHeight="1">
      <c r="A178" s="28" t="s">
        <v>1395</v>
      </c>
      <c r="B178" s="28" t="s">
        <v>1396</v>
      </c>
      <c r="C178" s="28" t="s">
        <v>8056</v>
      </c>
      <c r="D178" s="28" t="s">
        <v>8734</v>
      </c>
      <c r="E178" s="28" t="s">
        <v>8735</v>
      </c>
      <c r="F178" s="34" t="s">
        <v>8011</v>
      </c>
      <c r="G178" s="28" t="s">
        <v>8736</v>
      </c>
      <c r="H178" s="42" t="s">
        <v>8672</v>
      </c>
      <c r="I178" s="28" t="s">
        <v>8737</v>
      </c>
      <c r="J178" s="28" t="s">
        <v>8674</v>
      </c>
      <c r="K178" s="28" t="s">
        <v>8816</v>
      </c>
      <c r="L178" s="28" t="s">
        <v>7552</v>
      </c>
      <c r="M178" s="28" t="s">
        <v>8669</v>
      </c>
      <c r="N178" s="28" t="s">
        <v>8038</v>
      </c>
      <c r="O178" s="28" t="s">
        <v>8670</v>
      </c>
      <c r="P178" s="29" t="str">
        <f t="array" ref="P178">IFERROR(XLOOKUP(A178, '2_Capability_Map'!$C$2:$C$200, '2_Capability_Map'!$M$2:$M$200, "Active"), "Active")</f>
        <v>Active</v>
      </c>
    </row>
    <row r="179" ht="15.75" customHeight="1">
      <c r="A179" s="28" t="s">
        <v>1395</v>
      </c>
      <c r="B179" s="28" t="s">
        <v>1396</v>
      </c>
      <c r="C179" s="28" t="s">
        <v>8056</v>
      </c>
      <c r="D179" s="28" t="s">
        <v>8734</v>
      </c>
      <c r="E179" s="28" t="s">
        <v>8738</v>
      </c>
      <c r="F179" s="34" t="s">
        <v>8011</v>
      </c>
      <c r="G179" s="28" t="s">
        <v>8739</v>
      </c>
      <c r="H179" s="42" t="s">
        <v>8672</v>
      </c>
      <c r="I179" s="31" t="s">
        <v>8740</v>
      </c>
      <c r="J179" s="28" t="s">
        <v>8674</v>
      </c>
      <c r="K179" s="28" t="s">
        <v>8816</v>
      </c>
      <c r="L179" s="28" t="s">
        <v>7552</v>
      </c>
      <c r="M179" s="28" t="s">
        <v>8669</v>
      </c>
      <c r="N179" s="28" t="s">
        <v>8186</v>
      </c>
      <c r="O179" s="28" t="s">
        <v>8670</v>
      </c>
      <c r="P179" s="29" t="str">
        <f t="array" ref="P179">IFERROR(XLOOKUP(A179, '2_Capability_Map'!$C$2:$C$200, '2_Capability_Map'!$M$2:$M$200, "Active"), "Active")</f>
        <v>Active</v>
      </c>
    </row>
    <row r="180" ht="15.75" customHeight="1">
      <c r="A180" s="28" t="s">
        <v>1395</v>
      </c>
      <c r="B180" s="28" t="s">
        <v>1396</v>
      </c>
      <c r="C180" s="28" t="s">
        <v>8056</v>
      </c>
      <c r="D180" s="28" t="s">
        <v>8734</v>
      </c>
      <c r="E180" s="28" t="s">
        <v>8741</v>
      </c>
      <c r="F180" s="34" t="s">
        <v>8011</v>
      </c>
      <c r="G180" s="28" t="s">
        <v>8663</v>
      </c>
      <c r="H180" s="42" t="s">
        <v>8672</v>
      </c>
      <c r="I180" s="28" t="s">
        <v>8742</v>
      </c>
      <c r="J180" s="28" t="s">
        <v>8674</v>
      </c>
      <c r="K180" s="28" t="s">
        <v>8816</v>
      </c>
      <c r="L180" s="28" t="s">
        <v>7552</v>
      </c>
      <c r="M180" s="28" t="s">
        <v>8669</v>
      </c>
      <c r="N180" s="28" t="s">
        <v>8743</v>
      </c>
      <c r="O180" s="28" t="s">
        <v>8670</v>
      </c>
      <c r="P180" s="29" t="str">
        <f t="array" ref="P180">IFERROR(XLOOKUP(A180, '2_Capability_Map'!$C$2:$C$200, '2_Capability_Map'!$M$2:$M$200, "Active"), "Active")</f>
        <v>Active</v>
      </c>
    </row>
    <row r="181" ht="15.75" customHeight="1">
      <c r="A181" s="28" t="s">
        <v>1395</v>
      </c>
      <c r="B181" s="28" t="s">
        <v>1396</v>
      </c>
      <c r="C181" s="28" t="s">
        <v>8056</v>
      </c>
      <c r="D181" s="28" t="s">
        <v>8734</v>
      </c>
      <c r="E181" s="28" t="s">
        <v>8744</v>
      </c>
      <c r="F181" s="34" t="s">
        <v>8011</v>
      </c>
      <c r="G181" s="28" t="s">
        <v>8663</v>
      </c>
      <c r="H181" s="42" t="s">
        <v>8672</v>
      </c>
      <c r="I181" s="28" t="s">
        <v>8745</v>
      </c>
      <c r="J181" s="28" t="s">
        <v>8674</v>
      </c>
      <c r="K181" s="28" t="s">
        <v>8816</v>
      </c>
      <c r="L181" s="28" t="s">
        <v>7552</v>
      </c>
      <c r="M181" s="28" t="s">
        <v>8669</v>
      </c>
      <c r="N181" s="28" t="s">
        <v>8743</v>
      </c>
      <c r="O181" s="28" t="s">
        <v>8670</v>
      </c>
      <c r="P181" s="29" t="str">
        <f t="array" ref="P181">IFERROR(XLOOKUP(A181, '2_Capability_Map'!$C$2:$C$200, '2_Capability_Map'!$M$2:$M$200, "Active"), "Active")</f>
        <v>Active</v>
      </c>
    </row>
    <row r="182" ht="15.75" customHeight="1">
      <c r="A182" s="28" t="s">
        <v>1395</v>
      </c>
      <c r="B182" s="28" t="s">
        <v>1396</v>
      </c>
      <c r="C182" s="28" t="s">
        <v>8056</v>
      </c>
      <c r="D182" s="28" t="s">
        <v>8734</v>
      </c>
      <c r="E182" s="28" t="s">
        <v>8746</v>
      </c>
      <c r="F182" s="34" t="s">
        <v>8011</v>
      </c>
      <c r="G182" s="28" t="s">
        <v>8736</v>
      </c>
      <c r="H182" s="43" t="s">
        <v>8747</v>
      </c>
      <c r="I182" s="28" t="s">
        <v>8748</v>
      </c>
      <c r="J182" s="28" t="s">
        <v>8749</v>
      </c>
      <c r="K182" s="28" t="s">
        <v>8818</v>
      </c>
      <c r="L182" s="28" t="s">
        <v>7552</v>
      </c>
      <c r="M182" s="28" t="s">
        <v>8669</v>
      </c>
      <c r="N182" s="28" t="s">
        <v>8743</v>
      </c>
      <c r="O182" s="28" t="s">
        <v>8670</v>
      </c>
      <c r="P182" s="29" t="str">
        <f t="array" ref="P182">IFERROR(XLOOKUP(A182, '2_Capability_Map'!$C$2:$C$200, '2_Capability_Map'!$M$2:$M$200, "Active"), "Active")</f>
        <v>Active</v>
      </c>
    </row>
    <row r="183" ht="15.75" customHeight="1">
      <c r="A183" s="28" t="s">
        <v>1395</v>
      </c>
      <c r="B183" s="28" t="s">
        <v>1396</v>
      </c>
      <c r="C183" s="28" t="s">
        <v>8160</v>
      </c>
      <c r="D183" s="28" t="s">
        <v>8161</v>
      </c>
      <c r="E183" s="28" t="s">
        <v>8751</v>
      </c>
      <c r="F183" s="34" t="s">
        <v>8011</v>
      </c>
      <c r="G183" s="28" t="s">
        <v>8663</v>
      </c>
      <c r="H183" s="42" t="s">
        <v>8672</v>
      </c>
      <c r="I183" s="28" t="s">
        <v>8752</v>
      </c>
      <c r="J183" s="28" t="s">
        <v>8674</v>
      </c>
      <c r="K183" s="28" t="s">
        <v>8816</v>
      </c>
      <c r="L183" s="28" t="s">
        <v>7552</v>
      </c>
      <c r="M183" s="28" t="s">
        <v>8669</v>
      </c>
      <c r="N183" s="28" t="s">
        <v>8753</v>
      </c>
      <c r="O183" s="28" t="s">
        <v>8670</v>
      </c>
      <c r="P183" s="29" t="str">
        <f t="array" ref="P183">IFERROR(XLOOKUP(A183, '2_Capability_Map'!$C$2:$C$200, '2_Capability_Map'!$M$2:$M$200, "Active"), "Active")</f>
        <v>Active</v>
      </c>
    </row>
    <row r="184" ht="15.75" customHeight="1">
      <c r="A184" s="28" t="s">
        <v>1395</v>
      </c>
      <c r="B184" s="28" t="s">
        <v>1396</v>
      </c>
      <c r="C184" s="28" t="s">
        <v>8160</v>
      </c>
      <c r="D184" s="28" t="s">
        <v>8161</v>
      </c>
      <c r="E184" s="28" t="s">
        <v>8754</v>
      </c>
      <c r="F184" s="34" t="s">
        <v>8011</v>
      </c>
      <c r="G184" s="28" t="s">
        <v>8663</v>
      </c>
      <c r="H184" s="42" t="s">
        <v>8672</v>
      </c>
      <c r="I184" s="28" t="s">
        <v>8755</v>
      </c>
      <c r="J184" s="28" t="s">
        <v>8674</v>
      </c>
      <c r="K184" s="28" t="s">
        <v>8816</v>
      </c>
      <c r="L184" s="28" t="s">
        <v>7558</v>
      </c>
      <c r="M184" s="28" t="s">
        <v>8669</v>
      </c>
      <c r="N184" s="28" t="s">
        <v>8753</v>
      </c>
      <c r="O184" s="28" t="s">
        <v>8670</v>
      </c>
      <c r="P184" s="29" t="str">
        <f t="array" ref="P184">IFERROR(XLOOKUP(A184, '2_Capability_Map'!$C$2:$C$200, '2_Capability_Map'!$M$2:$M$200, "Active"), "Active")</f>
        <v>Active</v>
      </c>
    </row>
    <row r="185" ht="15.75" customHeight="1">
      <c r="A185" s="28" t="s">
        <v>1395</v>
      </c>
      <c r="B185" s="28" t="s">
        <v>1396</v>
      </c>
      <c r="C185" s="28" t="s">
        <v>8160</v>
      </c>
      <c r="D185" s="28" t="s">
        <v>8161</v>
      </c>
      <c r="E185" s="28" t="s">
        <v>8756</v>
      </c>
      <c r="F185" s="34" t="s">
        <v>8011</v>
      </c>
      <c r="G185" s="28" t="s">
        <v>8757</v>
      </c>
      <c r="H185" s="30" t="s">
        <v>8758</v>
      </c>
      <c r="I185" s="28" t="s">
        <v>8759</v>
      </c>
      <c r="J185" s="28" t="s">
        <v>8674</v>
      </c>
      <c r="K185" s="28" t="s">
        <v>8819</v>
      </c>
      <c r="L185" s="28" t="s">
        <v>7576</v>
      </c>
      <c r="M185" s="28" t="s">
        <v>8669</v>
      </c>
      <c r="N185" s="28" t="s">
        <v>8753</v>
      </c>
      <c r="O185" s="28" t="s">
        <v>8670</v>
      </c>
      <c r="P185" s="29" t="str">
        <f t="array" ref="P185">IFERROR(XLOOKUP(A185, '2_Capability_Map'!$C$2:$C$200, '2_Capability_Map'!$M$2:$M$200, "Active"), "Active")</f>
        <v>Active</v>
      </c>
    </row>
    <row r="186" ht="15.75" customHeight="1">
      <c r="A186" s="28" t="s">
        <v>407</v>
      </c>
      <c r="B186" s="28" t="s">
        <v>408</v>
      </c>
      <c r="C186" s="28" t="s">
        <v>8116</v>
      </c>
      <c r="D186" s="28" t="s">
        <v>8727</v>
      </c>
      <c r="E186" s="28" t="s">
        <v>1527</v>
      </c>
      <c r="F186" s="34" t="s">
        <v>8011</v>
      </c>
      <c r="G186" s="28" t="s">
        <v>8663</v>
      </c>
      <c r="H186" s="42" t="s">
        <v>8672</v>
      </c>
      <c r="I186" s="28" t="s">
        <v>8728</v>
      </c>
      <c r="J186" s="28" t="s">
        <v>8674</v>
      </c>
      <c r="K186" s="28" t="s">
        <v>8820</v>
      </c>
      <c r="L186" s="28" t="s">
        <v>8821</v>
      </c>
      <c r="M186" s="28" t="s">
        <v>8669</v>
      </c>
      <c r="N186" s="28" t="s">
        <v>8038</v>
      </c>
      <c r="O186" s="28" t="s">
        <v>8670</v>
      </c>
      <c r="P186" s="29" t="str">
        <f t="array" ref="P186">IFERROR(XLOOKUP(A186, '2_Capability_Map'!$C$2:$C$200, '2_Capability_Map'!$M$2:$M$200, "Active"), "Active")</f>
        <v>Active</v>
      </c>
    </row>
    <row r="187" ht="15.75" customHeight="1">
      <c r="A187" s="28" t="s">
        <v>407</v>
      </c>
      <c r="B187" s="28" t="s">
        <v>408</v>
      </c>
      <c r="C187" s="28" t="s">
        <v>8116</v>
      </c>
      <c r="D187" s="28" t="s">
        <v>8727</v>
      </c>
      <c r="E187" s="28" t="s">
        <v>1555</v>
      </c>
      <c r="F187" s="34" t="s">
        <v>8011</v>
      </c>
      <c r="G187" s="28" t="s">
        <v>8663</v>
      </c>
      <c r="H187" s="42" t="s">
        <v>8672</v>
      </c>
      <c r="I187" s="28" t="s">
        <v>8730</v>
      </c>
      <c r="J187" s="28" t="s">
        <v>8674</v>
      </c>
      <c r="K187" s="28" t="s">
        <v>8820</v>
      </c>
      <c r="L187" s="28" t="s">
        <v>8822</v>
      </c>
      <c r="M187" s="28" t="s">
        <v>4091</v>
      </c>
      <c r="N187" s="28" t="s">
        <v>8038</v>
      </c>
      <c r="O187" s="28" t="s">
        <v>8670</v>
      </c>
      <c r="P187" s="29" t="str">
        <f t="array" ref="P187">IFERROR(XLOOKUP(A187, '2_Capability_Map'!$C$2:$C$200, '2_Capability_Map'!$M$2:$M$200, "Active"), "Active")</f>
        <v>Active</v>
      </c>
    </row>
    <row r="188" ht="15.75" customHeight="1">
      <c r="A188" s="28" t="s">
        <v>407</v>
      </c>
      <c r="B188" s="28" t="s">
        <v>408</v>
      </c>
      <c r="C188" s="28" t="s">
        <v>8116</v>
      </c>
      <c r="D188" s="28" t="s">
        <v>8727</v>
      </c>
      <c r="E188" s="28" t="s">
        <v>8732</v>
      </c>
      <c r="F188" s="34" t="s">
        <v>8011</v>
      </c>
      <c r="G188" s="28" t="s">
        <v>8663</v>
      </c>
      <c r="H188" s="42" t="s">
        <v>8672</v>
      </c>
      <c r="I188" s="28" t="s">
        <v>8733</v>
      </c>
      <c r="J188" s="28" t="s">
        <v>8674</v>
      </c>
      <c r="K188" s="28" t="s">
        <v>8820</v>
      </c>
      <c r="L188" s="28" t="s">
        <v>8821</v>
      </c>
      <c r="M188" s="28" t="s">
        <v>8669</v>
      </c>
      <c r="N188" s="28" t="s">
        <v>8038</v>
      </c>
      <c r="O188" s="28" t="s">
        <v>8670</v>
      </c>
      <c r="P188" s="29" t="str">
        <f t="array" ref="P188">IFERROR(XLOOKUP(A188, '2_Capability_Map'!$C$2:$C$200, '2_Capability_Map'!$M$2:$M$200, "Active"), "Active")</f>
        <v>Active</v>
      </c>
    </row>
    <row r="189" ht="15.75" customHeight="1">
      <c r="A189" s="28" t="s">
        <v>407</v>
      </c>
      <c r="B189" s="28" t="s">
        <v>408</v>
      </c>
      <c r="C189" s="28" t="s">
        <v>8056</v>
      </c>
      <c r="D189" s="28" t="s">
        <v>8734</v>
      </c>
      <c r="E189" s="28" t="s">
        <v>8738</v>
      </c>
      <c r="F189" s="34" t="s">
        <v>8011</v>
      </c>
      <c r="G189" s="28" t="s">
        <v>8739</v>
      </c>
      <c r="H189" s="42" t="s">
        <v>8672</v>
      </c>
      <c r="I189" s="31" t="s">
        <v>8740</v>
      </c>
      <c r="J189" s="28" t="s">
        <v>8674</v>
      </c>
      <c r="K189" s="28" t="s">
        <v>8820</v>
      </c>
      <c r="L189" s="28" t="s">
        <v>4092</v>
      </c>
      <c r="M189" s="28" t="s">
        <v>8669</v>
      </c>
      <c r="N189" s="28" t="s">
        <v>8186</v>
      </c>
      <c r="O189" s="28" t="s">
        <v>8670</v>
      </c>
      <c r="P189" s="29" t="str">
        <f t="array" ref="P189">IFERROR(XLOOKUP(A189, '2_Capability_Map'!$C$2:$C$200, '2_Capability_Map'!$M$2:$M$200, "Active"), "Active")</f>
        <v>Active</v>
      </c>
    </row>
    <row r="190" ht="15.75" customHeight="1">
      <c r="A190" s="28" t="s">
        <v>407</v>
      </c>
      <c r="B190" s="28" t="s">
        <v>408</v>
      </c>
      <c r="C190" s="28" t="s">
        <v>8056</v>
      </c>
      <c r="D190" s="28" t="s">
        <v>8734</v>
      </c>
      <c r="E190" s="28" t="s">
        <v>8741</v>
      </c>
      <c r="F190" s="34" t="s">
        <v>8011</v>
      </c>
      <c r="G190" s="28" t="s">
        <v>8663</v>
      </c>
      <c r="H190" s="42" t="s">
        <v>8672</v>
      </c>
      <c r="I190" s="28" t="s">
        <v>8742</v>
      </c>
      <c r="J190" s="28" t="s">
        <v>8674</v>
      </c>
      <c r="K190" s="28" t="s">
        <v>8820</v>
      </c>
      <c r="L190" s="28" t="s">
        <v>4106</v>
      </c>
      <c r="M190" s="28" t="s">
        <v>8669</v>
      </c>
      <c r="N190" s="28" t="s">
        <v>8743</v>
      </c>
      <c r="O190" s="28" t="s">
        <v>8670</v>
      </c>
      <c r="P190" s="29" t="str">
        <f t="array" ref="P190">IFERROR(XLOOKUP(A190, '2_Capability_Map'!$C$2:$C$200, '2_Capability_Map'!$M$2:$M$200, "Active"), "Active")</f>
        <v>Active</v>
      </c>
    </row>
    <row r="191" ht="15.75" customHeight="1">
      <c r="A191" s="28" t="s">
        <v>407</v>
      </c>
      <c r="B191" s="28" t="s">
        <v>408</v>
      </c>
      <c r="C191" s="28" t="s">
        <v>8056</v>
      </c>
      <c r="D191" s="28" t="s">
        <v>8734</v>
      </c>
      <c r="E191" s="28" t="s">
        <v>8744</v>
      </c>
      <c r="F191" s="34" t="s">
        <v>8011</v>
      </c>
      <c r="G191" s="28" t="s">
        <v>8663</v>
      </c>
      <c r="H191" s="42" t="s">
        <v>8672</v>
      </c>
      <c r="I191" s="28" t="s">
        <v>8745</v>
      </c>
      <c r="J191" s="28" t="s">
        <v>8674</v>
      </c>
      <c r="K191" s="28" t="s">
        <v>8820</v>
      </c>
      <c r="L191" s="28" t="s">
        <v>4092</v>
      </c>
      <c r="M191" s="28" t="s">
        <v>8669</v>
      </c>
      <c r="N191" s="28" t="s">
        <v>8743</v>
      </c>
      <c r="O191" s="28" t="s">
        <v>8670</v>
      </c>
      <c r="P191" s="29" t="str">
        <f t="array" ref="P191">IFERROR(XLOOKUP(A191, '2_Capability_Map'!$C$2:$C$200, '2_Capability_Map'!$M$2:$M$200, "Active"), "Active")</f>
        <v>Active</v>
      </c>
    </row>
    <row r="192" ht="15.75" customHeight="1">
      <c r="A192" s="28" t="s">
        <v>407</v>
      </c>
      <c r="B192" s="28" t="s">
        <v>408</v>
      </c>
      <c r="C192" s="28" t="s">
        <v>8160</v>
      </c>
      <c r="D192" s="28" t="s">
        <v>8161</v>
      </c>
      <c r="E192" s="28" t="s">
        <v>8751</v>
      </c>
      <c r="F192" s="34" t="s">
        <v>8011</v>
      </c>
      <c r="G192" s="28" t="s">
        <v>8663</v>
      </c>
      <c r="H192" s="42" t="s">
        <v>8672</v>
      </c>
      <c r="I192" s="28" t="s">
        <v>8752</v>
      </c>
      <c r="J192" s="28" t="s">
        <v>8674</v>
      </c>
      <c r="K192" s="28" t="s">
        <v>8820</v>
      </c>
      <c r="L192" s="28" t="s">
        <v>4092</v>
      </c>
      <c r="M192" s="28" t="s">
        <v>8669</v>
      </c>
      <c r="N192" s="28" t="s">
        <v>8753</v>
      </c>
      <c r="O192" s="28" t="s">
        <v>8670</v>
      </c>
      <c r="P192" s="29" t="str">
        <f t="array" ref="P192">IFERROR(XLOOKUP(A192, '2_Capability_Map'!$C$2:$C$200, '2_Capability_Map'!$M$2:$M$200, "Active"), "Active")</f>
        <v>Active</v>
      </c>
    </row>
    <row r="193" ht="15.75" customHeight="1">
      <c r="A193" s="28" t="s">
        <v>407</v>
      </c>
      <c r="B193" s="28" t="s">
        <v>408</v>
      </c>
      <c r="C193" s="28" t="s">
        <v>8160</v>
      </c>
      <c r="D193" s="28" t="s">
        <v>8161</v>
      </c>
      <c r="E193" s="28" t="s">
        <v>8754</v>
      </c>
      <c r="F193" s="34" t="s">
        <v>8011</v>
      </c>
      <c r="G193" s="28" t="s">
        <v>8663</v>
      </c>
      <c r="H193" s="42" t="s">
        <v>8672</v>
      </c>
      <c r="I193" s="28" t="s">
        <v>8755</v>
      </c>
      <c r="J193" s="28" t="s">
        <v>8674</v>
      </c>
      <c r="K193" s="28" t="s">
        <v>8820</v>
      </c>
      <c r="L193" s="28" t="s">
        <v>4092</v>
      </c>
      <c r="M193" s="28" t="s">
        <v>8669</v>
      </c>
      <c r="N193" s="28" t="s">
        <v>8753</v>
      </c>
      <c r="O193" s="28" t="s">
        <v>8670</v>
      </c>
      <c r="P193" s="29" t="str">
        <f t="array" ref="P193">IFERROR(XLOOKUP(A193, '2_Capability_Map'!$C$2:$C$200, '2_Capability_Map'!$M$2:$M$200, "Active"), "Active")</f>
        <v>Active</v>
      </c>
    </row>
    <row r="194" ht="15.75" customHeight="1">
      <c r="A194" s="28" t="s">
        <v>407</v>
      </c>
      <c r="B194" s="28" t="s">
        <v>408</v>
      </c>
      <c r="C194" s="28" t="s">
        <v>8160</v>
      </c>
      <c r="D194" s="28" t="s">
        <v>8161</v>
      </c>
      <c r="E194" s="28" t="s">
        <v>8756</v>
      </c>
      <c r="F194" s="34" t="s">
        <v>8011</v>
      </c>
      <c r="G194" s="28" t="s">
        <v>8757</v>
      </c>
      <c r="H194" s="30" t="s">
        <v>8758</v>
      </c>
      <c r="I194" s="28" t="s">
        <v>8759</v>
      </c>
      <c r="J194" s="28" t="s">
        <v>8674</v>
      </c>
      <c r="K194" s="28" t="s">
        <v>8823</v>
      </c>
      <c r="L194" s="28" t="s">
        <v>4114</v>
      </c>
      <c r="M194" s="28" t="s">
        <v>8669</v>
      </c>
      <c r="N194" s="28" t="s">
        <v>8753</v>
      </c>
      <c r="O194" s="28" t="s">
        <v>8670</v>
      </c>
      <c r="P194" s="29" t="str">
        <f t="array" ref="P194">IFERROR(XLOOKUP(A194, '2_Capability_Map'!$C$2:$C$200, '2_Capability_Map'!$M$2:$M$200, "Active"), "Active")</f>
        <v>Active</v>
      </c>
    </row>
    <row r="195" ht="15.75" customHeight="1">
      <c r="A195" s="28" t="s">
        <v>415</v>
      </c>
      <c r="B195" s="28" t="s">
        <v>416</v>
      </c>
      <c r="C195" s="28" t="s">
        <v>8116</v>
      </c>
      <c r="D195" s="28" t="s">
        <v>8727</v>
      </c>
      <c r="E195" s="28" t="s">
        <v>1527</v>
      </c>
      <c r="F195" s="34" t="s">
        <v>8011</v>
      </c>
      <c r="G195" s="28" t="s">
        <v>8663</v>
      </c>
      <c r="H195" s="42" t="s">
        <v>8672</v>
      </c>
      <c r="I195" s="28" t="s">
        <v>8728</v>
      </c>
      <c r="J195" s="28" t="s">
        <v>8674</v>
      </c>
      <c r="K195" s="28" t="s">
        <v>8824</v>
      </c>
      <c r="L195" s="28" t="s">
        <v>8825</v>
      </c>
      <c r="M195" s="28" t="s">
        <v>8669</v>
      </c>
      <c r="N195" s="28" t="s">
        <v>8038</v>
      </c>
      <c r="O195" s="28" t="s">
        <v>8670</v>
      </c>
      <c r="P195" s="29" t="str">
        <f t="array" ref="P195">IFERROR(XLOOKUP(A195, '2_Capability_Map'!$C$2:$C$200, '2_Capability_Map'!$M$2:$M$200, "Active"), "Active")</f>
        <v>Active</v>
      </c>
    </row>
    <row r="196" ht="15.75" customHeight="1">
      <c r="A196" s="28" t="s">
        <v>415</v>
      </c>
      <c r="B196" s="28" t="s">
        <v>416</v>
      </c>
      <c r="C196" s="28" t="s">
        <v>8116</v>
      </c>
      <c r="D196" s="28" t="s">
        <v>8727</v>
      </c>
      <c r="E196" s="28" t="s">
        <v>1555</v>
      </c>
      <c r="F196" s="34" t="s">
        <v>8011</v>
      </c>
      <c r="G196" s="28" t="s">
        <v>8663</v>
      </c>
      <c r="H196" s="42" t="s">
        <v>8672</v>
      </c>
      <c r="I196" s="28" t="s">
        <v>8730</v>
      </c>
      <c r="J196" s="28" t="s">
        <v>8674</v>
      </c>
      <c r="K196" s="28" t="s">
        <v>8824</v>
      </c>
      <c r="L196" s="28" t="s">
        <v>8826</v>
      </c>
      <c r="M196" s="28" t="s">
        <v>4121</v>
      </c>
      <c r="N196" s="28" t="s">
        <v>8038</v>
      </c>
      <c r="O196" s="28" t="s">
        <v>8670</v>
      </c>
      <c r="P196" s="29" t="str">
        <f t="array" ref="P196">IFERROR(XLOOKUP(A196, '2_Capability_Map'!$C$2:$C$200, '2_Capability_Map'!$M$2:$M$200, "Active"), "Active")</f>
        <v>Active</v>
      </c>
    </row>
    <row r="197" ht="15.75" customHeight="1">
      <c r="A197" s="28" t="s">
        <v>415</v>
      </c>
      <c r="B197" s="28" t="s">
        <v>416</v>
      </c>
      <c r="C197" s="28" t="s">
        <v>8116</v>
      </c>
      <c r="D197" s="28" t="s">
        <v>8727</v>
      </c>
      <c r="E197" s="28" t="s">
        <v>8732</v>
      </c>
      <c r="F197" s="34" t="s">
        <v>8011</v>
      </c>
      <c r="G197" s="28" t="s">
        <v>8663</v>
      </c>
      <c r="H197" s="42" t="s">
        <v>8672</v>
      </c>
      <c r="I197" s="28" t="s">
        <v>8733</v>
      </c>
      <c r="J197" s="28" t="s">
        <v>8674</v>
      </c>
      <c r="K197" s="28" t="s">
        <v>8824</v>
      </c>
      <c r="L197" s="28" t="s">
        <v>8825</v>
      </c>
      <c r="M197" s="28" t="s">
        <v>8669</v>
      </c>
      <c r="N197" s="28" t="s">
        <v>8038</v>
      </c>
      <c r="O197" s="28" t="s">
        <v>8670</v>
      </c>
      <c r="P197" s="29" t="str">
        <f t="array" ref="P197">IFERROR(XLOOKUP(A197, '2_Capability_Map'!$C$2:$C$200, '2_Capability_Map'!$M$2:$M$200, "Active"), "Active")</f>
        <v>Active</v>
      </c>
    </row>
    <row r="198" ht="15.75" customHeight="1">
      <c r="A198" s="28" t="s">
        <v>415</v>
      </c>
      <c r="B198" s="28" t="s">
        <v>416</v>
      </c>
      <c r="C198" s="28" t="s">
        <v>8056</v>
      </c>
      <c r="D198" s="28" t="s">
        <v>8734</v>
      </c>
      <c r="E198" s="28" t="s">
        <v>8738</v>
      </c>
      <c r="F198" s="34" t="s">
        <v>8011</v>
      </c>
      <c r="G198" s="28" t="s">
        <v>8739</v>
      </c>
      <c r="H198" s="42" t="s">
        <v>8672</v>
      </c>
      <c r="I198" s="31" t="s">
        <v>8740</v>
      </c>
      <c r="J198" s="28" t="s">
        <v>8674</v>
      </c>
      <c r="K198" s="28" t="s">
        <v>8824</v>
      </c>
      <c r="L198" s="28" t="s">
        <v>4122</v>
      </c>
      <c r="M198" s="28" t="s">
        <v>8669</v>
      </c>
      <c r="N198" s="28" t="s">
        <v>8186</v>
      </c>
      <c r="O198" s="28" t="s">
        <v>8670</v>
      </c>
      <c r="P198" s="29" t="str">
        <f t="array" ref="P198">IFERROR(XLOOKUP(A198, '2_Capability_Map'!$C$2:$C$200, '2_Capability_Map'!$M$2:$M$200, "Active"), "Active")</f>
        <v>Active</v>
      </c>
    </row>
    <row r="199" ht="15.75" customHeight="1">
      <c r="A199" s="28" t="s">
        <v>415</v>
      </c>
      <c r="B199" s="28" t="s">
        <v>416</v>
      </c>
      <c r="C199" s="28" t="s">
        <v>8056</v>
      </c>
      <c r="D199" s="28" t="s">
        <v>8734</v>
      </c>
      <c r="E199" s="28" t="s">
        <v>8741</v>
      </c>
      <c r="F199" s="34" t="s">
        <v>8011</v>
      </c>
      <c r="G199" s="28" t="s">
        <v>8663</v>
      </c>
      <c r="H199" s="42" t="s">
        <v>8672</v>
      </c>
      <c r="I199" s="28" t="s">
        <v>8742</v>
      </c>
      <c r="J199" s="28" t="s">
        <v>8674</v>
      </c>
      <c r="K199" s="28" t="s">
        <v>8824</v>
      </c>
      <c r="L199" s="28" t="s">
        <v>4134</v>
      </c>
      <c r="M199" s="28" t="s">
        <v>8669</v>
      </c>
      <c r="N199" s="28" t="s">
        <v>8743</v>
      </c>
      <c r="O199" s="28" t="s">
        <v>8670</v>
      </c>
      <c r="P199" s="29" t="str">
        <f t="array" ref="P199">IFERROR(XLOOKUP(A199, '2_Capability_Map'!$C$2:$C$200, '2_Capability_Map'!$M$2:$M$200, "Active"), "Active")</f>
        <v>Active</v>
      </c>
    </row>
    <row r="200" ht="15.75" customHeight="1">
      <c r="A200" s="28" t="s">
        <v>415</v>
      </c>
      <c r="B200" s="28" t="s">
        <v>416</v>
      </c>
      <c r="C200" s="28" t="s">
        <v>8056</v>
      </c>
      <c r="D200" s="28" t="s">
        <v>8734</v>
      </c>
      <c r="E200" s="28" t="s">
        <v>8744</v>
      </c>
      <c r="F200" s="34" t="s">
        <v>8011</v>
      </c>
      <c r="G200" s="28" t="s">
        <v>8663</v>
      </c>
      <c r="H200" s="42" t="s">
        <v>8672</v>
      </c>
      <c r="I200" s="28" t="s">
        <v>8745</v>
      </c>
      <c r="J200" s="28" t="s">
        <v>8674</v>
      </c>
      <c r="K200" s="28" t="s">
        <v>8824</v>
      </c>
      <c r="L200" s="28" t="s">
        <v>4122</v>
      </c>
      <c r="M200" s="28" t="s">
        <v>8669</v>
      </c>
      <c r="N200" s="28" t="s">
        <v>8743</v>
      </c>
      <c r="O200" s="28" t="s">
        <v>8670</v>
      </c>
      <c r="P200" s="29" t="str">
        <f t="array" ref="P200">IFERROR(XLOOKUP(A200, '2_Capability_Map'!$C$2:$C$200, '2_Capability_Map'!$M$2:$M$200, "Active"), "Active")</f>
        <v>Active</v>
      </c>
    </row>
    <row r="201" ht="15.75" customHeight="1">
      <c r="A201" s="28" t="s">
        <v>415</v>
      </c>
      <c r="B201" s="28" t="s">
        <v>416</v>
      </c>
      <c r="C201" s="28" t="s">
        <v>8160</v>
      </c>
      <c r="D201" s="28" t="s">
        <v>8161</v>
      </c>
      <c r="E201" s="28" t="s">
        <v>8751</v>
      </c>
      <c r="F201" s="34" t="s">
        <v>8011</v>
      </c>
      <c r="G201" s="28" t="s">
        <v>8663</v>
      </c>
      <c r="H201" s="42" t="s">
        <v>8672</v>
      </c>
      <c r="I201" s="28" t="s">
        <v>8752</v>
      </c>
      <c r="J201" s="28" t="s">
        <v>8674</v>
      </c>
      <c r="K201" s="28" t="s">
        <v>8824</v>
      </c>
      <c r="L201" s="28" t="s">
        <v>4122</v>
      </c>
      <c r="M201" s="28" t="s">
        <v>8669</v>
      </c>
      <c r="N201" s="28" t="s">
        <v>8753</v>
      </c>
      <c r="O201" s="28" t="s">
        <v>8670</v>
      </c>
      <c r="P201" s="29" t="str">
        <f t="array" ref="P201">IFERROR(XLOOKUP(A201, '2_Capability_Map'!$C$2:$C$200, '2_Capability_Map'!$M$2:$M$200, "Active"), "Active")</f>
        <v>Active</v>
      </c>
    </row>
    <row r="202" ht="15.75" customHeight="1">
      <c r="A202" s="28" t="s">
        <v>415</v>
      </c>
      <c r="B202" s="28" t="s">
        <v>416</v>
      </c>
      <c r="C202" s="28" t="s">
        <v>8160</v>
      </c>
      <c r="D202" s="28" t="s">
        <v>8161</v>
      </c>
      <c r="E202" s="28" t="s">
        <v>8754</v>
      </c>
      <c r="F202" s="34" t="s">
        <v>8011</v>
      </c>
      <c r="G202" s="28" t="s">
        <v>8663</v>
      </c>
      <c r="H202" s="42" t="s">
        <v>8672</v>
      </c>
      <c r="I202" s="28" t="s">
        <v>8755</v>
      </c>
      <c r="J202" s="28" t="s">
        <v>8674</v>
      </c>
      <c r="K202" s="28" t="s">
        <v>8824</v>
      </c>
      <c r="L202" s="28" t="s">
        <v>4122</v>
      </c>
      <c r="M202" s="28" t="s">
        <v>8669</v>
      </c>
      <c r="N202" s="28" t="s">
        <v>8753</v>
      </c>
      <c r="O202" s="28" t="s">
        <v>8670</v>
      </c>
      <c r="P202" s="29" t="str">
        <f t="array" ref="P202">IFERROR(XLOOKUP(A202, '2_Capability_Map'!$C$2:$C$200, '2_Capability_Map'!$M$2:$M$200, "Active"), "Active")</f>
        <v>Active</v>
      </c>
    </row>
    <row r="203" ht="15.75" customHeight="1">
      <c r="A203" s="28" t="s">
        <v>415</v>
      </c>
      <c r="B203" s="28" t="s">
        <v>416</v>
      </c>
      <c r="C203" s="28" t="s">
        <v>8160</v>
      </c>
      <c r="D203" s="28" t="s">
        <v>8161</v>
      </c>
      <c r="E203" s="28" t="s">
        <v>8756</v>
      </c>
      <c r="F203" s="34" t="s">
        <v>8011</v>
      </c>
      <c r="G203" s="28" t="s">
        <v>8757</v>
      </c>
      <c r="H203" s="30" t="s">
        <v>8758</v>
      </c>
      <c r="I203" s="28" t="s">
        <v>8759</v>
      </c>
      <c r="J203" s="28" t="s">
        <v>8674</v>
      </c>
      <c r="K203" s="28" t="s">
        <v>8827</v>
      </c>
      <c r="L203" s="28" t="s">
        <v>4140</v>
      </c>
      <c r="M203" s="28" t="s">
        <v>8669</v>
      </c>
      <c r="N203" s="28" t="s">
        <v>8753</v>
      </c>
      <c r="O203" s="28" t="s">
        <v>8670</v>
      </c>
      <c r="P203" s="29" t="str">
        <f t="array" ref="P203">IFERROR(XLOOKUP(A203, '2_Capability_Map'!$C$2:$C$200, '2_Capability_Map'!$M$2:$M$200, "Active"), "Active")</f>
        <v>Active</v>
      </c>
    </row>
    <row r="204" ht="15.75" customHeight="1">
      <c r="A204" s="28" t="s">
        <v>420</v>
      </c>
      <c r="B204" s="28" t="s">
        <v>421</v>
      </c>
      <c r="C204" s="28" t="s">
        <v>8116</v>
      </c>
      <c r="D204" s="28" t="s">
        <v>8727</v>
      </c>
      <c r="E204" s="28" t="s">
        <v>1527</v>
      </c>
      <c r="F204" s="34" t="s">
        <v>8011</v>
      </c>
      <c r="G204" s="28" t="s">
        <v>8663</v>
      </c>
      <c r="H204" s="42" t="s">
        <v>8672</v>
      </c>
      <c r="I204" s="28" t="s">
        <v>8728</v>
      </c>
      <c r="J204" s="28" t="s">
        <v>8674</v>
      </c>
      <c r="K204" s="28" t="s">
        <v>8828</v>
      </c>
      <c r="L204" s="28" t="s">
        <v>8829</v>
      </c>
      <c r="M204" s="28" t="s">
        <v>8669</v>
      </c>
      <c r="N204" s="28" t="s">
        <v>8038</v>
      </c>
      <c r="O204" s="28" t="s">
        <v>8670</v>
      </c>
      <c r="P204" s="29" t="str">
        <f t="array" ref="P204">IFERROR(XLOOKUP(A204, '2_Capability_Map'!$C$2:$C$200, '2_Capability_Map'!$M$2:$M$200, "Active"), "Active")</f>
        <v>Active</v>
      </c>
    </row>
    <row r="205" ht="15.75" customHeight="1">
      <c r="A205" s="28" t="s">
        <v>420</v>
      </c>
      <c r="B205" s="28" t="s">
        <v>421</v>
      </c>
      <c r="C205" s="28" t="s">
        <v>8116</v>
      </c>
      <c r="D205" s="28" t="s">
        <v>8727</v>
      </c>
      <c r="E205" s="28" t="s">
        <v>1555</v>
      </c>
      <c r="F205" s="34" t="s">
        <v>8011</v>
      </c>
      <c r="G205" s="28" t="s">
        <v>8663</v>
      </c>
      <c r="H205" s="42" t="s">
        <v>8672</v>
      </c>
      <c r="I205" s="28" t="s">
        <v>8730</v>
      </c>
      <c r="J205" s="28" t="s">
        <v>8674</v>
      </c>
      <c r="K205" s="28" t="s">
        <v>8828</v>
      </c>
      <c r="L205" s="28" t="s">
        <v>8830</v>
      </c>
      <c r="M205" s="28" t="s">
        <v>4157</v>
      </c>
      <c r="N205" s="28" t="s">
        <v>8038</v>
      </c>
      <c r="O205" s="28" t="s">
        <v>8670</v>
      </c>
      <c r="P205" s="29" t="str">
        <f t="array" ref="P205">IFERROR(XLOOKUP(A205, '2_Capability_Map'!$C$2:$C$200, '2_Capability_Map'!$M$2:$M$200, "Active"), "Active")</f>
        <v>Active</v>
      </c>
    </row>
    <row r="206" ht="15.75" customHeight="1">
      <c r="A206" s="28" t="s">
        <v>420</v>
      </c>
      <c r="B206" s="28" t="s">
        <v>421</v>
      </c>
      <c r="C206" s="28" t="s">
        <v>8116</v>
      </c>
      <c r="D206" s="28" t="s">
        <v>8727</v>
      </c>
      <c r="E206" s="28" t="s">
        <v>8732</v>
      </c>
      <c r="F206" s="34" t="s">
        <v>8011</v>
      </c>
      <c r="G206" s="28" t="s">
        <v>8663</v>
      </c>
      <c r="H206" s="42" t="s">
        <v>8672</v>
      </c>
      <c r="I206" s="28" t="s">
        <v>8733</v>
      </c>
      <c r="J206" s="28" t="s">
        <v>8674</v>
      </c>
      <c r="K206" s="28" t="s">
        <v>8828</v>
      </c>
      <c r="L206" s="28" t="s">
        <v>8829</v>
      </c>
      <c r="M206" s="28" t="s">
        <v>8669</v>
      </c>
      <c r="N206" s="28" t="s">
        <v>8038</v>
      </c>
      <c r="O206" s="28" t="s">
        <v>8670</v>
      </c>
      <c r="P206" s="29" t="str">
        <f t="array" ref="P206">IFERROR(XLOOKUP(A206, '2_Capability_Map'!$C$2:$C$200, '2_Capability_Map'!$M$2:$M$200, "Active"), "Active")</f>
        <v>Active</v>
      </c>
    </row>
    <row r="207" ht="15.75" customHeight="1">
      <c r="A207" s="28" t="s">
        <v>420</v>
      </c>
      <c r="B207" s="28" t="s">
        <v>421</v>
      </c>
      <c r="C207" s="28" t="s">
        <v>8056</v>
      </c>
      <c r="D207" s="28" t="s">
        <v>8734</v>
      </c>
      <c r="E207" s="28" t="s">
        <v>8738</v>
      </c>
      <c r="F207" s="34" t="s">
        <v>8011</v>
      </c>
      <c r="G207" s="28" t="s">
        <v>8739</v>
      </c>
      <c r="H207" s="42" t="s">
        <v>8672</v>
      </c>
      <c r="I207" s="31" t="s">
        <v>8740</v>
      </c>
      <c r="J207" s="28" t="s">
        <v>8674</v>
      </c>
      <c r="K207" s="28" t="s">
        <v>8828</v>
      </c>
      <c r="L207" s="28" t="s">
        <v>4146</v>
      </c>
      <c r="M207" s="28" t="s">
        <v>8669</v>
      </c>
      <c r="N207" s="28" t="s">
        <v>8186</v>
      </c>
      <c r="O207" s="28" t="s">
        <v>8670</v>
      </c>
      <c r="P207" s="29" t="str">
        <f t="array" ref="P207">IFERROR(XLOOKUP(A207, '2_Capability_Map'!$C$2:$C$200, '2_Capability_Map'!$M$2:$M$200, "Active"), "Active")</f>
        <v>Active</v>
      </c>
    </row>
    <row r="208" ht="15.75" customHeight="1">
      <c r="A208" s="28" t="s">
        <v>420</v>
      </c>
      <c r="B208" s="28" t="s">
        <v>421</v>
      </c>
      <c r="C208" s="28" t="s">
        <v>8056</v>
      </c>
      <c r="D208" s="28" t="s">
        <v>8734</v>
      </c>
      <c r="E208" s="28" t="s">
        <v>8741</v>
      </c>
      <c r="F208" s="34" t="s">
        <v>8011</v>
      </c>
      <c r="G208" s="28" t="s">
        <v>8663</v>
      </c>
      <c r="H208" s="42" t="s">
        <v>8672</v>
      </c>
      <c r="I208" s="28" t="s">
        <v>8742</v>
      </c>
      <c r="J208" s="28" t="s">
        <v>8674</v>
      </c>
      <c r="K208" s="28" t="s">
        <v>8828</v>
      </c>
      <c r="L208" s="28" t="s">
        <v>4152</v>
      </c>
      <c r="M208" s="28" t="s">
        <v>8669</v>
      </c>
      <c r="N208" s="28" t="s">
        <v>8743</v>
      </c>
      <c r="O208" s="28" t="s">
        <v>8670</v>
      </c>
      <c r="P208" s="29" t="str">
        <f t="array" ref="P208">IFERROR(XLOOKUP(A208, '2_Capability_Map'!$C$2:$C$200, '2_Capability_Map'!$M$2:$M$200, "Active"), "Active")</f>
        <v>Active</v>
      </c>
    </row>
    <row r="209" ht="15.75" customHeight="1">
      <c r="A209" s="28" t="s">
        <v>420</v>
      </c>
      <c r="B209" s="28" t="s">
        <v>421</v>
      </c>
      <c r="C209" s="28" t="s">
        <v>8056</v>
      </c>
      <c r="D209" s="28" t="s">
        <v>8734</v>
      </c>
      <c r="E209" s="28" t="s">
        <v>8744</v>
      </c>
      <c r="F209" s="34" t="s">
        <v>8011</v>
      </c>
      <c r="G209" s="28" t="s">
        <v>8663</v>
      </c>
      <c r="H209" s="42" t="s">
        <v>8672</v>
      </c>
      <c r="I209" s="28" t="s">
        <v>8745</v>
      </c>
      <c r="J209" s="28" t="s">
        <v>8674</v>
      </c>
      <c r="K209" s="28" t="s">
        <v>8828</v>
      </c>
      <c r="L209" s="28" t="s">
        <v>4146</v>
      </c>
      <c r="M209" s="28" t="s">
        <v>8669</v>
      </c>
      <c r="N209" s="28" t="s">
        <v>8743</v>
      </c>
      <c r="O209" s="28" t="s">
        <v>8670</v>
      </c>
      <c r="P209" s="29" t="str">
        <f t="array" ref="P209">IFERROR(XLOOKUP(A209, '2_Capability_Map'!$C$2:$C$200, '2_Capability_Map'!$M$2:$M$200, "Active"), "Active")</f>
        <v>Active</v>
      </c>
    </row>
    <row r="210" ht="15.75" customHeight="1">
      <c r="A210" s="28" t="s">
        <v>420</v>
      </c>
      <c r="B210" s="28" t="s">
        <v>421</v>
      </c>
      <c r="C210" s="28" t="s">
        <v>8160</v>
      </c>
      <c r="D210" s="28" t="s">
        <v>8161</v>
      </c>
      <c r="E210" s="28" t="s">
        <v>8751</v>
      </c>
      <c r="F210" s="34" t="s">
        <v>8011</v>
      </c>
      <c r="G210" s="28" t="s">
        <v>8663</v>
      </c>
      <c r="H210" s="42" t="s">
        <v>8672</v>
      </c>
      <c r="I210" s="28" t="s">
        <v>8752</v>
      </c>
      <c r="J210" s="28" t="s">
        <v>8674</v>
      </c>
      <c r="K210" s="28" t="s">
        <v>8828</v>
      </c>
      <c r="L210" s="28" t="s">
        <v>4146</v>
      </c>
      <c r="M210" s="28" t="s">
        <v>8669</v>
      </c>
      <c r="N210" s="28" t="s">
        <v>8753</v>
      </c>
      <c r="O210" s="28" t="s">
        <v>8670</v>
      </c>
      <c r="P210" s="29" t="str">
        <f t="array" ref="P210">IFERROR(XLOOKUP(A210, '2_Capability_Map'!$C$2:$C$200, '2_Capability_Map'!$M$2:$M$200, "Active"), "Active")</f>
        <v>Active</v>
      </c>
    </row>
    <row r="211" ht="15.75" customHeight="1">
      <c r="A211" s="28" t="s">
        <v>420</v>
      </c>
      <c r="B211" s="28" t="s">
        <v>421</v>
      </c>
      <c r="C211" s="28" t="s">
        <v>8160</v>
      </c>
      <c r="D211" s="28" t="s">
        <v>8161</v>
      </c>
      <c r="E211" s="28" t="s">
        <v>8754</v>
      </c>
      <c r="F211" s="34" t="s">
        <v>8011</v>
      </c>
      <c r="G211" s="28" t="s">
        <v>8663</v>
      </c>
      <c r="H211" s="42" t="s">
        <v>8672</v>
      </c>
      <c r="I211" s="28" t="s">
        <v>8755</v>
      </c>
      <c r="J211" s="28" t="s">
        <v>8674</v>
      </c>
      <c r="K211" s="28" t="s">
        <v>8828</v>
      </c>
      <c r="L211" s="28" t="s">
        <v>4158</v>
      </c>
      <c r="M211" s="28" t="s">
        <v>8669</v>
      </c>
      <c r="N211" s="28" t="s">
        <v>8753</v>
      </c>
      <c r="O211" s="28" t="s">
        <v>8670</v>
      </c>
      <c r="P211" s="29" t="str">
        <f t="array" ref="P211">IFERROR(XLOOKUP(A211, '2_Capability_Map'!$C$2:$C$200, '2_Capability_Map'!$M$2:$M$200, "Active"), "Active")</f>
        <v>Active</v>
      </c>
    </row>
    <row r="212" ht="15.75" customHeight="1">
      <c r="A212" s="28" t="s">
        <v>420</v>
      </c>
      <c r="B212" s="28" t="s">
        <v>421</v>
      </c>
      <c r="C212" s="28" t="s">
        <v>8160</v>
      </c>
      <c r="D212" s="28" t="s">
        <v>8161</v>
      </c>
      <c r="E212" s="28" t="s">
        <v>8756</v>
      </c>
      <c r="F212" s="34" t="s">
        <v>8011</v>
      </c>
      <c r="G212" s="28" t="s">
        <v>8757</v>
      </c>
      <c r="H212" s="30" t="s">
        <v>8758</v>
      </c>
      <c r="I212" s="28" t="s">
        <v>8759</v>
      </c>
      <c r="J212" s="28" t="s">
        <v>8674</v>
      </c>
      <c r="K212" s="28" t="s">
        <v>8831</v>
      </c>
      <c r="L212" s="28" t="s">
        <v>4146</v>
      </c>
      <c r="M212" s="28" t="s">
        <v>8669</v>
      </c>
      <c r="N212" s="28" t="s">
        <v>8753</v>
      </c>
      <c r="O212" s="28" t="s">
        <v>8670</v>
      </c>
      <c r="P212" s="29" t="str">
        <f t="array" ref="P212">IFERROR(XLOOKUP(A212, '2_Capability_Map'!$C$2:$C$200, '2_Capability_Map'!$M$2:$M$200, "Active"), "Active")</f>
        <v>Active</v>
      </c>
    </row>
    <row r="213" ht="15.75" customHeight="1">
      <c r="A213" s="28" t="s">
        <v>425</v>
      </c>
      <c r="B213" s="28" t="s">
        <v>426</v>
      </c>
      <c r="C213" s="28" t="s">
        <v>8116</v>
      </c>
      <c r="D213" s="28" t="s">
        <v>8727</v>
      </c>
      <c r="E213" s="28" t="s">
        <v>1527</v>
      </c>
      <c r="F213" s="34" t="s">
        <v>8011</v>
      </c>
      <c r="G213" s="28" t="s">
        <v>8663</v>
      </c>
      <c r="H213" s="42" t="s">
        <v>8672</v>
      </c>
      <c r="I213" s="28" t="s">
        <v>8728</v>
      </c>
      <c r="J213" s="28" t="s">
        <v>8674</v>
      </c>
      <c r="K213" s="28" t="s">
        <v>8832</v>
      </c>
      <c r="L213" s="28" t="s">
        <v>8833</v>
      </c>
      <c r="M213" s="28" t="s">
        <v>8669</v>
      </c>
      <c r="N213" s="28" t="s">
        <v>8038</v>
      </c>
      <c r="O213" s="28" t="s">
        <v>8670</v>
      </c>
      <c r="P213" s="29" t="str">
        <f t="array" ref="P213">IFERROR(XLOOKUP(A213, '2_Capability_Map'!$C$2:$C$200, '2_Capability_Map'!$M$2:$M$200, "Active"), "Active")</f>
        <v>Active</v>
      </c>
    </row>
    <row r="214" ht="15.75" customHeight="1">
      <c r="A214" s="28" t="s">
        <v>425</v>
      </c>
      <c r="B214" s="28" t="s">
        <v>426</v>
      </c>
      <c r="C214" s="28" t="s">
        <v>8116</v>
      </c>
      <c r="D214" s="28" t="s">
        <v>8727</v>
      </c>
      <c r="E214" s="28" t="s">
        <v>1555</v>
      </c>
      <c r="F214" s="34" t="s">
        <v>8011</v>
      </c>
      <c r="G214" s="28" t="s">
        <v>8663</v>
      </c>
      <c r="H214" s="42" t="s">
        <v>8672</v>
      </c>
      <c r="I214" s="28" t="s">
        <v>8730</v>
      </c>
      <c r="J214" s="28" t="s">
        <v>8674</v>
      </c>
      <c r="K214" s="28" t="s">
        <v>8832</v>
      </c>
      <c r="L214" s="28" t="s">
        <v>8834</v>
      </c>
      <c r="M214" s="28" t="s">
        <v>4169</v>
      </c>
      <c r="N214" s="28" t="s">
        <v>8038</v>
      </c>
      <c r="O214" s="28" t="s">
        <v>8670</v>
      </c>
      <c r="P214" s="29" t="str">
        <f t="array" ref="P214">IFERROR(XLOOKUP(A214, '2_Capability_Map'!$C$2:$C$200, '2_Capability_Map'!$M$2:$M$200, "Active"), "Active")</f>
        <v>Active</v>
      </c>
    </row>
    <row r="215" ht="15.75" customHeight="1">
      <c r="A215" s="28" t="s">
        <v>425</v>
      </c>
      <c r="B215" s="28" t="s">
        <v>426</v>
      </c>
      <c r="C215" s="28" t="s">
        <v>8116</v>
      </c>
      <c r="D215" s="28" t="s">
        <v>8727</v>
      </c>
      <c r="E215" s="28" t="s">
        <v>8732</v>
      </c>
      <c r="F215" s="34" t="s">
        <v>8011</v>
      </c>
      <c r="G215" s="28" t="s">
        <v>8663</v>
      </c>
      <c r="H215" s="42" t="s">
        <v>8672</v>
      </c>
      <c r="I215" s="28" t="s">
        <v>8733</v>
      </c>
      <c r="J215" s="28" t="s">
        <v>8674</v>
      </c>
      <c r="K215" s="28" t="s">
        <v>8832</v>
      </c>
      <c r="L215" s="28" t="s">
        <v>8833</v>
      </c>
      <c r="M215" s="28" t="s">
        <v>8669</v>
      </c>
      <c r="N215" s="28" t="s">
        <v>8038</v>
      </c>
      <c r="O215" s="28" t="s">
        <v>8670</v>
      </c>
      <c r="P215" s="29" t="str">
        <f t="array" ref="P215">IFERROR(XLOOKUP(A215, '2_Capability_Map'!$C$2:$C$200, '2_Capability_Map'!$M$2:$M$200, "Active"), "Active")</f>
        <v>Active</v>
      </c>
    </row>
    <row r="216" ht="15.75" customHeight="1">
      <c r="A216" s="28" t="s">
        <v>425</v>
      </c>
      <c r="B216" s="28" t="s">
        <v>426</v>
      </c>
      <c r="C216" s="28" t="s">
        <v>8056</v>
      </c>
      <c r="D216" s="28" t="s">
        <v>8734</v>
      </c>
      <c r="E216" s="28" t="s">
        <v>8738</v>
      </c>
      <c r="F216" s="34" t="s">
        <v>8011</v>
      </c>
      <c r="G216" s="28" t="s">
        <v>8739</v>
      </c>
      <c r="H216" s="42" t="s">
        <v>8672</v>
      </c>
      <c r="I216" s="31" t="s">
        <v>8740</v>
      </c>
      <c r="J216" s="28" t="s">
        <v>8674</v>
      </c>
      <c r="K216" s="28" t="s">
        <v>8832</v>
      </c>
      <c r="L216" s="28" t="s">
        <v>4170</v>
      </c>
      <c r="M216" s="28" t="s">
        <v>8669</v>
      </c>
      <c r="N216" s="28" t="s">
        <v>8186</v>
      </c>
      <c r="O216" s="28" t="s">
        <v>8670</v>
      </c>
      <c r="P216" s="29" t="str">
        <f t="array" ref="P216">IFERROR(XLOOKUP(A216, '2_Capability_Map'!$C$2:$C$200, '2_Capability_Map'!$M$2:$M$200, "Active"), "Active")</f>
        <v>Active</v>
      </c>
    </row>
    <row r="217" ht="15.75" customHeight="1">
      <c r="A217" s="28" t="s">
        <v>425</v>
      </c>
      <c r="B217" s="28" t="s">
        <v>426</v>
      </c>
      <c r="C217" s="28" t="s">
        <v>8056</v>
      </c>
      <c r="D217" s="28" t="s">
        <v>8734</v>
      </c>
      <c r="E217" s="28" t="s">
        <v>8741</v>
      </c>
      <c r="F217" s="34" t="s">
        <v>8011</v>
      </c>
      <c r="G217" s="28" t="s">
        <v>8663</v>
      </c>
      <c r="H217" s="42" t="s">
        <v>8672</v>
      </c>
      <c r="I217" s="28" t="s">
        <v>8742</v>
      </c>
      <c r="J217" s="28" t="s">
        <v>8674</v>
      </c>
      <c r="K217" s="28" t="s">
        <v>8832</v>
      </c>
      <c r="L217" s="28" t="s">
        <v>4188</v>
      </c>
      <c r="M217" s="28" t="s">
        <v>8669</v>
      </c>
      <c r="N217" s="28" t="s">
        <v>8743</v>
      </c>
      <c r="O217" s="28" t="s">
        <v>8670</v>
      </c>
      <c r="P217" s="29" t="str">
        <f t="array" ref="P217">IFERROR(XLOOKUP(A217, '2_Capability_Map'!$C$2:$C$200, '2_Capability_Map'!$M$2:$M$200, "Active"), "Active")</f>
        <v>Active</v>
      </c>
    </row>
    <row r="218" ht="15.75" customHeight="1">
      <c r="A218" s="28" t="s">
        <v>425</v>
      </c>
      <c r="B218" s="28" t="s">
        <v>426</v>
      </c>
      <c r="C218" s="28" t="s">
        <v>8056</v>
      </c>
      <c r="D218" s="28" t="s">
        <v>8734</v>
      </c>
      <c r="E218" s="28" t="s">
        <v>8744</v>
      </c>
      <c r="F218" s="34" t="s">
        <v>8011</v>
      </c>
      <c r="G218" s="28" t="s">
        <v>8663</v>
      </c>
      <c r="H218" s="42" t="s">
        <v>8672</v>
      </c>
      <c r="I218" s="28" t="s">
        <v>8745</v>
      </c>
      <c r="J218" s="28" t="s">
        <v>8674</v>
      </c>
      <c r="K218" s="28" t="s">
        <v>8832</v>
      </c>
      <c r="L218" s="28" t="s">
        <v>4170</v>
      </c>
      <c r="M218" s="28" t="s">
        <v>8669</v>
      </c>
      <c r="N218" s="28" t="s">
        <v>8743</v>
      </c>
      <c r="O218" s="28" t="s">
        <v>8670</v>
      </c>
      <c r="P218" s="29" t="str">
        <f t="array" ref="P218">IFERROR(XLOOKUP(A218, '2_Capability_Map'!$C$2:$C$200, '2_Capability_Map'!$M$2:$M$200, "Active"), "Active")</f>
        <v>Active</v>
      </c>
    </row>
    <row r="219" ht="15.75" customHeight="1">
      <c r="A219" s="28" t="s">
        <v>425</v>
      </c>
      <c r="B219" s="28" t="s">
        <v>426</v>
      </c>
      <c r="C219" s="28" t="s">
        <v>8160</v>
      </c>
      <c r="D219" s="28" t="s">
        <v>8161</v>
      </c>
      <c r="E219" s="28" t="s">
        <v>8751</v>
      </c>
      <c r="F219" s="34" t="s">
        <v>8011</v>
      </c>
      <c r="G219" s="28" t="s">
        <v>8663</v>
      </c>
      <c r="H219" s="42" t="s">
        <v>8672</v>
      </c>
      <c r="I219" s="28" t="s">
        <v>8752</v>
      </c>
      <c r="J219" s="28" t="s">
        <v>8674</v>
      </c>
      <c r="K219" s="28" t="s">
        <v>8832</v>
      </c>
      <c r="L219" s="28" t="s">
        <v>4170</v>
      </c>
      <c r="M219" s="28" t="s">
        <v>8669</v>
      </c>
      <c r="N219" s="28" t="s">
        <v>8753</v>
      </c>
      <c r="O219" s="28" t="s">
        <v>8670</v>
      </c>
      <c r="P219" s="29" t="str">
        <f t="array" ref="P219">IFERROR(XLOOKUP(A219, '2_Capability_Map'!$C$2:$C$200, '2_Capability_Map'!$M$2:$M$200, "Active"), "Active")</f>
        <v>Active</v>
      </c>
    </row>
    <row r="220" ht="15.75" customHeight="1">
      <c r="A220" s="28" t="s">
        <v>425</v>
      </c>
      <c r="B220" s="28" t="s">
        <v>426</v>
      </c>
      <c r="C220" s="28" t="s">
        <v>8160</v>
      </c>
      <c r="D220" s="28" t="s">
        <v>8161</v>
      </c>
      <c r="E220" s="28" t="s">
        <v>8754</v>
      </c>
      <c r="F220" s="34" t="s">
        <v>8011</v>
      </c>
      <c r="G220" s="28" t="s">
        <v>8663</v>
      </c>
      <c r="H220" s="42" t="s">
        <v>8672</v>
      </c>
      <c r="I220" s="28" t="s">
        <v>8755</v>
      </c>
      <c r="J220" s="28" t="s">
        <v>8674</v>
      </c>
      <c r="K220" s="28" t="s">
        <v>8832</v>
      </c>
      <c r="L220" s="28" t="s">
        <v>4170</v>
      </c>
      <c r="M220" s="28" t="s">
        <v>8669</v>
      </c>
      <c r="N220" s="28" t="s">
        <v>8753</v>
      </c>
      <c r="O220" s="28" t="s">
        <v>8670</v>
      </c>
      <c r="P220" s="29" t="str">
        <f t="array" ref="P220">IFERROR(XLOOKUP(A220, '2_Capability_Map'!$C$2:$C$200, '2_Capability_Map'!$M$2:$M$200, "Active"), "Active")</f>
        <v>Active</v>
      </c>
    </row>
    <row r="221" ht="15.75" customHeight="1">
      <c r="A221" s="28" t="s">
        <v>425</v>
      </c>
      <c r="B221" s="28" t="s">
        <v>426</v>
      </c>
      <c r="C221" s="28" t="s">
        <v>8160</v>
      </c>
      <c r="D221" s="28" t="s">
        <v>8161</v>
      </c>
      <c r="E221" s="28" t="s">
        <v>8756</v>
      </c>
      <c r="F221" s="34" t="s">
        <v>8011</v>
      </c>
      <c r="G221" s="28" t="s">
        <v>8757</v>
      </c>
      <c r="H221" s="30" t="s">
        <v>8758</v>
      </c>
      <c r="I221" s="28" t="s">
        <v>8759</v>
      </c>
      <c r="J221" s="28" t="s">
        <v>8674</v>
      </c>
      <c r="K221" s="28" t="s">
        <v>8835</v>
      </c>
      <c r="L221" s="28" t="s">
        <v>4182</v>
      </c>
      <c r="M221" s="28" t="s">
        <v>8669</v>
      </c>
      <c r="N221" s="28" t="s">
        <v>8753</v>
      </c>
      <c r="O221" s="28" t="s">
        <v>8670</v>
      </c>
      <c r="P221" s="29" t="str">
        <f t="array" ref="P221">IFERROR(XLOOKUP(A221, '2_Capability_Map'!$C$2:$C$200, '2_Capability_Map'!$M$2:$M$200, "Active"), "Active")</f>
        <v>Active</v>
      </c>
    </row>
    <row r="222" ht="15.75" customHeight="1">
      <c r="A222" s="28" t="s">
        <v>431</v>
      </c>
      <c r="B222" s="28" t="s">
        <v>432</v>
      </c>
      <c r="C222" s="28" t="s">
        <v>8026</v>
      </c>
      <c r="D222" s="28" t="s">
        <v>8661</v>
      </c>
      <c r="E222" s="28" t="s">
        <v>8662</v>
      </c>
      <c r="F222" s="34" t="s">
        <v>8011</v>
      </c>
      <c r="G222" s="28" t="s">
        <v>8663</v>
      </c>
      <c r="H222" s="41" t="s">
        <v>8664</v>
      </c>
      <c r="I222" s="31" t="s">
        <v>8665</v>
      </c>
      <c r="J222" s="28" t="s">
        <v>8666</v>
      </c>
      <c r="K222" s="28" t="s">
        <v>8836</v>
      </c>
      <c r="L222" s="28" t="s">
        <v>4200</v>
      </c>
      <c r="M222" s="28" t="s">
        <v>4199</v>
      </c>
      <c r="N222" s="28" t="s">
        <v>8186</v>
      </c>
      <c r="O222" s="28" t="s">
        <v>8670</v>
      </c>
      <c r="P222" s="29" t="str">
        <f t="array" ref="P222">IFERROR(XLOOKUP(A222, '2_Capability_Map'!$C$2:$C$200, '2_Capability_Map'!$M$2:$M$200, "Active"), "Active")</f>
        <v>Active</v>
      </c>
    </row>
    <row r="223" ht="15.75" customHeight="1">
      <c r="A223" s="28" t="s">
        <v>431</v>
      </c>
      <c r="B223" s="28" t="s">
        <v>432</v>
      </c>
      <c r="C223" s="28" t="s">
        <v>8026</v>
      </c>
      <c r="D223" s="28" t="s">
        <v>8661</v>
      </c>
      <c r="E223" s="28" t="s">
        <v>8671</v>
      </c>
      <c r="F223" s="34" t="s">
        <v>8011</v>
      </c>
      <c r="G223" s="28" t="s">
        <v>8663</v>
      </c>
      <c r="H223" s="42" t="s">
        <v>8672</v>
      </c>
      <c r="I223" s="28" t="s">
        <v>8673</v>
      </c>
      <c r="J223" s="28" t="s">
        <v>8674</v>
      </c>
      <c r="K223" s="28" t="s">
        <v>8837</v>
      </c>
      <c r="L223" s="28" t="s">
        <v>4200</v>
      </c>
      <c r="M223" s="28" t="s">
        <v>4199</v>
      </c>
      <c r="N223" s="28" t="s">
        <v>8676</v>
      </c>
      <c r="O223" s="28" t="s">
        <v>8670</v>
      </c>
      <c r="P223" s="29" t="str">
        <f t="array" ref="P223">IFERROR(XLOOKUP(A223, '2_Capability_Map'!$C$2:$C$200, '2_Capability_Map'!$M$2:$M$200, "Active"), "Active")</f>
        <v>Active</v>
      </c>
    </row>
    <row r="224" ht="15.75" customHeight="1">
      <c r="A224" s="28" t="s">
        <v>431</v>
      </c>
      <c r="B224" s="28" t="s">
        <v>432</v>
      </c>
      <c r="C224" s="28" t="s">
        <v>8041</v>
      </c>
      <c r="D224" s="28" t="s">
        <v>8042</v>
      </c>
      <c r="E224" s="28" t="s">
        <v>8838</v>
      </c>
      <c r="F224" s="34" t="s">
        <v>8011</v>
      </c>
      <c r="G224" s="28" t="s">
        <v>8663</v>
      </c>
      <c r="H224" s="42" t="s">
        <v>8672</v>
      </c>
      <c r="I224" s="28" t="s">
        <v>8839</v>
      </c>
      <c r="J224" s="28" t="s">
        <v>8674</v>
      </c>
      <c r="K224" s="28" t="s">
        <v>8837</v>
      </c>
      <c r="L224" s="28" t="s">
        <v>4200</v>
      </c>
      <c r="M224" s="28" t="s">
        <v>4199</v>
      </c>
      <c r="N224" s="28" t="s">
        <v>8676</v>
      </c>
      <c r="O224" s="28" t="s">
        <v>8670</v>
      </c>
      <c r="P224" s="29" t="str">
        <f t="array" ref="P224">IFERROR(XLOOKUP(A224, '2_Capability_Map'!$C$2:$C$200, '2_Capability_Map'!$M$2:$M$200, "Active"), "Active")</f>
        <v>Active</v>
      </c>
    </row>
    <row r="225" ht="15.75" customHeight="1">
      <c r="A225" s="28" t="s">
        <v>439</v>
      </c>
      <c r="B225" s="28" t="s">
        <v>440</v>
      </c>
      <c r="C225" s="28" t="s">
        <v>8026</v>
      </c>
      <c r="D225" s="28" t="s">
        <v>8661</v>
      </c>
      <c r="E225" s="28" t="s">
        <v>8662</v>
      </c>
      <c r="F225" s="34" t="s">
        <v>8011</v>
      </c>
      <c r="G225" s="28" t="s">
        <v>8663</v>
      </c>
      <c r="H225" s="41" t="s">
        <v>8664</v>
      </c>
      <c r="I225" s="31" t="s">
        <v>8665</v>
      </c>
      <c r="J225" s="28" t="s">
        <v>8666</v>
      </c>
      <c r="K225" s="28" t="s">
        <v>8840</v>
      </c>
      <c r="L225" s="28" t="s">
        <v>2787</v>
      </c>
      <c r="M225" s="28" t="s">
        <v>8669</v>
      </c>
      <c r="N225" s="28" t="s">
        <v>8186</v>
      </c>
      <c r="O225" s="28" t="s">
        <v>8670</v>
      </c>
      <c r="P225" s="29" t="str">
        <f t="array" ref="P225">IFERROR(XLOOKUP(A225, '2_Capability_Map'!$C$2:$C$200, '2_Capability_Map'!$M$2:$M$200, "Active"), "Active")</f>
        <v>Active</v>
      </c>
    </row>
    <row r="226" ht="15.75" customHeight="1">
      <c r="A226" s="28" t="s">
        <v>439</v>
      </c>
      <c r="B226" s="28" t="s">
        <v>440</v>
      </c>
      <c r="C226" s="28" t="s">
        <v>8026</v>
      </c>
      <c r="D226" s="28" t="s">
        <v>8661</v>
      </c>
      <c r="E226" s="28" t="s">
        <v>8671</v>
      </c>
      <c r="F226" s="34" t="s">
        <v>8011</v>
      </c>
      <c r="G226" s="28" t="s">
        <v>8663</v>
      </c>
      <c r="H226" s="42" t="s">
        <v>8672</v>
      </c>
      <c r="I226" s="28" t="s">
        <v>8673</v>
      </c>
      <c r="J226" s="28" t="s">
        <v>8674</v>
      </c>
      <c r="K226" s="28" t="s">
        <v>8841</v>
      </c>
      <c r="L226" s="28" t="s">
        <v>2787</v>
      </c>
      <c r="M226" s="28" t="s">
        <v>8669</v>
      </c>
      <c r="N226" s="28" t="s">
        <v>8676</v>
      </c>
      <c r="O226" s="28" t="s">
        <v>8670</v>
      </c>
      <c r="P226" s="29" t="str">
        <f t="array" ref="P226">IFERROR(XLOOKUP(A226, '2_Capability_Map'!$C$2:$C$200, '2_Capability_Map'!$M$2:$M$200, "Active"), "Active")</f>
        <v>Active</v>
      </c>
    </row>
    <row r="227" ht="15.75" customHeight="1">
      <c r="A227" s="28" t="s">
        <v>439</v>
      </c>
      <c r="B227" s="28" t="s">
        <v>440</v>
      </c>
      <c r="C227" s="28" t="s">
        <v>8041</v>
      </c>
      <c r="D227" s="28" t="s">
        <v>8042</v>
      </c>
      <c r="E227" s="28" t="s">
        <v>8838</v>
      </c>
      <c r="F227" s="34" t="s">
        <v>8011</v>
      </c>
      <c r="G227" s="28" t="s">
        <v>8663</v>
      </c>
      <c r="H227" s="42" t="s">
        <v>8672</v>
      </c>
      <c r="I227" s="28" t="s">
        <v>8839</v>
      </c>
      <c r="J227" s="28" t="s">
        <v>8674</v>
      </c>
      <c r="K227" s="28" t="s">
        <v>8841</v>
      </c>
      <c r="L227" s="28" t="s">
        <v>2787</v>
      </c>
      <c r="M227" s="28" t="s">
        <v>8669</v>
      </c>
      <c r="N227" s="28" t="s">
        <v>8676</v>
      </c>
      <c r="O227" s="28" t="s">
        <v>8670</v>
      </c>
      <c r="P227" s="29" t="str">
        <f t="array" ref="P227">IFERROR(XLOOKUP(A227, '2_Capability_Map'!$C$2:$C$200, '2_Capability_Map'!$M$2:$M$200, "Active"), "Active")</f>
        <v>Active</v>
      </c>
    </row>
    <row r="228" ht="15.75" customHeight="1">
      <c r="A228" s="28" t="s">
        <v>444</v>
      </c>
      <c r="B228" s="28" t="s">
        <v>445</v>
      </c>
      <c r="C228" s="28" t="s">
        <v>8026</v>
      </c>
      <c r="D228" s="28" t="s">
        <v>8661</v>
      </c>
      <c r="E228" s="28" t="s">
        <v>8662</v>
      </c>
      <c r="F228" s="34" t="s">
        <v>8011</v>
      </c>
      <c r="G228" s="28" t="s">
        <v>8663</v>
      </c>
      <c r="H228" s="41" t="s">
        <v>8664</v>
      </c>
      <c r="I228" s="31" t="s">
        <v>8665</v>
      </c>
      <c r="J228" s="28" t="s">
        <v>8666</v>
      </c>
      <c r="K228" s="28" t="s">
        <v>8842</v>
      </c>
      <c r="L228" s="28" t="s">
        <v>4244</v>
      </c>
      <c r="M228" s="28" t="s">
        <v>4243</v>
      </c>
      <c r="N228" s="28" t="s">
        <v>8186</v>
      </c>
      <c r="O228" s="28" t="s">
        <v>8670</v>
      </c>
      <c r="P228" s="29" t="str">
        <f t="array" ref="P228">IFERROR(XLOOKUP(A228, '2_Capability_Map'!$C$2:$C$200, '2_Capability_Map'!$M$2:$M$200, "Active"), "Active")</f>
        <v>Active</v>
      </c>
    </row>
    <row r="229" ht="15.75" customHeight="1">
      <c r="A229" s="28" t="s">
        <v>444</v>
      </c>
      <c r="B229" s="28" t="s">
        <v>445</v>
      </c>
      <c r="C229" s="28" t="s">
        <v>8026</v>
      </c>
      <c r="D229" s="28" t="s">
        <v>8661</v>
      </c>
      <c r="E229" s="28" t="s">
        <v>8671</v>
      </c>
      <c r="F229" s="34" t="s">
        <v>8011</v>
      </c>
      <c r="G229" s="28" t="s">
        <v>8663</v>
      </c>
      <c r="H229" s="42" t="s">
        <v>8672</v>
      </c>
      <c r="I229" s="28" t="s">
        <v>8673</v>
      </c>
      <c r="J229" s="28" t="s">
        <v>8674</v>
      </c>
      <c r="K229" s="28" t="s">
        <v>8843</v>
      </c>
      <c r="L229" s="28" t="s">
        <v>4244</v>
      </c>
      <c r="M229" s="28" t="s">
        <v>4243</v>
      </c>
      <c r="N229" s="28" t="s">
        <v>8676</v>
      </c>
      <c r="O229" s="28" t="s">
        <v>8670</v>
      </c>
      <c r="P229" s="29" t="str">
        <f t="array" ref="P229">IFERROR(XLOOKUP(A229, '2_Capability_Map'!$C$2:$C$200, '2_Capability_Map'!$M$2:$M$200, "Active"), "Active")</f>
        <v>Active</v>
      </c>
    </row>
    <row r="230" ht="15.75" customHeight="1">
      <c r="A230" s="28" t="s">
        <v>444</v>
      </c>
      <c r="B230" s="28" t="s">
        <v>445</v>
      </c>
      <c r="C230" s="28" t="s">
        <v>8041</v>
      </c>
      <c r="D230" s="28" t="s">
        <v>8042</v>
      </c>
      <c r="E230" s="28" t="s">
        <v>8838</v>
      </c>
      <c r="F230" s="34" t="s">
        <v>8011</v>
      </c>
      <c r="G230" s="28" t="s">
        <v>8663</v>
      </c>
      <c r="H230" s="42" t="s">
        <v>8672</v>
      </c>
      <c r="I230" s="28" t="s">
        <v>8839</v>
      </c>
      <c r="J230" s="28" t="s">
        <v>8674</v>
      </c>
      <c r="K230" s="28" t="s">
        <v>8843</v>
      </c>
      <c r="L230" s="28" t="s">
        <v>4244</v>
      </c>
      <c r="M230" s="28" t="s">
        <v>4243</v>
      </c>
      <c r="N230" s="28" t="s">
        <v>8676</v>
      </c>
      <c r="O230" s="28" t="s">
        <v>8670</v>
      </c>
      <c r="P230" s="29" t="str">
        <f t="array" ref="P230">IFERROR(XLOOKUP(A230, '2_Capability_Map'!$C$2:$C$200, '2_Capability_Map'!$M$2:$M$200, "Active"), "Active")</f>
        <v>Active</v>
      </c>
    </row>
    <row r="231" ht="15.75" customHeight="1">
      <c r="A231" s="28" t="s">
        <v>450</v>
      </c>
      <c r="B231" s="28" t="s">
        <v>451</v>
      </c>
      <c r="C231" s="28" t="s">
        <v>8026</v>
      </c>
      <c r="D231" s="28" t="s">
        <v>8661</v>
      </c>
      <c r="E231" s="28" t="s">
        <v>8662</v>
      </c>
      <c r="F231" s="34" t="s">
        <v>8011</v>
      </c>
      <c r="G231" s="28" t="s">
        <v>8663</v>
      </c>
      <c r="H231" s="41" t="s">
        <v>8664</v>
      </c>
      <c r="I231" s="31" t="s">
        <v>8665</v>
      </c>
      <c r="J231" s="28" t="s">
        <v>8666</v>
      </c>
      <c r="K231" s="28" t="s">
        <v>8844</v>
      </c>
      <c r="L231" s="28" t="s">
        <v>2867</v>
      </c>
      <c r="M231" s="28" t="s">
        <v>8669</v>
      </c>
      <c r="N231" s="28" t="s">
        <v>8186</v>
      </c>
      <c r="O231" s="28" t="s">
        <v>8670</v>
      </c>
      <c r="P231" s="29" t="str">
        <f t="array" ref="P231">IFERROR(XLOOKUP(A231, '2_Capability_Map'!$C$2:$C$200, '2_Capability_Map'!$M$2:$M$200, "Active"), "Active")</f>
        <v>Active</v>
      </c>
    </row>
    <row r="232" ht="15.75" customHeight="1">
      <c r="A232" s="28" t="s">
        <v>450</v>
      </c>
      <c r="B232" s="28" t="s">
        <v>451</v>
      </c>
      <c r="C232" s="28" t="s">
        <v>8026</v>
      </c>
      <c r="D232" s="28" t="s">
        <v>8661</v>
      </c>
      <c r="E232" s="28" t="s">
        <v>8671</v>
      </c>
      <c r="F232" s="34" t="s">
        <v>8011</v>
      </c>
      <c r="G232" s="28" t="s">
        <v>8663</v>
      </c>
      <c r="H232" s="42" t="s">
        <v>8672</v>
      </c>
      <c r="I232" s="28" t="s">
        <v>8673</v>
      </c>
      <c r="J232" s="28" t="s">
        <v>8674</v>
      </c>
      <c r="K232" s="28" t="s">
        <v>8845</v>
      </c>
      <c r="L232" s="28" t="s">
        <v>2867</v>
      </c>
      <c r="M232" s="28" t="s">
        <v>8669</v>
      </c>
      <c r="N232" s="28" t="s">
        <v>8676</v>
      </c>
      <c r="O232" s="28" t="s">
        <v>8670</v>
      </c>
      <c r="P232" s="29" t="str">
        <f t="array" ref="P232">IFERROR(XLOOKUP(A232, '2_Capability_Map'!$C$2:$C$200, '2_Capability_Map'!$M$2:$M$200, "Active"), "Active")</f>
        <v>Active</v>
      </c>
    </row>
    <row r="233" ht="15.75" customHeight="1">
      <c r="A233" s="28" t="s">
        <v>450</v>
      </c>
      <c r="B233" s="28" t="s">
        <v>451</v>
      </c>
      <c r="C233" s="28" t="s">
        <v>8041</v>
      </c>
      <c r="D233" s="28" t="s">
        <v>8042</v>
      </c>
      <c r="E233" s="28" t="s">
        <v>8838</v>
      </c>
      <c r="F233" s="34" t="s">
        <v>8011</v>
      </c>
      <c r="G233" s="28" t="s">
        <v>8663</v>
      </c>
      <c r="H233" s="42" t="s">
        <v>8672</v>
      </c>
      <c r="I233" s="28" t="s">
        <v>8839</v>
      </c>
      <c r="J233" s="28" t="s">
        <v>8674</v>
      </c>
      <c r="K233" s="28" t="s">
        <v>8845</v>
      </c>
      <c r="L233" s="28" t="s">
        <v>2867</v>
      </c>
      <c r="M233" s="28" t="s">
        <v>8669</v>
      </c>
      <c r="N233" s="28" t="s">
        <v>8676</v>
      </c>
      <c r="O233" s="28" t="s">
        <v>8670</v>
      </c>
      <c r="P233" s="29" t="str">
        <f t="array" ref="P233">IFERROR(XLOOKUP(A233, '2_Capability_Map'!$C$2:$C$200, '2_Capability_Map'!$M$2:$M$200, "Active"), "Active")</f>
        <v>Active</v>
      </c>
    </row>
    <row r="234" ht="15.75" customHeight="1">
      <c r="A234" s="28" t="s">
        <v>455</v>
      </c>
      <c r="B234" s="28" t="s">
        <v>456</v>
      </c>
      <c r="C234" s="28" t="s">
        <v>8026</v>
      </c>
      <c r="D234" s="28" t="s">
        <v>8661</v>
      </c>
      <c r="E234" s="28" t="s">
        <v>8662</v>
      </c>
      <c r="F234" s="34" t="s">
        <v>8011</v>
      </c>
      <c r="G234" s="28" t="s">
        <v>8663</v>
      </c>
      <c r="H234" s="41" t="s">
        <v>8664</v>
      </c>
      <c r="I234" s="31" t="s">
        <v>8665</v>
      </c>
      <c r="J234" s="28" t="s">
        <v>8666</v>
      </c>
      <c r="K234" s="28" t="s">
        <v>8846</v>
      </c>
      <c r="L234" s="28" t="s">
        <v>2896</v>
      </c>
      <c r="M234" s="28" t="s">
        <v>8669</v>
      </c>
      <c r="N234" s="28" t="s">
        <v>8186</v>
      </c>
      <c r="O234" s="28" t="s">
        <v>8670</v>
      </c>
      <c r="P234" s="29" t="str">
        <f t="array" ref="P234">IFERROR(XLOOKUP(A234, '2_Capability_Map'!$C$2:$C$200, '2_Capability_Map'!$M$2:$M$200, "Active"), "Active")</f>
        <v>Active</v>
      </c>
    </row>
    <row r="235" ht="15.75" customHeight="1">
      <c r="A235" s="28" t="s">
        <v>455</v>
      </c>
      <c r="B235" s="28" t="s">
        <v>456</v>
      </c>
      <c r="C235" s="28" t="s">
        <v>8026</v>
      </c>
      <c r="D235" s="28" t="s">
        <v>8661</v>
      </c>
      <c r="E235" s="28" t="s">
        <v>8671</v>
      </c>
      <c r="F235" s="34" t="s">
        <v>8011</v>
      </c>
      <c r="G235" s="28" t="s">
        <v>8663</v>
      </c>
      <c r="H235" s="42" t="s">
        <v>8672</v>
      </c>
      <c r="I235" s="28" t="s">
        <v>8673</v>
      </c>
      <c r="J235" s="28" t="s">
        <v>8674</v>
      </c>
      <c r="K235" s="28" t="s">
        <v>8847</v>
      </c>
      <c r="L235" s="28" t="s">
        <v>2896</v>
      </c>
      <c r="M235" s="28" t="s">
        <v>8669</v>
      </c>
      <c r="N235" s="28" t="s">
        <v>8676</v>
      </c>
      <c r="O235" s="28" t="s">
        <v>8670</v>
      </c>
      <c r="P235" s="29" t="str">
        <f t="array" ref="P235">IFERROR(XLOOKUP(A235, '2_Capability_Map'!$C$2:$C$200, '2_Capability_Map'!$M$2:$M$200, "Active"), "Active")</f>
        <v>Active</v>
      </c>
    </row>
    <row r="236" ht="15.75" customHeight="1">
      <c r="A236" s="28" t="s">
        <v>455</v>
      </c>
      <c r="B236" s="28" t="s">
        <v>456</v>
      </c>
      <c r="C236" s="28" t="s">
        <v>8041</v>
      </c>
      <c r="D236" s="28" t="s">
        <v>8042</v>
      </c>
      <c r="E236" s="28" t="s">
        <v>8838</v>
      </c>
      <c r="F236" s="34" t="s">
        <v>8011</v>
      </c>
      <c r="G236" s="28" t="s">
        <v>8663</v>
      </c>
      <c r="H236" s="42" t="s">
        <v>8672</v>
      </c>
      <c r="I236" s="28" t="s">
        <v>8839</v>
      </c>
      <c r="J236" s="28" t="s">
        <v>8674</v>
      </c>
      <c r="K236" s="28" t="s">
        <v>8847</v>
      </c>
      <c r="L236" s="28" t="s">
        <v>2896</v>
      </c>
      <c r="M236" s="28" t="s">
        <v>8669</v>
      </c>
      <c r="N236" s="28" t="s">
        <v>8676</v>
      </c>
      <c r="O236" s="28" t="s">
        <v>8670</v>
      </c>
      <c r="P236" s="29" t="str">
        <f t="array" ref="P236">IFERROR(XLOOKUP(A236, '2_Capability_Map'!$C$2:$C$200, '2_Capability_Map'!$M$2:$M$200, "Active"), "Active")</f>
        <v>Active</v>
      </c>
    </row>
    <row r="237" ht="15.75" customHeight="1">
      <c r="A237" s="28" t="s">
        <v>1461</v>
      </c>
      <c r="B237" s="28" t="s">
        <v>1462</v>
      </c>
      <c r="C237" s="28" t="s">
        <v>8026</v>
      </c>
      <c r="D237" s="28" t="s">
        <v>8661</v>
      </c>
      <c r="E237" s="28" t="s">
        <v>8662</v>
      </c>
      <c r="F237" s="34" t="s">
        <v>8011</v>
      </c>
      <c r="G237" s="28" t="s">
        <v>8663</v>
      </c>
      <c r="H237" s="41" t="s">
        <v>8664</v>
      </c>
      <c r="I237" s="31" t="s">
        <v>8665</v>
      </c>
      <c r="J237" s="28" t="s">
        <v>8666</v>
      </c>
      <c r="K237" s="28" t="s">
        <v>8848</v>
      </c>
      <c r="L237" s="28" t="s">
        <v>7932</v>
      </c>
      <c r="M237" s="28" t="s">
        <v>7931</v>
      </c>
      <c r="N237" s="28" t="s">
        <v>8186</v>
      </c>
      <c r="O237" s="28" t="s">
        <v>8670</v>
      </c>
      <c r="P237" s="29" t="str">
        <f t="array" ref="P237">IFERROR(XLOOKUP(A237, '2_Capability_Map'!$C$2:$C$200, '2_Capability_Map'!$M$2:$M$200, "Active"), "Active")</f>
        <v>Active</v>
      </c>
    </row>
    <row r="238" ht="15.75" customHeight="1">
      <c r="A238" s="28" t="s">
        <v>1461</v>
      </c>
      <c r="B238" s="28" t="s">
        <v>1462</v>
      </c>
      <c r="C238" s="28" t="s">
        <v>8026</v>
      </c>
      <c r="D238" s="28" t="s">
        <v>8661</v>
      </c>
      <c r="E238" s="28" t="s">
        <v>8671</v>
      </c>
      <c r="F238" s="34" t="s">
        <v>8011</v>
      </c>
      <c r="G238" s="28" t="s">
        <v>8663</v>
      </c>
      <c r="H238" s="42" t="s">
        <v>8672</v>
      </c>
      <c r="I238" s="28" t="s">
        <v>8673</v>
      </c>
      <c r="J238" s="28" t="s">
        <v>8674</v>
      </c>
      <c r="K238" s="28" t="s">
        <v>8849</v>
      </c>
      <c r="L238" s="28" t="s">
        <v>7932</v>
      </c>
      <c r="M238" s="28" t="s">
        <v>7931</v>
      </c>
      <c r="N238" s="28" t="s">
        <v>8676</v>
      </c>
      <c r="O238" s="28" t="s">
        <v>8670</v>
      </c>
      <c r="P238" s="29" t="str">
        <f t="array" ref="P238">IFERROR(XLOOKUP(A238, '2_Capability_Map'!$C$2:$C$200, '2_Capability_Map'!$M$2:$M$200, "Active"), "Active")</f>
        <v>Active</v>
      </c>
    </row>
    <row r="239" ht="15.75" customHeight="1">
      <c r="A239" s="28" t="s">
        <v>1461</v>
      </c>
      <c r="B239" s="28" t="s">
        <v>1462</v>
      </c>
      <c r="C239" s="28" t="s">
        <v>8041</v>
      </c>
      <c r="D239" s="28" t="s">
        <v>8042</v>
      </c>
      <c r="E239" s="28" t="s">
        <v>8838</v>
      </c>
      <c r="F239" s="34" t="s">
        <v>8011</v>
      </c>
      <c r="G239" s="28" t="s">
        <v>8663</v>
      </c>
      <c r="H239" s="42" t="s">
        <v>8672</v>
      </c>
      <c r="I239" s="28" t="s">
        <v>8839</v>
      </c>
      <c r="J239" s="28" t="s">
        <v>8674</v>
      </c>
      <c r="K239" s="28" t="s">
        <v>8849</v>
      </c>
      <c r="L239" s="28" t="s">
        <v>7932</v>
      </c>
      <c r="M239" s="28" t="s">
        <v>7931</v>
      </c>
      <c r="N239" s="28" t="s">
        <v>8676</v>
      </c>
      <c r="O239" s="28" t="s">
        <v>8670</v>
      </c>
      <c r="P239" s="29" t="str">
        <f t="array" ref="P239">IFERROR(XLOOKUP(A239, '2_Capability_Map'!$C$2:$C$200, '2_Capability_Map'!$M$2:$M$200, "Active"), "Active")</f>
        <v>Active</v>
      </c>
    </row>
    <row r="240" ht="15.75" customHeight="1">
      <c r="A240" s="28" t="s">
        <v>1466</v>
      </c>
      <c r="B240" s="28" t="s">
        <v>1467</v>
      </c>
      <c r="C240" s="28" t="s">
        <v>8026</v>
      </c>
      <c r="D240" s="28" t="s">
        <v>8661</v>
      </c>
      <c r="E240" s="28" t="s">
        <v>8662</v>
      </c>
      <c r="F240" s="34" t="s">
        <v>8011</v>
      </c>
      <c r="G240" s="28" t="s">
        <v>8663</v>
      </c>
      <c r="H240" s="41" t="s">
        <v>8664</v>
      </c>
      <c r="I240" s="31" t="s">
        <v>8665</v>
      </c>
      <c r="J240" s="28" t="s">
        <v>8666</v>
      </c>
      <c r="K240" s="28" t="s">
        <v>8850</v>
      </c>
      <c r="L240" s="28" t="s">
        <v>7962</v>
      </c>
      <c r="M240" s="28" t="s">
        <v>7961</v>
      </c>
      <c r="N240" s="28" t="s">
        <v>8186</v>
      </c>
      <c r="O240" s="28" t="s">
        <v>8670</v>
      </c>
      <c r="P240" s="29" t="str">
        <f t="array" ref="P240">IFERROR(XLOOKUP(A240, '2_Capability_Map'!$C$2:$C$200, '2_Capability_Map'!$M$2:$M$200, "Active"), "Active")</f>
        <v>Active</v>
      </c>
    </row>
    <row r="241" ht="15.75" customHeight="1">
      <c r="A241" s="28" t="s">
        <v>1466</v>
      </c>
      <c r="B241" s="28" t="s">
        <v>1467</v>
      </c>
      <c r="C241" s="28" t="s">
        <v>8026</v>
      </c>
      <c r="D241" s="28" t="s">
        <v>8661</v>
      </c>
      <c r="E241" s="28" t="s">
        <v>8671</v>
      </c>
      <c r="F241" s="34" t="s">
        <v>8011</v>
      </c>
      <c r="G241" s="28" t="s">
        <v>8663</v>
      </c>
      <c r="H241" s="42" t="s">
        <v>8672</v>
      </c>
      <c r="I241" s="28" t="s">
        <v>8673</v>
      </c>
      <c r="J241" s="28" t="s">
        <v>8674</v>
      </c>
      <c r="K241" s="28" t="s">
        <v>8851</v>
      </c>
      <c r="L241" s="28" t="s">
        <v>7962</v>
      </c>
      <c r="M241" s="28" t="s">
        <v>7961</v>
      </c>
      <c r="N241" s="28" t="s">
        <v>8676</v>
      </c>
      <c r="O241" s="28" t="s">
        <v>8670</v>
      </c>
      <c r="P241" s="29" t="str">
        <f t="array" ref="P241">IFERROR(XLOOKUP(A241, '2_Capability_Map'!$C$2:$C$200, '2_Capability_Map'!$M$2:$M$200, "Active"), "Active")</f>
        <v>Active</v>
      </c>
    </row>
    <row r="242" ht="15.75" customHeight="1">
      <c r="A242" s="28" t="s">
        <v>1466</v>
      </c>
      <c r="B242" s="28" t="s">
        <v>1467</v>
      </c>
      <c r="C242" s="28" t="s">
        <v>8041</v>
      </c>
      <c r="D242" s="28" t="s">
        <v>8042</v>
      </c>
      <c r="E242" s="28" t="s">
        <v>8838</v>
      </c>
      <c r="F242" s="34" t="s">
        <v>8011</v>
      </c>
      <c r="G242" s="28" t="s">
        <v>8663</v>
      </c>
      <c r="H242" s="42" t="s">
        <v>8672</v>
      </c>
      <c r="I242" s="28" t="s">
        <v>8839</v>
      </c>
      <c r="J242" s="28" t="s">
        <v>8674</v>
      </c>
      <c r="K242" s="28" t="s">
        <v>8851</v>
      </c>
      <c r="L242" s="28" t="s">
        <v>7962</v>
      </c>
      <c r="M242" s="28" t="s">
        <v>7961</v>
      </c>
      <c r="N242" s="28" t="s">
        <v>8676</v>
      </c>
      <c r="O242" s="28" t="s">
        <v>8670</v>
      </c>
      <c r="P242" s="29" t="str">
        <f t="array" ref="P242">IFERROR(XLOOKUP(A242, '2_Capability_Map'!$C$2:$C$200, '2_Capability_Map'!$M$2:$M$200, "Active"), "Active")</f>
        <v>Active</v>
      </c>
    </row>
    <row r="243" ht="15.75" customHeight="1">
      <c r="A243" s="28" t="s">
        <v>1471</v>
      </c>
      <c r="B243" s="28" t="s">
        <v>1472</v>
      </c>
      <c r="C243" s="28" t="s">
        <v>8026</v>
      </c>
      <c r="D243" s="28" t="s">
        <v>8661</v>
      </c>
      <c r="E243" s="28" t="s">
        <v>8662</v>
      </c>
      <c r="F243" s="34" t="s">
        <v>8011</v>
      </c>
      <c r="G243" s="28" t="s">
        <v>8663</v>
      </c>
      <c r="H243" s="41" t="s">
        <v>8664</v>
      </c>
      <c r="I243" s="31" t="s">
        <v>8665</v>
      </c>
      <c r="J243" s="28" t="s">
        <v>8666</v>
      </c>
      <c r="K243" s="28" t="s">
        <v>8852</v>
      </c>
      <c r="L243" s="28" t="s">
        <v>7992</v>
      </c>
      <c r="M243" s="28" t="s">
        <v>7991</v>
      </c>
      <c r="N243" s="28" t="s">
        <v>8186</v>
      </c>
      <c r="O243" s="28" t="s">
        <v>8670</v>
      </c>
      <c r="P243" s="29" t="str">
        <f t="array" ref="P243">IFERROR(XLOOKUP(A243, '2_Capability_Map'!$C$2:$C$200, '2_Capability_Map'!$M$2:$M$200, "Active"), "Active")</f>
        <v>Active</v>
      </c>
    </row>
    <row r="244" ht="15.75" customHeight="1">
      <c r="A244" s="28" t="s">
        <v>1471</v>
      </c>
      <c r="B244" s="28" t="s">
        <v>1472</v>
      </c>
      <c r="C244" s="28" t="s">
        <v>8026</v>
      </c>
      <c r="D244" s="28" t="s">
        <v>8661</v>
      </c>
      <c r="E244" s="28" t="s">
        <v>8671</v>
      </c>
      <c r="F244" s="34" t="s">
        <v>8011</v>
      </c>
      <c r="G244" s="28" t="s">
        <v>8663</v>
      </c>
      <c r="H244" s="42" t="s">
        <v>8672</v>
      </c>
      <c r="I244" s="28" t="s">
        <v>8673</v>
      </c>
      <c r="J244" s="28" t="s">
        <v>8674</v>
      </c>
      <c r="K244" s="28" t="s">
        <v>8853</v>
      </c>
      <c r="L244" s="28" t="s">
        <v>7992</v>
      </c>
      <c r="M244" s="28" t="s">
        <v>7991</v>
      </c>
      <c r="N244" s="28" t="s">
        <v>8676</v>
      </c>
      <c r="O244" s="28" t="s">
        <v>8670</v>
      </c>
      <c r="P244" s="29" t="str">
        <f t="array" ref="P244">IFERROR(XLOOKUP(A244, '2_Capability_Map'!$C$2:$C$200, '2_Capability_Map'!$M$2:$M$200, "Active"), "Active")</f>
        <v>Active</v>
      </c>
    </row>
    <row r="245" ht="15.75" customHeight="1">
      <c r="A245" s="28" t="s">
        <v>1471</v>
      </c>
      <c r="B245" s="28" t="s">
        <v>1472</v>
      </c>
      <c r="C245" s="28" t="s">
        <v>8041</v>
      </c>
      <c r="D245" s="28" t="s">
        <v>8042</v>
      </c>
      <c r="E245" s="28" t="s">
        <v>8838</v>
      </c>
      <c r="F245" s="34" t="s">
        <v>8011</v>
      </c>
      <c r="G245" s="28" t="s">
        <v>8663</v>
      </c>
      <c r="H245" s="42" t="s">
        <v>8672</v>
      </c>
      <c r="I245" s="28" t="s">
        <v>8839</v>
      </c>
      <c r="J245" s="28" t="s">
        <v>8674</v>
      </c>
      <c r="K245" s="28" t="s">
        <v>8853</v>
      </c>
      <c r="L245" s="28" t="s">
        <v>7992</v>
      </c>
      <c r="M245" s="28" t="s">
        <v>7991</v>
      </c>
      <c r="N245" s="28" t="s">
        <v>8676</v>
      </c>
      <c r="O245" s="28" t="s">
        <v>8670</v>
      </c>
      <c r="P245" s="29" t="str">
        <f t="array" ref="P245">IFERROR(XLOOKUP(A245, '2_Capability_Map'!$C$2:$C$200, '2_Capability_Map'!$M$2:$M$200, "Active"), "Active")</f>
        <v>Active</v>
      </c>
    </row>
    <row r="246" ht="15.75" customHeight="1">
      <c r="A246" s="28" t="s">
        <v>461</v>
      </c>
      <c r="B246" s="28" t="s">
        <v>462</v>
      </c>
      <c r="C246" s="28" t="s">
        <v>8116</v>
      </c>
      <c r="D246" s="28" t="s">
        <v>8727</v>
      </c>
      <c r="E246" s="28" t="s">
        <v>1527</v>
      </c>
      <c r="F246" s="34" t="s">
        <v>8011</v>
      </c>
      <c r="G246" s="28" t="s">
        <v>8663</v>
      </c>
      <c r="H246" s="42" t="s">
        <v>8672</v>
      </c>
      <c r="I246" s="28" t="s">
        <v>8728</v>
      </c>
      <c r="J246" s="28" t="s">
        <v>8674</v>
      </c>
      <c r="K246" s="28" t="s">
        <v>8854</v>
      </c>
      <c r="L246" s="28" t="s">
        <v>2913</v>
      </c>
      <c r="M246" s="28" t="s">
        <v>8669</v>
      </c>
      <c r="N246" s="28" t="s">
        <v>8038</v>
      </c>
      <c r="O246" s="28" t="s">
        <v>8670</v>
      </c>
      <c r="P246" s="29" t="str">
        <f t="array" ref="P246">IFERROR(XLOOKUP(A246, '2_Capability_Map'!$C$2:$C$200, '2_Capability_Map'!$M$2:$M$200, "Active"), "Active")</f>
        <v>Active</v>
      </c>
    </row>
    <row r="247" ht="15.75" customHeight="1">
      <c r="A247" s="28" t="s">
        <v>461</v>
      </c>
      <c r="B247" s="28" t="s">
        <v>462</v>
      </c>
      <c r="C247" s="28" t="s">
        <v>8116</v>
      </c>
      <c r="D247" s="28" t="s">
        <v>8727</v>
      </c>
      <c r="E247" s="28" t="s">
        <v>1555</v>
      </c>
      <c r="F247" s="34" t="s">
        <v>8011</v>
      </c>
      <c r="G247" s="28" t="s">
        <v>8663</v>
      </c>
      <c r="H247" s="42" t="s">
        <v>8672</v>
      </c>
      <c r="I247" s="28" t="s">
        <v>8730</v>
      </c>
      <c r="J247" s="28" t="s">
        <v>8674</v>
      </c>
      <c r="K247" s="28" t="s">
        <v>8854</v>
      </c>
      <c r="L247" s="28" t="s">
        <v>2905</v>
      </c>
      <c r="M247" s="28" t="s">
        <v>8669</v>
      </c>
      <c r="N247" s="28" t="s">
        <v>8038</v>
      </c>
      <c r="O247" s="28" t="s">
        <v>8670</v>
      </c>
      <c r="P247" s="29" t="str">
        <f t="array" ref="P247">IFERROR(XLOOKUP(A247, '2_Capability_Map'!$C$2:$C$200, '2_Capability_Map'!$M$2:$M$200, "Active"), "Active")</f>
        <v>Active</v>
      </c>
    </row>
    <row r="248" ht="15.75" customHeight="1">
      <c r="A248" s="28" t="s">
        <v>461</v>
      </c>
      <c r="B248" s="28" t="s">
        <v>462</v>
      </c>
      <c r="C248" s="28" t="s">
        <v>8116</v>
      </c>
      <c r="D248" s="28" t="s">
        <v>8727</v>
      </c>
      <c r="E248" s="28" t="s">
        <v>8732</v>
      </c>
      <c r="F248" s="34" t="s">
        <v>8011</v>
      </c>
      <c r="G248" s="28" t="s">
        <v>8663</v>
      </c>
      <c r="H248" s="42" t="s">
        <v>8672</v>
      </c>
      <c r="I248" s="28" t="s">
        <v>8733</v>
      </c>
      <c r="J248" s="28" t="s">
        <v>8674</v>
      </c>
      <c r="K248" s="28" t="s">
        <v>8854</v>
      </c>
      <c r="L248" s="28" t="s">
        <v>2913</v>
      </c>
      <c r="M248" s="28" t="s">
        <v>8669</v>
      </c>
      <c r="N248" s="28" t="s">
        <v>8038</v>
      </c>
      <c r="O248" s="28" t="s">
        <v>8670</v>
      </c>
      <c r="P248" s="29" t="str">
        <f t="array" ref="P248">IFERROR(XLOOKUP(A248, '2_Capability_Map'!$C$2:$C$200, '2_Capability_Map'!$M$2:$M$200, "Active"), "Active")</f>
        <v>Active</v>
      </c>
    </row>
    <row r="249" ht="15.75" customHeight="1">
      <c r="A249" s="28" t="s">
        <v>461</v>
      </c>
      <c r="B249" s="28" t="s">
        <v>462</v>
      </c>
      <c r="C249" s="28" t="s">
        <v>8056</v>
      </c>
      <c r="D249" s="28" t="s">
        <v>8734</v>
      </c>
      <c r="E249" s="28" t="s">
        <v>8735</v>
      </c>
      <c r="F249" s="34" t="s">
        <v>8011</v>
      </c>
      <c r="G249" s="28" t="s">
        <v>8736</v>
      </c>
      <c r="H249" s="42" t="s">
        <v>8672</v>
      </c>
      <c r="I249" s="28" t="s">
        <v>8737</v>
      </c>
      <c r="J249" s="28" t="s">
        <v>8674</v>
      </c>
      <c r="K249" s="28" t="s">
        <v>8854</v>
      </c>
      <c r="L249" s="28" t="s">
        <v>2899</v>
      </c>
      <c r="M249" s="28" t="s">
        <v>8669</v>
      </c>
      <c r="N249" s="28" t="s">
        <v>8038</v>
      </c>
      <c r="O249" s="28" t="s">
        <v>8670</v>
      </c>
      <c r="P249" s="29" t="str">
        <f t="array" ref="P249">IFERROR(XLOOKUP(A249, '2_Capability_Map'!$C$2:$C$200, '2_Capability_Map'!$M$2:$M$200, "Active"), "Active")</f>
        <v>Active</v>
      </c>
    </row>
    <row r="250" ht="15.75" customHeight="1">
      <c r="A250" s="28" t="s">
        <v>461</v>
      </c>
      <c r="B250" s="28" t="s">
        <v>462</v>
      </c>
      <c r="C250" s="28" t="s">
        <v>8056</v>
      </c>
      <c r="D250" s="28" t="s">
        <v>8734</v>
      </c>
      <c r="E250" s="28" t="s">
        <v>8741</v>
      </c>
      <c r="F250" s="34" t="s">
        <v>8011</v>
      </c>
      <c r="G250" s="28" t="s">
        <v>8663</v>
      </c>
      <c r="H250" s="42" t="s">
        <v>8672</v>
      </c>
      <c r="I250" s="28" t="s">
        <v>8742</v>
      </c>
      <c r="J250" s="28" t="s">
        <v>8674</v>
      </c>
      <c r="K250" s="28" t="s">
        <v>8854</v>
      </c>
      <c r="L250" s="28" t="s">
        <v>2899</v>
      </c>
      <c r="M250" s="28" t="s">
        <v>8669</v>
      </c>
      <c r="N250" s="28" t="s">
        <v>8743</v>
      </c>
      <c r="O250" s="28" t="s">
        <v>8670</v>
      </c>
      <c r="P250" s="29" t="str">
        <f t="array" ref="P250">IFERROR(XLOOKUP(A250, '2_Capability_Map'!$C$2:$C$200, '2_Capability_Map'!$M$2:$M$200, "Active"), "Active")</f>
        <v>Active</v>
      </c>
    </row>
    <row r="251" ht="15.75" customHeight="1">
      <c r="A251" s="28" t="s">
        <v>461</v>
      </c>
      <c r="B251" s="28" t="s">
        <v>462</v>
      </c>
      <c r="C251" s="28" t="s">
        <v>8056</v>
      </c>
      <c r="D251" s="28" t="s">
        <v>8734</v>
      </c>
      <c r="E251" s="28" t="s">
        <v>8744</v>
      </c>
      <c r="F251" s="34" t="s">
        <v>8011</v>
      </c>
      <c r="G251" s="28" t="s">
        <v>8663</v>
      </c>
      <c r="H251" s="42" t="s">
        <v>8672</v>
      </c>
      <c r="I251" s="28" t="s">
        <v>8745</v>
      </c>
      <c r="J251" s="28" t="s">
        <v>8674</v>
      </c>
      <c r="K251" s="28" t="s">
        <v>8854</v>
      </c>
      <c r="L251" s="28" t="s">
        <v>2899</v>
      </c>
      <c r="M251" s="28" t="s">
        <v>8669</v>
      </c>
      <c r="N251" s="28" t="s">
        <v>8743</v>
      </c>
      <c r="O251" s="28" t="s">
        <v>8670</v>
      </c>
      <c r="P251" s="29" t="str">
        <f t="array" ref="P251">IFERROR(XLOOKUP(A251, '2_Capability_Map'!$C$2:$C$200, '2_Capability_Map'!$M$2:$M$200, "Active"), "Active")</f>
        <v>Active</v>
      </c>
    </row>
    <row r="252" ht="15.75" customHeight="1">
      <c r="A252" s="28" t="s">
        <v>461</v>
      </c>
      <c r="B252" s="28" t="s">
        <v>462</v>
      </c>
      <c r="C252" s="28" t="s">
        <v>8056</v>
      </c>
      <c r="D252" s="28" t="s">
        <v>8734</v>
      </c>
      <c r="E252" s="28" t="s">
        <v>8746</v>
      </c>
      <c r="F252" s="34" t="s">
        <v>8011</v>
      </c>
      <c r="G252" s="28" t="s">
        <v>8736</v>
      </c>
      <c r="H252" s="43" t="s">
        <v>8747</v>
      </c>
      <c r="I252" s="28" t="s">
        <v>8748</v>
      </c>
      <c r="J252" s="28" t="s">
        <v>8749</v>
      </c>
      <c r="K252" s="28" t="s">
        <v>8855</v>
      </c>
      <c r="L252" s="28" t="s">
        <v>2899</v>
      </c>
      <c r="M252" s="28" t="s">
        <v>8669</v>
      </c>
      <c r="N252" s="28" t="s">
        <v>8743</v>
      </c>
      <c r="O252" s="28" t="s">
        <v>8670</v>
      </c>
      <c r="P252" s="29" t="str">
        <f t="array" ref="P252">IFERROR(XLOOKUP(A252, '2_Capability_Map'!$C$2:$C$200, '2_Capability_Map'!$M$2:$M$200, "Active"), "Active")</f>
        <v>Active</v>
      </c>
    </row>
    <row r="253" ht="15.75" customHeight="1">
      <c r="A253" s="28" t="s">
        <v>461</v>
      </c>
      <c r="B253" s="28" t="s">
        <v>462</v>
      </c>
      <c r="C253" s="28" t="s">
        <v>8160</v>
      </c>
      <c r="D253" s="28" t="s">
        <v>8161</v>
      </c>
      <c r="E253" s="28" t="s">
        <v>8751</v>
      </c>
      <c r="F253" s="34" t="s">
        <v>8011</v>
      </c>
      <c r="G253" s="28" t="s">
        <v>8663</v>
      </c>
      <c r="H253" s="42" t="s">
        <v>8672</v>
      </c>
      <c r="I253" s="28" t="s">
        <v>8752</v>
      </c>
      <c r="J253" s="28" t="s">
        <v>8674</v>
      </c>
      <c r="K253" s="28" t="s">
        <v>8854</v>
      </c>
      <c r="L253" s="28" t="s">
        <v>2920</v>
      </c>
      <c r="M253" s="28" t="s">
        <v>8669</v>
      </c>
      <c r="N253" s="28" t="s">
        <v>8753</v>
      </c>
      <c r="O253" s="28" t="s">
        <v>8670</v>
      </c>
      <c r="P253" s="29" t="str">
        <f t="array" ref="P253">IFERROR(XLOOKUP(A253, '2_Capability_Map'!$C$2:$C$200, '2_Capability_Map'!$M$2:$M$200, "Active"), "Active")</f>
        <v>Active</v>
      </c>
    </row>
    <row r="254" ht="15.75" customHeight="1">
      <c r="A254" s="28" t="s">
        <v>461</v>
      </c>
      <c r="B254" s="28" t="s">
        <v>462</v>
      </c>
      <c r="C254" s="28" t="s">
        <v>8160</v>
      </c>
      <c r="D254" s="28" t="s">
        <v>8161</v>
      </c>
      <c r="E254" s="28" t="s">
        <v>8754</v>
      </c>
      <c r="F254" s="34" t="s">
        <v>8011</v>
      </c>
      <c r="G254" s="28" t="s">
        <v>8663</v>
      </c>
      <c r="H254" s="42" t="s">
        <v>8672</v>
      </c>
      <c r="I254" s="28" t="s">
        <v>8755</v>
      </c>
      <c r="J254" s="28" t="s">
        <v>8674</v>
      </c>
      <c r="K254" s="28" t="s">
        <v>8854</v>
      </c>
      <c r="L254" s="28" t="s">
        <v>2899</v>
      </c>
      <c r="M254" s="28" t="s">
        <v>8669</v>
      </c>
      <c r="N254" s="28" t="s">
        <v>8753</v>
      </c>
      <c r="O254" s="28" t="s">
        <v>8670</v>
      </c>
      <c r="P254" s="29" t="str">
        <f t="array" ref="P254">IFERROR(XLOOKUP(A254, '2_Capability_Map'!$C$2:$C$200, '2_Capability_Map'!$M$2:$M$200, "Active"), "Active")</f>
        <v>Active</v>
      </c>
    </row>
    <row r="255" ht="15.75" customHeight="1">
      <c r="A255" s="28" t="s">
        <v>461</v>
      </c>
      <c r="B255" s="28" t="s">
        <v>462</v>
      </c>
      <c r="C255" s="28" t="s">
        <v>8160</v>
      </c>
      <c r="D255" s="28" t="s">
        <v>8161</v>
      </c>
      <c r="E255" s="28" t="s">
        <v>8756</v>
      </c>
      <c r="F255" s="34" t="s">
        <v>8011</v>
      </c>
      <c r="G255" s="28" t="s">
        <v>8757</v>
      </c>
      <c r="H255" s="30" t="s">
        <v>8758</v>
      </c>
      <c r="I255" s="28" t="s">
        <v>8759</v>
      </c>
      <c r="J255" s="28" t="s">
        <v>8674</v>
      </c>
      <c r="K255" s="28" t="s">
        <v>8856</v>
      </c>
      <c r="L255" s="28" t="s">
        <v>2901</v>
      </c>
      <c r="M255" s="28" t="s">
        <v>8669</v>
      </c>
      <c r="N255" s="28" t="s">
        <v>8753</v>
      </c>
      <c r="O255" s="28" t="s">
        <v>8670</v>
      </c>
      <c r="P255" s="29" t="str">
        <f t="array" ref="P255">IFERROR(XLOOKUP(A255, '2_Capability_Map'!$C$2:$C$200, '2_Capability_Map'!$M$2:$M$200, "Active"), "Active")</f>
        <v>Active</v>
      </c>
    </row>
    <row r="256" ht="15.75" customHeight="1">
      <c r="A256" s="28" t="s">
        <v>469</v>
      </c>
      <c r="B256" s="28" t="s">
        <v>470</v>
      </c>
      <c r="C256" s="28" t="s">
        <v>8116</v>
      </c>
      <c r="D256" s="28" t="s">
        <v>8727</v>
      </c>
      <c r="E256" s="28" t="s">
        <v>1527</v>
      </c>
      <c r="F256" s="34" t="s">
        <v>8011</v>
      </c>
      <c r="G256" s="28" t="s">
        <v>8663</v>
      </c>
      <c r="H256" s="42" t="s">
        <v>8672</v>
      </c>
      <c r="I256" s="28" t="s">
        <v>8728</v>
      </c>
      <c r="J256" s="28" t="s">
        <v>8674</v>
      </c>
      <c r="K256" s="28" t="s">
        <v>8857</v>
      </c>
      <c r="L256" s="28" t="s">
        <v>8858</v>
      </c>
      <c r="M256" s="28" t="s">
        <v>8669</v>
      </c>
      <c r="N256" s="28" t="s">
        <v>8038</v>
      </c>
      <c r="O256" s="28" t="s">
        <v>8670</v>
      </c>
      <c r="P256" s="29" t="str">
        <f t="array" ref="P256">IFERROR(XLOOKUP(A256, '2_Capability_Map'!$C$2:$C$200, '2_Capability_Map'!$M$2:$M$200, "Active"), "Active")</f>
        <v>Active</v>
      </c>
    </row>
    <row r="257" ht="15.75" customHeight="1">
      <c r="A257" s="28" t="s">
        <v>469</v>
      </c>
      <c r="B257" s="28" t="s">
        <v>470</v>
      </c>
      <c r="C257" s="28" t="s">
        <v>8116</v>
      </c>
      <c r="D257" s="28" t="s">
        <v>8727</v>
      </c>
      <c r="E257" s="28" t="s">
        <v>1555</v>
      </c>
      <c r="F257" s="34" t="s">
        <v>8011</v>
      </c>
      <c r="G257" s="28" t="s">
        <v>8663</v>
      </c>
      <c r="H257" s="42" t="s">
        <v>8672</v>
      </c>
      <c r="I257" s="28" t="s">
        <v>8730</v>
      </c>
      <c r="J257" s="28" t="s">
        <v>8674</v>
      </c>
      <c r="K257" s="28" t="s">
        <v>8857</v>
      </c>
      <c r="L257" s="28" t="s">
        <v>8859</v>
      </c>
      <c r="M257" s="28" t="s">
        <v>8860</v>
      </c>
      <c r="N257" s="28" t="s">
        <v>8038</v>
      </c>
      <c r="O257" s="28" t="s">
        <v>8670</v>
      </c>
      <c r="P257" s="29" t="str">
        <f t="array" ref="P257">IFERROR(XLOOKUP(A257, '2_Capability_Map'!$C$2:$C$200, '2_Capability_Map'!$M$2:$M$200, "Active"), "Active")</f>
        <v>Active</v>
      </c>
    </row>
    <row r="258" ht="15.75" customHeight="1">
      <c r="A258" s="28" t="s">
        <v>469</v>
      </c>
      <c r="B258" s="28" t="s">
        <v>470</v>
      </c>
      <c r="C258" s="28" t="s">
        <v>8116</v>
      </c>
      <c r="D258" s="28" t="s">
        <v>8727</v>
      </c>
      <c r="E258" s="28" t="s">
        <v>8732</v>
      </c>
      <c r="F258" s="34" t="s">
        <v>8011</v>
      </c>
      <c r="G258" s="28" t="s">
        <v>8663</v>
      </c>
      <c r="H258" s="42" t="s">
        <v>8672</v>
      </c>
      <c r="I258" s="28" t="s">
        <v>8733</v>
      </c>
      <c r="J258" s="28" t="s">
        <v>8674</v>
      </c>
      <c r="K258" s="28" t="s">
        <v>8857</v>
      </c>
      <c r="L258" s="28" t="s">
        <v>8858</v>
      </c>
      <c r="M258" s="28" t="s">
        <v>8669</v>
      </c>
      <c r="N258" s="28" t="s">
        <v>8038</v>
      </c>
      <c r="O258" s="28" t="s">
        <v>8670</v>
      </c>
      <c r="P258" s="29" t="str">
        <f t="array" ref="P258">IFERROR(XLOOKUP(A258, '2_Capability_Map'!$C$2:$C$200, '2_Capability_Map'!$M$2:$M$200, "Active"), "Active")</f>
        <v>Active</v>
      </c>
    </row>
    <row r="259" ht="15.75" customHeight="1">
      <c r="A259" s="28" t="s">
        <v>469</v>
      </c>
      <c r="B259" s="28" t="s">
        <v>470</v>
      </c>
      <c r="C259" s="28" t="s">
        <v>8056</v>
      </c>
      <c r="D259" s="28" t="s">
        <v>8734</v>
      </c>
      <c r="E259" s="28" t="s">
        <v>8735</v>
      </c>
      <c r="F259" s="34" t="s">
        <v>8011</v>
      </c>
      <c r="G259" s="28" t="s">
        <v>8736</v>
      </c>
      <c r="H259" s="42" t="s">
        <v>8672</v>
      </c>
      <c r="I259" s="28" t="s">
        <v>8737</v>
      </c>
      <c r="J259" s="28" t="s">
        <v>8674</v>
      </c>
      <c r="K259" s="28" t="s">
        <v>8857</v>
      </c>
      <c r="L259" s="28" t="s">
        <v>4256</v>
      </c>
      <c r="M259" s="28" t="s">
        <v>8669</v>
      </c>
      <c r="N259" s="28" t="s">
        <v>8038</v>
      </c>
      <c r="O259" s="28" t="s">
        <v>8670</v>
      </c>
      <c r="P259" s="29" t="str">
        <f t="array" ref="P259">IFERROR(XLOOKUP(A259, '2_Capability_Map'!$C$2:$C$200, '2_Capability_Map'!$M$2:$M$200, "Active"), "Active")</f>
        <v>Active</v>
      </c>
    </row>
    <row r="260" ht="15.75" customHeight="1">
      <c r="A260" s="28" t="s">
        <v>469</v>
      </c>
      <c r="B260" s="28" t="s">
        <v>470</v>
      </c>
      <c r="C260" s="28" t="s">
        <v>8056</v>
      </c>
      <c r="D260" s="28" t="s">
        <v>8734</v>
      </c>
      <c r="E260" s="28" t="s">
        <v>8741</v>
      </c>
      <c r="F260" s="34" t="s">
        <v>8011</v>
      </c>
      <c r="G260" s="28" t="s">
        <v>8663</v>
      </c>
      <c r="H260" s="42" t="s">
        <v>8672</v>
      </c>
      <c r="I260" s="28" t="s">
        <v>8742</v>
      </c>
      <c r="J260" s="28" t="s">
        <v>8674</v>
      </c>
      <c r="K260" s="28" t="s">
        <v>8857</v>
      </c>
      <c r="L260" s="28" t="s">
        <v>4256</v>
      </c>
      <c r="M260" s="28" t="s">
        <v>8669</v>
      </c>
      <c r="N260" s="28" t="s">
        <v>8743</v>
      </c>
      <c r="O260" s="28" t="s">
        <v>8670</v>
      </c>
      <c r="P260" s="29" t="str">
        <f t="array" ref="P260">IFERROR(XLOOKUP(A260, '2_Capability_Map'!$C$2:$C$200, '2_Capability_Map'!$M$2:$M$200, "Active"), "Active")</f>
        <v>Active</v>
      </c>
    </row>
    <row r="261" ht="15.75" customHeight="1">
      <c r="A261" s="28" t="s">
        <v>469</v>
      </c>
      <c r="B261" s="28" t="s">
        <v>470</v>
      </c>
      <c r="C261" s="28" t="s">
        <v>8056</v>
      </c>
      <c r="D261" s="28" t="s">
        <v>8734</v>
      </c>
      <c r="E261" s="28" t="s">
        <v>8744</v>
      </c>
      <c r="F261" s="34" t="s">
        <v>8011</v>
      </c>
      <c r="G261" s="28" t="s">
        <v>8663</v>
      </c>
      <c r="H261" s="42" t="s">
        <v>8672</v>
      </c>
      <c r="I261" s="28" t="s">
        <v>8745</v>
      </c>
      <c r="J261" s="28" t="s">
        <v>8674</v>
      </c>
      <c r="K261" s="28" t="s">
        <v>8857</v>
      </c>
      <c r="L261" s="28" t="s">
        <v>4256</v>
      </c>
      <c r="M261" s="28" t="s">
        <v>8669</v>
      </c>
      <c r="N261" s="28" t="s">
        <v>8743</v>
      </c>
      <c r="O261" s="28" t="s">
        <v>8670</v>
      </c>
      <c r="P261" s="29" t="str">
        <f t="array" ref="P261">IFERROR(XLOOKUP(A261, '2_Capability_Map'!$C$2:$C$200, '2_Capability_Map'!$M$2:$M$200, "Active"), "Active")</f>
        <v>Active</v>
      </c>
    </row>
    <row r="262" ht="15.75" customHeight="1">
      <c r="A262" s="28" t="s">
        <v>469</v>
      </c>
      <c r="B262" s="28" t="s">
        <v>470</v>
      </c>
      <c r="C262" s="28" t="s">
        <v>8056</v>
      </c>
      <c r="D262" s="28" t="s">
        <v>8734</v>
      </c>
      <c r="E262" s="28" t="s">
        <v>8746</v>
      </c>
      <c r="F262" s="34" t="s">
        <v>8011</v>
      </c>
      <c r="G262" s="28" t="s">
        <v>8736</v>
      </c>
      <c r="H262" s="43" t="s">
        <v>8747</v>
      </c>
      <c r="I262" s="28" t="s">
        <v>8748</v>
      </c>
      <c r="J262" s="28" t="s">
        <v>8749</v>
      </c>
      <c r="K262" s="28" t="s">
        <v>8861</v>
      </c>
      <c r="L262" s="28" t="s">
        <v>4256</v>
      </c>
      <c r="M262" s="28" t="s">
        <v>8669</v>
      </c>
      <c r="N262" s="28" t="s">
        <v>8743</v>
      </c>
      <c r="O262" s="28" t="s">
        <v>8670</v>
      </c>
      <c r="P262" s="29" t="str">
        <f t="array" ref="P262">IFERROR(XLOOKUP(A262, '2_Capability_Map'!$C$2:$C$200, '2_Capability_Map'!$M$2:$M$200, "Active"), "Active")</f>
        <v>Active</v>
      </c>
    </row>
    <row r="263" ht="15.75" customHeight="1">
      <c r="A263" s="28" t="s">
        <v>469</v>
      </c>
      <c r="B263" s="28" t="s">
        <v>470</v>
      </c>
      <c r="C263" s="28" t="s">
        <v>8160</v>
      </c>
      <c r="D263" s="28" t="s">
        <v>8161</v>
      </c>
      <c r="E263" s="28" t="s">
        <v>8751</v>
      </c>
      <c r="F263" s="34" t="s">
        <v>8011</v>
      </c>
      <c r="G263" s="28" t="s">
        <v>8663</v>
      </c>
      <c r="H263" s="42" t="s">
        <v>8672</v>
      </c>
      <c r="I263" s="28" t="s">
        <v>8752</v>
      </c>
      <c r="J263" s="28" t="s">
        <v>8674</v>
      </c>
      <c r="K263" s="28" t="s">
        <v>8857</v>
      </c>
      <c r="L263" s="28" t="s">
        <v>4272</v>
      </c>
      <c r="M263" s="28" t="s">
        <v>8669</v>
      </c>
      <c r="N263" s="28" t="s">
        <v>8753</v>
      </c>
      <c r="O263" s="28" t="s">
        <v>8670</v>
      </c>
      <c r="P263" s="29" t="str">
        <f t="array" ref="P263">IFERROR(XLOOKUP(A263, '2_Capability_Map'!$C$2:$C$200, '2_Capability_Map'!$M$2:$M$200, "Active"), "Active")</f>
        <v>Active</v>
      </c>
    </row>
    <row r="264" ht="15.75" customHeight="1">
      <c r="A264" s="28" t="s">
        <v>469</v>
      </c>
      <c r="B264" s="28" t="s">
        <v>470</v>
      </c>
      <c r="C264" s="28" t="s">
        <v>8160</v>
      </c>
      <c r="D264" s="28" t="s">
        <v>8161</v>
      </c>
      <c r="E264" s="28" t="s">
        <v>8754</v>
      </c>
      <c r="F264" s="34" t="s">
        <v>8011</v>
      </c>
      <c r="G264" s="28" t="s">
        <v>8663</v>
      </c>
      <c r="H264" s="42" t="s">
        <v>8672</v>
      </c>
      <c r="I264" s="28" t="s">
        <v>8755</v>
      </c>
      <c r="J264" s="28" t="s">
        <v>8674</v>
      </c>
      <c r="K264" s="28" t="s">
        <v>8857</v>
      </c>
      <c r="L264" s="28" t="s">
        <v>4278</v>
      </c>
      <c r="M264" s="28" t="s">
        <v>8669</v>
      </c>
      <c r="N264" s="28" t="s">
        <v>8753</v>
      </c>
      <c r="O264" s="28" t="s">
        <v>8670</v>
      </c>
      <c r="P264" s="29" t="str">
        <f t="array" ref="P264">IFERROR(XLOOKUP(A264, '2_Capability_Map'!$C$2:$C$200, '2_Capability_Map'!$M$2:$M$200, "Active"), "Active")</f>
        <v>Active</v>
      </c>
    </row>
    <row r="265" ht="15.75" customHeight="1">
      <c r="A265" s="28" t="s">
        <v>469</v>
      </c>
      <c r="B265" s="28" t="s">
        <v>470</v>
      </c>
      <c r="C265" s="28" t="s">
        <v>8160</v>
      </c>
      <c r="D265" s="28" t="s">
        <v>8161</v>
      </c>
      <c r="E265" s="28" t="s">
        <v>8756</v>
      </c>
      <c r="F265" s="34" t="s">
        <v>8011</v>
      </c>
      <c r="G265" s="28" t="s">
        <v>8757</v>
      </c>
      <c r="H265" s="30" t="s">
        <v>8758</v>
      </c>
      <c r="I265" s="28" t="s">
        <v>8759</v>
      </c>
      <c r="J265" s="28" t="s">
        <v>8674</v>
      </c>
      <c r="K265" s="28" t="s">
        <v>8862</v>
      </c>
      <c r="L265" s="28" t="s">
        <v>4256</v>
      </c>
      <c r="M265" s="28" t="s">
        <v>8669</v>
      </c>
      <c r="N265" s="28" t="s">
        <v>8753</v>
      </c>
      <c r="O265" s="28" t="s">
        <v>8670</v>
      </c>
      <c r="P265" s="29" t="str">
        <f t="array" ref="P265">IFERROR(XLOOKUP(A265, '2_Capability_Map'!$C$2:$C$200, '2_Capability_Map'!$M$2:$M$200, "Active"), "Active")</f>
        <v>Active</v>
      </c>
    </row>
    <row r="266" ht="15.75" customHeight="1">
      <c r="A266" s="28" t="s">
        <v>474</v>
      </c>
      <c r="B266" s="28" t="s">
        <v>475</v>
      </c>
      <c r="C266" s="28" t="s">
        <v>8116</v>
      </c>
      <c r="D266" s="28" t="s">
        <v>8727</v>
      </c>
      <c r="E266" s="28" t="s">
        <v>1527</v>
      </c>
      <c r="F266" s="34" t="s">
        <v>8011</v>
      </c>
      <c r="G266" s="28" t="s">
        <v>8663</v>
      </c>
      <c r="H266" s="42" t="s">
        <v>8672</v>
      </c>
      <c r="I266" s="28" t="s">
        <v>8728</v>
      </c>
      <c r="J266" s="28" t="s">
        <v>8674</v>
      </c>
      <c r="K266" s="28" t="s">
        <v>8863</v>
      </c>
      <c r="L266" s="28" t="s">
        <v>8864</v>
      </c>
      <c r="M266" s="28" t="s">
        <v>8669</v>
      </c>
      <c r="N266" s="28" t="s">
        <v>8038</v>
      </c>
      <c r="O266" s="28" t="s">
        <v>8670</v>
      </c>
      <c r="P266" s="29" t="str">
        <f t="array" ref="P266">IFERROR(XLOOKUP(A266, '2_Capability_Map'!$C$2:$C$200, '2_Capability_Map'!$M$2:$M$200, "Active"), "Active")</f>
        <v>Active</v>
      </c>
    </row>
    <row r="267" ht="15.75" customHeight="1">
      <c r="A267" s="28" t="s">
        <v>474</v>
      </c>
      <c r="B267" s="28" t="s">
        <v>475</v>
      </c>
      <c r="C267" s="28" t="s">
        <v>8116</v>
      </c>
      <c r="D267" s="28" t="s">
        <v>8727</v>
      </c>
      <c r="E267" s="28" t="s">
        <v>1555</v>
      </c>
      <c r="F267" s="34" t="s">
        <v>8011</v>
      </c>
      <c r="G267" s="28" t="s">
        <v>8663</v>
      </c>
      <c r="H267" s="42" t="s">
        <v>8672</v>
      </c>
      <c r="I267" s="28" t="s">
        <v>8730</v>
      </c>
      <c r="J267" s="28" t="s">
        <v>8674</v>
      </c>
      <c r="K267" s="28" t="s">
        <v>8863</v>
      </c>
      <c r="L267" s="28" t="s">
        <v>8865</v>
      </c>
      <c r="M267" s="28" t="s">
        <v>8866</v>
      </c>
      <c r="N267" s="28" t="s">
        <v>8038</v>
      </c>
      <c r="O267" s="28" t="s">
        <v>8670</v>
      </c>
      <c r="P267" s="29" t="str">
        <f t="array" ref="P267">IFERROR(XLOOKUP(A267, '2_Capability_Map'!$C$2:$C$200, '2_Capability_Map'!$M$2:$M$200, "Active"), "Active")</f>
        <v>Active</v>
      </c>
    </row>
    <row r="268" ht="15.75" customHeight="1">
      <c r="A268" s="28" t="s">
        <v>474</v>
      </c>
      <c r="B268" s="28" t="s">
        <v>475</v>
      </c>
      <c r="C268" s="28" t="s">
        <v>8116</v>
      </c>
      <c r="D268" s="28" t="s">
        <v>8727</v>
      </c>
      <c r="E268" s="28" t="s">
        <v>8732</v>
      </c>
      <c r="F268" s="34" t="s">
        <v>8011</v>
      </c>
      <c r="G268" s="28" t="s">
        <v>8663</v>
      </c>
      <c r="H268" s="42" t="s">
        <v>8672</v>
      </c>
      <c r="I268" s="28" t="s">
        <v>8733</v>
      </c>
      <c r="J268" s="28" t="s">
        <v>8674</v>
      </c>
      <c r="K268" s="28" t="s">
        <v>8863</v>
      </c>
      <c r="L268" s="28" t="s">
        <v>8864</v>
      </c>
      <c r="M268" s="28" t="s">
        <v>8669</v>
      </c>
      <c r="N268" s="28" t="s">
        <v>8038</v>
      </c>
      <c r="O268" s="28" t="s">
        <v>8670</v>
      </c>
      <c r="P268" s="29" t="str">
        <f t="array" ref="P268">IFERROR(XLOOKUP(A268, '2_Capability_Map'!$C$2:$C$200, '2_Capability_Map'!$M$2:$M$200, "Active"), "Active")</f>
        <v>Active</v>
      </c>
    </row>
    <row r="269" ht="15.75" customHeight="1">
      <c r="A269" s="28" t="s">
        <v>474</v>
      </c>
      <c r="B269" s="28" t="s">
        <v>475</v>
      </c>
      <c r="C269" s="28" t="s">
        <v>8056</v>
      </c>
      <c r="D269" s="28" t="s">
        <v>8734</v>
      </c>
      <c r="E269" s="28" t="s">
        <v>8735</v>
      </c>
      <c r="F269" s="34" t="s">
        <v>8011</v>
      </c>
      <c r="G269" s="28" t="s">
        <v>8736</v>
      </c>
      <c r="H269" s="42" t="s">
        <v>8672</v>
      </c>
      <c r="I269" s="28" t="s">
        <v>8737</v>
      </c>
      <c r="J269" s="28" t="s">
        <v>8674</v>
      </c>
      <c r="K269" s="28" t="s">
        <v>8863</v>
      </c>
      <c r="L269" s="28" t="s">
        <v>4284</v>
      </c>
      <c r="M269" s="28" t="s">
        <v>8669</v>
      </c>
      <c r="N269" s="28" t="s">
        <v>8038</v>
      </c>
      <c r="O269" s="28" t="s">
        <v>8670</v>
      </c>
      <c r="P269" s="29" t="str">
        <f t="array" ref="P269">IFERROR(XLOOKUP(A269, '2_Capability_Map'!$C$2:$C$200, '2_Capability_Map'!$M$2:$M$200, "Active"), "Active")</f>
        <v>Active</v>
      </c>
    </row>
    <row r="270" ht="15.75" customHeight="1">
      <c r="A270" s="28" t="s">
        <v>474</v>
      </c>
      <c r="B270" s="28" t="s">
        <v>475</v>
      </c>
      <c r="C270" s="28" t="s">
        <v>8056</v>
      </c>
      <c r="D270" s="28" t="s">
        <v>8734</v>
      </c>
      <c r="E270" s="28" t="s">
        <v>8741</v>
      </c>
      <c r="F270" s="34" t="s">
        <v>8011</v>
      </c>
      <c r="G270" s="28" t="s">
        <v>8663</v>
      </c>
      <c r="H270" s="42" t="s">
        <v>8672</v>
      </c>
      <c r="I270" s="28" t="s">
        <v>8742</v>
      </c>
      <c r="J270" s="28" t="s">
        <v>8674</v>
      </c>
      <c r="K270" s="28" t="s">
        <v>8863</v>
      </c>
      <c r="L270" s="28" t="s">
        <v>4284</v>
      </c>
      <c r="M270" s="28" t="s">
        <v>8669</v>
      </c>
      <c r="N270" s="28" t="s">
        <v>8743</v>
      </c>
      <c r="O270" s="28" t="s">
        <v>8670</v>
      </c>
      <c r="P270" s="29" t="str">
        <f t="array" ref="P270">IFERROR(XLOOKUP(A270, '2_Capability_Map'!$C$2:$C$200, '2_Capability_Map'!$M$2:$M$200, "Active"), "Active")</f>
        <v>Active</v>
      </c>
    </row>
    <row r="271" ht="15.75" customHeight="1">
      <c r="A271" s="28" t="s">
        <v>474</v>
      </c>
      <c r="B271" s="28" t="s">
        <v>475</v>
      </c>
      <c r="C271" s="28" t="s">
        <v>8056</v>
      </c>
      <c r="D271" s="28" t="s">
        <v>8734</v>
      </c>
      <c r="E271" s="28" t="s">
        <v>8744</v>
      </c>
      <c r="F271" s="34" t="s">
        <v>8011</v>
      </c>
      <c r="G271" s="28" t="s">
        <v>8663</v>
      </c>
      <c r="H271" s="42" t="s">
        <v>8672</v>
      </c>
      <c r="I271" s="28" t="s">
        <v>8745</v>
      </c>
      <c r="J271" s="28" t="s">
        <v>8674</v>
      </c>
      <c r="K271" s="28" t="s">
        <v>8863</v>
      </c>
      <c r="L271" s="28" t="s">
        <v>4284</v>
      </c>
      <c r="M271" s="28" t="s">
        <v>8669</v>
      </c>
      <c r="N271" s="28" t="s">
        <v>8743</v>
      </c>
      <c r="O271" s="28" t="s">
        <v>8670</v>
      </c>
      <c r="P271" s="29" t="str">
        <f t="array" ref="P271">IFERROR(XLOOKUP(A271, '2_Capability_Map'!$C$2:$C$200, '2_Capability_Map'!$M$2:$M$200, "Active"), "Active")</f>
        <v>Active</v>
      </c>
    </row>
    <row r="272" ht="15.75" customHeight="1">
      <c r="A272" s="28" t="s">
        <v>474</v>
      </c>
      <c r="B272" s="28" t="s">
        <v>475</v>
      </c>
      <c r="C272" s="28" t="s">
        <v>8056</v>
      </c>
      <c r="D272" s="28" t="s">
        <v>8734</v>
      </c>
      <c r="E272" s="28" t="s">
        <v>8746</v>
      </c>
      <c r="F272" s="34" t="s">
        <v>8011</v>
      </c>
      <c r="G272" s="28" t="s">
        <v>8736</v>
      </c>
      <c r="H272" s="43" t="s">
        <v>8747</v>
      </c>
      <c r="I272" s="28" t="s">
        <v>8748</v>
      </c>
      <c r="J272" s="28" t="s">
        <v>8749</v>
      </c>
      <c r="K272" s="28" t="s">
        <v>8867</v>
      </c>
      <c r="L272" s="28" t="s">
        <v>4284</v>
      </c>
      <c r="M272" s="28" t="s">
        <v>8669</v>
      </c>
      <c r="N272" s="28" t="s">
        <v>8743</v>
      </c>
      <c r="O272" s="28" t="s">
        <v>8670</v>
      </c>
      <c r="P272" s="29" t="str">
        <f t="array" ref="P272">IFERROR(XLOOKUP(A272, '2_Capability_Map'!$C$2:$C$200, '2_Capability_Map'!$M$2:$M$200, "Active"), "Active")</f>
        <v>Active</v>
      </c>
    </row>
    <row r="273" ht="15.75" customHeight="1">
      <c r="A273" s="28" t="s">
        <v>474</v>
      </c>
      <c r="B273" s="28" t="s">
        <v>475</v>
      </c>
      <c r="C273" s="28" t="s">
        <v>8160</v>
      </c>
      <c r="D273" s="28" t="s">
        <v>8161</v>
      </c>
      <c r="E273" s="28" t="s">
        <v>8751</v>
      </c>
      <c r="F273" s="34" t="s">
        <v>8011</v>
      </c>
      <c r="G273" s="28" t="s">
        <v>8663</v>
      </c>
      <c r="H273" s="42" t="s">
        <v>8672</v>
      </c>
      <c r="I273" s="28" t="s">
        <v>8752</v>
      </c>
      <c r="J273" s="28" t="s">
        <v>8674</v>
      </c>
      <c r="K273" s="28" t="s">
        <v>8863</v>
      </c>
      <c r="L273" s="28" t="s">
        <v>4301</v>
      </c>
      <c r="M273" s="28" t="s">
        <v>8669</v>
      </c>
      <c r="N273" s="28" t="s">
        <v>8753</v>
      </c>
      <c r="O273" s="28" t="s">
        <v>8670</v>
      </c>
      <c r="P273" s="29" t="str">
        <f t="array" ref="P273">IFERROR(XLOOKUP(A273, '2_Capability_Map'!$C$2:$C$200, '2_Capability_Map'!$M$2:$M$200, "Active"), "Active")</f>
        <v>Active</v>
      </c>
    </row>
    <row r="274" ht="15.75" customHeight="1">
      <c r="A274" s="28" t="s">
        <v>474</v>
      </c>
      <c r="B274" s="28" t="s">
        <v>475</v>
      </c>
      <c r="C274" s="28" t="s">
        <v>8160</v>
      </c>
      <c r="D274" s="28" t="s">
        <v>8161</v>
      </c>
      <c r="E274" s="28" t="s">
        <v>8754</v>
      </c>
      <c r="F274" s="34" t="s">
        <v>8011</v>
      </c>
      <c r="G274" s="28" t="s">
        <v>8663</v>
      </c>
      <c r="H274" s="42" t="s">
        <v>8672</v>
      </c>
      <c r="I274" s="28" t="s">
        <v>8755</v>
      </c>
      <c r="J274" s="28" t="s">
        <v>8674</v>
      </c>
      <c r="K274" s="28" t="s">
        <v>8863</v>
      </c>
      <c r="L274" s="28" t="s">
        <v>4295</v>
      </c>
      <c r="M274" s="28" t="s">
        <v>8669</v>
      </c>
      <c r="N274" s="28" t="s">
        <v>8753</v>
      </c>
      <c r="O274" s="28" t="s">
        <v>8670</v>
      </c>
      <c r="P274" s="29" t="str">
        <f t="array" ref="P274">IFERROR(XLOOKUP(A274, '2_Capability_Map'!$C$2:$C$200, '2_Capability_Map'!$M$2:$M$200, "Active"), "Active")</f>
        <v>Active</v>
      </c>
    </row>
    <row r="275" ht="15.75" customHeight="1">
      <c r="A275" s="28" t="s">
        <v>474</v>
      </c>
      <c r="B275" s="28" t="s">
        <v>475</v>
      </c>
      <c r="C275" s="28" t="s">
        <v>8160</v>
      </c>
      <c r="D275" s="28" t="s">
        <v>8161</v>
      </c>
      <c r="E275" s="28" t="s">
        <v>8756</v>
      </c>
      <c r="F275" s="34" t="s">
        <v>8011</v>
      </c>
      <c r="G275" s="28" t="s">
        <v>8757</v>
      </c>
      <c r="H275" s="30" t="s">
        <v>8758</v>
      </c>
      <c r="I275" s="28" t="s">
        <v>8759</v>
      </c>
      <c r="J275" s="28" t="s">
        <v>8674</v>
      </c>
      <c r="K275" s="28" t="s">
        <v>8868</v>
      </c>
      <c r="L275" s="28" t="s">
        <v>4284</v>
      </c>
      <c r="M275" s="28" t="s">
        <v>8669</v>
      </c>
      <c r="N275" s="28" t="s">
        <v>8753</v>
      </c>
      <c r="O275" s="28" t="s">
        <v>8670</v>
      </c>
      <c r="P275" s="29" t="str">
        <f t="array" ref="P275">IFERROR(XLOOKUP(A275, '2_Capability_Map'!$C$2:$C$200, '2_Capability_Map'!$M$2:$M$200, "Active"), "Active")</f>
        <v>Active</v>
      </c>
    </row>
    <row r="276" ht="15.75" customHeight="1">
      <c r="A276" s="28" t="s">
        <v>479</v>
      </c>
      <c r="B276" s="28" t="s">
        <v>480</v>
      </c>
      <c r="C276" s="28" t="s">
        <v>8116</v>
      </c>
      <c r="D276" s="28" t="s">
        <v>8727</v>
      </c>
      <c r="E276" s="28" t="s">
        <v>1527</v>
      </c>
      <c r="F276" s="34" t="s">
        <v>8011</v>
      </c>
      <c r="G276" s="28" t="s">
        <v>8663</v>
      </c>
      <c r="H276" s="42" t="s">
        <v>8672</v>
      </c>
      <c r="I276" s="28" t="s">
        <v>8728</v>
      </c>
      <c r="J276" s="28" t="s">
        <v>8674</v>
      </c>
      <c r="K276" s="28" t="s">
        <v>8869</v>
      </c>
      <c r="L276" s="28" t="s">
        <v>8870</v>
      </c>
      <c r="M276" s="28" t="s">
        <v>8669</v>
      </c>
      <c r="N276" s="28" t="s">
        <v>8038</v>
      </c>
      <c r="O276" s="28" t="s">
        <v>8670</v>
      </c>
      <c r="P276" s="29" t="str">
        <f t="array" ref="P276">IFERROR(XLOOKUP(A276, '2_Capability_Map'!$C$2:$C$200, '2_Capability_Map'!$M$2:$M$200, "Active"), "Active")</f>
        <v>Active</v>
      </c>
    </row>
    <row r="277" ht="15.75" customHeight="1">
      <c r="A277" s="28" t="s">
        <v>479</v>
      </c>
      <c r="B277" s="28" t="s">
        <v>480</v>
      </c>
      <c r="C277" s="28" t="s">
        <v>8116</v>
      </c>
      <c r="D277" s="28" t="s">
        <v>8727</v>
      </c>
      <c r="E277" s="28" t="s">
        <v>1555</v>
      </c>
      <c r="F277" s="34" t="s">
        <v>8011</v>
      </c>
      <c r="G277" s="28" t="s">
        <v>8663</v>
      </c>
      <c r="H277" s="42" t="s">
        <v>8672</v>
      </c>
      <c r="I277" s="28" t="s">
        <v>8730</v>
      </c>
      <c r="J277" s="28" t="s">
        <v>8674</v>
      </c>
      <c r="K277" s="28" t="s">
        <v>8869</v>
      </c>
      <c r="L277" s="28" t="s">
        <v>8871</v>
      </c>
      <c r="M277" s="28" t="s">
        <v>8872</v>
      </c>
      <c r="N277" s="28" t="s">
        <v>8038</v>
      </c>
      <c r="O277" s="28" t="s">
        <v>8670</v>
      </c>
      <c r="P277" s="29" t="str">
        <f t="array" ref="P277">IFERROR(XLOOKUP(A277, '2_Capability_Map'!$C$2:$C$200, '2_Capability_Map'!$M$2:$M$200, "Active"), "Active")</f>
        <v>Active</v>
      </c>
    </row>
    <row r="278" ht="15.75" customHeight="1">
      <c r="A278" s="28" t="s">
        <v>479</v>
      </c>
      <c r="B278" s="28" t="s">
        <v>480</v>
      </c>
      <c r="C278" s="28" t="s">
        <v>8116</v>
      </c>
      <c r="D278" s="28" t="s">
        <v>8727</v>
      </c>
      <c r="E278" s="28" t="s">
        <v>8732</v>
      </c>
      <c r="F278" s="34" t="s">
        <v>8011</v>
      </c>
      <c r="G278" s="28" t="s">
        <v>8663</v>
      </c>
      <c r="H278" s="42" t="s">
        <v>8672</v>
      </c>
      <c r="I278" s="28" t="s">
        <v>8733</v>
      </c>
      <c r="J278" s="28" t="s">
        <v>8674</v>
      </c>
      <c r="K278" s="28" t="s">
        <v>8869</v>
      </c>
      <c r="L278" s="28" t="s">
        <v>8870</v>
      </c>
      <c r="M278" s="28" t="s">
        <v>8669</v>
      </c>
      <c r="N278" s="28" t="s">
        <v>8038</v>
      </c>
      <c r="O278" s="28" t="s">
        <v>8670</v>
      </c>
      <c r="P278" s="29" t="str">
        <f t="array" ref="P278">IFERROR(XLOOKUP(A278, '2_Capability_Map'!$C$2:$C$200, '2_Capability_Map'!$M$2:$M$200, "Active"), "Active")</f>
        <v>Active</v>
      </c>
    </row>
    <row r="279" ht="15.75" customHeight="1">
      <c r="A279" s="28" t="s">
        <v>479</v>
      </c>
      <c r="B279" s="28" t="s">
        <v>480</v>
      </c>
      <c r="C279" s="28" t="s">
        <v>8056</v>
      </c>
      <c r="D279" s="28" t="s">
        <v>8734</v>
      </c>
      <c r="E279" s="28" t="s">
        <v>8735</v>
      </c>
      <c r="F279" s="34" t="s">
        <v>8011</v>
      </c>
      <c r="G279" s="28" t="s">
        <v>8736</v>
      </c>
      <c r="H279" s="42" t="s">
        <v>8672</v>
      </c>
      <c r="I279" s="28" t="s">
        <v>8737</v>
      </c>
      <c r="J279" s="28" t="s">
        <v>8674</v>
      </c>
      <c r="K279" s="28" t="s">
        <v>8869</v>
      </c>
      <c r="L279" s="28" t="s">
        <v>4307</v>
      </c>
      <c r="M279" s="28" t="s">
        <v>8669</v>
      </c>
      <c r="N279" s="28" t="s">
        <v>8038</v>
      </c>
      <c r="O279" s="28" t="s">
        <v>8670</v>
      </c>
      <c r="P279" s="29" t="str">
        <f t="array" ref="P279">IFERROR(XLOOKUP(A279, '2_Capability_Map'!$C$2:$C$200, '2_Capability_Map'!$M$2:$M$200, "Active"), "Active")</f>
        <v>Active</v>
      </c>
    </row>
    <row r="280" ht="15.75" customHeight="1">
      <c r="A280" s="28" t="s">
        <v>479</v>
      </c>
      <c r="B280" s="28" t="s">
        <v>480</v>
      </c>
      <c r="C280" s="28" t="s">
        <v>8056</v>
      </c>
      <c r="D280" s="28" t="s">
        <v>8734</v>
      </c>
      <c r="E280" s="28" t="s">
        <v>8741</v>
      </c>
      <c r="F280" s="34" t="s">
        <v>8011</v>
      </c>
      <c r="G280" s="28" t="s">
        <v>8663</v>
      </c>
      <c r="H280" s="42" t="s">
        <v>8672</v>
      </c>
      <c r="I280" s="28" t="s">
        <v>8742</v>
      </c>
      <c r="J280" s="28" t="s">
        <v>8674</v>
      </c>
      <c r="K280" s="28" t="s">
        <v>8869</v>
      </c>
      <c r="L280" s="28" t="s">
        <v>4307</v>
      </c>
      <c r="M280" s="28" t="s">
        <v>8669</v>
      </c>
      <c r="N280" s="28" t="s">
        <v>8743</v>
      </c>
      <c r="O280" s="28" t="s">
        <v>8670</v>
      </c>
      <c r="P280" s="29" t="str">
        <f t="array" ref="P280">IFERROR(XLOOKUP(A280, '2_Capability_Map'!$C$2:$C$200, '2_Capability_Map'!$M$2:$M$200, "Active"), "Active")</f>
        <v>Active</v>
      </c>
    </row>
    <row r="281" ht="15.75" customHeight="1">
      <c r="A281" s="28" t="s">
        <v>479</v>
      </c>
      <c r="B281" s="28" t="s">
        <v>480</v>
      </c>
      <c r="C281" s="28" t="s">
        <v>8056</v>
      </c>
      <c r="D281" s="28" t="s">
        <v>8734</v>
      </c>
      <c r="E281" s="28" t="s">
        <v>8744</v>
      </c>
      <c r="F281" s="34" t="s">
        <v>8011</v>
      </c>
      <c r="G281" s="28" t="s">
        <v>8663</v>
      </c>
      <c r="H281" s="42" t="s">
        <v>8672</v>
      </c>
      <c r="I281" s="28" t="s">
        <v>8745</v>
      </c>
      <c r="J281" s="28" t="s">
        <v>8674</v>
      </c>
      <c r="K281" s="28" t="s">
        <v>8869</v>
      </c>
      <c r="L281" s="28" t="s">
        <v>4307</v>
      </c>
      <c r="M281" s="28" t="s">
        <v>8669</v>
      </c>
      <c r="N281" s="28" t="s">
        <v>8743</v>
      </c>
      <c r="O281" s="28" t="s">
        <v>8670</v>
      </c>
      <c r="P281" s="29" t="str">
        <f t="array" ref="P281">IFERROR(XLOOKUP(A281, '2_Capability_Map'!$C$2:$C$200, '2_Capability_Map'!$M$2:$M$200, "Active"), "Active")</f>
        <v>Active</v>
      </c>
    </row>
    <row r="282" ht="15.75" customHeight="1">
      <c r="A282" s="28" t="s">
        <v>479</v>
      </c>
      <c r="B282" s="28" t="s">
        <v>480</v>
      </c>
      <c r="C282" s="28" t="s">
        <v>8056</v>
      </c>
      <c r="D282" s="28" t="s">
        <v>8734</v>
      </c>
      <c r="E282" s="28" t="s">
        <v>8746</v>
      </c>
      <c r="F282" s="34" t="s">
        <v>8011</v>
      </c>
      <c r="G282" s="28" t="s">
        <v>8736</v>
      </c>
      <c r="H282" s="43" t="s">
        <v>8747</v>
      </c>
      <c r="I282" s="28" t="s">
        <v>8748</v>
      </c>
      <c r="J282" s="28" t="s">
        <v>8749</v>
      </c>
      <c r="K282" s="28" t="s">
        <v>8873</v>
      </c>
      <c r="L282" s="28" t="s">
        <v>4307</v>
      </c>
      <c r="M282" s="28" t="s">
        <v>8669</v>
      </c>
      <c r="N282" s="28" t="s">
        <v>8743</v>
      </c>
      <c r="O282" s="28" t="s">
        <v>8670</v>
      </c>
      <c r="P282" s="29" t="str">
        <f t="array" ref="P282">IFERROR(XLOOKUP(A282, '2_Capability_Map'!$C$2:$C$200, '2_Capability_Map'!$M$2:$M$200, "Active"), "Active")</f>
        <v>Active</v>
      </c>
    </row>
    <row r="283" ht="15.75" customHeight="1">
      <c r="A283" s="28" t="s">
        <v>479</v>
      </c>
      <c r="B283" s="28" t="s">
        <v>480</v>
      </c>
      <c r="C283" s="28" t="s">
        <v>8160</v>
      </c>
      <c r="D283" s="28" t="s">
        <v>8161</v>
      </c>
      <c r="E283" s="28" t="s">
        <v>8751</v>
      </c>
      <c r="F283" s="34" t="s">
        <v>8011</v>
      </c>
      <c r="G283" s="28" t="s">
        <v>8663</v>
      </c>
      <c r="H283" s="42" t="s">
        <v>8672</v>
      </c>
      <c r="I283" s="28" t="s">
        <v>8752</v>
      </c>
      <c r="J283" s="28" t="s">
        <v>8674</v>
      </c>
      <c r="K283" s="28" t="s">
        <v>8869</v>
      </c>
      <c r="L283" s="28" t="s">
        <v>4307</v>
      </c>
      <c r="M283" s="28" t="s">
        <v>8669</v>
      </c>
      <c r="N283" s="28" t="s">
        <v>8753</v>
      </c>
      <c r="O283" s="28" t="s">
        <v>8670</v>
      </c>
      <c r="P283" s="29" t="str">
        <f t="array" ref="P283">IFERROR(XLOOKUP(A283, '2_Capability_Map'!$C$2:$C$200, '2_Capability_Map'!$M$2:$M$200, "Active"), "Active")</f>
        <v>Active</v>
      </c>
    </row>
    <row r="284" ht="15.75" customHeight="1">
      <c r="A284" s="28" t="s">
        <v>479</v>
      </c>
      <c r="B284" s="28" t="s">
        <v>480</v>
      </c>
      <c r="C284" s="28" t="s">
        <v>8160</v>
      </c>
      <c r="D284" s="28" t="s">
        <v>8161</v>
      </c>
      <c r="E284" s="28" t="s">
        <v>8754</v>
      </c>
      <c r="F284" s="34" t="s">
        <v>8011</v>
      </c>
      <c r="G284" s="28" t="s">
        <v>8663</v>
      </c>
      <c r="H284" s="42" t="s">
        <v>8672</v>
      </c>
      <c r="I284" s="28" t="s">
        <v>8755</v>
      </c>
      <c r="J284" s="28" t="s">
        <v>8674</v>
      </c>
      <c r="K284" s="28" t="s">
        <v>8869</v>
      </c>
      <c r="L284" s="28" t="s">
        <v>4324</v>
      </c>
      <c r="M284" s="28" t="s">
        <v>8669</v>
      </c>
      <c r="N284" s="28" t="s">
        <v>8753</v>
      </c>
      <c r="O284" s="28" t="s">
        <v>8670</v>
      </c>
      <c r="P284" s="29" t="str">
        <f t="array" ref="P284">IFERROR(XLOOKUP(A284, '2_Capability_Map'!$C$2:$C$200, '2_Capability_Map'!$M$2:$M$200, "Active"), "Active")</f>
        <v>Active</v>
      </c>
    </row>
    <row r="285" ht="15.75" customHeight="1">
      <c r="A285" s="28" t="s">
        <v>479</v>
      </c>
      <c r="B285" s="28" t="s">
        <v>480</v>
      </c>
      <c r="C285" s="28" t="s">
        <v>8160</v>
      </c>
      <c r="D285" s="28" t="s">
        <v>8161</v>
      </c>
      <c r="E285" s="28" t="s">
        <v>8756</v>
      </c>
      <c r="F285" s="34" t="s">
        <v>8011</v>
      </c>
      <c r="G285" s="28" t="s">
        <v>8757</v>
      </c>
      <c r="H285" s="30" t="s">
        <v>8758</v>
      </c>
      <c r="I285" s="28" t="s">
        <v>8759</v>
      </c>
      <c r="J285" s="28" t="s">
        <v>8674</v>
      </c>
      <c r="K285" s="28" t="s">
        <v>8874</v>
      </c>
      <c r="L285" s="28" t="s">
        <v>4318</v>
      </c>
      <c r="M285" s="28" t="s">
        <v>8669</v>
      </c>
      <c r="N285" s="28" t="s">
        <v>8753</v>
      </c>
      <c r="O285" s="28" t="s">
        <v>8670</v>
      </c>
      <c r="P285" s="29" t="str">
        <f t="array" ref="P285">IFERROR(XLOOKUP(A285, '2_Capability_Map'!$C$2:$C$200, '2_Capability_Map'!$M$2:$M$200, "Active"), "Active")</f>
        <v>Active</v>
      </c>
    </row>
    <row r="286" ht="15.75" customHeight="1">
      <c r="A286" s="28" t="s">
        <v>484</v>
      </c>
      <c r="B286" s="28" t="s">
        <v>485</v>
      </c>
      <c r="C286" s="28" t="s">
        <v>8116</v>
      </c>
      <c r="D286" s="28" t="s">
        <v>8727</v>
      </c>
      <c r="E286" s="28" t="s">
        <v>1527</v>
      </c>
      <c r="F286" s="34" t="s">
        <v>8011</v>
      </c>
      <c r="G286" s="28" t="s">
        <v>8663</v>
      </c>
      <c r="H286" s="42" t="s">
        <v>8672</v>
      </c>
      <c r="I286" s="28" t="s">
        <v>8728</v>
      </c>
      <c r="J286" s="28" t="s">
        <v>8674</v>
      </c>
      <c r="K286" s="28" t="s">
        <v>8875</v>
      </c>
      <c r="L286" s="28" t="s">
        <v>8876</v>
      </c>
      <c r="M286" s="28" t="s">
        <v>8669</v>
      </c>
      <c r="N286" s="28" t="s">
        <v>8038</v>
      </c>
      <c r="O286" s="28" t="s">
        <v>8670</v>
      </c>
      <c r="P286" s="29" t="str">
        <f t="array" ref="P286">IFERROR(XLOOKUP(A286, '2_Capability_Map'!$C$2:$C$200, '2_Capability_Map'!$M$2:$M$200, "Active"), "Active")</f>
        <v>Active</v>
      </c>
    </row>
    <row r="287" ht="15.75" customHeight="1">
      <c r="A287" s="28" t="s">
        <v>484</v>
      </c>
      <c r="B287" s="28" t="s">
        <v>485</v>
      </c>
      <c r="C287" s="28" t="s">
        <v>8116</v>
      </c>
      <c r="D287" s="28" t="s">
        <v>8727</v>
      </c>
      <c r="E287" s="28" t="s">
        <v>1555</v>
      </c>
      <c r="F287" s="34" t="s">
        <v>8011</v>
      </c>
      <c r="G287" s="28" t="s">
        <v>8663</v>
      </c>
      <c r="H287" s="42" t="s">
        <v>8672</v>
      </c>
      <c r="I287" s="28" t="s">
        <v>8730</v>
      </c>
      <c r="J287" s="28" t="s">
        <v>8674</v>
      </c>
      <c r="K287" s="28" t="s">
        <v>8875</v>
      </c>
      <c r="L287" s="28" t="s">
        <v>8877</v>
      </c>
      <c r="M287" s="28" t="s">
        <v>8878</v>
      </c>
      <c r="N287" s="28" t="s">
        <v>8038</v>
      </c>
      <c r="O287" s="28" t="s">
        <v>8670</v>
      </c>
      <c r="P287" s="29" t="str">
        <f t="array" ref="P287">IFERROR(XLOOKUP(A287, '2_Capability_Map'!$C$2:$C$200, '2_Capability_Map'!$M$2:$M$200, "Active"), "Active")</f>
        <v>Active</v>
      </c>
    </row>
    <row r="288" ht="15.75" customHeight="1">
      <c r="A288" s="28" t="s">
        <v>484</v>
      </c>
      <c r="B288" s="28" t="s">
        <v>485</v>
      </c>
      <c r="C288" s="28" t="s">
        <v>8116</v>
      </c>
      <c r="D288" s="28" t="s">
        <v>8727</v>
      </c>
      <c r="E288" s="28" t="s">
        <v>8732</v>
      </c>
      <c r="F288" s="34" t="s">
        <v>8011</v>
      </c>
      <c r="G288" s="28" t="s">
        <v>8663</v>
      </c>
      <c r="H288" s="42" t="s">
        <v>8672</v>
      </c>
      <c r="I288" s="28" t="s">
        <v>8733</v>
      </c>
      <c r="J288" s="28" t="s">
        <v>8674</v>
      </c>
      <c r="K288" s="28" t="s">
        <v>8875</v>
      </c>
      <c r="L288" s="28" t="s">
        <v>8876</v>
      </c>
      <c r="M288" s="28" t="s">
        <v>8669</v>
      </c>
      <c r="N288" s="28" t="s">
        <v>8038</v>
      </c>
      <c r="O288" s="28" t="s">
        <v>8670</v>
      </c>
      <c r="P288" s="29" t="str">
        <f t="array" ref="P288">IFERROR(XLOOKUP(A288, '2_Capability_Map'!$C$2:$C$200, '2_Capability_Map'!$M$2:$M$200, "Active"), "Active")</f>
        <v>Active</v>
      </c>
    </row>
    <row r="289" ht="15.75" customHeight="1">
      <c r="A289" s="28" t="s">
        <v>484</v>
      </c>
      <c r="B289" s="28" t="s">
        <v>485</v>
      </c>
      <c r="C289" s="28" t="s">
        <v>8056</v>
      </c>
      <c r="D289" s="28" t="s">
        <v>8734</v>
      </c>
      <c r="E289" s="28" t="s">
        <v>8735</v>
      </c>
      <c r="F289" s="34" t="s">
        <v>8011</v>
      </c>
      <c r="G289" s="28" t="s">
        <v>8736</v>
      </c>
      <c r="H289" s="42" t="s">
        <v>8672</v>
      </c>
      <c r="I289" s="28" t="s">
        <v>8737</v>
      </c>
      <c r="J289" s="28" t="s">
        <v>8674</v>
      </c>
      <c r="K289" s="28" t="s">
        <v>8875</v>
      </c>
      <c r="L289" s="28" t="s">
        <v>4330</v>
      </c>
      <c r="M289" s="28" t="s">
        <v>8669</v>
      </c>
      <c r="N289" s="28" t="s">
        <v>8038</v>
      </c>
      <c r="O289" s="28" t="s">
        <v>8670</v>
      </c>
      <c r="P289" s="29" t="str">
        <f t="array" ref="P289">IFERROR(XLOOKUP(A289, '2_Capability_Map'!$C$2:$C$200, '2_Capability_Map'!$M$2:$M$200, "Active"), "Active")</f>
        <v>Active</v>
      </c>
    </row>
    <row r="290" ht="15.75" customHeight="1">
      <c r="A290" s="28" t="s">
        <v>484</v>
      </c>
      <c r="B290" s="28" t="s">
        <v>485</v>
      </c>
      <c r="C290" s="28" t="s">
        <v>8056</v>
      </c>
      <c r="D290" s="28" t="s">
        <v>8734</v>
      </c>
      <c r="E290" s="28" t="s">
        <v>8741</v>
      </c>
      <c r="F290" s="34" t="s">
        <v>8011</v>
      </c>
      <c r="G290" s="28" t="s">
        <v>8663</v>
      </c>
      <c r="H290" s="42" t="s">
        <v>8672</v>
      </c>
      <c r="I290" s="28" t="s">
        <v>8742</v>
      </c>
      <c r="J290" s="28" t="s">
        <v>8674</v>
      </c>
      <c r="K290" s="28" t="s">
        <v>8875</v>
      </c>
      <c r="L290" s="28" t="s">
        <v>4330</v>
      </c>
      <c r="M290" s="28" t="s">
        <v>8669</v>
      </c>
      <c r="N290" s="28" t="s">
        <v>8743</v>
      </c>
      <c r="O290" s="28" t="s">
        <v>8670</v>
      </c>
      <c r="P290" s="29" t="str">
        <f t="array" ref="P290">IFERROR(XLOOKUP(A290, '2_Capability_Map'!$C$2:$C$200, '2_Capability_Map'!$M$2:$M$200, "Active"), "Active")</f>
        <v>Active</v>
      </c>
    </row>
    <row r="291" ht="15.75" customHeight="1">
      <c r="A291" s="28" t="s">
        <v>484</v>
      </c>
      <c r="B291" s="28" t="s">
        <v>485</v>
      </c>
      <c r="C291" s="28" t="s">
        <v>8056</v>
      </c>
      <c r="D291" s="28" t="s">
        <v>8734</v>
      </c>
      <c r="E291" s="28" t="s">
        <v>8744</v>
      </c>
      <c r="F291" s="34" t="s">
        <v>8011</v>
      </c>
      <c r="G291" s="28" t="s">
        <v>8663</v>
      </c>
      <c r="H291" s="42" t="s">
        <v>8672</v>
      </c>
      <c r="I291" s="28" t="s">
        <v>8745</v>
      </c>
      <c r="J291" s="28" t="s">
        <v>8674</v>
      </c>
      <c r="K291" s="28" t="s">
        <v>8875</v>
      </c>
      <c r="L291" s="28" t="s">
        <v>4330</v>
      </c>
      <c r="M291" s="28" t="s">
        <v>8669</v>
      </c>
      <c r="N291" s="28" t="s">
        <v>8743</v>
      </c>
      <c r="O291" s="28" t="s">
        <v>8670</v>
      </c>
      <c r="P291" s="29" t="str">
        <f t="array" ref="P291">IFERROR(XLOOKUP(A291, '2_Capability_Map'!$C$2:$C$200, '2_Capability_Map'!$M$2:$M$200, "Active"), "Active")</f>
        <v>Active</v>
      </c>
    </row>
    <row r="292" ht="15.75" customHeight="1">
      <c r="A292" s="28" t="s">
        <v>484</v>
      </c>
      <c r="B292" s="28" t="s">
        <v>485</v>
      </c>
      <c r="C292" s="28" t="s">
        <v>8056</v>
      </c>
      <c r="D292" s="28" t="s">
        <v>8734</v>
      </c>
      <c r="E292" s="28" t="s">
        <v>8746</v>
      </c>
      <c r="F292" s="34" t="s">
        <v>8011</v>
      </c>
      <c r="G292" s="28" t="s">
        <v>8736</v>
      </c>
      <c r="H292" s="43" t="s">
        <v>8747</v>
      </c>
      <c r="I292" s="28" t="s">
        <v>8748</v>
      </c>
      <c r="J292" s="28" t="s">
        <v>8749</v>
      </c>
      <c r="K292" s="28" t="s">
        <v>8879</v>
      </c>
      <c r="L292" s="28" t="s">
        <v>4330</v>
      </c>
      <c r="M292" s="28" t="s">
        <v>8669</v>
      </c>
      <c r="N292" s="28" t="s">
        <v>8743</v>
      </c>
      <c r="O292" s="28" t="s">
        <v>8670</v>
      </c>
      <c r="P292" s="29" t="str">
        <f t="array" ref="P292">IFERROR(XLOOKUP(A292, '2_Capability_Map'!$C$2:$C$200, '2_Capability_Map'!$M$2:$M$200, "Active"), "Active")</f>
        <v>Active</v>
      </c>
    </row>
    <row r="293" ht="15.75" customHeight="1">
      <c r="A293" s="28" t="s">
        <v>484</v>
      </c>
      <c r="B293" s="28" t="s">
        <v>485</v>
      </c>
      <c r="C293" s="28" t="s">
        <v>8160</v>
      </c>
      <c r="D293" s="28" t="s">
        <v>8161</v>
      </c>
      <c r="E293" s="28" t="s">
        <v>8751</v>
      </c>
      <c r="F293" s="34" t="s">
        <v>8011</v>
      </c>
      <c r="G293" s="28" t="s">
        <v>8663</v>
      </c>
      <c r="H293" s="42" t="s">
        <v>8672</v>
      </c>
      <c r="I293" s="28" t="s">
        <v>8752</v>
      </c>
      <c r="J293" s="28" t="s">
        <v>8674</v>
      </c>
      <c r="K293" s="28" t="s">
        <v>8875</v>
      </c>
      <c r="L293" s="28" t="s">
        <v>4336</v>
      </c>
      <c r="M293" s="28" t="s">
        <v>8669</v>
      </c>
      <c r="N293" s="28" t="s">
        <v>8753</v>
      </c>
      <c r="O293" s="28" t="s">
        <v>8670</v>
      </c>
      <c r="P293" s="29" t="str">
        <f t="array" ref="P293">IFERROR(XLOOKUP(A293, '2_Capability_Map'!$C$2:$C$200, '2_Capability_Map'!$M$2:$M$200, "Active"), "Active")</f>
        <v>Active</v>
      </c>
    </row>
    <row r="294" ht="15.75" customHeight="1">
      <c r="A294" s="28" t="s">
        <v>484</v>
      </c>
      <c r="B294" s="28" t="s">
        <v>485</v>
      </c>
      <c r="C294" s="28" t="s">
        <v>8160</v>
      </c>
      <c r="D294" s="28" t="s">
        <v>8161</v>
      </c>
      <c r="E294" s="28" t="s">
        <v>8754</v>
      </c>
      <c r="F294" s="34" t="s">
        <v>8011</v>
      </c>
      <c r="G294" s="28" t="s">
        <v>8663</v>
      </c>
      <c r="H294" s="42" t="s">
        <v>8672</v>
      </c>
      <c r="I294" s="28" t="s">
        <v>8755</v>
      </c>
      <c r="J294" s="28" t="s">
        <v>8674</v>
      </c>
      <c r="K294" s="28" t="s">
        <v>8875</v>
      </c>
      <c r="L294" s="28" t="s">
        <v>4330</v>
      </c>
      <c r="M294" s="28" t="s">
        <v>8669</v>
      </c>
      <c r="N294" s="28" t="s">
        <v>8753</v>
      </c>
      <c r="O294" s="28" t="s">
        <v>8670</v>
      </c>
      <c r="P294" s="29" t="str">
        <f t="array" ref="P294">IFERROR(XLOOKUP(A294, '2_Capability_Map'!$C$2:$C$200, '2_Capability_Map'!$M$2:$M$200, "Active"), "Active")</f>
        <v>Active</v>
      </c>
    </row>
    <row r="295" ht="15.75" customHeight="1">
      <c r="A295" s="28" t="s">
        <v>484</v>
      </c>
      <c r="B295" s="28" t="s">
        <v>485</v>
      </c>
      <c r="C295" s="28" t="s">
        <v>8160</v>
      </c>
      <c r="D295" s="28" t="s">
        <v>8161</v>
      </c>
      <c r="E295" s="28" t="s">
        <v>8756</v>
      </c>
      <c r="F295" s="34" t="s">
        <v>8011</v>
      </c>
      <c r="G295" s="28" t="s">
        <v>8757</v>
      </c>
      <c r="H295" s="30" t="s">
        <v>8758</v>
      </c>
      <c r="I295" s="28" t="s">
        <v>8759</v>
      </c>
      <c r="J295" s="28" t="s">
        <v>8674</v>
      </c>
      <c r="K295" s="28" t="s">
        <v>8880</v>
      </c>
      <c r="L295" s="28" t="s">
        <v>4347</v>
      </c>
      <c r="M295" s="28" t="s">
        <v>8669</v>
      </c>
      <c r="N295" s="28" t="s">
        <v>8753</v>
      </c>
      <c r="O295" s="28" t="s">
        <v>8670</v>
      </c>
      <c r="P295" s="29" t="str">
        <f t="array" ref="P295">IFERROR(XLOOKUP(A295, '2_Capability_Map'!$C$2:$C$200, '2_Capability_Map'!$M$2:$M$200, "Active"), "Active")</f>
        <v>Active</v>
      </c>
    </row>
    <row r="296" ht="15.75" customHeight="1">
      <c r="A296" s="28" t="s">
        <v>1446</v>
      </c>
      <c r="B296" s="28" t="s">
        <v>1447</v>
      </c>
      <c r="C296" s="28" t="s">
        <v>8116</v>
      </c>
      <c r="D296" s="28" t="s">
        <v>8727</v>
      </c>
      <c r="E296" s="28" t="s">
        <v>1527</v>
      </c>
      <c r="F296" s="34" t="s">
        <v>8011</v>
      </c>
      <c r="G296" s="28" t="s">
        <v>8663</v>
      </c>
      <c r="H296" s="42" t="s">
        <v>8672</v>
      </c>
      <c r="I296" s="28" t="s">
        <v>8728</v>
      </c>
      <c r="J296" s="28" t="s">
        <v>8674</v>
      </c>
      <c r="K296" s="28" t="s">
        <v>8881</v>
      </c>
      <c r="L296" s="28" t="s">
        <v>8882</v>
      </c>
      <c r="M296" s="28" t="s">
        <v>8669</v>
      </c>
      <c r="N296" s="28" t="s">
        <v>8038</v>
      </c>
      <c r="O296" s="28" t="s">
        <v>8670</v>
      </c>
      <c r="P296" s="29" t="str">
        <f t="array" ref="P296">IFERROR(XLOOKUP(A296, '2_Capability_Map'!$C$2:$C$200, '2_Capability_Map'!$M$2:$M$200, "Active"), "Active")</f>
        <v>Active</v>
      </c>
    </row>
    <row r="297" ht="15.75" customHeight="1">
      <c r="A297" s="28" t="s">
        <v>1446</v>
      </c>
      <c r="B297" s="28" t="s">
        <v>1447</v>
      </c>
      <c r="C297" s="28" t="s">
        <v>8116</v>
      </c>
      <c r="D297" s="28" t="s">
        <v>8727</v>
      </c>
      <c r="E297" s="28" t="s">
        <v>1555</v>
      </c>
      <c r="F297" s="34" t="s">
        <v>8011</v>
      </c>
      <c r="G297" s="28" t="s">
        <v>8663</v>
      </c>
      <c r="H297" s="42" t="s">
        <v>8672</v>
      </c>
      <c r="I297" s="28" t="s">
        <v>8730</v>
      </c>
      <c r="J297" s="28" t="s">
        <v>8674</v>
      </c>
      <c r="K297" s="28" t="s">
        <v>8881</v>
      </c>
      <c r="L297" s="28" t="s">
        <v>8883</v>
      </c>
      <c r="M297" s="28" t="s">
        <v>8884</v>
      </c>
      <c r="N297" s="28" t="s">
        <v>8038</v>
      </c>
      <c r="O297" s="28" t="s">
        <v>8670</v>
      </c>
      <c r="P297" s="29" t="str">
        <f t="array" ref="P297">IFERROR(XLOOKUP(A297, '2_Capability_Map'!$C$2:$C$200, '2_Capability_Map'!$M$2:$M$200, "Active"), "Active")</f>
        <v>Active</v>
      </c>
    </row>
    <row r="298" ht="15.75" customHeight="1">
      <c r="A298" s="28" t="s">
        <v>1446</v>
      </c>
      <c r="B298" s="28" t="s">
        <v>1447</v>
      </c>
      <c r="C298" s="28" t="s">
        <v>8116</v>
      </c>
      <c r="D298" s="28" t="s">
        <v>8727</v>
      </c>
      <c r="E298" s="28" t="s">
        <v>8732</v>
      </c>
      <c r="F298" s="34" t="s">
        <v>8011</v>
      </c>
      <c r="G298" s="28" t="s">
        <v>8663</v>
      </c>
      <c r="H298" s="42" t="s">
        <v>8672</v>
      </c>
      <c r="I298" s="28" t="s">
        <v>8733</v>
      </c>
      <c r="J298" s="28" t="s">
        <v>8674</v>
      </c>
      <c r="K298" s="28" t="s">
        <v>8881</v>
      </c>
      <c r="L298" s="28" t="s">
        <v>8882</v>
      </c>
      <c r="M298" s="28" t="s">
        <v>8669</v>
      </c>
      <c r="N298" s="28" t="s">
        <v>8038</v>
      </c>
      <c r="O298" s="28" t="s">
        <v>8670</v>
      </c>
      <c r="P298" s="29" t="str">
        <f t="array" ref="P298">IFERROR(XLOOKUP(A298, '2_Capability_Map'!$C$2:$C$200, '2_Capability_Map'!$M$2:$M$200, "Active"), "Active")</f>
        <v>Active</v>
      </c>
    </row>
    <row r="299" ht="15.75" customHeight="1">
      <c r="A299" s="28" t="s">
        <v>1446</v>
      </c>
      <c r="B299" s="28" t="s">
        <v>1447</v>
      </c>
      <c r="C299" s="28" t="s">
        <v>8056</v>
      </c>
      <c r="D299" s="28" t="s">
        <v>8734</v>
      </c>
      <c r="E299" s="28" t="s">
        <v>8735</v>
      </c>
      <c r="F299" s="34" t="s">
        <v>8011</v>
      </c>
      <c r="G299" s="28" t="s">
        <v>8736</v>
      </c>
      <c r="H299" s="42" t="s">
        <v>8672</v>
      </c>
      <c r="I299" s="28" t="s">
        <v>8737</v>
      </c>
      <c r="J299" s="28" t="s">
        <v>8674</v>
      </c>
      <c r="K299" s="28" t="s">
        <v>8881</v>
      </c>
      <c r="L299" s="28" t="s">
        <v>7827</v>
      </c>
      <c r="M299" s="28" t="s">
        <v>8669</v>
      </c>
      <c r="N299" s="28" t="s">
        <v>8038</v>
      </c>
      <c r="O299" s="28" t="s">
        <v>8670</v>
      </c>
      <c r="P299" s="29" t="str">
        <f t="array" ref="P299">IFERROR(XLOOKUP(A299, '2_Capability_Map'!$C$2:$C$200, '2_Capability_Map'!$M$2:$M$200, "Active"), "Active")</f>
        <v>Active</v>
      </c>
    </row>
    <row r="300" ht="15.75" customHeight="1">
      <c r="A300" s="28" t="s">
        <v>1446</v>
      </c>
      <c r="B300" s="28" t="s">
        <v>1447</v>
      </c>
      <c r="C300" s="28" t="s">
        <v>8056</v>
      </c>
      <c r="D300" s="28" t="s">
        <v>8734</v>
      </c>
      <c r="E300" s="28" t="s">
        <v>8741</v>
      </c>
      <c r="F300" s="34" t="s">
        <v>8011</v>
      </c>
      <c r="G300" s="28" t="s">
        <v>8663</v>
      </c>
      <c r="H300" s="42" t="s">
        <v>8672</v>
      </c>
      <c r="I300" s="28" t="s">
        <v>8742</v>
      </c>
      <c r="J300" s="28" t="s">
        <v>8674</v>
      </c>
      <c r="K300" s="28" t="s">
        <v>8881</v>
      </c>
      <c r="L300" s="28" t="s">
        <v>7827</v>
      </c>
      <c r="M300" s="28" t="s">
        <v>8669</v>
      </c>
      <c r="N300" s="28" t="s">
        <v>8743</v>
      </c>
      <c r="O300" s="28" t="s">
        <v>8670</v>
      </c>
      <c r="P300" s="29" t="str">
        <f t="array" ref="P300">IFERROR(XLOOKUP(A300, '2_Capability_Map'!$C$2:$C$200, '2_Capability_Map'!$M$2:$M$200, "Active"), "Active")</f>
        <v>Active</v>
      </c>
    </row>
    <row r="301" ht="15.75" customHeight="1">
      <c r="A301" s="28" t="s">
        <v>1446</v>
      </c>
      <c r="B301" s="28" t="s">
        <v>1447</v>
      </c>
      <c r="C301" s="28" t="s">
        <v>8056</v>
      </c>
      <c r="D301" s="28" t="s">
        <v>8734</v>
      </c>
      <c r="E301" s="28" t="s">
        <v>8744</v>
      </c>
      <c r="F301" s="34" t="s">
        <v>8011</v>
      </c>
      <c r="G301" s="28" t="s">
        <v>8663</v>
      </c>
      <c r="H301" s="42" t="s">
        <v>8672</v>
      </c>
      <c r="I301" s="28" t="s">
        <v>8745</v>
      </c>
      <c r="J301" s="28" t="s">
        <v>8674</v>
      </c>
      <c r="K301" s="28" t="s">
        <v>8881</v>
      </c>
      <c r="L301" s="28" t="s">
        <v>7827</v>
      </c>
      <c r="M301" s="28" t="s">
        <v>8669</v>
      </c>
      <c r="N301" s="28" t="s">
        <v>8743</v>
      </c>
      <c r="O301" s="28" t="s">
        <v>8670</v>
      </c>
      <c r="P301" s="29" t="str">
        <f t="array" ref="P301">IFERROR(XLOOKUP(A301, '2_Capability_Map'!$C$2:$C$200, '2_Capability_Map'!$M$2:$M$200, "Active"), "Active")</f>
        <v>Active</v>
      </c>
    </row>
    <row r="302" ht="15.75" customHeight="1">
      <c r="A302" s="28" t="s">
        <v>1446</v>
      </c>
      <c r="B302" s="28" t="s">
        <v>1447</v>
      </c>
      <c r="C302" s="28" t="s">
        <v>8056</v>
      </c>
      <c r="D302" s="28" t="s">
        <v>8734</v>
      </c>
      <c r="E302" s="28" t="s">
        <v>8746</v>
      </c>
      <c r="F302" s="34" t="s">
        <v>8011</v>
      </c>
      <c r="G302" s="28" t="s">
        <v>8736</v>
      </c>
      <c r="H302" s="43" t="s">
        <v>8747</v>
      </c>
      <c r="I302" s="28" t="s">
        <v>8748</v>
      </c>
      <c r="J302" s="28" t="s">
        <v>8749</v>
      </c>
      <c r="K302" s="28" t="s">
        <v>8885</v>
      </c>
      <c r="L302" s="28" t="s">
        <v>7827</v>
      </c>
      <c r="M302" s="28" t="s">
        <v>8669</v>
      </c>
      <c r="N302" s="28" t="s">
        <v>8743</v>
      </c>
      <c r="O302" s="28" t="s">
        <v>8670</v>
      </c>
      <c r="P302" s="29" t="str">
        <f t="array" ref="P302">IFERROR(XLOOKUP(A302, '2_Capability_Map'!$C$2:$C$200, '2_Capability_Map'!$M$2:$M$200, "Active"), "Active")</f>
        <v>Active</v>
      </c>
    </row>
    <row r="303" ht="15.75" customHeight="1">
      <c r="A303" s="28" t="s">
        <v>1446</v>
      </c>
      <c r="B303" s="28" t="s">
        <v>1447</v>
      </c>
      <c r="C303" s="28" t="s">
        <v>8160</v>
      </c>
      <c r="D303" s="28" t="s">
        <v>8161</v>
      </c>
      <c r="E303" s="28" t="s">
        <v>8751</v>
      </c>
      <c r="F303" s="34" t="s">
        <v>8011</v>
      </c>
      <c r="G303" s="28" t="s">
        <v>8663</v>
      </c>
      <c r="H303" s="42" t="s">
        <v>8672</v>
      </c>
      <c r="I303" s="28" t="s">
        <v>8752</v>
      </c>
      <c r="J303" s="28" t="s">
        <v>8674</v>
      </c>
      <c r="K303" s="28" t="s">
        <v>8881</v>
      </c>
      <c r="L303" s="28" t="s">
        <v>7827</v>
      </c>
      <c r="M303" s="28" t="s">
        <v>8669</v>
      </c>
      <c r="N303" s="28" t="s">
        <v>8753</v>
      </c>
      <c r="O303" s="28" t="s">
        <v>8670</v>
      </c>
      <c r="P303" s="29" t="str">
        <f t="array" ref="P303">IFERROR(XLOOKUP(A303, '2_Capability_Map'!$C$2:$C$200, '2_Capability_Map'!$M$2:$M$200, "Active"), "Active")</f>
        <v>Active</v>
      </c>
    </row>
    <row r="304" ht="15.75" customHeight="1">
      <c r="A304" s="28" t="s">
        <v>1446</v>
      </c>
      <c r="B304" s="28" t="s">
        <v>1447</v>
      </c>
      <c r="C304" s="28" t="s">
        <v>8160</v>
      </c>
      <c r="D304" s="28" t="s">
        <v>8161</v>
      </c>
      <c r="E304" s="28" t="s">
        <v>8754</v>
      </c>
      <c r="F304" s="34" t="s">
        <v>8011</v>
      </c>
      <c r="G304" s="28" t="s">
        <v>8663</v>
      </c>
      <c r="H304" s="42" t="s">
        <v>8672</v>
      </c>
      <c r="I304" s="28" t="s">
        <v>8755</v>
      </c>
      <c r="J304" s="28" t="s">
        <v>8674</v>
      </c>
      <c r="K304" s="28" t="s">
        <v>8881</v>
      </c>
      <c r="L304" s="28" t="s">
        <v>7844</v>
      </c>
      <c r="M304" s="28" t="s">
        <v>8669</v>
      </c>
      <c r="N304" s="28" t="s">
        <v>8753</v>
      </c>
      <c r="O304" s="28" t="s">
        <v>8670</v>
      </c>
      <c r="P304" s="29" t="str">
        <f t="array" ref="P304">IFERROR(XLOOKUP(A304, '2_Capability_Map'!$C$2:$C$200, '2_Capability_Map'!$M$2:$M$200, "Active"), "Active")</f>
        <v>Active</v>
      </c>
    </row>
    <row r="305" ht="15.75" customHeight="1">
      <c r="A305" s="28" t="s">
        <v>1446</v>
      </c>
      <c r="B305" s="28" t="s">
        <v>1447</v>
      </c>
      <c r="C305" s="28" t="s">
        <v>8160</v>
      </c>
      <c r="D305" s="28" t="s">
        <v>8161</v>
      </c>
      <c r="E305" s="28" t="s">
        <v>8756</v>
      </c>
      <c r="F305" s="34" t="s">
        <v>8011</v>
      </c>
      <c r="G305" s="28" t="s">
        <v>8757</v>
      </c>
      <c r="H305" s="30" t="s">
        <v>8758</v>
      </c>
      <c r="I305" s="28" t="s">
        <v>8759</v>
      </c>
      <c r="J305" s="28" t="s">
        <v>8674</v>
      </c>
      <c r="K305" s="28" t="s">
        <v>8886</v>
      </c>
      <c r="L305" s="28" t="s">
        <v>7833</v>
      </c>
      <c r="M305" s="28" t="s">
        <v>8669</v>
      </c>
      <c r="N305" s="28" t="s">
        <v>8753</v>
      </c>
      <c r="O305" s="28" t="s">
        <v>8670</v>
      </c>
      <c r="P305" s="29" t="str">
        <f t="array" ref="P305">IFERROR(XLOOKUP(A305, '2_Capability_Map'!$C$2:$C$200, '2_Capability_Map'!$M$2:$M$200, "Active"), "Active")</f>
        <v>Active</v>
      </c>
    </row>
    <row r="306" ht="15.75" customHeight="1">
      <c r="A306" s="28" t="s">
        <v>490</v>
      </c>
      <c r="B306" s="28" t="s">
        <v>491</v>
      </c>
      <c r="C306" s="28" t="s">
        <v>8116</v>
      </c>
      <c r="D306" s="28" t="s">
        <v>8727</v>
      </c>
      <c r="E306" s="28" t="s">
        <v>1527</v>
      </c>
      <c r="F306" s="34" t="s">
        <v>8011</v>
      </c>
      <c r="G306" s="28" t="s">
        <v>8663</v>
      </c>
      <c r="H306" s="42" t="s">
        <v>8672</v>
      </c>
      <c r="I306" s="28" t="s">
        <v>8728</v>
      </c>
      <c r="J306" s="28" t="s">
        <v>8674</v>
      </c>
      <c r="K306" s="28" t="s">
        <v>8887</v>
      </c>
      <c r="L306" s="28" t="s">
        <v>8888</v>
      </c>
      <c r="M306" s="28" t="s">
        <v>4372</v>
      </c>
      <c r="N306" s="28" t="s">
        <v>8038</v>
      </c>
      <c r="O306" s="28" t="s">
        <v>8670</v>
      </c>
      <c r="P306" s="29" t="str">
        <f t="array" ref="P306">IFERROR(XLOOKUP(A306, '2_Capability_Map'!$C$2:$C$200, '2_Capability_Map'!$M$2:$M$200, "Active"), "Active")</f>
        <v>Active</v>
      </c>
    </row>
    <row r="307" ht="15.75" customHeight="1">
      <c r="A307" s="28" t="s">
        <v>490</v>
      </c>
      <c r="B307" s="28" t="s">
        <v>491</v>
      </c>
      <c r="C307" s="28" t="s">
        <v>8116</v>
      </c>
      <c r="D307" s="28" t="s">
        <v>8727</v>
      </c>
      <c r="E307" s="28" t="s">
        <v>1555</v>
      </c>
      <c r="F307" s="34" t="s">
        <v>8011</v>
      </c>
      <c r="G307" s="28" t="s">
        <v>8663</v>
      </c>
      <c r="H307" s="42" t="s">
        <v>8672</v>
      </c>
      <c r="I307" s="28" t="s">
        <v>8730</v>
      </c>
      <c r="J307" s="28" t="s">
        <v>8674</v>
      </c>
      <c r="K307" s="28" t="s">
        <v>8887</v>
      </c>
      <c r="L307" s="28" t="s">
        <v>8889</v>
      </c>
      <c r="M307" s="28" t="s">
        <v>8890</v>
      </c>
      <c r="N307" s="28" t="s">
        <v>8038</v>
      </c>
      <c r="O307" s="28" t="s">
        <v>8670</v>
      </c>
      <c r="P307" s="29" t="str">
        <f t="array" ref="P307">IFERROR(XLOOKUP(A307, '2_Capability_Map'!$C$2:$C$200, '2_Capability_Map'!$M$2:$M$200, "Active"), "Active")</f>
        <v>Active</v>
      </c>
    </row>
    <row r="308" ht="15.75" customHeight="1">
      <c r="A308" s="28" t="s">
        <v>490</v>
      </c>
      <c r="B308" s="28" t="s">
        <v>491</v>
      </c>
      <c r="C308" s="28" t="s">
        <v>8116</v>
      </c>
      <c r="D308" s="28" t="s">
        <v>8727</v>
      </c>
      <c r="E308" s="28" t="s">
        <v>8732</v>
      </c>
      <c r="F308" s="34" t="s">
        <v>8011</v>
      </c>
      <c r="G308" s="28" t="s">
        <v>8663</v>
      </c>
      <c r="H308" s="42" t="s">
        <v>8672</v>
      </c>
      <c r="I308" s="28" t="s">
        <v>8733</v>
      </c>
      <c r="J308" s="28" t="s">
        <v>8674</v>
      </c>
      <c r="K308" s="28" t="s">
        <v>8887</v>
      </c>
      <c r="L308" s="28" t="s">
        <v>8888</v>
      </c>
      <c r="M308" s="28" t="s">
        <v>4372</v>
      </c>
      <c r="N308" s="28" t="s">
        <v>8038</v>
      </c>
      <c r="O308" s="28" t="s">
        <v>8670</v>
      </c>
      <c r="P308" s="29" t="str">
        <f t="array" ref="P308">IFERROR(XLOOKUP(A308, '2_Capability_Map'!$C$2:$C$200, '2_Capability_Map'!$M$2:$M$200, "Active"), "Active")</f>
        <v>Active</v>
      </c>
    </row>
    <row r="309" ht="15.75" customHeight="1">
      <c r="A309" s="28" t="s">
        <v>490</v>
      </c>
      <c r="B309" s="28" t="s">
        <v>491</v>
      </c>
      <c r="C309" s="28" t="s">
        <v>8056</v>
      </c>
      <c r="D309" s="28" t="s">
        <v>8734</v>
      </c>
      <c r="E309" s="28" t="s">
        <v>8735</v>
      </c>
      <c r="F309" s="34" t="s">
        <v>8011</v>
      </c>
      <c r="G309" s="28" t="s">
        <v>8736</v>
      </c>
      <c r="H309" s="42" t="s">
        <v>8672</v>
      </c>
      <c r="I309" s="28" t="s">
        <v>8737</v>
      </c>
      <c r="J309" s="28" t="s">
        <v>8674</v>
      </c>
      <c r="K309" s="28" t="s">
        <v>8887</v>
      </c>
      <c r="L309" s="28" t="s">
        <v>4373</v>
      </c>
      <c r="M309" s="28" t="s">
        <v>4372</v>
      </c>
      <c r="N309" s="28" t="s">
        <v>8038</v>
      </c>
      <c r="O309" s="28" t="s">
        <v>8670</v>
      </c>
      <c r="P309" s="29" t="str">
        <f t="array" ref="P309">IFERROR(XLOOKUP(A309, '2_Capability_Map'!$C$2:$C$200, '2_Capability_Map'!$M$2:$M$200, "Active"), "Active")</f>
        <v>Active</v>
      </c>
    </row>
    <row r="310" ht="15.75" customHeight="1">
      <c r="A310" s="28" t="s">
        <v>490</v>
      </c>
      <c r="B310" s="28" t="s">
        <v>491</v>
      </c>
      <c r="C310" s="28" t="s">
        <v>8056</v>
      </c>
      <c r="D310" s="28" t="s">
        <v>8734</v>
      </c>
      <c r="E310" s="28" t="s">
        <v>8738</v>
      </c>
      <c r="F310" s="34" t="s">
        <v>8011</v>
      </c>
      <c r="G310" s="28" t="s">
        <v>8739</v>
      </c>
      <c r="H310" s="42" t="s">
        <v>8672</v>
      </c>
      <c r="I310" s="31" t="s">
        <v>8740</v>
      </c>
      <c r="J310" s="28" t="s">
        <v>8674</v>
      </c>
      <c r="K310" s="28" t="s">
        <v>8887</v>
      </c>
      <c r="L310" s="28" t="s">
        <v>4373</v>
      </c>
      <c r="M310" s="28" t="s">
        <v>4372</v>
      </c>
      <c r="N310" s="28" t="s">
        <v>8186</v>
      </c>
      <c r="O310" s="28" t="s">
        <v>8670</v>
      </c>
      <c r="P310" s="29" t="str">
        <f t="array" ref="P310">IFERROR(XLOOKUP(A310, '2_Capability_Map'!$C$2:$C$200, '2_Capability_Map'!$M$2:$M$200, "Active"), "Active")</f>
        <v>Active</v>
      </c>
    </row>
    <row r="311" ht="15.75" customHeight="1">
      <c r="A311" s="28" t="s">
        <v>490</v>
      </c>
      <c r="B311" s="28" t="s">
        <v>491</v>
      </c>
      <c r="C311" s="28" t="s">
        <v>8056</v>
      </c>
      <c r="D311" s="28" t="s">
        <v>8734</v>
      </c>
      <c r="E311" s="28" t="s">
        <v>8741</v>
      </c>
      <c r="F311" s="34" t="s">
        <v>8011</v>
      </c>
      <c r="G311" s="28" t="s">
        <v>8663</v>
      </c>
      <c r="H311" s="42" t="s">
        <v>8672</v>
      </c>
      <c r="I311" s="28" t="s">
        <v>8742</v>
      </c>
      <c r="J311" s="28" t="s">
        <v>8674</v>
      </c>
      <c r="K311" s="28" t="s">
        <v>8887</v>
      </c>
      <c r="L311" s="28" t="s">
        <v>4373</v>
      </c>
      <c r="M311" s="28" t="s">
        <v>4372</v>
      </c>
      <c r="N311" s="28" t="s">
        <v>8743</v>
      </c>
      <c r="O311" s="28" t="s">
        <v>8670</v>
      </c>
      <c r="P311" s="29" t="str">
        <f t="array" ref="P311">IFERROR(XLOOKUP(A311, '2_Capability_Map'!$C$2:$C$200, '2_Capability_Map'!$M$2:$M$200, "Active"), "Active")</f>
        <v>Active</v>
      </c>
    </row>
    <row r="312" ht="15.75" customHeight="1">
      <c r="A312" s="28" t="s">
        <v>490</v>
      </c>
      <c r="B312" s="28" t="s">
        <v>491</v>
      </c>
      <c r="C312" s="28" t="s">
        <v>8056</v>
      </c>
      <c r="D312" s="28" t="s">
        <v>8734</v>
      </c>
      <c r="E312" s="28" t="s">
        <v>8744</v>
      </c>
      <c r="F312" s="34" t="s">
        <v>8011</v>
      </c>
      <c r="G312" s="28" t="s">
        <v>8663</v>
      </c>
      <c r="H312" s="42" t="s">
        <v>8672</v>
      </c>
      <c r="I312" s="28" t="s">
        <v>8745</v>
      </c>
      <c r="J312" s="28" t="s">
        <v>8674</v>
      </c>
      <c r="K312" s="28" t="s">
        <v>8887</v>
      </c>
      <c r="L312" s="28" t="s">
        <v>4373</v>
      </c>
      <c r="M312" s="28" t="s">
        <v>4372</v>
      </c>
      <c r="N312" s="28" t="s">
        <v>8743</v>
      </c>
      <c r="O312" s="28" t="s">
        <v>8670</v>
      </c>
      <c r="P312" s="29" t="str">
        <f t="array" ref="P312">IFERROR(XLOOKUP(A312, '2_Capability_Map'!$C$2:$C$200, '2_Capability_Map'!$M$2:$M$200, "Active"), "Active")</f>
        <v>Active</v>
      </c>
    </row>
    <row r="313" ht="15.75" customHeight="1">
      <c r="A313" s="28" t="s">
        <v>490</v>
      </c>
      <c r="B313" s="28" t="s">
        <v>491</v>
      </c>
      <c r="C313" s="28" t="s">
        <v>8056</v>
      </c>
      <c r="D313" s="28" t="s">
        <v>8734</v>
      </c>
      <c r="E313" s="28" t="s">
        <v>8746</v>
      </c>
      <c r="F313" s="34" t="s">
        <v>8011</v>
      </c>
      <c r="G313" s="28" t="s">
        <v>8736</v>
      </c>
      <c r="H313" s="43" t="s">
        <v>8747</v>
      </c>
      <c r="I313" s="28" t="s">
        <v>8748</v>
      </c>
      <c r="J313" s="28" t="s">
        <v>8749</v>
      </c>
      <c r="K313" s="28" t="s">
        <v>8891</v>
      </c>
      <c r="L313" s="28" t="s">
        <v>4373</v>
      </c>
      <c r="M313" s="28" t="s">
        <v>4372</v>
      </c>
      <c r="N313" s="28" t="s">
        <v>8743</v>
      </c>
      <c r="O313" s="28" t="s">
        <v>8670</v>
      </c>
      <c r="P313" s="29" t="str">
        <f t="array" ref="P313">IFERROR(XLOOKUP(A313, '2_Capability_Map'!$C$2:$C$200, '2_Capability_Map'!$M$2:$M$200, "Active"), "Active")</f>
        <v>Active</v>
      </c>
    </row>
    <row r="314" ht="15.75" customHeight="1">
      <c r="A314" s="28" t="s">
        <v>490</v>
      </c>
      <c r="B314" s="28" t="s">
        <v>491</v>
      </c>
      <c r="C314" s="28" t="s">
        <v>8362</v>
      </c>
      <c r="D314" s="28" t="s">
        <v>8892</v>
      </c>
      <c r="E314" s="28" t="s">
        <v>8893</v>
      </c>
      <c r="F314" s="36" t="s">
        <v>8234</v>
      </c>
      <c r="G314" s="28" t="s">
        <v>8663</v>
      </c>
      <c r="H314" s="30" t="s">
        <v>8758</v>
      </c>
      <c r="I314" s="28" t="s">
        <v>8894</v>
      </c>
      <c r="J314" s="28" t="s">
        <v>8895</v>
      </c>
      <c r="K314" s="28" t="s">
        <v>8896</v>
      </c>
      <c r="L314" s="28" t="s">
        <v>8897</v>
      </c>
      <c r="M314" s="28" t="s">
        <v>8898</v>
      </c>
      <c r="N314" s="28" t="s">
        <v>8374</v>
      </c>
      <c r="O314" s="28" t="s">
        <v>8670</v>
      </c>
      <c r="P314" s="29" t="str">
        <f t="array" ref="P314">IFERROR(XLOOKUP(A314, '2_Capability_Map'!$C$2:$C$200, '2_Capability_Map'!$M$2:$M$200, "Active"), "Active")</f>
        <v>Active</v>
      </c>
    </row>
    <row r="315" ht="15.75" customHeight="1">
      <c r="A315" s="28" t="s">
        <v>490</v>
      </c>
      <c r="B315" s="28" t="s">
        <v>491</v>
      </c>
      <c r="C315" s="28" t="s">
        <v>8362</v>
      </c>
      <c r="D315" s="28" t="s">
        <v>8892</v>
      </c>
      <c r="E315" s="28" t="s">
        <v>8899</v>
      </c>
      <c r="F315" s="36" t="s">
        <v>8234</v>
      </c>
      <c r="G315" s="28" t="s">
        <v>8663</v>
      </c>
      <c r="H315" s="30" t="s">
        <v>8758</v>
      </c>
      <c r="I315" s="28" t="s">
        <v>8900</v>
      </c>
      <c r="J315" s="28" t="s">
        <v>8895</v>
      </c>
      <c r="K315" s="28" t="s">
        <v>8896</v>
      </c>
      <c r="L315" s="28" t="s">
        <v>8897</v>
      </c>
      <c r="M315" s="28" t="s">
        <v>8898</v>
      </c>
      <c r="N315" s="28" t="s">
        <v>8374</v>
      </c>
      <c r="O315" s="28" t="s">
        <v>8670</v>
      </c>
      <c r="P315" s="29" t="str">
        <f t="array" ref="P315">IFERROR(XLOOKUP(A315, '2_Capability_Map'!$C$2:$C$200, '2_Capability_Map'!$M$2:$M$200, "Active"), "Active")</f>
        <v>Active</v>
      </c>
    </row>
    <row r="316" ht="15.75" customHeight="1">
      <c r="A316" s="28" t="s">
        <v>490</v>
      </c>
      <c r="B316" s="28" t="s">
        <v>491</v>
      </c>
      <c r="C316" s="28" t="s">
        <v>8362</v>
      </c>
      <c r="D316" s="28" t="s">
        <v>8892</v>
      </c>
      <c r="E316" s="28" t="s">
        <v>8901</v>
      </c>
      <c r="F316" s="36" t="s">
        <v>8234</v>
      </c>
      <c r="G316" s="28" t="s">
        <v>8663</v>
      </c>
      <c r="H316" s="30" t="s">
        <v>8758</v>
      </c>
      <c r="I316" s="28" t="s">
        <v>8902</v>
      </c>
      <c r="J316" s="28" t="s">
        <v>8895</v>
      </c>
      <c r="K316" s="28" t="s">
        <v>8896</v>
      </c>
      <c r="L316" s="28" t="s">
        <v>8897</v>
      </c>
      <c r="M316" s="28" t="s">
        <v>8898</v>
      </c>
      <c r="N316" s="28" t="s">
        <v>8374</v>
      </c>
      <c r="O316" s="28" t="s">
        <v>8670</v>
      </c>
      <c r="P316" s="29" t="str">
        <f t="array" ref="P316">IFERROR(XLOOKUP(A316, '2_Capability_Map'!$C$2:$C$200, '2_Capability_Map'!$M$2:$M$200, "Active"), "Active")</f>
        <v>Active</v>
      </c>
    </row>
    <row r="317" ht="15.75" customHeight="1">
      <c r="A317" s="28" t="s">
        <v>498</v>
      </c>
      <c r="B317" s="28" t="s">
        <v>499</v>
      </c>
      <c r="C317" s="28" t="s">
        <v>8116</v>
      </c>
      <c r="D317" s="28" t="s">
        <v>8727</v>
      </c>
      <c r="E317" s="28" t="s">
        <v>1527</v>
      </c>
      <c r="F317" s="34" t="s">
        <v>8011</v>
      </c>
      <c r="G317" s="28" t="s">
        <v>8663</v>
      </c>
      <c r="H317" s="42" t="s">
        <v>8672</v>
      </c>
      <c r="I317" s="28" t="s">
        <v>8728</v>
      </c>
      <c r="J317" s="28" t="s">
        <v>8674</v>
      </c>
      <c r="K317" s="28" t="s">
        <v>8903</v>
      </c>
      <c r="L317" s="28" t="s">
        <v>8904</v>
      </c>
      <c r="M317" s="28" t="s">
        <v>4396</v>
      </c>
      <c r="N317" s="28" t="s">
        <v>8038</v>
      </c>
      <c r="O317" s="28" t="s">
        <v>8670</v>
      </c>
      <c r="P317" s="29" t="str">
        <f t="array" ref="P317">IFERROR(XLOOKUP(A317, '2_Capability_Map'!$C$2:$C$200, '2_Capability_Map'!$M$2:$M$200, "Active"), "Active")</f>
        <v>Active</v>
      </c>
    </row>
    <row r="318" ht="15.75" customHeight="1">
      <c r="A318" s="28" t="s">
        <v>498</v>
      </c>
      <c r="B318" s="28" t="s">
        <v>499</v>
      </c>
      <c r="C318" s="28" t="s">
        <v>8116</v>
      </c>
      <c r="D318" s="28" t="s">
        <v>8727</v>
      </c>
      <c r="E318" s="28" t="s">
        <v>1555</v>
      </c>
      <c r="F318" s="34" t="s">
        <v>8011</v>
      </c>
      <c r="G318" s="28" t="s">
        <v>8663</v>
      </c>
      <c r="H318" s="42" t="s">
        <v>8672</v>
      </c>
      <c r="I318" s="28" t="s">
        <v>8730</v>
      </c>
      <c r="J318" s="28" t="s">
        <v>8674</v>
      </c>
      <c r="K318" s="28" t="s">
        <v>8903</v>
      </c>
      <c r="L318" s="28" t="s">
        <v>8905</v>
      </c>
      <c r="M318" s="28" t="s">
        <v>8906</v>
      </c>
      <c r="N318" s="28" t="s">
        <v>8038</v>
      </c>
      <c r="O318" s="28" t="s">
        <v>8670</v>
      </c>
      <c r="P318" s="29" t="str">
        <f t="array" ref="P318">IFERROR(XLOOKUP(A318, '2_Capability_Map'!$C$2:$C$200, '2_Capability_Map'!$M$2:$M$200, "Active"), "Active")</f>
        <v>Active</v>
      </c>
    </row>
    <row r="319" ht="15.75" customHeight="1">
      <c r="A319" s="28" t="s">
        <v>498</v>
      </c>
      <c r="B319" s="28" t="s">
        <v>499</v>
      </c>
      <c r="C319" s="28" t="s">
        <v>8116</v>
      </c>
      <c r="D319" s="28" t="s">
        <v>8727</v>
      </c>
      <c r="E319" s="28" t="s">
        <v>8732</v>
      </c>
      <c r="F319" s="34" t="s">
        <v>8011</v>
      </c>
      <c r="G319" s="28" t="s">
        <v>8663</v>
      </c>
      <c r="H319" s="42" t="s">
        <v>8672</v>
      </c>
      <c r="I319" s="28" t="s">
        <v>8733</v>
      </c>
      <c r="J319" s="28" t="s">
        <v>8674</v>
      </c>
      <c r="K319" s="28" t="s">
        <v>8903</v>
      </c>
      <c r="L319" s="28" t="s">
        <v>8904</v>
      </c>
      <c r="M319" s="28" t="s">
        <v>4396</v>
      </c>
      <c r="N319" s="28" t="s">
        <v>8038</v>
      </c>
      <c r="O319" s="28" t="s">
        <v>8670</v>
      </c>
      <c r="P319" s="29" t="str">
        <f t="array" ref="P319">IFERROR(XLOOKUP(A319, '2_Capability_Map'!$C$2:$C$200, '2_Capability_Map'!$M$2:$M$200, "Active"), "Active")</f>
        <v>Active</v>
      </c>
    </row>
    <row r="320" ht="15.75" customHeight="1">
      <c r="A320" s="28" t="s">
        <v>498</v>
      </c>
      <c r="B320" s="28" t="s">
        <v>499</v>
      </c>
      <c r="C320" s="28" t="s">
        <v>8056</v>
      </c>
      <c r="D320" s="28" t="s">
        <v>8734</v>
      </c>
      <c r="E320" s="28" t="s">
        <v>8735</v>
      </c>
      <c r="F320" s="34" t="s">
        <v>8011</v>
      </c>
      <c r="G320" s="28" t="s">
        <v>8736</v>
      </c>
      <c r="H320" s="42" t="s">
        <v>8672</v>
      </c>
      <c r="I320" s="28" t="s">
        <v>8737</v>
      </c>
      <c r="J320" s="28" t="s">
        <v>8674</v>
      </c>
      <c r="K320" s="28" t="s">
        <v>8903</v>
      </c>
      <c r="L320" s="28" t="s">
        <v>4397</v>
      </c>
      <c r="M320" s="28" t="s">
        <v>4396</v>
      </c>
      <c r="N320" s="28" t="s">
        <v>8038</v>
      </c>
      <c r="O320" s="28" t="s">
        <v>8670</v>
      </c>
      <c r="P320" s="29" t="str">
        <f t="array" ref="P320">IFERROR(XLOOKUP(A320, '2_Capability_Map'!$C$2:$C$200, '2_Capability_Map'!$M$2:$M$200, "Active"), "Active")</f>
        <v>Active</v>
      </c>
    </row>
    <row r="321" ht="15.75" customHeight="1">
      <c r="A321" s="28" t="s">
        <v>498</v>
      </c>
      <c r="B321" s="28" t="s">
        <v>499</v>
      </c>
      <c r="C321" s="28" t="s">
        <v>8056</v>
      </c>
      <c r="D321" s="28" t="s">
        <v>8734</v>
      </c>
      <c r="E321" s="28" t="s">
        <v>8738</v>
      </c>
      <c r="F321" s="34" t="s">
        <v>8011</v>
      </c>
      <c r="G321" s="28" t="s">
        <v>8739</v>
      </c>
      <c r="H321" s="42" t="s">
        <v>8672</v>
      </c>
      <c r="I321" s="31" t="s">
        <v>8740</v>
      </c>
      <c r="J321" s="28" t="s">
        <v>8674</v>
      </c>
      <c r="K321" s="28" t="s">
        <v>8903</v>
      </c>
      <c r="L321" s="28" t="s">
        <v>4397</v>
      </c>
      <c r="M321" s="28" t="s">
        <v>4396</v>
      </c>
      <c r="N321" s="28" t="s">
        <v>8186</v>
      </c>
      <c r="O321" s="28" t="s">
        <v>8670</v>
      </c>
      <c r="P321" s="29" t="str">
        <f t="array" ref="P321">IFERROR(XLOOKUP(A321, '2_Capability_Map'!$C$2:$C$200, '2_Capability_Map'!$M$2:$M$200, "Active"), "Active")</f>
        <v>Active</v>
      </c>
    </row>
    <row r="322" ht="15.75" customHeight="1">
      <c r="A322" s="28" t="s">
        <v>498</v>
      </c>
      <c r="B322" s="28" t="s">
        <v>499</v>
      </c>
      <c r="C322" s="28" t="s">
        <v>8056</v>
      </c>
      <c r="D322" s="28" t="s">
        <v>8734</v>
      </c>
      <c r="E322" s="28" t="s">
        <v>8741</v>
      </c>
      <c r="F322" s="34" t="s">
        <v>8011</v>
      </c>
      <c r="G322" s="28" t="s">
        <v>8663</v>
      </c>
      <c r="H322" s="42" t="s">
        <v>8672</v>
      </c>
      <c r="I322" s="28" t="s">
        <v>8742</v>
      </c>
      <c r="J322" s="28" t="s">
        <v>8674</v>
      </c>
      <c r="K322" s="28" t="s">
        <v>8903</v>
      </c>
      <c r="L322" s="28" t="s">
        <v>4397</v>
      </c>
      <c r="M322" s="28" t="s">
        <v>4396</v>
      </c>
      <c r="N322" s="28" t="s">
        <v>8743</v>
      </c>
      <c r="O322" s="28" t="s">
        <v>8670</v>
      </c>
      <c r="P322" s="29" t="str">
        <f t="array" ref="P322">IFERROR(XLOOKUP(A322, '2_Capability_Map'!$C$2:$C$200, '2_Capability_Map'!$M$2:$M$200, "Active"), "Active")</f>
        <v>Active</v>
      </c>
    </row>
    <row r="323" ht="15.75" customHeight="1">
      <c r="A323" s="28" t="s">
        <v>498</v>
      </c>
      <c r="B323" s="28" t="s">
        <v>499</v>
      </c>
      <c r="C323" s="28" t="s">
        <v>8056</v>
      </c>
      <c r="D323" s="28" t="s">
        <v>8734</v>
      </c>
      <c r="E323" s="28" t="s">
        <v>8744</v>
      </c>
      <c r="F323" s="34" t="s">
        <v>8011</v>
      </c>
      <c r="G323" s="28" t="s">
        <v>8663</v>
      </c>
      <c r="H323" s="42" t="s">
        <v>8672</v>
      </c>
      <c r="I323" s="28" t="s">
        <v>8745</v>
      </c>
      <c r="J323" s="28" t="s">
        <v>8674</v>
      </c>
      <c r="K323" s="28" t="s">
        <v>8903</v>
      </c>
      <c r="L323" s="28" t="s">
        <v>4397</v>
      </c>
      <c r="M323" s="28" t="s">
        <v>4396</v>
      </c>
      <c r="N323" s="28" t="s">
        <v>8743</v>
      </c>
      <c r="O323" s="28" t="s">
        <v>8670</v>
      </c>
      <c r="P323" s="29" t="str">
        <f t="array" ref="P323">IFERROR(XLOOKUP(A323, '2_Capability_Map'!$C$2:$C$200, '2_Capability_Map'!$M$2:$M$200, "Active"), "Active")</f>
        <v>Active</v>
      </c>
    </row>
    <row r="324" ht="15.75" customHeight="1">
      <c r="A324" s="28" t="s">
        <v>498</v>
      </c>
      <c r="B324" s="28" t="s">
        <v>499</v>
      </c>
      <c r="C324" s="28" t="s">
        <v>8056</v>
      </c>
      <c r="D324" s="28" t="s">
        <v>8734</v>
      </c>
      <c r="E324" s="28" t="s">
        <v>8746</v>
      </c>
      <c r="F324" s="34" t="s">
        <v>8011</v>
      </c>
      <c r="G324" s="28" t="s">
        <v>8736</v>
      </c>
      <c r="H324" s="43" t="s">
        <v>8747</v>
      </c>
      <c r="I324" s="28" t="s">
        <v>8748</v>
      </c>
      <c r="J324" s="28" t="s">
        <v>8749</v>
      </c>
      <c r="K324" s="28" t="s">
        <v>8907</v>
      </c>
      <c r="L324" s="28" t="s">
        <v>4397</v>
      </c>
      <c r="M324" s="28" t="s">
        <v>4396</v>
      </c>
      <c r="N324" s="28" t="s">
        <v>8743</v>
      </c>
      <c r="O324" s="28" t="s">
        <v>8670</v>
      </c>
      <c r="P324" s="29" t="str">
        <f t="array" ref="P324">IFERROR(XLOOKUP(A324, '2_Capability_Map'!$C$2:$C$200, '2_Capability_Map'!$M$2:$M$200, "Active"), "Active")</f>
        <v>Active</v>
      </c>
    </row>
    <row r="325" ht="15.75" customHeight="1">
      <c r="A325" s="28" t="s">
        <v>498</v>
      </c>
      <c r="B325" s="28" t="s">
        <v>499</v>
      </c>
      <c r="C325" s="28" t="s">
        <v>8362</v>
      </c>
      <c r="D325" s="28" t="s">
        <v>8892</v>
      </c>
      <c r="E325" s="28" t="s">
        <v>8893</v>
      </c>
      <c r="F325" s="36" t="s">
        <v>8234</v>
      </c>
      <c r="G325" s="28" t="s">
        <v>8663</v>
      </c>
      <c r="H325" s="30" t="s">
        <v>8758</v>
      </c>
      <c r="I325" s="28" t="s">
        <v>8894</v>
      </c>
      <c r="J325" s="28" t="s">
        <v>8895</v>
      </c>
      <c r="K325" s="28" t="s">
        <v>8908</v>
      </c>
      <c r="L325" s="28" t="s">
        <v>8909</v>
      </c>
      <c r="M325" s="28" t="s">
        <v>8910</v>
      </c>
      <c r="N325" s="28" t="s">
        <v>8374</v>
      </c>
      <c r="O325" s="28" t="s">
        <v>8670</v>
      </c>
      <c r="P325" s="29" t="str">
        <f t="array" ref="P325">IFERROR(XLOOKUP(A325, '2_Capability_Map'!$C$2:$C$200, '2_Capability_Map'!$M$2:$M$200, "Active"), "Active")</f>
        <v>Active</v>
      </c>
    </row>
    <row r="326" ht="15.75" customHeight="1">
      <c r="A326" s="28" t="s">
        <v>498</v>
      </c>
      <c r="B326" s="28" t="s">
        <v>499</v>
      </c>
      <c r="C326" s="28" t="s">
        <v>8362</v>
      </c>
      <c r="D326" s="28" t="s">
        <v>8892</v>
      </c>
      <c r="E326" s="28" t="s">
        <v>8899</v>
      </c>
      <c r="F326" s="36" t="s">
        <v>8234</v>
      </c>
      <c r="G326" s="28" t="s">
        <v>8663</v>
      </c>
      <c r="H326" s="30" t="s">
        <v>8758</v>
      </c>
      <c r="I326" s="28" t="s">
        <v>8900</v>
      </c>
      <c r="J326" s="28" t="s">
        <v>8895</v>
      </c>
      <c r="K326" s="28" t="s">
        <v>8908</v>
      </c>
      <c r="L326" s="28" t="s">
        <v>8909</v>
      </c>
      <c r="M326" s="28" t="s">
        <v>8910</v>
      </c>
      <c r="N326" s="28" t="s">
        <v>8374</v>
      </c>
      <c r="O326" s="28" t="s">
        <v>8670</v>
      </c>
      <c r="P326" s="29" t="str">
        <f t="array" ref="P326">IFERROR(XLOOKUP(A326, '2_Capability_Map'!$C$2:$C$200, '2_Capability_Map'!$M$2:$M$200, "Active"), "Active")</f>
        <v>Active</v>
      </c>
    </row>
    <row r="327" ht="15.75" customHeight="1">
      <c r="A327" s="28" t="s">
        <v>498</v>
      </c>
      <c r="B327" s="28" t="s">
        <v>499</v>
      </c>
      <c r="C327" s="28" t="s">
        <v>8362</v>
      </c>
      <c r="D327" s="28" t="s">
        <v>8892</v>
      </c>
      <c r="E327" s="28" t="s">
        <v>8901</v>
      </c>
      <c r="F327" s="36" t="s">
        <v>8234</v>
      </c>
      <c r="G327" s="28" t="s">
        <v>8663</v>
      </c>
      <c r="H327" s="30" t="s">
        <v>8758</v>
      </c>
      <c r="I327" s="28" t="s">
        <v>8902</v>
      </c>
      <c r="J327" s="28" t="s">
        <v>8895</v>
      </c>
      <c r="K327" s="28" t="s">
        <v>8908</v>
      </c>
      <c r="L327" s="28" t="s">
        <v>8909</v>
      </c>
      <c r="M327" s="28" t="s">
        <v>8910</v>
      </c>
      <c r="N327" s="28" t="s">
        <v>8374</v>
      </c>
      <c r="O327" s="28" t="s">
        <v>8670</v>
      </c>
      <c r="P327" s="29" t="str">
        <f t="array" ref="P327">IFERROR(XLOOKUP(A327, '2_Capability_Map'!$C$2:$C$200, '2_Capability_Map'!$M$2:$M$200, "Active"), "Active")</f>
        <v>Active</v>
      </c>
    </row>
    <row r="328" ht="15.75" customHeight="1">
      <c r="A328" s="28" t="s">
        <v>503</v>
      </c>
      <c r="B328" s="28" t="s">
        <v>504</v>
      </c>
      <c r="C328" s="28" t="s">
        <v>8116</v>
      </c>
      <c r="D328" s="28" t="s">
        <v>8727</v>
      </c>
      <c r="E328" s="28" t="s">
        <v>1527</v>
      </c>
      <c r="F328" s="34" t="s">
        <v>8011</v>
      </c>
      <c r="G328" s="28" t="s">
        <v>8663</v>
      </c>
      <c r="H328" s="42" t="s">
        <v>8672</v>
      </c>
      <c r="I328" s="28" t="s">
        <v>8728</v>
      </c>
      <c r="J328" s="28" t="s">
        <v>8674</v>
      </c>
      <c r="K328" s="28" t="s">
        <v>8911</v>
      </c>
      <c r="L328" s="28" t="s">
        <v>8912</v>
      </c>
      <c r="M328" s="28" t="s">
        <v>4420</v>
      </c>
      <c r="N328" s="28" t="s">
        <v>8038</v>
      </c>
      <c r="O328" s="28" t="s">
        <v>8670</v>
      </c>
      <c r="P328" s="29" t="str">
        <f t="array" ref="P328">IFERROR(XLOOKUP(A328, '2_Capability_Map'!$C$2:$C$200, '2_Capability_Map'!$M$2:$M$200, "Active"), "Active")</f>
        <v>Active</v>
      </c>
    </row>
    <row r="329" ht="15.75" customHeight="1">
      <c r="A329" s="28" t="s">
        <v>503</v>
      </c>
      <c r="B329" s="28" t="s">
        <v>504</v>
      </c>
      <c r="C329" s="28" t="s">
        <v>8116</v>
      </c>
      <c r="D329" s="28" t="s">
        <v>8727</v>
      </c>
      <c r="E329" s="28" t="s">
        <v>1555</v>
      </c>
      <c r="F329" s="34" t="s">
        <v>8011</v>
      </c>
      <c r="G329" s="28" t="s">
        <v>8663</v>
      </c>
      <c r="H329" s="42" t="s">
        <v>8672</v>
      </c>
      <c r="I329" s="28" t="s">
        <v>8730</v>
      </c>
      <c r="J329" s="28" t="s">
        <v>8674</v>
      </c>
      <c r="K329" s="28" t="s">
        <v>8911</v>
      </c>
      <c r="L329" s="28" t="s">
        <v>8913</v>
      </c>
      <c r="M329" s="28" t="s">
        <v>8914</v>
      </c>
      <c r="N329" s="28" t="s">
        <v>8038</v>
      </c>
      <c r="O329" s="28" t="s">
        <v>8670</v>
      </c>
      <c r="P329" s="29" t="str">
        <f t="array" ref="P329">IFERROR(XLOOKUP(A329, '2_Capability_Map'!$C$2:$C$200, '2_Capability_Map'!$M$2:$M$200, "Active"), "Active")</f>
        <v>Active</v>
      </c>
    </row>
    <row r="330" ht="15.75" customHeight="1">
      <c r="A330" s="28" t="s">
        <v>503</v>
      </c>
      <c r="B330" s="28" t="s">
        <v>504</v>
      </c>
      <c r="C330" s="28" t="s">
        <v>8116</v>
      </c>
      <c r="D330" s="28" t="s">
        <v>8727</v>
      </c>
      <c r="E330" s="28" t="s">
        <v>8732</v>
      </c>
      <c r="F330" s="34" t="s">
        <v>8011</v>
      </c>
      <c r="G330" s="28" t="s">
        <v>8663</v>
      </c>
      <c r="H330" s="42" t="s">
        <v>8672</v>
      </c>
      <c r="I330" s="28" t="s">
        <v>8733</v>
      </c>
      <c r="J330" s="28" t="s">
        <v>8674</v>
      </c>
      <c r="K330" s="28" t="s">
        <v>8911</v>
      </c>
      <c r="L330" s="28" t="s">
        <v>8912</v>
      </c>
      <c r="M330" s="28" t="s">
        <v>4420</v>
      </c>
      <c r="N330" s="28" t="s">
        <v>8038</v>
      </c>
      <c r="O330" s="28" t="s">
        <v>8670</v>
      </c>
      <c r="P330" s="29" t="str">
        <f t="array" ref="P330">IFERROR(XLOOKUP(A330, '2_Capability_Map'!$C$2:$C$200, '2_Capability_Map'!$M$2:$M$200, "Active"), "Active")</f>
        <v>Active</v>
      </c>
    </row>
    <row r="331" ht="15.75" customHeight="1">
      <c r="A331" s="28" t="s">
        <v>503</v>
      </c>
      <c r="B331" s="28" t="s">
        <v>504</v>
      </c>
      <c r="C331" s="28" t="s">
        <v>8056</v>
      </c>
      <c r="D331" s="28" t="s">
        <v>8734</v>
      </c>
      <c r="E331" s="28" t="s">
        <v>8735</v>
      </c>
      <c r="F331" s="34" t="s">
        <v>8011</v>
      </c>
      <c r="G331" s="28" t="s">
        <v>8736</v>
      </c>
      <c r="H331" s="42" t="s">
        <v>8672</v>
      </c>
      <c r="I331" s="28" t="s">
        <v>8737</v>
      </c>
      <c r="J331" s="28" t="s">
        <v>8674</v>
      </c>
      <c r="K331" s="28" t="s">
        <v>8911</v>
      </c>
      <c r="L331" s="28" t="s">
        <v>4421</v>
      </c>
      <c r="M331" s="28" t="s">
        <v>4420</v>
      </c>
      <c r="N331" s="28" t="s">
        <v>8038</v>
      </c>
      <c r="O331" s="28" t="s">
        <v>8670</v>
      </c>
      <c r="P331" s="29" t="str">
        <f t="array" ref="P331">IFERROR(XLOOKUP(A331, '2_Capability_Map'!$C$2:$C$200, '2_Capability_Map'!$M$2:$M$200, "Active"), "Active")</f>
        <v>Active</v>
      </c>
    </row>
    <row r="332" ht="15.75" customHeight="1">
      <c r="A332" s="28" t="s">
        <v>503</v>
      </c>
      <c r="B332" s="28" t="s">
        <v>504</v>
      </c>
      <c r="C332" s="28" t="s">
        <v>8056</v>
      </c>
      <c r="D332" s="28" t="s">
        <v>8734</v>
      </c>
      <c r="E332" s="28" t="s">
        <v>8738</v>
      </c>
      <c r="F332" s="34" t="s">
        <v>8011</v>
      </c>
      <c r="G332" s="28" t="s">
        <v>8739</v>
      </c>
      <c r="H332" s="42" t="s">
        <v>8672</v>
      </c>
      <c r="I332" s="31" t="s">
        <v>8740</v>
      </c>
      <c r="J332" s="28" t="s">
        <v>8674</v>
      </c>
      <c r="K332" s="28" t="s">
        <v>8911</v>
      </c>
      <c r="L332" s="28" t="s">
        <v>4421</v>
      </c>
      <c r="M332" s="28" t="s">
        <v>4420</v>
      </c>
      <c r="N332" s="28" t="s">
        <v>8186</v>
      </c>
      <c r="O332" s="28" t="s">
        <v>8670</v>
      </c>
      <c r="P332" s="29" t="str">
        <f t="array" ref="P332">IFERROR(XLOOKUP(A332, '2_Capability_Map'!$C$2:$C$200, '2_Capability_Map'!$M$2:$M$200, "Active"), "Active")</f>
        <v>Active</v>
      </c>
    </row>
    <row r="333" ht="15.75" customHeight="1">
      <c r="A333" s="28" t="s">
        <v>503</v>
      </c>
      <c r="B333" s="28" t="s">
        <v>504</v>
      </c>
      <c r="C333" s="28" t="s">
        <v>8056</v>
      </c>
      <c r="D333" s="28" t="s">
        <v>8734</v>
      </c>
      <c r="E333" s="28" t="s">
        <v>8741</v>
      </c>
      <c r="F333" s="34" t="s">
        <v>8011</v>
      </c>
      <c r="G333" s="28" t="s">
        <v>8663</v>
      </c>
      <c r="H333" s="42" t="s">
        <v>8672</v>
      </c>
      <c r="I333" s="28" t="s">
        <v>8742</v>
      </c>
      <c r="J333" s="28" t="s">
        <v>8674</v>
      </c>
      <c r="K333" s="28" t="s">
        <v>8911</v>
      </c>
      <c r="L333" s="28" t="s">
        <v>4421</v>
      </c>
      <c r="M333" s="28" t="s">
        <v>4420</v>
      </c>
      <c r="N333" s="28" t="s">
        <v>8743</v>
      </c>
      <c r="O333" s="28" t="s">
        <v>8670</v>
      </c>
      <c r="P333" s="29" t="str">
        <f t="array" ref="P333">IFERROR(XLOOKUP(A333, '2_Capability_Map'!$C$2:$C$200, '2_Capability_Map'!$M$2:$M$200, "Active"), "Active")</f>
        <v>Active</v>
      </c>
    </row>
    <row r="334" ht="15.75" customHeight="1">
      <c r="A334" s="28" t="s">
        <v>503</v>
      </c>
      <c r="B334" s="28" t="s">
        <v>504</v>
      </c>
      <c r="C334" s="28" t="s">
        <v>8056</v>
      </c>
      <c r="D334" s="28" t="s">
        <v>8734</v>
      </c>
      <c r="E334" s="28" t="s">
        <v>8744</v>
      </c>
      <c r="F334" s="34" t="s">
        <v>8011</v>
      </c>
      <c r="G334" s="28" t="s">
        <v>8663</v>
      </c>
      <c r="H334" s="42" t="s">
        <v>8672</v>
      </c>
      <c r="I334" s="28" t="s">
        <v>8745</v>
      </c>
      <c r="J334" s="28" t="s">
        <v>8674</v>
      </c>
      <c r="K334" s="28" t="s">
        <v>8911</v>
      </c>
      <c r="L334" s="28" t="s">
        <v>4421</v>
      </c>
      <c r="M334" s="28" t="s">
        <v>4420</v>
      </c>
      <c r="N334" s="28" t="s">
        <v>8743</v>
      </c>
      <c r="O334" s="28" t="s">
        <v>8670</v>
      </c>
      <c r="P334" s="29" t="str">
        <f t="array" ref="P334">IFERROR(XLOOKUP(A334, '2_Capability_Map'!$C$2:$C$200, '2_Capability_Map'!$M$2:$M$200, "Active"), "Active")</f>
        <v>Active</v>
      </c>
    </row>
    <row r="335" ht="15.75" customHeight="1">
      <c r="A335" s="28" t="s">
        <v>503</v>
      </c>
      <c r="B335" s="28" t="s">
        <v>504</v>
      </c>
      <c r="C335" s="28" t="s">
        <v>8056</v>
      </c>
      <c r="D335" s="28" t="s">
        <v>8734</v>
      </c>
      <c r="E335" s="28" t="s">
        <v>8746</v>
      </c>
      <c r="F335" s="34" t="s">
        <v>8011</v>
      </c>
      <c r="G335" s="28" t="s">
        <v>8736</v>
      </c>
      <c r="H335" s="43" t="s">
        <v>8747</v>
      </c>
      <c r="I335" s="28" t="s">
        <v>8748</v>
      </c>
      <c r="J335" s="28" t="s">
        <v>8749</v>
      </c>
      <c r="K335" s="28" t="s">
        <v>8915</v>
      </c>
      <c r="L335" s="28" t="s">
        <v>4421</v>
      </c>
      <c r="M335" s="28" t="s">
        <v>4420</v>
      </c>
      <c r="N335" s="28" t="s">
        <v>8743</v>
      </c>
      <c r="O335" s="28" t="s">
        <v>8670</v>
      </c>
      <c r="P335" s="29" t="str">
        <f t="array" ref="P335">IFERROR(XLOOKUP(A335, '2_Capability_Map'!$C$2:$C$200, '2_Capability_Map'!$M$2:$M$200, "Active"), "Active")</f>
        <v>Active</v>
      </c>
    </row>
    <row r="336" ht="15.75" customHeight="1">
      <c r="A336" s="28" t="s">
        <v>503</v>
      </c>
      <c r="B336" s="28" t="s">
        <v>504</v>
      </c>
      <c r="C336" s="28" t="s">
        <v>8362</v>
      </c>
      <c r="D336" s="28" t="s">
        <v>8892</v>
      </c>
      <c r="E336" s="28" t="s">
        <v>8893</v>
      </c>
      <c r="F336" s="36" t="s">
        <v>8234</v>
      </c>
      <c r="G336" s="28" t="s">
        <v>8663</v>
      </c>
      <c r="H336" s="30" t="s">
        <v>8758</v>
      </c>
      <c r="I336" s="28" t="s">
        <v>8894</v>
      </c>
      <c r="J336" s="28" t="s">
        <v>8895</v>
      </c>
      <c r="K336" s="28" t="s">
        <v>8916</v>
      </c>
      <c r="L336" s="28" t="s">
        <v>8917</v>
      </c>
      <c r="M336" s="28" t="s">
        <v>8918</v>
      </c>
      <c r="N336" s="28" t="s">
        <v>8374</v>
      </c>
      <c r="O336" s="28" t="s">
        <v>8670</v>
      </c>
      <c r="P336" s="29" t="str">
        <f t="array" ref="P336">IFERROR(XLOOKUP(A336, '2_Capability_Map'!$C$2:$C$200, '2_Capability_Map'!$M$2:$M$200, "Active"), "Active")</f>
        <v>Active</v>
      </c>
    </row>
    <row r="337" ht="15.75" customHeight="1">
      <c r="A337" s="28" t="s">
        <v>503</v>
      </c>
      <c r="B337" s="28" t="s">
        <v>504</v>
      </c>
      <c r="C337" s="28" t="s">
        <v>8362</v>
      </c>
      <c r="D337" s="28" t="s">
        <v>8892</v>
      </c>
      <c r="E337" s="28" t="s">
        <v>8899</v>
      </c>
      <c r="F337" s="36" t="s">
        <v>8234</v>
      </c>
      <c r="G337" s="28" t="s">
        <v>8663</v>
      </c>
      <c r="H337" s="30" t="s">
        <v>8758</v>
      </c>
      <c r="I337" s="28" t="s">
        <v>8900</v>
      </c>
      <c r="J337" s="28" t="s">
        <v>8895</v>
      </c>
      <c r="K337" s="28" t="s">
        <v>8916</v>
      </c>
      <c r="L337" s="28" t="s">
        <v>8917</v>
      </c>
      <c r="M337" s="28" t="s">
        <v>8918</v>
      </c>
      <c r="N337" s="28" t="s">
        <v>8374</v>
      </c>
      <c r="O337" s="28" t="s">
        <v>8670</v>
      </c>
      <c r="P337" s="29" t="str">
        <f t="array" ref="P337">IFERROR(XLOOKUP(A337, '2_Capability_Map'!$C$2:$C$200, '2_Capability_Map'!$M$2:$M$200, "Active"), "Active")</f>
        <v>Active</v>
      </c>
    </row>
    <row r="338" ht="15.75" customHeight="1">
      <c r="A338" s="28" t="s">
        <v>503</v>
      </c>
      <c r="B338" s="28" t="s">
        <v>504</v>
      </c>
      <c r="C338" s="28" t="s">
        <v>8362</v>
      </c>
      <c r="D338" s="28" t="s">
        <v>8892</v>
      </c>
      <c r="E338" s="28" t="s">
        <v>8901</v>
      </c>
      <c r="F338" s="36" t="s">
        <v>8234</v>
      </c>
      <c r="G338" s="28" t="s">
        <v>8663</v>
      </c>
      <c r="H338" s="30" t="s">
        <v>8758</v>
      </c>
      <c r="I338" s="28" t="s">
        <v>8902</v>
      </c>
      <c r="J338" s="28" t="s">
        <v>8895</v>
      </c>
      <c r="K338" s="28" t="s">
        <v>8916</v>
      </c>
      <c r="L338" s="28" t="s">
        <v>8917</v>
      </c>
      <c r="M338" s="28" t="s">
        <v>8918</v>
      </c>
      <c r="N338" s="28" t="s">
        <v>8374</v>
      </c>
      <c r="O338" s="28" t="s">
        <v>8670</v>
      </c>
      <c r="P338" s="29" t="str">
        <f t="array" ref="P338">IFERROR(XLOOKUP(A338, '2_Capability_Map'!$C$2:$C$200, '2_Capability_Map'!$M$2:$M$200, "Active"), "Active")</f>
        <v>Active</v>
      </c>
    </row>
    <row r="339" ht="15.75" customHeight="1">
      <c r="A339" s="28" t="s">
        <v>508</v>
      </c>
      <c r="B339" s="28" t="s">
        <v>509</v>
      </c>
      <c r="C339" s="28" t="s">
        <v>8116</v>
      </c>
      <c r="D339" s="28" t="s">
        <v>8727</v>
      </c>
      <c r="E339" s="28" t="s">
        <v>1527</v>
      </c>
      <c r="F339" s="34" t="s">
        <v>8011</v>
      </c>
      <c r="G339" s="28" t="s">
        <v>8663</v>
      </c>
      <c r="H339" s="42" t="s">
        <v>8672</v>
      </c>
      <c r="I339" s="28" t="s">
        <v>8728</v>
      </c>
      <c r="J339" s="28" t="s">
        <v>8674</v>
      </c>
      <c r="K339" s="28" t="s">
        <v>8919</v>
      </c>
      <c r="L339" s="28" t="s">
        <v>8920</v>
      </c>
      <c r="M339" s="28" t="s">
        <v>8669</v>
      </c>
      <c r="N339" s="28" t="s">
        <v>8038</v>
      </c>
      <c r="O339" s="28" t="s">
        <v>8670</v>
      </c>
      <c r="P339" s="29" t="str">
        <f t="array" ref="P339">IFERROR(XLOOKUP(A339, '2_Capability_Map'!$C$2:$C$200, '2_Capability_Map'!$M$2:$M$200, "Active"), "Active")</f>
        <v>Active</v>
      </c>
    </row>
    <row r="340" ht="15.75" customHeight="1">
      <c r="A340" s="28" t="s">
        <v>508</v>
      </c>
      <c r="B340" s="28" t="s">
        <v>509</v>
      </c>
      <c r="C340" s="28" t="s">
        <v>8116</v>
      </c>
      <c r="D340" s="28" t="s">
        <v>8727</v>
      </c>
      <c r="E340" s="28" t="s">
        <v>1555</v>
      </c>
      <c r="F340" s="34" t="s">
        <v>8011</v>
      </c>
      <c r="G340" s="28" t="s">
        <v>8663</v>
      </c>
      <c r="H340" s="42" t="s">
        <v>8672</v>
      </c>
      <c r="I340" s="28" t="s">
        <v>8730</v>
      </c>
      <c r="J340" s="28" t="s">
        <v>8674</v>
      </c>
      <c r="K340" s="28" t="s">
        <v>8919</v>
      </c>
      <c r="L340" s="28" t="s">
        <v>8921</v>
      </c>
      <c r="M340" s="28" t="s">
        <v>8669</v>
      </c>
      <c r="N340" s="28" t="s">
        <v>8038</v>
      </c>
      <c r="O340" s="28" t="s">
        <v>8670</v>
      </c>
      <c r="P340" s="29" t="str">
        <f t="array" ref="P340">IFERROR(XLOOKUP(A340, '2_Capability_Map'!$C$2:$C$200, '2_Capability_Map'!$M$2:$M$200, "Active"), "Active")</f>
        <v>Active</v>
      </c>
    </row>
    <row r="341" ht="15.75" customHeight="1">
      <c r="A341" s="28" t="s">
        <v>508</v>
      </c>
      <c r="B341" s="28" t="s">
        <v>509</v>
      </c>
      <c r="C341" s="28" t="s">
        <v>8116</v>
      </c>
      <c r="D341" s="28" t="s">
        <v>8727</v>
      </c>
      <c r="E341" s="28" t="s">
        <v>8732</v>
      </c>
      <c r="F341" s="34" t="s">
        <v>8011</v>
      </c>
      <c r="G341" s="28" t="s">
        <v>8663</v>
      </c>
      <c r="H341" s="42" t="s">
        <v>8672</v>
      </c>
      <c r="I341" s="28" t="s">
        <v>8733</v>
      </c>
      <c r="J341" s="28" t="s">
        <v>8674</v>
      </c>
      <c r="K341" s="28" t="s">
        <v>8919</v>
      </c>
      <c r="L341" s="28" t="s">
        <v>8920</v>
      </c>
      <c r="M341" s="28" t="s">
        <v>8669</v>
      </c>
      <c r="N341" s="28" t="s">
        <v>8038</v>
      </c>
      <c r="O341" s="28" t="s">
        <v>8670</v>
      </c>
      <c r="P341" s="29" t="str">
        <f t="array" ref="P341">IFERROR(XLOOKUP(A341, '2_Capability_Map'!$C$2:$C$200, '2_Capability_Map'!$M$2:$M$200, "Active"), "Active")</f>
        <v>Active</v>
      </c>
    </row>
    <row r="342" ht="15.75" customHeight="1">
      <c r="A342" s="28" t="s">
        <v>508</v>
      </c>
      <c r="B342" s="28" t="s">
        <v>509</v>
      </c>
      <c r="C342" s="28" t="s">
        <v>8056</v>
      </c>
      <c r="D342" s="28" t="s">
        <v>8734</v>
      </c>
      <c r="E342" s="28" t="s">
        <v>8735</v>
      </c>
      <c r="F342" s="34" t="s">
        <v>8011</v>
      </c>
      <c r="G342" s="28" t="s">
        <v>8736</v>
      </c>
      <c r="H342" s="42" t="s">
        <v>8672</v>
      </c>
      <c r="I342" s="28" t="s">
        <v>8737</v>
      </c>
      <c r="J342" s="28" t="s">
        <v>8674</v>
      </c>
      <c r="K342" s="28" t="s">
        <v>8919</v>
      </c>
      <c r="L342" s="28" t="s">
        <v>8922</v>
      </c>
      <c r="M342" s="28" t="s">
        <v>8669</v>
      </c>
      <c r="N342" s="28" t="s">
        <v>8038</v>
      </c>
      <c r="O342" s="28" t="s">
        <v>8670</v>
      </c>
      <c r="P342" s="29" t="str">
        <f t="array" ref="P342">IFERROR(XLOOKUP(A342, '2_Capability_Map'!$C$2:$C$200, '2_Capability_Map'!$M$2:$M$200, "Active"), "Active")</f>
        <v>Active</v>
      </c>
    </row>
    <row r="343" ht="15.75" customHeight="1">
      <c r="A343" s="28" t="s">
        <v>508</v>
      </c>
      <c r="B343" s="28" t="s">
        <v>509</v>
      </c>
      <c r="C343" s="28" t="s">
        <v>8056</v>
      </c>
      <c r="D343" s="28" t="s">
        <v>8734</v>
      </c>
      <c r="E343" s="28" t="s">
        <v>8738</v>
      </c>
      <c r="F343" s="34" t="s">
        <v>8011</v>
      </c>
      <c r="G343" s="28" t="s">
        <v>8739</v>
      </c>
      <c r="H343" s="42" t="s">
        <v>8672</v>
      </c>
      <c r="I343" s="31" t="s">
        <v>8740</v>
      </c>
      <c r="J343" s="28" t="s">
        <v>8674</v>
      </c>
      <c r="K343" s="28" t="s">
        <v>8919</v>
      </c>
      <c r="L343" s="28" t="s">
        <v>8922</v>
      </c>
      <c r="M343" s="28" t="s">
        <v>8669</v>
      </c>
      <c r="N343" s="28" t="s">
        <v>8186</v>
      </c>
      <c r="O343" s="28" t="s">
        <v>8670</v>
      </c>
      <c r="P343" s="29" t="str">
        <f t="array" ref="P343">IFERROR(XLOOKUP(A343, '2_Capability_Map'!$C$2:$C$200, '2_Capability_Map'!$M$2:$M$200, "Active"), "Active")</f>
        <v>Active</v>
      </c>
    </row>
    <row r="344" ht="15.75" customHeight="1">
      <c r="A344" s="28" t="s">
        <v>508</v>
      </c>
      <c r="B344" s="28" t="s">
        <v>509</v>
      </c>
      <c r="C344" s="28" t="s">
        <v>8056</v>
      </c>
      <c r="D344" s="28" t="s">
        <v>8734</v>
      </c>
      <c r="E344" s="28" t="s">
        <v>8741</v>
      </c>
      <c r="F344" s="34" t="s">
        <v>8011</v>
      </c>
      <c r="G344" s="28" t="s">
        <v>8663</v>
      </c>
      <c r="H344" s="42" t="s">
        <v>8672</v>
      </c>
      <c r="I344" s="28" t="s">
        <v>8742</v>
      </c>
      <c r="J344" s="28" t="s">
        <v>8674</v>
      </c>
      <c r="K344" s="28" t="s">
        <v>8919</v>
      </c>
      <c r="L344" s="28" t="s">
        <v>8922</v>
      </c>
      <c r="M344" s="28" t="s">
        <v>8669</v>
      </c>
      <c r="N344" s="28" t="s">
        <v>8743</v>
      </c>
      <c r="O344" s="28" t="s">
        <v>8670</v>
      </c>
      <c r="P344" s="29" t="str">
        <f t="array" ref="P344">IFERROR(XLOOKUP(A344, '2_Capability_Map'!$C$2:$C$200, '2_Capability_Map'!$M$2:$M$200, "Active"), "Active")</f>
        <v>Active</v>
      </c>
    </row>
    <row r="345" ht="15.75" customHeight="1">
      <c r="A345" s="28" t="s">
        <v>508</v>
      </c>
      <c r="B345" s="28" t="s">
        <v>509</v>
      </c>
      <c r="C345" s="28" t="s">
        <v>8056</v>
      </c>
      <c r="D345" s="28" t="s">
        <v>8734</v>
      </c>
      <c r="E345" s="28" t="s">
        <v>8744</v>
      </c>
      <c r="F345" s="34" t="s">
        <v>8011</v>
      </c>
      <c r="G345" s="28" t="s">
        <v>8663</v>
      </c>
      <c r="H345" s="42" t="s">
        <v>8672</v>
      </c>
      <c r="I345" s="28" t="s">
        <v>8745</v>
      </c>
      <c r="J345" s="28" t="s">
        <v>8674</v>
      </c>
      <c r="K345" s="28" t="s">
        <v>8919</v>
      </c>
      <c r="L345" s="28" t="s">
        <v>8922</v>
      </c>
      <c r="M345" s="28" t="s">
        <v>8669</v>
      </c>
      <c r="N345" s="28" t="s">
        <v>8743</v>
      </c>
      <c r="O345" s="28" t="s">
        <v>8670</v>
      </c>
      <c r="P345" s="29" t="str">
        <f t="array" ref="P345">IFERROR(XLOOKUP(A345, '2_Capability_Map'!$C$2:$C$200, '2_Capability_Map'!$M$2:$M$200, "Active"), "Active")</f>
        <v>Active</v>
      </c>
    </row>
    <row r="346" ht="15.75" customHeight="1">
      <c r="A346" s="28" t="s">
        <v>508</v>
      </c>
      <c r="B346" s="28" t="s">
        <v>509</v>
      </c>
      <c r="C346" s="28" t="s">
        <v>8056</v>
      </c>
      <c r="D346" s="28" t="s">
        <v>8734</v>
      </c>
      <c r="E346" s="28" t="s">
        <v>8746</v>
      </c>
      <c r="F346" s="34" t="s">
        <v>8011</v>
      </c>
      <c r="G346" s="28" t="s">
        <v>8736</v>
      </c>
      <c r="H346" s="43" t="s">
        <v>8747</v>
      </c>
      <c r="I346" s="28" t="s">
        <v>8748</v>
      </c>
      <c r="J346" s="28" t="s">
        <v>8749</v>
      </c>
      <c r="K346" s="28" t="s">
        <v>8923</v>
      </c>
      <c r="L346" s="28" t="s">
        <v>8922</v>
      </c>
      <c r="M346" s="28" t="s">
        <v>8669</v>
      </c>
      <c r="N346" s="28" t="s">
        <v>8743</v>
      </c>
      <c r="O346" s="28" t="s">
        <v>8670</v>
      </c>
      <c r="P346" s="29" t="str">
        <f t="array" ref="P346">IFERROR(XLOOKUP(A346, '2_Capability_Map'!$C$2:$C$200, '2_Capability_Map'!$M$2:$M$200, "Active"), "Active")</f>
        <v>Active</v>
      </c>
    </row>
    <row r="347" ht="15.75" customHeight="1">
      <c r="A347" s="28" t="s">
        <v>508</v>
      </c>
      <c r="B347" s="28" t="s">
        <v>509</v>
      </c>
      <c r="C347" s="28" t="s">
        <v>8362</v>
      </c>
      <c r="D347" s="28" t="s">
        <v>8892</v>
      </c>
      <c r="E347" s="28" t="s">
        <v>8893</v>
      </c>
      <c r="F347" s="36" t="s">
        <v>8234</v>
      </c>
      <c r="G347" s="28" t="s">
        <v>8663</v>
      </c>
      <c r="H347" s="30" t="s">
        <v>8758</v>
      </c>
      <c r="I347" s="28" t="s">
        <v>8894</v>
      </c>
      <c r="J347" s="28" t="s">
        <v>8895</v>
      </c>
      <c r="K347" s="28" t="s">
        <v>8924</v>
      </c>
      <c r="L347" s="28" t="s">
        <v>8925</v>
      </c>
      <c r="M347" s="28" t="s">
        <v>8669</v>
      </c>
      <c r="N347" s="28" t="s">
        <v>8374</v>
      </c>
      <c r="O347" s="28" t="s">
        <v>8670</v>
      </c>
      <c r="P347" s="29" t="str">
        <f t="array" ref="P347">IFERROR(XLOOKUP(A347, '2_Capability_Map'!$C$2:$C$200, '2_Capability_Map'!$M$2:$M$200, "Active"), "Active")</f>
        <v>Active</v>
      </c>
    </row>
    <row r="348" ht="15.75" customHeight="1">
      <c r="A348" s="28" t="s">
        <v>508</v>
      </c>
      <c r="B348" s="28" t="s">
        <v>509</v>
      </c>
      <c r="C348" s="28" t="s">
        <v>8362</v>
      </c>
      <c r="D348" s="28" t="s">
        <v>8892</v>
      </c>
      <c r="E348" s="28" t="s">
        <v>8899</v>
      </c>
      <c r="F348" s="36" t="s">
        <v>8234</v>
      </c>
      <c r="G348" s="28" t="s">
        <v>8663</v>
      </c>
      <c r="H348" s="30" t="s">
        <v>8758</v>
      </c>
      <c r="I348" s="28" t="s">
        <v>8900</v>
      </c>
      <c r="J348" s="28" t="s">
        <v>8895</v>
      </c>
      <c r="K348" s="28" t="s">
        <v>8924</v>
      </c>
      <c r="L348" s="28" t="s">
        <v>8925</v>
      </c>
      <c r="M348" s="28" t="s">
        <v>8669</v>
      </c>
      <c r="N348" s="28" t="s">
        <v>8374</v>
      </c>
      <c r="O348" s="28" t="s">
        <v>8670</v>
      </c>
      <c r="P348" s="29" t="str">
        <f t="array" ref="P348">IFERROR(XLOOKUP(A348, '2_Capability_Map'!$C$2:$C$200, '2_Capability_Map'!$M$2:$M$200, "Active"), "Active")</f>
        <v>Active</v>
      </c>
    </row>
    <row r="349" ht="15.75" customHeight="1">
      <c r="A349" s="28" t="s">
        <v>508</v>
      </c>
      <c r="B349" s="28" t="s">
        <v>509</v>
      </c>
      <c r="C349" s="28" t="s">
        <v>8362</v>
      </c>
      <c r="D349" s="28" t="s">
        <v>8892</v>
      </c>
      <c r="E349" s="28" t="s">
        <v>8901</v>
      </c>
      <c r="F349" s="36" t="s">
        <v>8234</v>
      </c>
      <c r="G349" s="28" t="s">
        <v>8663</v>
      </c>
      <c r="H349" s="30" t="s">
        <v>8758</v>
      </c>
      <c r="I349" s="28" t="s">
        <v>8902</v>
      </c>
      <c r="J349" s="28" t="s">
        <v>8895</v>
      </c>
      <c r="K349" s="28" t="s">
        <v>8924</v>
      </c>
      <c r="L349" s="28" t="s">
        <v>8925</v>
      </c>
      <c r="M349" s="28" t="s">
        <v>8669</v>
      </c>
      <c r="N349" s="28" t="s">
        <v>8374</v>
      </c>
      <c r="O349" s="28" t="s">
        <v>8670</v>
      </c>
      <c r="P349" s="29" t="str">
        <f t="array" ref="P349">IFERROR(XLOOKUP(A349, '2_Capability_Map'!$C$2:$C$200, '2_Capability_Map'!$M$2:$M$200, "Active"), "Active")</f>
        <v>Active</v>
      </c>
    </row>
    <row r="350" ht="15.75" customHeight="1">
      <c r="A350" s="28" t="s">
        <v>514</v>
      </c>
      <c r="B350" s="28" t="s">
        <v>515</v>
      </c>
      <c r="C350" s="28" t="s">
        <v>8010</v>
      </c>
      <c r="D350" s="28" t="s">
        <v>8926</v>
      </c>
      <c r="E350" s="28" t="s">
        <v>8927</v>
      </c>
      <c r="F350" s="34" t="s">
        <v>8011</v>
      </c>
      <c r="G350" s="28" t="s">
        <v>8663</v>
      </c>
      <c r="H350" s="42" t="s">
        <v>8672</v>
      </c>
      <c r="I350" s="28" t="s">
        <v>8928</v>
      </c>
      <c r="J350" s="28" t="s">
        <v>8674</v>
      </c>
      <c r="K350" s="28" t="s">
        <v>8929</v>
      </c>
      <c r="L350" s="28" t="s">
        <v>4439</v>
      </c>
      <c r="M350" s="28" t="s">
        <v>4438</v>
      </c>
      <c r="N350" s="28" t="s">
        <v>8023</v>
      </c>
      <c r="O350" s="28" t="s">
        <v>8670</v>
      </c>
      <c r="P350" s="29" t="str">
        <f t="array" ref="P350">IFERROR(XLOOKUP(A350, '2_Capability_Map'!$C$2:$C$200, '2_Capability_Map'!$M$2:$M$200, "Active"), "Active")</f>
        <v>Active</v>
      </c>
    </row>
    <row r="351" ht="15.75" customHeight="1">
      <c r="A351" s="28" t="s">
        <v>514</v>
      </c>
      <c r="B351" s="28" t="s">
        <v>515</v>
      </c>
      <c r="C351" s="28" t="s">
        <v>8010</v>
      </c>
      <c r="D351" s="28" t="s">
        <v>8926</v>
      </c>
      <c r="E351" s="28" t="s">
        <v>1822</v>
      </c>
      <c r="F351" s="34" t="s">
        <v>8011</v>
      </c>
      <c r="G351" s="28" t="s">
        <v>8663</v>
      </c>
      <c r="H351" s="42" t="s">
        <v>8672</v>
      </c>
      <c r="I351" s="28" t="s">
        <v>8930</v>
      </c>
      <c r="J351" s="28" t="s">
        <v>8674</v>
      </c>
      <c r="K351" s="28" t="s">
        <v>8929</v>
      </c>
      <c r="L351" s="28" t="s">
        <v>8931</v>
      </c>
      <c r="M351" s="28" t="s">
        <v>8932</v>
      </c>
      <c r="N351" s="28" t="s">
        <v>8933</v>
      </c>
      <c r="O351" s="28" t="s">
        <v>8670</v>
      </c>
      <c r="P351" s="29" t="str">
        <f t="array" ref="P351">IFERROR(XLOOKUP(A351, '2_Capability_Map'!$C$2:$C$200, '2_Capability_Map'!$M$2:$M$200, "Active"), "Active")</f>
        <v>Active</v>
      </c>
    </row>
    <row r="352" ht="15.75" customHeight="1">
      <c r="A352" s="28" t="s">
        <v>514</v>
      </c>
      <c r="B352" s="28" t="s">
        <v>515</v>
      </c>
      <c r="C352" s="28" t="s">
        <v>8160</v>
      </c>
      <c r="D352" s="28" t="s">
        <v>8161</v>
      </c>
      <c r="E352" s="28" t="s">
        <v>8751</v>
      </c>
      <c r="F352" s="34" t="s">
        <v>8011</v>
      </c>
      <c r="G352" s="28" t="s">
        <v>8663</v>
      </c>
      <c r="H352" s="42" t="s">
        <v>8672</v>
      </c>
      <c r="I352" s="28" t="s">
        <v>8752</v>
      </c>
      <c r="J352" s="28" t="s">
        <v>8674</v>
      </c>
      <c r="K352" s="28" t="s">
        <v>8929</v>
      </c>
      <c r="L352" s="28" t="s">
        <v>8934</v>
      </c>
      <c r="M352" s="28" t="s">
        <v>4438</v>
      </c>
      <c r="N352" s="28" t="s">
        <v>8753</v>
      </c>
      <c r="O352" s="28" t="s">
        <v>8670</v>
      </c>
      <c r="P352" s="29" t="str">
        <f t="array" ref="P352">IFERROR(XLOOKUP(A352, '2_Capability_Map'!$C$2:$C$200, '2_Capability_Map'!$M$2:$M$200, "Active"), "Active")</f>
        <v>Active</v>
      </c>
    </row>
    <row r="353" ht="15.75" customHeight="1">
      <c r="A353" s="28" t="s">
        <v>514</v>
      </c>
      <c r="B353" s="28" t="s">
        <v>515</v>
      </c>
      <c r="C353" s="28" t="s">
        <v>8160</v>
      </c>
      <c r="D353" s="28" t="s">
        <v>8161</v>
      </c>
      <c r="E353" s="28" t="s">
        <v>8754</v>
      </c>
      <c r="F353" s="34" t="s">
        <v>8011</v>
      </c>
      <c r="G353" s="28" t="s">
        <v>8663</v>
      </c>
      <c r="H353" s="42" t="s">
        <v>8672</v>
      </c>
      <c r="I353" s="28" t="s">
        <v>8755</v>
      </c>
      <c r="J353" s="28" t="s">
        <v>8674</v>
      </c>
      <c r="K353" s="28" t="s">
        <v>8929</v>
      </c>
      <c r="L353" s="28" t="s">
        <v>8935</v>
      </c>
      <c r="M353" s="28" t="s">
        <v>4438</v>
      </c>
      <c r="N353" s="28" t="s">
        <v>8753</v>
      </c>
      <c r="O353" s="28" t="s">
        <v>8670</v>
      </c>
      <c r="P353" s="29" t="str">
        <f t="array" ref="P353">IFERROR(XLOOKUP(A353, '2_Capability_Map'!$C$2:$C$200, '2_Capability_Map'!$M$2:$M$200, "Active"), "Active")</f>
        <v>Active</v>
      </c>
    </row>
    <row r="354" ht="15.75" customHeight="1">
      <c r="A354" s="28" t="s">
        <v>514</v>
      </c>
      <c r="B354" s="28" t="s">
        <v>515</v>
      </c>
      <c r="C354" s="28" t="s">
        <v>8160</v>
      </c>
      <c r="D354" s="28" t="s">
        <v>8161</v>
      </c>
      <c r="E354" s="28" t="s">
        <v>8756</v>
      </c>
      <c r="F354" s="34" t="s">
        <v>8011</v>
      </c>
      <c r="G354" s="28" t="s">
        <v>8757</v>
      </c>
      <c r="H354" s="30" t="s">
        <v>8758</v>
      </c>
      <c r="I354" s="28" t="s">
        <v>8759</v>
      </c>
      <c r="J354" s="28" t="s">
        <v>8674</v>
      </c>
      <c r="K354" s="28" t="s">
        <v>8936</v>
      </c>
      <c r="L354" s="28" t="s">
        <v>8935</v>
      </c>
      <c r="M354" s="28" t="s">
        <v>4438</v>
      </c>
      <c r="N354" s="28" t="s">
        <v>8753</v>
      </c>
      <c r="O354" s="28" t="s">
        <v>8670</v>
      </c>
      <c r="P354" s="29" t="str">
        <f t="array" ref="P354">IFERROR(XLOOKUP(A354, '2_Capability_Map'!$C$2:$C$200, '2_Capability_Map'!$M$2:$M$200, "Active"), "Active")</f>
        <v>Active</v>
      </c>
    </row>
    <row r="355" ht="15.75" customHeight="1">
      <c r="A355" s="28" t="s">
        <v>514</v>
      </c>
      <c r="B355" s="28" t="s">
        <v>515</v>
      </c>
      <c r="C355" s="28" t="s">
        <v>8160</v>
      </c>
      <c r="D355" s="28" t="s">
        <v>8161</v>
      </c>
      <c r="E355" s="28" t="s">
        <v>8937</v>
      </c>
      <c r="F355" s="34" t="s">
        <v>8011</v>
      </c>
      <c r="G355" s="28" t="s">
        <v>8663</v>
      </c>
      <c r="H355" s="41" t="s">
        <v>8664</v>
      </c>
      <c r="I355" s="28" t="s">
        <v>8938</v>
      </c>
      <c r="J355" s="28" t="s">
        <v>8666</v>
      </c>
      <c r="K355" s="28" t="s">
        <v>8939</v>
      </c>
      <c r="L355" s="28" t="s">
        <v>8940</v>
      </c>
      <c r="M355" s="28" t="s">
        <v>4438</v>
      </c>
      <c r="N355" s="28" t="s">
        <v>8753</v>
      </c>
      <c r="O355" s="28" t="s">
        <v>8670</v>
      </c>
      <c r="P355" s="29" t="str">
        <f t="array" ref="P355">IFERROR(XLOOKUP(A355, '2_Capability_Map'!$C$2:$C$200, '2_Capability_Map'!$M$2:$M$200, "Active"), "Active")</f>
        <v>Active</v>
      </c>
    </row>
    <row r="356" ht="15.75" customHeight="1">
      <c r="A356" s="28" t="s">
        <v>514</v>
      </c>
      <c r="B356" s="28" t="s">
        <v>515</v>
      </c>
      <c r="C356" s="28" t="s">
        <v>8160</v>
      </c>
      <c r="D356" s="28" t="s">
        <v>8161</v>
      </c>
      <c r="E356" s="28" t="s">
        <v>8941</v>
      </c>
      <c r="F356" s="34" t="s">
        <v>8011</v>
      </c>
      <c r="G356" s="28" t="s">
        <v>8736</v>
      </c>
      <c r="H356" s="42" t="s">
        <v>8672</v>
      </c>
      <c r="I356" s="28" t="s">
        <v>8942</v>
      </c>
      <c r="J356" s="28" t="s">
        <v>8674</v>
      </c>
      <c r="K356" s="28" t="s">
        <v>8929</v>
      </c>
      <c r="L356" s="28" t="s">
        <v>8935</v>
      </c>
      <c r="M356" s="28" t="s">
        <v>4438</v>
      </c>
      <c r="N356" s="28" t="s">
        <v>8943</v>
      </c>
      <c r="O356" s="28" t="s">
        <v>8670</v>
      </c>
      <c r="P356" s="29" t="str">
        <f t="array" ref="P356">IFERROR(XLOOKUP(A356, '2_Capability_Map'!$C$2:$C$200, '2_Capability_Map'!$M$2:$M$200, "Active"), "Active")</f>
        <v>Active</v>
      </c>
    </row>
    <row r="357" ht="15.75" customHeight="1">
      <c r="A357" s="28" t="s">
        <v>522</v>
      </c>
      <c r="B357" s="28" t="s">
        <v>523</v>
      </c>
      <c r="C357" s="28" t="s">
        <v>8010</v>
      </c>
      <c r="D357" s="28" t="s">
        <v>8926</v>
      </c>
      <c r="E357" s="28" t="s">
        <v>8927</v>
      </c>
      <c r="F357" s="34" t="s">
        <v>8011</v>
      </c>
      <c r="G357" s="28" t="s">
        <v>8663</v>
      </c>
      <c r="H357" s="42" t="s">
        <v>8672</v>
      </c>
      <c r="I357" s="28" t="s">
        <v>8928</v>
      </c>
      <c r="J357" s="28" t="s">
        <v>8674</v>
      </c>
      <c r="K357" s="28" t="s">
        <v>8944</v>
      </c>
      <c r="L357" s="28" t="s">
        <v>2938</v>
      </c>
      <c r="M357" s="28" t="s">
        <v>8669</v>
      </c>
      <c r="N357" s="28" t="s">
        <v>8023</v>
      </c>
      <c r="O357" s="28" t="s">
        <v>8670</v>
      </c>
      <c r="P357" s="29" t="str">
        <f t="array" ref="P357">IFERROR(XLOOKUP(A357, '2_Capability_Map'!$C$2:$C$200, '2_Capability_Map'!$M$2:$M$200, "Active"), "Active")</f>
        <v>Active</v>
      </c>
    </row>
    <row r="358" ht="15.75" customHeight="1">
      <c r="A358" s="28" t="s">
        <v>522</v>
      </c>
      <c r="B358" s="28" t="s">
        <v>523</v>
      </c>
      <c r="C358" s="28" t="s">
        <v>8010</v>
      </c>
      <c r="D358" s="28" t="s">
        <v>8926</v>
      </c>
      <c r="E358" s="28" t="s">
        <v>1822</v>
      </c>
      <c r="F358" s="34" t="s">
        <v>8011</v>
      </c>
      <c r="G358" s="28" t="s">
        <v>8663</v>
      </c>
      <c r="H358" s="42" t="s">
        <v>8672</v>
      </c>
      <c r="I358" s="28" t="s">
        <v>8930</v>
      </c>
      <c r="J358" s="28" t="s">
        <v>8674</v>
      </c>
      <c r="K358" s="28" t="s">
        <v>8944</v>
      </c>
      <c r="L358" s="28" t="s">
        <v>8945</v>
      </c>
      <c r="M358" s="28" t="s">
        <v>8669</v>
      </c>
      <c r="N358" s="28" t="s">
        <v>8933</v>
      </c>
      <c r="O358" s="28" t="s">
        <v>8670</v>
      </c>
      <c r="P358" s="29" t="str">
        <f t="array" ref="P358">IFERROR(XLOOKUP(A358, '2_Capability_Map'!$C$2:$C$200, '2_Capability_Map'!$M$2:$M$200, "Active"), "Active")</f>
        <v>Active</v>
      </c>
    </row>
    <row r="359" ht="15.75" customHeight="1">
      <c r="A359" s="28" t="s">
        <v>522</v>
      </c>
      <c r="B359" s="28" t="s">
        <v>523</v>
      </c>
      <c r="C359" s="28" t="s">
        <v>8160</v>
      </c>
      <c r="D359" s="28" t="s">
        <v>8161</v>
      </c>
      <c r="E359" s="28" t="s">
        <v>8751</v>
      </c>
      <c r="F359" s="34" t="s">
        <v>8011</v>
      </c>
      <c r="G359" s="28" t="s">
        <v>8663</v>
      </c>
      <c r="H359" s="42" t="s">
        <v>8672</v>
      </c>
      <c r="I359" s="28" t="s">
        <v>8752</v>
      </c>
      <c r="J359" s="28" t="s">
        <v>8674</v>
      </c>
      <c r="K359" s="28" t="s">
        <v>8944</v>
      </c>
      <c r="L359" s="28" t="s">
        <v>8946</v>
      </c>
      <c r="M359" s="28" t="s">
        <v>8669</v>
      </c>
      <c r="N359" s="28" t="s">
        <v>8753</v>
      </c>
      <c r="O359" s="28" t="s">
        <v>8670</v>
      </c>
      <c r="P359" s="29" t="str">
        <f t="array" ref="P359">IFERROR(XLOOKUP(A359, '2_Capability_Map'!$C$2:$C$200, '2_Capability_Map'!$M$2:$M$200, "Active"), "Active")</f>
        <v>Active</v>
      </c>
    </row>
    <row r="360" ht="15.75" customHeight="1">
      <c r="A360" s="28" t="s">
        <v>522</v>
      </c>
      <c r="B360" s="28" t="s">
        <v>523</v>
      </c>
      <c r="C360" s="28" t="s">
        <v>8160</v>
      </c>
      <c r="D360" s="28" t="s">
        <v>8161</v>
      </c>
      <c r="E360" s="28" t="s">
        <v>8754</v>
      </c>
      <c r="F360" s="34" t="s">
        <v>8011</v>
      </c>
      <c r="G360" s="28" t="s">
        <v>8663</v>
      </c>
      <c r="H360" s="42" t="s">
        <v>8672</v>
      </c>
      <c r="I360" s="28" t="s">
        <v>8755</v>
      </c>
      <c r="J360" s="28" t="s">
        <v>8674</v>
      </c>
      <c r="K360" s="28" t="s">
        <v>8944</v>
      </c>
      <c r="L360" s="28" t="s">
        <v>8947</v>
      </c>
      <c r="M360" s="28" t="s">
        <v>8669</v>
      </c>
      <c r="N360" s="28" t="s">
        <v>8753</v>
      </c>
      <c r="O360" s="28" t="s">
        <v>8670</v>
      </c>
      <c r="P360" s="29" t="str">
        <f t="array" ref="P360">IFERROR(XLOOKUP(A360, '2_Capability_Map'!$C$2:$C$200, '2_Capability_Map'!$M$2:$M$200, "Active"), "Active")</f>
        <v>Active</v>
      </c>
    </row>
    <row r="361" ht="15.75" customHeight="1">
      <c r="A361" s="28" t="s">
        <v>522</v>
      </c>
      <c r="B361" s="28" t="s">
        <v>523</v>
      </c>
      <c r="C361" s="28" t="s">
        <v>8160</v>
      </c>
      <c r="D361" s="28" t="s">
        <v>8161</v>
      </c>
      <c r="E361" s="28" t="s">
        <v>8756</v>
      </c>
      <c r="F361" s="34" t="s">
        <v>8011</v>
      </c>
      <c r="G361" s="28" t="s">
        <v>8757</v>
      </c>
      <c r="H361" s="30" t="s">
        <v>8758</v>
      </c>
      <c r="I361" s="28" t="s">
        <v>8759</v>
      </c>
      <c r="J361" s="28" t="s">
        <v>8674</v>
      </c>
      <c r="K361" s="28" t="s">
        <v>8948</v>
      </c>
      <c r="L361" s="28" t="s">
        <v>8947</v>
      </c>
      <c r="M361" s="28" t="s">
        <v>8669</v>
      </c>
      <c r="N361" s="28" t="s">
        <v>8753</v>
      </c>
      <c r="O361" s="28" t="s">
        <v>8670</v>
      </c>
      <c r="P361" s="29" t="str">
        <f t="array" ref="P361">IFERROR(XLOOKUP(A361, '2_Capability_Map'!$C$2:$C$200, '2_Capability_Map'!$M$2:$M$200, "Active"), "Active")</f>
        <v>Active</v>
      </c>
    </row>
    <row r="362" ht="15.75" customHeight="1">
      <c r="A362" s="28" t="s">
        <v>522</v>
      </c>
      <c r="B362" s="28" t="s">
        <v>523</v>
      </c>
      <c r="C362" s="28" t="s">
        <v>8160</v>
      </c>
      <c r="D362" s="28" t="s">
        <v>8161</v>
      </c>
      <c r="E362" s="28" t="s">
        <v>8937</v>
      </c>
      <c r="F362" s="34" t="s">
        <v>8011</v>
      </c>
      <c r="G362" s="28" t="s">
        <v>8663</v>
      </c>
      <c r="H362" s="41" t="s">
        <v>8664</v>
      </c>
      <c r="I362" s="28" t="s">
        <v>8938</v>
      </c>
      <c r="J362" s="28" t="s">
        <v>8666</v>
      </c>
      <c r="K362" s="28" t="s">
        <v>8949</v>
      </c>
      <c r="L362" s="28" t="s">
        <v>8950</v>
      </c>
      <c r="M362" s="28" t="s">
        <v>8669</v>
      </c>
      <c r="N362" s="28" t="s">
        <v>8753</v>
      </c>
      <c r="O362" s="28" t="s">
        <v>8670</v>
      </c>
      <c r="P362" s="29" t="str">
        <f t="array" ref="P362">IFERROR(XLOOKUP(A362, '2_Capability_Map'!$C$2:$C$200, '2_Capability_Map'!$M$2:$M$200, "Active"), "Active")</f>
        <v>Active</v>
      </c>
    </row>
    <row r="363" ht="15.75" customHeight="1">
      <c r="A363" s="28" t="s">
        <v>522</v>
      </c>
      <c r="B363" s="28" t="s">
        <v>523</v>
      </c>
      <c r="C363" s="28" t="s">
        <v>8160</v>
      </c>
      <c r="D363" s="28" t="s">
        <v>8161</v>
      </c>
      <c r="E363" s="28" t="s">
        <v>8941</v>
      </c>
      <c r="F363" s="34" t="s">
        <v>8011</v>
      </c>
      <c r="G363" s="28" t="s">
        <v>8736</v>
      </c>
      <c r="H363" s="42" t="s">
        <v>8672</v>
      </c>
      <c r="I363" s="28" t="s">
        <v>8942</v>
      </c>
      <c r="J363" s="28" t="s">
        <v>8674</v>
      </c>
      <c r="K363" s="28" t="s">
        <v>8944</v>
      </c>
      <c r="L363" s="28" t="s">
        <v>8947</v>
      </c>
      <c r="M363" s="28" t="s">
        <v>8669</v>
      </c>
      <c r="N363" s="28" t="s">
        <v>8943</v>
      </c>
      <c r="O363" s="28" t="s">
        <v>8670</v>
      </c>
      <c r="P363" s="29" t="str">
        <f t="array" ref="P363">IFERROR(XLOOKUP(A363, '2_Capability_Map'!$C$2:$C$200, '2_Capability_Map'!$M$2:$M$200, "Active"), "Active")</f>
        <v>Active</v>
      </c>
    </row>
    <row r="364" ht="15.75" customHeight="1">
      <c r="A364" s="28" t="s">
        <v>527</v>
      </c>
      <c r="B364" s="28" t="s">
        <v>528</v>
      </c>
      <c r="C364" s="28" t="s">
        <v>8010</v>
      </c>
      <c r="D364" s="28" t="s">
        <v>8926</v>
      </c>
      <c r="E364" s="28" t="s">
        <v>8927</v>
      </c>
      <c r="F364" s="34" t="s">
        <v>8011</v>
      </c>
      <c r="G364" s="28" t="s">
        <v>8663</v>
      </c>
      <c r="H364" s="42" t="s">
        <v>8672</v>
      </c>
      <c r="I364" s="28" t="s">
        <v>8928</v>
      </c>
      <c r="J364" s="28" t="s">
        <v>8674</v>
      </c>
      <c r="K364" s="28" t="s">
        <v>8951</v>
      </c>
      <c r="L364" s="28" t="s">
        <v>4453</v>
      </c>
      <c r="M364" s="28" t="s">
        <v>4452</v>
      </c>
      <c r="N364" s="28" t="s">
        <v>8023</v>
      </c>
      <c r="O364" s="28" t="s">
        <v>8670</v>
      </c>
      <c r="P364" s="29" t="str">
        <f t="array" ref="P364">IFERROR(XLOOKUP(A364, '2_Capability_Map'!$C$2:$C$200, '2_Capability_Map'!$M$2:$M$200, "Active"), "Active")</f>
        <v>Active</v>
      </c>
    </row>
    <row r="365" ht="15.75" customHeight="1">
      <c r="A365" s="28" t="s">
        <v>527</v>
      </c>
      <c r="B365" s="28" t="s">
        <v>528</v>
      </c>
      <c r="C365" s="28" t="s">
        <v>8010</v>
      </c>
      <c r="D365" s="28" t="s">
        <v>8926</v>
      </c>
      <c r="E365" s="28" t="s">
        <v>1822</v>
      </c>
      <c r="F365" s="34" t="s">
        <v>8011</v>
      </c>
      <c r="G365" s="28" t="s">
        <v>8663</v>
      </c>
      <c r="H365" s="42" t="s">
        <v>8672</v>
      </c>
      <c r="I365" s="28" t="s">
        <v>8930</v>
      </c>
      <c r="J365" s="28" t="s">
        <v>8674</v>
      </c>
      <c r="K365" s="28" t="s">
        <v>8951</v>
      </c>
      <c r="L365" s="28" t="s">
        <v>8952</v>
      </c>
      <c r="M365" s="28" t="s">
        <v>8953</v>
      </c>
      <c r="N365" s="28" t="s">
        <v>8933</v>
      </c>
      <c r="O365" s="28" t="s">
        <v>8670</v>
      </c>
      <c r="P365" s="29" t="str">
        <f t="array" ref="P365">IFERROR(XLOOKUP(A365, '2_Capability_Map'!$C$2:$C$200, '2_Capability_Map'!$M$2:$M$200, "Active"), "Active")</f>
        <v>Active</v>
      </c>
    </row>
    <row r="366" ht="15.75" customHeight="1">
      <c r="A366" s="28" t="s">
        <v>527</v>
      </c>
      <c r="B366" s="28" t="s">
        <v>528</v>
      </c>
      <c r="C366" s="28" t="s">
        <v>8160</v>
      </c>
      <c r="D366" s="28" t="s">
        <v>8161</v>
      </c>
      <c r="E366" s="28" t="s">
        <v>8751</v>
      </c>
      <c r="F366" s="34" t="s">
        <v>8011</v>
      </c>
      <c r="G366" s="28" t="s">
        <v>8663</v>
      </c>
      <c r="H366" s="42" t="s">
        <v>8672</v>
      </c>
      <c r="I366" s="28" t="s">
        <v>8752</v>
      </c>
      <c r="J366" s="28" t="s">
        <v>8674</v>
      </c>
      <c r="K366" s="28" t="s">
        <v>8951</v>
      </c>
      <c r="L366" s="28" t="s">
        <v>8954</v>
      </c>
      <c r="M366" s="28" t="s">
        <v>4452</v>
      </c>
      <c r="N366" s="28" t="s">
        <v>8753</v>
      </c>
      <c r="O366" s="28" t="s">
        <v>8670</v>
      </c>
      <c r="P366" s="29" t="str">
        <f t="array" ref="P366">IFERROR(XLOOKUP(A366, '2_Capability_Map'!$C$2:$C$200, '2_Capability_Map'!$M$2:$M$200, "Active"), "Active")</f>
        <v>Active</v>
      </c>
    </row>
    <row r="367" ht="15.75" customHeight="1">
      <c r="A367" s="28" t="s">
        <v>527</v>
      </c>
      <c r="B367" s="28" t="s">
        <v>528</v>
      </c>
      <c r="C367" s="28" t="s">
        <v>8160</v>
      </c>
      <c r="D367" s="28" t="s">
        <v>8161</v>
      </c>
      <c r="E367" s="28" t="s">
        <v>8754</v>
      </c>
      <c r="F367" s="34" t="s">
        <v>8011</v>
      </c>
      <c r="G367" s="28" t="s">
        <v>8663</v>
      </c>
      <c r="H367" s="42" t="s">
        <v>8672</v>
      </c>
      <c r="I367" s="28" t="s">
        <v>8755</v>
      </c>
      <c r="J367" s="28" t="s">
        <v>8674</v>
      </c>
      <c r="K367" s="28" t="s">
        <v>8951</v>
      </c>
      <c r="L367" s="28" t="s">
        <v>8955</v>
      </c>
      <c r="M367" s="28" t="s">
        <v>4452</v>
      </c>
      <c r="N367" s="28" t="s">
        <v>8753</v>
      </c>
      <c r="O367" s="28" t="s">
        <v>8670</v>
      </c>
      <c r="P367" s="29" t="str">
        <f t="array" ref="P367">IFERROR(XLOOKUP(A367, '2_Capability_Map'!$C$2:$C$200, '2_Capability_Map'!$M$2:$M$200, "Active"), "Active")</f>
        <v>Active</v>
      </c>
    </row>
    <row r="368" ht="15.75" customHeight="1">
      <c r="A368" s="28" t="s">
        <v>527</v>
      </c>
      <c r="B368" s="28" t="s">
        <v>528</v>
      </c>
      <c r="C368" s="28" t="s">
        <v>8160</v>
      </c>
      <c r="D368" s="28" t="s">
        <v>8161</v>
      </c>
      <c r="E368" s="28" t="s">
        <v>8756</v>
      </c>
      <c r="F368" s="34" t="s">
        <v>8011</v>
      </c>
      <c r="G368" s="28" t="s">
        <v>8757</v>
      </c>
      <c r="H368" s="30" t="s">
        <v>8758</v>
      </c>
      <c r="I368" s="28" t="s">
        <v>8759</v>
      </c>
      <c r="J368" s="28" t="s">
        <v>8674</v>
      </c>
      <c r="K368" s="28" t="s">
        <v>8956</v>
      </c>
      <c r="L368" s="28" t="s">
        <v>8955</v>
      </c>
      <c r="M368" s="28" t="s">
        <v>4452</v>
      </c>
      <c r="N368" s="28" t="s">
        <v>8753</v>
      </c>
      <c r="O368" s="28" t="s">
        <v>8670</v>
      </c>
      <c r="P368" s="29" t="str">
        <f t="array" ref="P368">IFERROR(XLOOKUP(A368, '2_Capability_Map'!$C$2:$C$200, '2_Capability_Map'!$M$2:$M$200, "Active"), "Active")</f>
        <v>Active</v>
      </c>
    </row>
    <row r="369" ht="15.75" customHeight="1">
      <c r="A369" s="28" t="s">
        <v>527</v>
      </c>
      <c r="B369" s="28" t="s">
        <v>528</v>
      </c>
      <c r="C369" s="28" t="s">
        <v>8160</v>
      </c>
      <c r="D369" s="28" t="s">
        <v>8161</v>
      </c>
      <c r="E369" s="28" t="s">
        <v>8937</v>
      </c>
      <c r="F369" s="34" t="s">
        <v>8011</v>
      </c>
      <c r="G369" s="28" t="s">
        <v>8663</v>
      </c>
      <c r="H369" s="41" t="s">
        <v>8664</v>
      </c>
      <c r="I369" s="28" t="s">
        <v>8938</v>
      </c>
      <c r="J369" s="28" t="s">
        <v>8666</v>
      </c>
      <c r="K369" s="28" t="s">
        <v>8957</v>
      </c>
      <c r="L369" s="28" t="s">
        <v>8958</v>
      </c>
      <c r="M369" s="28" t="s">
        <v>4452</v>
      </c>
      <c r="N369" s="28" t="s">
        <v>8753</v>
      </c>
      <c r="O369" s="28" t="s">
        <v>8670</v>
      </c>
      <c r="P369" s="29" t="str">
        <f t="array" ref="P369">IFERROR(XLOOKUP(A369, '2_Capability_Map'!$C$2:$C$200, '2_Capability_Map'!$M$2:$M$200, "Active"), "Active")</f>
        <v>Active</v>
      </c>
    </row>
    <row r="370" ht="15.75" customHeight="1">
      <c r="A370" s="28" t="s">
        <v>527</v>
      </c>
      <c r="B370" s="28" t="s">
        <v>528</v>
      </c>
      <c r="C370" s="28" t="s">
        <v>8160</v>
      </c>
      <c r="D370" s="28" t="s">
        <v>8161</v>
      </c>
      <c r="E370" s="28" t="s">
        <v>8941</v>
      </c>
      <c r="F370" s="34" t="s">
        <v>8011</v>
      </c>
      <c r="G370" s="28" t="s">
        <v>8736</v>
      </c>
      <c r="H370" s="42" t="s">
        <v>8672</v>
      </c>
      <c r="I370" s="28" t="s">
        <v>8942</v>
      </c>
      <c r="J370" s="28" t="s">
        <v>8674</v>
      </c>
      <c r="K370" s="28" t="s">
        <v>8951</v>
      </c>
      <c r="L370" s="28" t="s">
        <v>8955</v>
      </c>
      <c r="M370" s="28" t="s">
        <v>4452</v>
      </c>
      <c r="N370" s="28" t="s">
        <v>8943</v>
      </c>
      <c r="O370" s="28" t="s">
        <v>8670</v>
      </c>
      <c r="P370" s="29" t="str">
        <f t="array" ref="P370">IFERROR(XLOOKUP(A370, '2_Capability_Map'!$C$2:$C$200, '2_Capability_Map'!$M$2:$M$200, "Active"), "Active")</f>
        <v>Active</v>
      </c>
    </row>
    <row r="371" ht="15.75" customHeight="1">
      <c r="A371" s="28" t="s">
        <v>532</v>
      </c>
      <c r="B371" s="28" t="s">
        <v>533</v>
      </c>
      <c r="C371" s="28" t="s">
        <v>8010</v>
      </c>
      <c r="D371" s="28" t="s">
        <v>8926</v>
      </c>
      <c r="E371" s="28" t="s">
        <v>8927</v>
      </c>
      <c r="F371" s="34" t="s">
        <v>8011</v>
      </c>
      <c r="G371" s="28" t="s">
        <v>8663</v>
      </c>
      <c r="H371" s="42" t="s">
        <v>8672</v>
      </c>
      <c r="I371" s="28" t="s">
        <v>8928</v>
      </c>
      <c r="J371" s="28" t="s">
        <v>8674</v>
      </c>
      <c r="K371" s="28" t="s">
        <v>8959</v>
      </c>
      <c r="L371" s="28" t="s">
        <v>4477</v>
      </c>
      <c r="M371" s="28" t="s">
        <v>4476</v>
      </c>
      <c r="N371" s="28" t="s">
        <v>8023</v>
      </c>
      <c r="O371" s="28" t="s">
        <v>8670</v>
      </c>
      <c r="P371" s="29" t="str">
        <f t="array" ref="P371">IFERROR(XLOOKUP(A371, '2_Capability_Map'!$C$2:$C$200, '2_Capability_Map'!$M$2:$M$200, "Active"), "Active")</f>
        <v>Active</v>
      </c>
    </row>
    <row r="372" ht="15.75" customHeight="1">
      <c r="A372" s="28" t="s">
        <v>532</v>
      </c>
      <c r="B372" s="28" t="s">
        <v>533</v>
      </c>
      <c r="C372" s="28" t="s">
        <v>8010</v>
      </c>
      <c r="D372" s="28" t="s">
        <v>8926</v>
      </c>
      <c r="E372" s="28" t="s">
        <v>1822</v>
      </c>
      <c r="F372" s="34" t="s">
        <v>8011</v>
      </c>
      <c r="G372" s="28" t="s">
        <v>8663</v>
      </c>
      <c r="H372" s="42" t="s">
        <v>8672</v>
      </c>
      <c r="I372" s="28" t="s">
        <v>8930</v>
      </c>
      <c r="J372" s="28" t="s">
        <v>8674</v>
      </c>
      <c r="K372" s="28" t="s">
        <v>8959</v>
      </c>
      <c r="L372" s="28" t="s">
        <v>8960</v>
      </c>
      <c r="M372" s="28" t="s">
        <v>8961</v>
      </c>
      <c r="N372" s="28" t="s">
        <v>8933</v>
      </c>
      <c r="O372" s="28" t="s">
        <v>8670</v>
      </c>
      <c r="P372" s="29" t="str">
        <f t="array" ref="P372">IFERROR(XLOOKUP(A372, '2_Capability_Map'!$C$2:$C$200, '2_Capability_Map'!$M$2:$M$200, "Active"), "Active")</f>
        <v>Active</v>
      </c>
    </row>
    <row r="373" ht="15.75" customHeight="1">
      <c r="A373" s="28" t="s">
        <v>532</v>
      </c>
      <c r="B373" s="28" t="s">
        <v>533</v>
      </c>
      <c r="C373" s="28" t="s">
        <v>8160</v>
      </c>
      <c r="D373" s="28" t="s">
        <v>8161</v>
      </c>
      <c r="E373" s="28" t="s">
        <v>8751</v>
      </c>
      <c r="F373" s="34" t="s">
        <v>8011</v>
      </c>
      <c r="G373" s="28" t="s">
        <v>8663</v>
      </c>
      <c r="H373" s="42" t="s">
        <v>8672</v>
      </c>
      <c r="I373" s="28" t="s">
        <v>8752</v>
      </c>
      <c r="J373" s="28" t="s">
        <v>8674</v>
      </c>
      <c r="K373" s="28" t="s">
        <v>8959</v>
      </c>
      <c r="L373" s="28" t="s">
        <v>8962</v>
      </c>
      <c r="M373" s="28" t="s">
        <v>4476</v>
      </c>
      <c r="N373" s="28" t="s">
        <v>8753</v>
      </c>
      <c r="O373" s="28" t="s">
        <v>8670</v>
      </c>
      <c r="P373" s="29" t="str">
        <f t="array" ref="P373">IFERROR(XLOOKUP(A373, '2_Capability_Map'!$C$2:$C$200, '2_Capability_Map'!$M$2:$M$200, "Active"), "Active")</f>
        <v>Active</v>
      </c>
    </row>
    <row r="374" ht="15.75" customHeight="1">
      <c r="A374" s="28" t="s">
        <v>532</v>
      </c>
      <c r="B374" s="28" t="s">
        <v>533</v>
      </c>
      <c r="C374" s="28" t="s">
        <v>8160</v>
      </c>
      <c r="D374" s="28" t="s">
        <v>8161</v>
      </c>
      <c r="E374" s="28" t="s">
        <v>8754</v>
      </c>
      <c r="F374" s="34" t="s">
        <v>8011</v>
      </c>
      <c r="G374" s="28" t="s">
        <v>8663</v>
      </c>
      <c r="H374" s="42" t="s">
        <v>8672</v>
      </c>
      <c r="I374" s="28" t="s">
        <v>8755</v>
      </c>
      <c r="J374" s="28" t="s">
        <v>8674</v>
      </c>
      <c r="K374" s="28" t="s">
        <v>8959</v>
      </c>
      <c r="L374" s="28" t="s">
        <v>8963</v>
      </c>
      <c r="M374" s="28" t="s">
        <v>4476</v>
      </c>
      <c r="N374" s="28" t="s">
        <v>8753</v>
      </c>
      <c r="O374" s="28" t="s">
        <v>8670</v>
      </c>
      <c r="P374" s="29" t="str">
        <f t="array" ref="P374">IFERROR(XLOOKUP(A374, '2_Capability_Map'!$C$2:$C$200, '2_Capability_Map'!$M$2:$M$200, "Active"), "Active")</f>
        <v>Active</v>
      </c>
    </row>
    <row r="375" ht="15.75" customHeight="1">
      <c r="A375" s="28" t="s">
        <v>532</v>
      </c>
      <c r="B375" s="28" t="s">
        <v>533</v>
      </c>
      <c r="C375" s="28" t="s">
        <v>8160</v>
      </c>
      <c r="D375" s="28" t="s">
        <v>8161</v>
      </c>
      <c r="E375" s="28" t="s">
        <v>8756</v>
      </c>
      <c r="F375" s="34" t="s">
        <v>8011</v>
      </c>
      <c r="G375" s="28" t="s">
        <v>8757</v>
      </c>
      <c r="H375" s="30" t="s">
        <v>8758</v>
      </c>
      <c r="I375" s="28" t="s">
        <v>8759</v>
      </c>
      <c r="J375" s="28" t="s">
        <v>8674</v>
      </c>
      <c r="K375" s="28" t="s">
        <v>8964</v>
      </c>
      <c r="L375" s="28" t="s">
        <v>8963</v>
      </c>
      <c r="M375" s="28" t="s">
        <v>4476</v>
      </c>
      <c r="N375" s="28" t="s">
        <v>8753</v>
      </c>
      <c r="O375" s="28" t="s">
        <v>8670</v>
      </c>
      <c r="P375" s="29" t="str">
        <f t="array" ref="P375">IFERROR(XLOOKUP(A375, '2_Capability_Map'!$C$2:$C$200, '2_Capability_Map'!$M$2:$M$200, "Active"), "Active")</f>
        <v>Active</v>
      </c>
    </row>
    <row r="376" ht="15.75" customHeight="1">
      <c r="A376" s="28" t="s">
        <v>532</v>
      </c>
      <c r="B376" s="28" t="s">
        <v>533</v>
      </c>
      <c r="C376" s="28" t="s">
        <v>8160</v>
      </c>
      <c r="D376" s="28" t="s">
        <v>8161</v>
      </c>
      <c r="E376" s="28" t="s">
        <v>8937</v>
      </c>
      <c r="F376" s="34" t="s">
        <v>8011</v>
      </c>
      <c r="G376" s="28" t="s">
        <v>8663</v>
      </c>
      <c r="H376" s="41" t="s">
        <v>8664</v>
      </c>
      <c r="I376" s="28" t="s">
        <v>8938</v>
      </c>
      <c r="J376" s="28" t="s">
        <v>8666</v>
      </c>
      <c r="K376" s="28" t="s">
        <v>8965</v>
      </c>
      <c r="L376" s="28" t="s">
        <v>8966</v>
      </c>
      <c r="M376" s="28" t="s">
        <v>4476</v>
      </c>
      <c r="N376" s="28" t="s">
        <v>8753</v>
      </c>
      <c r="O376" s="28" t="s">
        <v>8670</v>
      </c>
      <c r="P376" s="29" t="str">
        <f t="array" ref="P376">IFERROR(XLOOKUP(A376, '2_Capability_Map'!$C$2:$C$200, '2_Capability_Map'!$M$2:$M$200, "Active"), "Active")</f>
        <v>Active</v>
      </c>
    </row>
    <row r="377" ht="15.75" customHeight="1">
      <c r="A377" s="28" t="s">
        <v>532</v>
      </c>
      <c r="B377" s="28" t="s">
        <v>533</v>
      </c>
      <c r="C377" s="28" t="s">
        <v>8160</v>
      </c>
      <c r="D377" s="28" t="s">
        <v>8161</v>
      </c>
      <c r="E377" s="28" t="s">
        <v>8941</v>
      </c>
      <c r="F377" s="34" t="s">
        <v>8011</v>
      </c>
      <c r="G377" s="28" t="s">
        <v>8736</v>
      </c>
      <c r="H377" s="42" t="s">
        <v>8672</v>
      </c>
      <c r="I377" s="28" t="s">
        <v>8942</v>
      </c>
      <c r="J377" s="28" t="s">
        <v>8674</v>
      </c>
      <c r="K377" s="28" t="s">
        <v>8959</v>
      </c>
      <c r="L377" s="28" t="s">
        <v>8963</v>
      </c>
      <c r="M377" s="28" t="s">
        <v>4476</v>
      </c>
      <c r="N377" s="28" t="s">
        <v>8943</v>
      </c>
      <c r="O377" s="28" t="s">
        <v>8670</v>
      </c>
      <c r="P377" s="29" t="str">
        <f t="array" ref="P377">IFERROR(XLOOKUP(A377, '2_Capability_Map'!$C$2:$C$200, '2_Capability_Map'!$M$2:$M$200, "Active"), "Active")</f>
        <v>Active</v>
      </c>
    </row>
    <row r="378" ht="15.75" customHeight="1">
      <c r="A378" s="28" t="s">
        <v>539</v>
      </c>
      <c r="B378" s="28" t="s">
        <v>540</v>
      </c>
      <c r="C378" s="28" t="s">
        <v>8026</v>
      </c>
      <c r="D378" s="28" t="s">
        <v>8661</v>
      </c>
      <c r="E378" s="28" t="s">
        <v>8662</v>
      </c>
      <c r="F378" s="34" t="s">
        <v>8011</v>
      </c>
      <c r="G378" s="28" t="s">
        <v>8663</v>
      </c>
      <c r="H378" s="41" t="s">
        <v>8664</v>
      </c>
      <c r="I378" s="31" t="s">
        <v>8665</v>
      </c>
      <c r="J378" s="28" t="s">
        <v>8666</v>
      </c>
      <c r="K378" s="28" t="s">
        <v>8967</v>
      </c>
      <c r="L378" s="28" t="s">
        <v>8968</v>
      </c>
      <c r="M378" s="28" t="s">
        <v>8969</v>
      </c>
      <c r="N378" s="28" t="s">
        <v>8186</v>
      </c>
      <c r="O378" s="28" t="s">
        <v>8670</v>
      </c>
      <c r="P378" s="29" t="str">
        <f t="array" ref="P378">IFERROR(XLOOKUP(A378, '2_Capability_Map'!$C$2:$C$200, '2_Capability_Map'!$M$2:$M$200, "Active"), "Active")</f>
        <v>Active</v>
      </c>
    </row>
    <row r="379" ht="15.75" customHeight="1">
      <c r="A379" s="28" t="s">
        <v>539</v>
      </c>
      <c r="B379" s="28" t="s">
        <v>540</v>
      </c>
      <c r="C379" s="28" t="s">
        <v>8026</v>
      </c>
      <c r="D379" s="28" t="s">
        <v>8661</v>
      </c>
      <c r="E379" s="28" t="s">
        <v>8671</v>
      </c>
      <c r="F379" s="34" t="s">
        <v>8011</v>
      </c>
      <c r="G379" s="28" t="s">
        <v>8663</v>
      </c>
      <c r="H379" s="42" t="s">
        <v>8672</v>
      </c>
      <c r="I379" s="28" t="s">
        <v>8673</v>
      </c>
      <c r="J379" s="28" t="s">
        <v>8674</v>
      </c>
      <c r="K379" s="28" t="s">
        <v>8970</v>
      </c>
      <c r="L379" s="28" t="s">
        <v>8968</v>
      </c>
      <c r="M379" s="28" t="s">
        <v>8969</v>
      </c>
      <c r="N379" s="28" t="s">
        <v>8676</v>
      </c>
      <c r="O379" s="28" t="s">
        <v>8670</v>
      </c>
      <c r="P379" s="29" t="str">
        <f t="array" ref="P379">IFERROR(XLOOKUP(A379, '2_Capability_Map'!$C$2:$C$200, '2_Capability_Map'!$M$2:$M$200, "Active"), "Active")</f>
        <v>Active</v>
      </c>
    </row>
    <row r="380" ht="15.75" customHeight="1">
      <c r="A380" s="28" t="s">
        <v>539</v>
      </c>
      <c r="B380" s="28" t="s">
        <v>540</v>
      </c>
      <c r="C380" s="28" t="s">
        <v>8041</v>
      </c>
      <c r="D380" s="28" t="s">
        <v>8042</v>
      </c>
      <c r="E380" s="28" t="s">
        <v>8838</v>
      </c>
      <c r="F380" s="34" t="s">
        <v>8011</v>
      </c>
      <c r="G380" s="28" t="s">
        <v>8663</v>
      </c>
      <c r="H380" s="42" t="s">
        <v>8672</v>
      </c>
      <c r="I380" s="28" t="s">
        <v>8839</v>
      </c>
      <c r="J380" s="28" t="s">
        <v>8674</v>
      </c>
      <c r="K380" s="28" t="s">
        <v>8970</v>
      </c>
      <c r="L380" s="28" t="s">
        <v>8971</v>
      </c>
      <c r="M380" s="28" t="s">
        <v>8969</v>
      </c>
      <c r="N380" s="28" t="s">
        <v>8676</v>
      </c>
      <c r="O380" s="28" t="s">
        <v>8670</v>
      </c>
      <c r="P380" s="29" t="str">
        <f t="array" ref="P380">IFERROR(XLOOKUP(A380, '2_Capability_Map'!$C$2:$C$200, '2_Capability_Map'!$M$2:$M$200, "Active"), "Active")</f>
        <v>Active</v>
      </c>
    </row>
    <row r="381" ht="15.75" customHeight="1">
      <c r="A381" s="28" t="s">
        <v>547</v>
      </c>
      <c r="B381" s="28" t="s">
        <v>548</v>
      </c>
      <c r="C381" s="28" t="s">
        <v>8026</v>
      </c>
      <c r="D381" s="28" t="s">
        <v>8661</v>
      </c>
      <c r="E381" s="28" t="s">
        <v>8662</v>
      </c>
      <c r="F381" s="34" t="s">
        <v>8011</v>
      </c>
      <c r="G381" s="28" t="s">
        <v>8663</v>
      </c>
      <c r="H381" s="41" t="s">
        <v>8664</v>
      </c>
      <c r="I381" s="31" t="s">
        <v>8665</v>
      </c>
      <c r="J381" s="28" t="s">
        <v>8666</v>
      </c>
      <c r="K381" s="28" t="s">
        <v>8972</v>
      </c>
      <c r="L381" s="28" t="s">
        <v>8973</v>
      </c>
      <c r="M381" s="28" t="s">
        <v>8669</v>
      </c>
      <c r="N381" s="28" t="s">
        <v>8186</v>
      </c>
      <c r="O381" s="28" t="s">
        <v>8670</v>
      </c>
      <c r="P381" s="29" t="str">
        <f t="array" ref="P381">IFERROR(XLOOKUP(A381, '2_Capability_Map'!$C$2:$C$200, '2_Capability_Map'!$M$2:$M$200, "Active"), "Active")</f>
        <v>Active</v>
      </c>
    </row>
    <row r="382" ht="15.75" customHeight="1">
      <c r="A382" s="28" t="s">
        <v>547</v>
      </c>
      <c r="B382" s="28" t="s">
        <v>548</v>
      </c>
      <c r="C382" s="28" t="s">
        <v>8026</v>
      </c>
      <c r="D382" s="28" t="s">
        <v>8661</v>
      </c>
      <c r="E382" s="28" t="s">
        <v>8671</v>
      </c>
      <c r="F382" s="34" t="s">
        <v>8011</v>
      </c>
      <c r="G382" s="28" t="s">
        <v>8663</v>
      </c>
      <c r="H382" s="42" t="s">
        <v>8672</v>
      </c>
      <c r="I382" s="28" t="s">
        <v>8673</v>
      </c>
      <c r="J382" s="28" t="s">
        <v>8674</v>
      </c>
      <c r="K382" s="28" t="s">
        <v>8974</v>
      </c>
      <c r="L382" s="28" t="s">
        <v>8973</v>
      </c>
      <c r="M382" s="28" t="s">
        <v>8669</v>
      </c>
      <c r="N382" s="28" t="s">
        <v>8676</v>
      </c>
      <c r="O382" s="28" t="s">
        <v>8670</v>
      </c>
      <c r="P382" s="29" t="str">
        <f t="array" ref="P382">IFERROR(XLOOKUP(A382, '2_Capability_Map'!$C$2:$C$200, '2_Capability_Map'!$M$2:$M$200, "Active"), "Active")</f>
        <v>Active</v>
      </c>
    </row>
    <row r="383" ht="15.75" customHeight="1">
      <c r="A383" s="28" t="s">
        <v>547</v>
      </c>
      <c r="B383" s="28" t="s">
        <v>548</v>
      </c>
      <c r="C383" s="28" t="s">
        <v>8041</v>
      </c>
      <c r="D383" s="28" t="s">
        <v>8042</v>
      </c>
      <c r="E383" s="28" t="s">
        <v>8838</v>
      </c>
      <c r="F383" s="34" t="s">
        <v>8011</v>
      </c>
      <c r="G383" s="28" t="s">
        <v>8663</v>
      </c>
      <c r="H383" s="42" t="s">
        <v>8672</v>
      </c>
      <c r="I383" s="28" t="s">
        <v>8839</v>
      </c>
      <c r="J383" s="28" t="s">
        <v>8674</v>
      </c>
      <c r="K383" s="28" t="s">
        <v>8974</v>
      </c>
      <c r="L383" s="28" t="s">
        <v>8975</v>
      </c>
      <c r="M383" s="28" t="s">
        <v>8669</v>
      </c>
      <c r="N383" s="28" t="s">
        <v>8676</v>
      </c>
      <c r="O383" s="28" t="s">
        <v>8670</v>
      </c>
      <c r="P383" s="29" t="str">
        <f t="array" ref="P383">IFERROR(XLOOKUP(A383, '2_Capability_Map'!$C$2:$C$200, '2_Capability_Map'!$M$2:$M$200, "Active"), "Active")</f>
        <v>Active</v>
      </c>
    </row>
    <row r="384" ht="15.75" customHeight="1">
      <c r="A384" s="28" t="s">
        <v>552</v>
      </c>
      <c r="B384" s="28" t="s">
        <v>553</v>
      </c>
      <c r="C384" s="28" t="s">
        <v>8026</v>
      </c>
      <c r="D384" s="28" t="s">
        <v>8661</v>
      </c>
      <c r="E384" s="28" t="s">
        <v>8662</v>
      </c>
      <c r="F384" s="34" t="s">
        <v>8011</v>
      </c>
      <c r="G384" s="28" t="s">
        <v>8663</v>
      </c>
      <c r="H384" s="41" t="s">
        <v>8664</v>
      </c>
      <c r="I384" s="31" t="s">
        <v>8665</v>
      </c>
      <c r="J384" s="28" t="s">
        <v>8666</v>
      </c>
      <c r="K384" s="28" t="s">
        <v>8976</v>
      </c>
      <c r="L384" s="28" t="s">
        <v>8977</v>
      </c>
      <c r="M384" s="28" t="s">
        <v>8978</v>
      </c>
      <c r="N384" s="28" t="s">
        <v>8186</v>
      </c>
      <c r="O384" s="28" t="s">
        <v>8670</v>
      </c>
      <c r="P384" s="29" t="str">
        <f t="array" ref="P384">IFERROR(XLOOKUP(A384, '2_Capability_Map'!$C$2:$C$200, '2_Capability_Map'!$M$2:$M$200, "Active"), "Active")</f>
        <v>Active</v>
      </c>
    </row>
    <row r="385" ht="15.75" customHeight="1">
      <c r="A385" s="28" t="s">
        <v>552</v>
      </c>
      <c r="B385" s="28" t="s">
        <v>553</v>
      </c>
      <c r="C385" s="28" t="s">
        <v>8026</v>
      </c>
      <c r="D385" s="28" t="s">
        <v>8661</v>
      </c>
      <c r="E385" s="28" t="s">
        <v>8671</v>
      </c>
      <c r="F385" s="34" t="s">
        <v>8011</v>
      </c>
      <c r="G385" s="28" t="s">
        <v>8663</v>
      </c>
      <c r="H385" s="42" t="s">
        <v>8672</v>
      </c>
      <c r="I385" s="28" t="s">
        <v>8673</v>
      </c>
      <c r="J385" s="28" t="s">
        <v>8674</v>
      </c>
      <c r="K385" s="28" t="s">
        <v>8979</v>
      </c>
      <c r="L385" s="28" t="s">
        <v>8977</v>
      </c>
      <c r="M385" s="28" t="s">
        <v>8978</v>
      </c>
      <c r="N385" s="28" t="s">
        <v>8676</v>
      </c>
      <c r="O385" s="28" t="s">
        <v>8670</v>
      </c>
      <c r="P385" s="29" t="str">
        <f t="array" ref="P385">IFERROR(XLOOKUP(A385, '2_Capability_Map'!$C$2:$C$200, '2_Capability_Map'!$M$2:$M$200, "Active"), "Active")</f>
        <v>Active</v>
      </c>
    </row>
    <row r="386" ht="15.75" customHeight="1">
      <c r="A386" s="28" t="s">
        <v>552</v>
      </c>
      <c r="B386" s="28" t="s">
        <v>553</v>
      </c>
      <c r="C386" s="28" t="s">
        <v>8041</v>
      </c>
      <c r="D386" s="28" t="s">
        <v>8042</v>
      </c>
      <c r="E386" s="28" t="s">
        <v>8838</v>
      </c>
      <c r="F386" s="34" t="s">
        <v>8011</v>
      </c>
      <c r="G386" s="28" t="s">
        <v>8663</v>
      </c>
      <c r="H386" s="42" t="s">
        <v>8672</v>
      </c>
      <c r="I386" s="28" t="s">
        <v>8839</v>
      </c>
      <c r="J386" s="28" t="s">
        <v>8674</v>
      </c>
      <c r="K386" s="28" t="s">
        <v>8979</v>
      </c>
      <c r="L386" s="28" t="s">
        <v>8980</v>
      </c>
      <c r="M386" s="28" t="s">
        <v>8978</v>
      </c>
      <c r="N386" s="28" t="s">
        <v>8676</v>
      </c>
      <c r="O386" s="28" t="s">
        <v>8670</v>
      </c>
      <c r="P386" s="29" t="str">
        <f t="array" ref="P386">IFERROR(XLOOKUP(A386, '2_Capability_Map'!$C$2:$C$200, '2_Capability_Map'!$M$2:$M$200, "Active"), "Active")</f>
        <v>Active</v>
      </c>
    </row>
    <row r="387" ht="15.75" customHeight="1">
      <c r="A387" s="28" t="s">
        <v>557</v>
      </c>
      <c r="B387" s="28" t="s">
        <v>558</v>
      </c>
      <c r="C387" s="28" t="s">
        <v>8026</v>
      </c>
      <c r="D387" s="28" t="s">
        <v>8661</v>
      </c>
      <c r="E387" s="28" t="s">
        <v>8662</v>
      </c>
      <c r="F387" s="34" t="s">
        <v>8011</v>
      </c>
      <c r="G387" s="28" t="s">
        <v>8663</v>
      </c>
      <c r="H387" s="41" t="s">
        <v>8664</v>
      </c>
      <c r="I387" s="31" t="s">
        <v>8665</v>
      </c>
      <c r="J387" s="28" t="s">
        <v>8666</v>
      </c>
      <c r="K387" s="28" t="s">
        <v>8981</v>
      </c>
      <c r="L387" s="28" t="s">
        <v>8982</v>
      </c>
      <c r="M387" s="28" t="s">
        <v>8983</v>
      </c>
      <c r="N387" s="28" t="s">
        <v>8186</v>
      </c>
      <c r="O387" s="28" t="s">
        <v>8670</v>
      </c>
      <c r="P387" s="29" t="str">
        <f t="array" ref="P387">IFERROR(XLOOKUP(A387, '2_Capability_Map'!$C$2:$C$200, '2_Capability_Map'!$M$2:$M$200, "Active"), "Active")</f>
        <v>Active</v>
      </c>
    </row>
    <row r="388" ht="15.75" customHeight="1">
      <c r="A388" s="28" t="s">
        <v>557</v>
      </c>
      <c r="B388" s="28" t="s">
        <v>558</v>
      </c>
      <c r="C388" s="28" t="s">
        <v>8026</v>
      </c>
      <c r="D388" s="28" t="s">
        <v>8661</v>
      </c>
      <c r="E388" s="28" t="s">
        <v>8671</v>
      </c>
      <c r="F388" s="34" t="s">
        <v>8011</v>
      </c>
      <c r="G388" s="28" t="s">
        <v>8663</v>
      </c>
      <c r="H388" s="42" t="s">
        <v>8672</v>
      </c>
      <c r="I388" s="28" t="s">
        <v>8673</v>
      </c>
      <c r="J388" s="28" t="s">
        <v>8674</v>
      </c>
      <c r="K388" s="28" t="s">
        <v>8984</v>
      </c>
      <c r="L388" s="28" t="s">
        <v>8982</v>
      </c>
      <c r="M388" s="28" t="s">
        <v>8983</v>
      </c>
      <c r="N388" s="28" t="s">
        <v>8676</v>
      </c>
      <c r="O388" s="28" t="s">
        <v>8670</v>
      </c>
      <c r="P388" s="29" t="str">
        <f t="array" ref="P388">IFERROR(XLOOKUP(A388, '2_Capability_Map'!$C$2:$C$200, '2_Capability_Map'!$M$2:$M$200, "Active"), "Active")</f>
        <v>Active</v>
      </c>
    </row>
    <row r="389" ht="15.75" customHeight="1">
      <c r="A389" s="28" t="s">
        <v>557</v>
      </c>
      <c r="B389" s="28" t="s">
        <v>558</v>
      </c>
      <c r="C389" s="28" t="s">
        <v>8041</v>
      </c>
      <c r="D389" s="28" t="s">
        <v>8042</v>
      </c>
      <c r="E389" s="28" t="s">
        <v>8838</v>
      </c>
      <c r="F389" s="34" t="s">
        <v>8011</v>
      </c>
      <c r="G389" s="28" t="s">
        <v>8663</v>
      </c>
      <c r="H389" s="42" t="s">
        <v>8672</v>
      </c>
      <c r="I389" s="28" t="s">
        <v>8839</v>
      </c>
      <c r="J389" s="28" t="s">
        <v>8674</v>
      </c>
      <c r="K389" s="28" t="s">
        <v>8984</v>
      </c>
      <c r="L389" s="28" t="s">
        <v>8985</v>
      </c>
      <c r="M389" s="28" t="s">
        <v>8983</v>
      </c>
      <c r="N389" s="28" t="s">
        <v>8676</v>
      </c>
      <c r="O389" s="28" t="s">
        <v>8670</v>
      </c>
      <c r="P389" s="29" t="str">
        <f t="array" ref="P389">IFERROR(XLOOKUP(A389, '2_Capability_Map'!$C$2:$C$200, '2_Capability_Map'!$M$2:$M$200, "Active"), "Active")</f>
        <v>Active</v>
      </c>
    </row>
    <row r="390" ht="15.75" customHeight="1">
      <c r="A390" s="28" t="s">
        <v>562</v>
      </c>
      <c r="B390" s="28" t="s">
        <v>563</v>
      </c>
      <c r="C390" s="28" t="s">
        <v>8026</v>
      </c>
      <c r="D390" s="28" t="s">
        <v>8661</v>
      </c>
      <c r="E390" s="28" t="s">
        <v>8662</v>
      </c>
      <c r="F390" s="34" t="s">
        <v>8011</v>
      </c>
      <c r="G390" s="28" t="s">
        <v>8663</v>
      </c>
      <c r="H390" s="41" t="s">
        <v>8664</v>
      </c>
      <c r="I390" s="31" t="s">
        <v>8665</v>
      </c>
      <c r="J390" s="28" t="s">
        <v>8666</v>
      </c>
      <c r="K390" s="28" t="s">
        <v>8986</v>
      </c>
      <c r="L390" s="28" t="s">
        <v>8987</v>
      </c>
      <c r="M390" s="28" t="s">
        <v>8988</v>
      </c>
      <c r="N390" s="28" t="s">
        <v>8186</v>
      </c>
      <c r="O390" s="28" t="s">
        <v>8670</v>
      </c>
      <c r="P390" s="29" t="str">
        <f t="array" ref="P390">IFERROR(XLOOKUP(A390, '2_Capability_Map'!$C$2:$C$200, '2_Capability_Map'!$M$2:$M$200, "Active"), "Active")</f>
        <v>Active</v>
      </c>
    </row>
    <row r="391" ht="15.75" customHeight="1">
      <c r="A391" s="28" t="s">
        <v>562</v>
      </c>
      <c r="B391" s="28" t="s">
        <v>563</v>
      </c>
      <c r="C391" s="28" t="s">
        <v>8026</v>
      </c>
      <c r="D391" s="28" t="s">
        <v>8661</v>
      </c>
      <c r="E391" s="28" t="s">
        <v>8671</v>
      </c>
      <c r="F391" s="34" t="s">
        <v>8011</v>
      </c>
      <c r="G391" s="28" t="s">
        <v>8663</v>
      </c>
      <c r="H391" s="42" t="s">
        <v>8672</v>
      </c>
      <c r="I391" s="28" t="s">
        <v>8673</v>
      </c>
      <c r="J391" s="28" t="s">
        <v>8674</v>
      </c>
      <c r="K391" s="28" t="s">
        <v>8989</v>
      </c>
      <c r="L391" s="28" t="s">
        <v>8987</v>
      </c>
      <c r="M391" s="28" t="s">
        <v>8988</v>
      </c>
      <c r="N391" s="28" t="s">
        <v>8676</v>
      </c>
      <c r="O391" s="28" t="s">
        <v>8670</v>
      </c>
      <c r="P391" s="29" t="str">
        <f t="array" ref="P391">IFERROR(XLOOKUP(A391, '2_Capability_Map'!$C$2:$C$200, '2_Capability_Map'!$M$2:$M$200, "Active"), "Active")</f>
        <v>Active</v>
      </c>
    </row>
    <row r="392" ht="15.75" customHeight="1">
      <c r="A392" s="28" t="s">
        <v>562</v>
      </c>
      <c r="B392" s="28" t="s">
        <v>563</v>
      </c>
      <c r="C392" s="28" t="s">
        <v>8041</v>
      </c>
      <c r="D392" s="28" t="s">
        <v>8042</v>
      </c>
      <c r="E392" s="28" t="s">
        <v>8838</v>
      </c>
      <c r="F392" s="34" t="s">
        <v>8011</v>
      </c>
      <c r="G392" s="28" t="s">
        <v>8663</v>
      </c>
      <c r="H392" s="42" t="s">
        <v>8672</v>
      </c>
      <c r="I392" s="28" t="s">
        <v>8839</v>
      </c>
      <c r="J392" s="28" t="s">
        <v>8674</v>
      </c>
      <c r="K392" s="28" t="s">
        <v>8989</v>
      </c>
      <c r="L392" s="28" t="s">
        <v>8990</v>
      </c>
      <c r="M392" s="28" t="s">
        <v>8988</v>
      </c>
      <c r="N392" s="28" t="s">
        <v>8676</v>
      </c>
      <c r="O392" s="28" t="s">
        <v>8670</v>
      </c>
      <c r="P392" s="29" t="str">
        <f t="array" ref="P392">IFERROR(XLOOKUP(A392, '2_Capability_Map'!$C$2:$C$200, '2_Capability_Map'!$M$2:$M$200, "Active"), "Active")</f>
        <v>Active</v>
      </c>
    </row>
    <row r="393" ht="15.75" customHeight="1">
      <c r="A393" s="28" t="s">
        <v>567</v>
      </c>
      <c r="B393" s="28" t="s">
        <v>568</v>
      </c>
      <c r="C393" s="28" t="s">
        <v>8026</v>
      </c>
      <c r="D393" s="28" t="s">
        <v>8661</v>
      </c>
      <c r="E393" s="28" t="s">
        <v>8662</v>
      </c>
      <c r="F393" s="34" t="s">
        <v>8011</v>
      </c>
      <c r="G393" s="28" t="s">
        <v>8663</v>
      </c>
      <c r="H393" s="41" t="s">
        <v>8664</v>
      </c>
      <c r="I393" s="31" t="s">
        <v>8665</v>
      </c>
      <c r="J393" s="28" t="s">
        <v>8666</v>
      </c>
      <c r="K393" s="28" t="s">
        <v>8991</v>
      </c>
      <c r="L393" s="28" t="s">
        <v>8992</v>
      </c>
      <c r="M393" s="28" t="s">
        <v>8669</v>
      </c>
      <c r="N393" s="28" t="s">
        <v>8186</v>
      </c>
      <c r="O393" s="28" t="s">
        <v>8670</v>
      </c>
      <c r="P393" s="29" t="str">
        <f t="array" ref="P393">IFERROR(XLOOKUP(A393, '2_Capability_Map'!$C$2:$C$200, '2_Capability_Map'!$M$2:$M$200, "Active"), "Active")</f>
        <v>Active</v>
      </c>
    </row>
    <row r="394" ht="15.75" customHeight="1">
      <c r="A394" s="28" t="s">
        <v>567</v>
      </c>
      <c r="B394" s="28" t="s">
        <v>568</v>
      </c>
      <c r="C394" s="28" t="s">
        <v>8026</v>
      </c>
      <c r="D394" s="28" t="s">
        <v>8661</v>
      </c>
      <c r="E394" s="28" t="s">
        <v>8671</v>
      </c>
      <c r="F394" s="34" t="s">
        <v>8011</v>
      </c>
      <c r="G394" s="28" t="s">
        <v>8663</v>
      </c>
      <c r="H394" s="42" t="s">
        <v>8672</v>
      </c>
      <c r="I394" s="28" t="s">
        <v>8673</v>
      </c>
      <c r="J394" s="28" t="s">
        <v>8674</v>
      </c>
      <c r="K394" s="28" t="s">
        <v>8993</v>
      </c>
      <c r="L394" s="28" t="s">
        <v>8992</v>
      </c>
      <c r="M394" s="28" t="s">
        <v>8669</v>
      </c>
      <c r="N394" s="28" t="s">
        <v>8676</v>
      </c>
      <c r="O394" s="28" t="s">
        <v>8670</v>
      </c>
      <c r="P394" s="29" t="str">
        <f t="array" ref="P394">IFERROR(XLOOKUP(A394, '2_Capability_Map'!$C$2:$C$200, '2_Capability_Map'!$M$2:$M$200, "Active"), "Active")</f>
        <v>Active</v>
      </c>
    </row>
    <row r="395" ht="15.75" customHeight="1">
      <c r="A395" s="28" t="s">
        <v>567</v>
      </c>
      <c r="B395" s="28" t="s">
        <v>568</v>
      </c>
      <c r="C395" s="28" t="s">
        <v>8041</v>
      </c>
      <c r="D395" s="28" t="s">
        <v>8042</v>
      </c>
      <c r="E395" s="28" t="s">
        <v>8838</v>
      </c>
      <c r="F395" s="34" t="s">
        <v>8011</v>
      </c>
      <c r="G395" s="28" t="s">
        <v>8663</v>
      </c>
      <c r="H395" s="42" t="s">
        <v>8672</v>
      </c>
      <c r="I395" s="28" t="s">
        <v>8839</v>
      </c>
      <c r="J395" s="28" t="s">
        <v>8674</v>
      </c>
      <c r="K395" s="28" t="s">
        <v>8993</v>
      </c>
      <c r="L395" s="28" t="s">
        <v>8994</v>
      </c>
      <c r="M395" s="28" t="s">
        <v>8669</v>
      </c>
      <c r="N395" s="28" t="s">
        <v>8676</v>
      </c>
      <c r="O395" s="28" t="s">
        <v>8670</v>
      </c>
      <c r="P395" s="29" t="str">
        <f t="array" ref="P395">IFERROR(XLOOKUP(A395, '2_Capability_Map'!$C$2:$C$200, '2_Capability_Map'!$M$2:$M$200, "Active"), "Active")</f>
        <v>Active</v>
      </c>
    </row>
    <row r="396" ht="15.75" customHeight="1">
      <c r="A396" s="28" t="s">
        <v>572</v>
      </c>
      <c r="B396" s="28" t="s">
        <v>573</v>
      </c>
      <c r="C396" s="28" t="s">
        <v>8026</v>
      </c>
      <c r="D396" s="28" t="s">
        <v>8661</v>
      </c>
      <c r="E396" s="28" t="s">
        <v>8662</v>
      </c>
      <c r="F396" s="34" t="s">
        <v>8011</v>
      </c>
      <c r="G396" s="28" t="s">
        <v>8663</v>
      </c>
      <c r="H396" s="41" t="s">
        <v>8664</v>
      </c>
      <c r="I396" s="31" t="s">
        <v>8665</v>
      </c>
      <c r="J396" s="28" t="s">
        <v>8666</v>
      </c>
      <c r="K396" s="28" t="s">
        <v>8995</v>
      </c>
      <c r="L396" s="28" t="s">
        <v>8996</v>
      </c>
      <c r="M396" s="28" t="s">
        <v>8669</v>
      </c>
      <c r="N396" s="28" t="s">
        <v>8186</v>
      </c>
      <c r="O396" s="28" t="s">
        <v>8670</v>
      </c>
      <c r="P396" s="29" t="str">
        <f t="array" ref="P396">IFERROR(XLOOKUP(A396, '2_Capability_Map'!$C$2:$C$200, '2_Capability_Map'!$M$2:$M$200, "Active"), "Active")</f>
        <v>Active</v>
      </c>
    </row>
    <row r="397" ht="15.75" customHeight="1">
      <c r="A397" s="28" t="s">
        <v>572</v>
      </c>
      <c r="B397" s="28" t="s">
        <v>573</v>
      </c>
      <c r="C397" s="28" t="s">
        <v>8026</v>
      </c>
      <c r="D397" s="28" t="s">
        <v>8661</v>
      </c>
      <c r="E397" s="28" t="s">
        <v>8671</v>
      </c>
      <c r="F397" s="34" t="s">
        <v>8011</v>
      </c>
      <c r="G397" s="28" t="s">
        <v>8663</v>
      </c>
      <c r="H397" s="42" t="s">
        <v>8672</v>
      </c>
      <c r="I397" s="28" t="s">
        <v>8673</v>
      </c>
      <c r="J397" s="28" t="s">
        <v>8674</v>
      </c>
      <c r="K397" s="28" t="s">
        <v>8997</v>
      </c>
      <c r="L397" s="28" t="s">
        <v>8996</v>
      </c>
      <c r="M397" s="28" t="s">
        <v>8669</v>
      </c>
      <c r="N397" s="28" t="s">
        <v>8676</v>
      </c>
      <c r="O397" s="28" t="s">
        <v>8670</v>
      </c>
      <c r="P397" s="29" t="str">
        <f t="array" ref="P397">IFERROR(XLOOKUP(A397, '2_Capability_Map'!$C$2:$C$200, '2_Capability_Map'!$M$2:$M$200, "Active"), "Active")</f>
        <v>Active</v>
      </c>
    </row>
    <row r="398" ht="15.75" customHeight="1">
      <c r="A398" s="28" t="s">
        <v>572</v>
      </c>
      <c r="B398" s="28" t="s">
        <v>573</v>
      </c>
      <c r="C398" s="28" t="s">
        <v>8041</v>
      </c>
      <c r="D398" s="28" t="s">
        <v>8042</v>
      </c>
      <c r="E398" s="28" t="s">
        <v>8838</v>
      </c>
      <c r="F398" s="34" t="s">
        <v>8011</v>
      </c>
      <c r="G398" s="28" t="s">
        <v>8663</v>
      </c>
      <c r="H398" s="42" t="s">
        <v>8672</v>
      </c>
      <c r="I398" s="28" t="s">
        <v>8839</v>
      </c>
      <c r="J398" s="28" t="s">
        <v>8674</v>
      </c>
      <c r="K398" s="28" t="s">
        <v>8997</v>
      </c>
      <c r="L398" s="28" t="s">
        <v>8998</v>
      </c>
      <c r="M398" s="28" t="s">
        <v>8669</v>
      </c>
      <c r="N398" s="28" t="s">
        <v>8676</v>
      </c>
      <c r="O398" s="28" t="s">
        <v>8670</v>
      </c>
      <c r="P398" s="29" t="str">
        <f t="array" ref="P398">IFERROR(XLOOKUP(A398, '2_Capability_Map'!$C$2:$C$200, '2_Capability_Map'!$M$2:$M$200, "Active"), "Active")</f>
        <v>Active</v>
      </c>
    </row>
    <row r="399" ht="15.75" customHeight="1">
      <c r="A399" s="28" t="s">
        <v>577</v>
      </c>
      <c r="B399" s="28" t="s">
        <v>578</v>
      </c>
      <c r="C399" s="28" t="s">
        <v>8026</v>
      </c>
      <c r="D399" s="28" t="s">
        <v>8661</v>
      </c>
      <c r="E399" s="28" t="s">
        <v>8662</v>
      </c>
      <c r="F399" s="34" t="s">
        <v>8011</v>
      </c>
      <c r="G399" s="28" t="s">
        <v>8663</v>
      </c>
      <c r="H399" s="41" t="s">
        <v>8664</v>
      </c>
      <c r="I399" s="31" t="s">
        <v>8665</v>
      </c>
      <c r="J399" s="28" t="s">
        <v>8666</v>
      </c>
      <c r="K399" s="28" t="s">
        <v>8999</v>
      </c>
      <c r="L399" s="28" t="s">
        <v>9000</v>
      </c>
      <c r="M399" s="28" t="s">
        <v>8669</v>
      </c>
      <c r="N399" s="28" t="s">
        <v>8186</v>
      </c>
      <c r="O399" s="28" t="s">
        <v>8670</v>
      </c>
      <c r="P399" s="29" t="str">
        <f t="array" ref="P399">IFERROR(XLOOKUP(A399, '2_Capability_Map'!$C$2:$C$200, '2_Capability_Map'!$M$2:$M$200, "Active"), "Active")</f>
        <v>Active</v>
      </c>
    </row>
    <row r="400" ht="15.75" customHeight="1">
      <c r="A400" s="28" t="s">
        <v>577</v>
      </c>
      <c r="B400" s="28" t="s">
        <v>578</v>
      </c>
      <c r="C400" s="28" t="s">
        <v>8026</v>
      </c>
      <c r="D400" s="28" t="s">
        <v>8661</v>
      </c>
      <c r="E400" s="28" t="s">
        <v>8671</v>
      </c>
      <c r="F400" s="34" t="s">
        <v>8011</v>
      </c>
      <c r="G400" s="28" t="s">
        <v>8663</v>
      </c>
      <c r="H400" s="42" t="s">
        <v>8672</v>
      </c>
      <c r="I400" s="28" t="s">
        <v>8673</v>
      </c>
      <c r="J400" s="28" t="s">
        <v>8674</v>
      </c>
      <c r="K400" s="28" t="s">
        <v>9001</v>
      </c>
      <c r="L400" s="28" t="s">
        <v>9000</v>
      </c>
      <c r="M400" s="28" t="s">
        <v>8669</v>
      </c>
      <c r="N400" s="28" t="s">
        <v>8676</v>
      </c>
      <c r="O400" s="28" t="s">
        <v>8670</v>
      </c>
      <c r="P400" s="29" t="str">
        <f t="array" ref="P400">IFERROR(XLOOKUP(A400, '2_Capability_Map'!$C$2:$C$200, '2_Capability_Map'!$M$2:$M$200, "Active"), "Active")</f>
        <v>Active</v>
      </c>
    </row>
    <row r="401" ht="15.75" customHeight="1">
      <c r="A401" s="28" t="s">
        <v>577</v>
      </c>
      <c r="B401" s="28" t="s">
        <v>578</v>
      </c>
      <c r="C401" s="28" t="s">
        <v>8041</v>
      </c>
      <c r="D401" s="28" t="s">
        <v>8042</v>
      </c>
      <c r="E401" s="28" t="s">
        <v>8838</v>
      </c>
      <c r="F401" s="34" t="s">
        <v>8011</v>
      </c>
      <c r="G401" s="28" t="s">
        <v>8663</v>
      </c>
      <c r="H401" s="42" t="s">
        <v>8672</v>
      </c>
      <c r="I401" s="28" t="s">
        <v>8839</v>
      </c>
      <c r="J401" s="28" t="s">
        <v>8674</v>
      </c>
      <c r="K401" s="28" t="s">
        <v>9001</v>
      </c>
      <c r="L401" s="28" t="s">
        <v>9002</v>
      </c>
      <c r="M401" s="28" t="s">
        <v>8669</v>
      </c>
      <c r="N401" s="28" t="s">
        <v>8676</v>
      </c>
      <c r="O401" s="28" t="s">
        <v>8670</v>
      </c>
      <c r="P401" s="29" t="str">
        <f t="array" ref="P401">IFERROR(XLOOKUP(A401, '2_Capability_Map'!$C$2:$C$200, '2_Capability_Map'!$M$2:$M$200, "Active"), "Active")</f>
        <v>Active</v>
      </c>
    </row>
    <row r="402" ht="15.75" customHeight="1">
      <c r="A402" s="28" t="s">
        <v>1332</v>
      </c>
      <c r="B402" s="28" t="s">
        <v>1333</v>
      </c>
      <c r="C402" s="28" t="s">
        <v>8026</v>
      </c>
      <c r="D402" s="28" t="s">
        <v>8661</v>
      </c>
      <c r="E402" s="28" t="s">
        <v>8662</v>
      </c>
      <c r="F402" s="34" t="s">
        <v>8011</v>
      </c>
      <c r="G402" s="28" t="s">
        <v>8663</v>
      </c>
      <c r="H402" s="41" t="s">
        <v>8664</v>
      </c>
      <c r="I402" s="31" t="s">
        <v>8665</v>
      </c>
      <c r="J402" s="28" t="s">
        <v>8666</v>
      </c>
      <c r="K402" s="28" t="s">
        <v>9003</v>
      </c>
      <c r="L402" s="28" t="s">
        <v>9004</v>
      </c>
      <c r="M402" s="28" t="s">
        <v>9005</v>
      </c>
      <c r="N402" s="28" t="s">
        <v>8186</v>
      </c>
      <c r="O402" s="28" t="s">
        <v>8670</v>
      </c>
      <c r="P402" s="29" t="str">
        <f t="array" ref="P402">IFERROR(XLOOKUP(A402, '2_Capability_Map'!$C$2:$C$200, '2_Capability_Map'!$M$2:$M$200, "Active"), "Active")</f>
        <v>Active</v>
      </c>
    </row>
    <row r="403" ht="15.75" customHeight="1">
      <c r="A403" s="28" t="s">
        <v>1332</v>
      </c>
      <c r="B403" s="28" t="s">
        <v>1333</v>
      </c>
      <c r="C403" s="28" t="s">
        <v>8026</v>
      </c>
      <c r="D403" s="28" t="s">
        <v>8661</v>
      </c>
      <c r="E403" s="28" t="s">
        <v>8671</v>
      </c>
      <c r="F403" s="34" t="s">
        <v>8011</v>
      </c>
      <c r="G403" s="28" t="s">
        <v>8663</v>
      </c>
      <c r="H403" s="42" t="s">
        <v>8672</v>
      </c>
      <c r="I403" s="28" t="s">
        <v>8673</v>
      </c>
      <c r="J403" s="28" t="s">
        <v>8674</v>
      </c>
      <c r="K403" s="28" t="s">
        <v>9006</v>
      </c>
      <c r="L403" s="28" t="s">
        <v>9004</v>
      </c>
      <c r="M403" s="28" t="s">
        <v>9005</v>
      </c>
      <c r="N403" s="28" t="s">
        <v>8676</v>
      </c>
      <c r="O403" s="28" t="s">
        <v>8670</v>
      </c>
      <c r="P403" s="29" t="str">
        <f t="array" ref="P403">IFERROR(XLOOKUP(A403, '2_Capability_Map'!$C$2:$C$200, '2_Capability_Map'!$M$2:$M$200, "Active"), "Active")</f>
        <v>Active</v>
      </c>
    </row>
    <row r="404" ht="15.75" customHeight="1">
      <c r="A404" s="28" t="s">
        <v>1332</v>
      </c>
      <c r="B404" s="28" t="s">
        <v>1333</v>
      </c>
      <c r="C404" s="28" t="s">
        <v>8041</v>
      </c>
      <c r="D404" s="28" t="s">
        <v>8042</v>
      </c>
      <c r="E404" s="28" t="s">
        <v>8838</v>
      </c>
      <c r="F404" s="34" t="s">
        <v>8011</v>
      </c>
      <c r="G404" s="28" t="s">
        <v>8663</v>
      </c>
      <c r="H404" s="42" t="s">
        <v>8672</v>
      </c>
      <c r="I404" s="28" t="s">
        <v>8839</v>
      </c>
      <c r="J404" s="28" t="s">
        <v>8674</v>
      </c>
      <c r="K404" s="28" t="s">
        <v>9006</v>
      </c>
      <c r="L404" s="28" t="s">
        <v>9007</v>
      </c>
      <c r="M404" s="28" t="s">
        <v>9005</v>
      </c>
      <c r="N404" s="28" t="s">
        <v>8676</v>
      </c>
      <c r="O404" s="28" t="s">
        <v>8670</v>
      </c>
      <c r="P404" s="29" t="str">
        <f t="array" ref="P404">IFERROR(XLOOKUP(A404, '2_Capability_Map'!$C$2:$C$200, '2_Capability_Map'!$M$2:$M$200, "Active"), "Active")</f>
        <v>Active</v>
      </c>
    </row>
    <row r="405" ht="15.75" customHeight="1">
      <c r="A405" s="28" t="s">
        <v>1337</v>
      </c>
      <c r="B405" s="28" t="s">
        <v>1338</v>
      </c>
      <c r="C405" s="28" t="s">
        <v>8026</v>
      </c>
      <c r="D405" s="28" t="s">
        <v>8661</v>
      </c>
      <c r="E405" s="28" t="s">
        <v>8662</v>
      </c>
      <c r="F405" s="34" t="s">
        <v>8011</v>
      </c>
      <c r="G405" s="28" t="s">
        <v>8663</v>
      </c>
      <c r="H405" s="41" t="s">
        <v>8664</v>
      </c>
      <c r="I405" s="31" t="s">
        <v>8665</v>
      </c>
      <c r="J405" s="28" t="s">
        <v>8666</v>
      </c>
      <c r="K405" s="28" t="s">
        <v>9008</v>
      </c>
      <c r="L405" s="28" t="s">
        <v>9009</v>
      </c>
      <c r="M405" s="28" t="s">
        <v>9010</v>
      </c>
      <c r="N405" s="28" t="s">
        <v>8186</v>
      </c>
      <c r="O405" s="28" t="s">
        <v>8670</v>
      </c>
      <c r="P405" s="29" t="str">
        <f t="array" ref="P405">IFERROR(XLOOKUP(A405, '2_Capability_Map'!$C$2:$C$200, '2_Capability_Map'!$M$2:$M$200, "Active"), "Active")</f>
        <v>Active</v>
      </c>
    </row>
    <row r="406" ht="15.75" customHeight="1">
      <c r="A406" s="28" t="s">
        <v>1337</v>
      </c>
      <c r="B406" s="28" t="s">
        <v>1338</v>
      </c>
      <c r="C406" s="28" t="s">
        <v>8026</v>
      </c>
      <c r="D406" s="28" t="s">
        <v>8661</v>
      </c>
      <c r="E406" s="28" t="s">
        <v>8671</v>
      </c>
      <c r="F406" s="34" t="s">
        <v>8011</v>
      </c>
      <c r="G406" s="28" t="s">
        <v>8663</v>
      </c>
      <c r="H406" s="42" t="s">
        <v>8672</v>
      </c>
      <c r="I406" s="28" t="s">
        <v>8673</v>
      </c>
      <c r="J406" s="28" t="s">
        <v>8674</v>
      </c>
      <c r="K406" s="28" t="s">
        <v>9011</v>
      </c>
      <c r="L406" s="28" t="s">
        <v>9009</v>
      </c>
      <c r="M406" s="28" t="s">
        <v>9010</v>
      </c>
      <c r="N406" s="28" t="s">
        <v>8676</v>
      </c>
      <c r="O406" s="28" t="s">
        <v>8670</v>
      </c>
      <c r="P406" s="29" t="str">
        <f t="array" ref="P406">IFERROR(XLOOKUP(A406, '2_Capability_Map'!$C$2:$C$200, '2_Capability_Map'!$M$2:$M$200, "Active"), "Active")</f>
        <v>Active</v>
      </c>
    </row>
    <row r="407" ht="15.75" customHeight="1">
      <c r="A407" s="28" t="s">
        <v>1337</v>
      </c>
      <c r="B407" s="28" t="s">
        <v>1338</v>
      </c>
      <c r="C407" s="28" t="s">
        <v>8041</v>
      </c>
      <c r="D407" s="28" t="s">
        <v>8042</v>
      </c>
      <c r="E407" s="28" t="s">
        <v>8838</v>
      </c>
      <c r="F407" s="34" t="s">
        <v>8011</v>
      </c>
      <c r="G407" s="28" t="s">
        <v>8663</v>
      </c>
      <c r="H407" s="42" t="s">
        <v>8672</v>
      </c>
      <c r="I407" s="28" t="s">
        <v>8839</v>
      </c>
      <c r="J407" s="28" t="s">
        <v>8674</v>
      </c>
      <c r="K407" s="28" t="s">
        <v>9011</v>
      </c>
      <c r="L407" s="28" t="s">
        <v>9012</v>
      </c>
      <c r="M407" s="28" t="s">
        <v>9010</v>
      </c>
      <c r="N407" s="28" t="s">
        <v>8676</v>
      </c>
      <c r="O407" s="28" t="s">
        <v>8670</v>
      </c>
      <c r="P407" s="29" t="str">
        <f t="array" ref="P407">IFERROR(XLOOKUP(A407, '2_Capability_Map'!$C$2:$C$200, '2_Capability_Map'!$M$2:$M$200, "Active"), "Active")</f>
        <v>Active</v>
      </c>
    </row>
    <row r="408" ht="15.75" customHeight="1">
      <c r="A408" s="28" t="s">
        <v>1349</v>
      </c>
      <c r="B408" s="28" t="s">
        <v>1350</v>
      </c>
      <c r="C408" s="28" t="s">
        <v>8026</v>
      </c>
      <c r="D408" s="28" t="s">
        <v>8661</v>
      </c>
      <c r="E408" s="28" t="s">
        <v>8662</v>
      </c>
      <c r="F408" s="34" t="s">
        <v>8011</v>
      </c>
      <c r="G408" s="28" t="s">
        <v>8663</v>
      </c>
      <c r="H408" s="41" t="s">
        <v>8664</v>
      </c>
      <c r="I408" s="31" t="s">
        <v>8665</v>
      </c>
      <c r="J408" s="28" t="s">
        <v>8666</v>
      </c>
      <c r="K408" s="28" t="s">
        <v>9013</v>
      </c>
      <c r="L408" s="28" t="s">
        <v>9014</v>
      </c>
      <c r="M408" s="28" t="s">
        <v>9015</v>
      </c>
      <c r="N408" s="28" t="s">
        <v>8186</v>
      </c>
      <c r="O408" s="28" t="s">
        <v>8670</v>
      </c>
      <c r="P408" s="29" t="str">
        <f t="array" ref="P408">IFERROR(XLOOKUP(A408, '2_Capability_Map'!$C$2:$C$200, '2_Capability_Map'!$M$2:$M$200, "Active"), "Active")</f>
        <v>Active</v>
      </c>
    </row>
    <row r="409" ht="15.75" customHeight="1">
      <c r="A409" s="28" t="s">
        <v>1349</v>
      </c>
      <c r="B409" s="28" t="s">
        <v>1350</v>
      </c>
      <c r="C409" s="28" t="s">
        <v>8026</v>
      </c>
      <c r="D409" s="28" t="s">
        <v>8661</v>
      </c>
      <c r="E409" s="28" t="s">
        <v>8671</v>
      </c>
      <c r="F409" s="34" t="s">
        <v>8011</v>
      </c>
      <c r="G409" s="28" t="s">
        <v>8663</v>
      </c>
      <c r="H409" s="42" t="s">
        <v>8672</v>
      </c>
      <c r="I409" s="28" t="s">
        <v>8673</v>
      </c>
      <c r="J409" s="28" t="s">
        <v>8674</v>
      </c>
      <c r="K409" s="28" t="s">
        <v>9016</v>
      </c>
      <c r="L409" s="28" t="s">
        <v>9014</v>
      </c>
      <c r="M409" s="28" t="s">
        <v>9015</v>
      </c>
      <c r="N409" s="28" t="s">
        <v>8676</v>
      </c>
      <c r="O409" s="28" t="s">
        <v>8670</v>
      </c>
      <c r="P409" s="29" t="str">
        <f t="array" ref="P409">IFERROR(XLOOKUP(A409, '2_Capability_Map'!$C$2:$C$200, '2_Capability_Map'!$M$2:$M$200, "Active"), "Active")</f>
        <v>Active</v>
      </c>
    </row>
    <row r="410" ht="15.75" customHeight="1">
      <c r="A410" s="28" t="s">
        <v>1349</v>
      </c>
      <c r="B410" s="28" t="s">
        <v>1350</v>
      </c>
      <c r="C410" s="28" t="s">
        <v>8041</v>
      </c>
      <c r="D410" s="28" t="s">
        <v>8042</v>
      </c>
      <c r="E410" s="28" t="s">
        <v>8838</v>
      </c>
      <c r="F410" s="34" t="s">
        <v>8011</v>
      </c>
      <c r="G410" s="28" t="s">
        <v>8663</v>
      </c>
      <c r="H410" s="42" t="s">
        <v>8672</v>
      </c>
      <c r="I410" s="28" t="s">
        <v>8839</v>
      </c>
      <c r="J410" s="28" t="s">
        <v>8674</v>
      </c>
      <c r="K410" s="28" t="s">
        <v>9016</v>
      </c>
      <c r="L410" s="28" t="s">
        <v>9017</v>
      </c>
      <c r="M410" s="28" t="s">
        <v>9015</v>
      </c>
      <c r="N410" s="28" t="s">
        <v>8676</v>
      </c>
      <c r="O410" s="28" t="s">
        <v>8670</v>
      </c>
      <c r="P410" s="29" t="str">
        <f t="array" ref="P410">IFERROR(XLOOKUP(A410, '2_Capability_Map'!$C$2:$C$200, '2_Capability_Map'!$M$2:$M$200, "Active"), "Active")</f>
        <v>Active</v>
      </c>
    </row>
    <row r="411" ht="15.75" customHeight="1">
      <c r="A411" s="28" t="s">
        <v>583</v>
      </c>
      <c r="B411" s="28" t="s">
        <v>584</v>
      </c>
      <c r="C411" s="28" t="s">
        <v>8116</v>
      </c>
      <c r="D411" s="28" t="s">
        <v>8727</v>
      </c>
      <c r="E411" s="28" t="s">
        <v>1527</v>
      </c>
      <c r="F411" s="34" t="s">
        <v>8011</v>
      </c>
      <c r="G411" s="28" t="s">
        <v>8663</v>
      </c>
      <c r="H411" s="42" t="s">
        <v>8672</v>
      </c>
      <c r="I411" s="28" t="s">
        <v>8728</v>
      </c>
      <c r="J411" s="28" t="s">
        <v>8674</v>
      </c>
      <c r="K411" s="28" t="s">
        <v>9018</v>
      </c>
      <c r="L411" s="28" t="s">
        <v>9019</v>
      </c>
      <c r="M411" s="28" t="s">
        <v>8669</v>
      </c>
      <c r="N411" s="28" t="s">
        <v>8038</v>
      </c>
      <c r="O411" s="28" t="s">
        <v>8670</v>
      </c>
      <c r="P411" s="29" t="str">
        <f t="array" ref="P411">IFERROR(XLOOKUP(A411, '2_Capability_Map'!$C$2:$C$200, '2_Capability_Map'!$M$2:$M$200, "Active"), "Active")</f>
        <v>Active</v>
      </c>
    </row>
    <row r="412" ht="15.75" customHeight="1">
      <c r="A412" s="28" t="s">
        <v>583</v>
      </c>
      <c r="B412" s="28" t="s">
        <v>584</v>
      </c>
      <c r="C412" s="28" t="s">
        <v>8116</v>
      </c>
      <c r="D412" s="28" t="s">
        <v>8727</v>
      </c>
      <c r="E412" s="28" t="s">
        <v>1555</v>
      </c>
      <c r="F412" s="34" t="s">
        <v>8011</v>
      </c>
      <c r="G412" s="28" t="s">
        <v>8663</v>
      </c>
      <c r="H412" s="42" t="s">
        <v>8672</v>
      </c>
      <c r="I412" s="28" t="s">
        <v>8730</v>
      </c>
      <c r="J412" s="28" t="s">
        <v>8674</v>
      </c>
      <c r="K412" s="28" t="s">
        <v>9018</v>
      </c>
      <c r="L412" s="28" t="s">
        <v>9020</v>
      </c>
      <c r="M412" s="28" t="s">
        <v>8669</v>
      </c>
      <c r="N412" s="28" t="s">
        <v>8038</v>
      </c>
      <c r="O412" s="28" t="s">
        <v>8670</v>
      </c>
      <c r="P412" s="29" t="str">
        <f t="array" ref="P412">IFERROR(XLOOKUP(A412, '2_Capability_Map'!$C$2:$C$200, '2_Capability_Map'!$M$2:$M$200, "Active"), "Active")</f>
        <v>Active</v>
      </c>
    </row>
    <row r="413" ht="15.75" customHeight="1">
      <c r="A413" s="28" t="s">
        <v>583</v>
      </c>
      <c r="B413" s="28" t="s">
        <v>584</v>
      </c>
      <c r="C413" s="28" t="s">
        <v>8116</v>
      </c>
      <c r="D413" s="28" t="s">
        <v>8727</v>
      </c>
      <c r="E413" s="28" t="s">
        <v>8732</v>
      </c>
      <c r="F413" s="34" t="s">
        <v>8011</v>
      </c>
      <c r="G413" s="28" t="s">
        <v>8663</v>
      </c>
      <c r="H413" s="42" t="s">
        <v>8672</v>
      </c>
      <c r="I413" s="28" t="s">
        <v>8733</v>
      </c>
      <c r="J413" s="28" t="s">
        <v>8674</v>
      </c>
      <c r="K413" s="28" t="s">
        <v>9018</v>
      </c>
      <c r="L413" s="28" t="s">
        <v>9019</v>
      </c>
      <c r="M413" s="28" t="s">
        <v>8669</v>
      </c>
      <c r="N413" s="28" t="s">
        <v>8038</v>
      </c>
      <c r="O413" s="28" t="s">
        <v>8670</v>
      </c>
      <c r="P413" s="29" t="str">
        <f t="array" ref="P413">IFERROR(XLOOKUP(A413, '2_Capability_Map'!$C$2:$C$200, '2_Capability_Map'!$M$2:$M$200, "Active"), "Active")</f>
        <v>Active</v>
      </c>
    </row>
    <row r="414" ht="15.75" customHeight="1">
      <c r="A414" s="28" t="s">
        <v>583</v>
      </c>
      <c r="B414" s="28" t="s">
        <v>584</v>
      </c>
      <c r="C414" s="28" t="s">
        <v>8131</v>
      </c>
      <c r="D414" s="28" t="s">
        <v>8132</v>
      </c>
      <c r="E414" s="28" t="s">
        <v>9021</v>
      </c>
      <c r="F414" s="34" t="s">
        <v>8011</v>
      </c>
      <c r="G414" s="28" t="s">
        <v>8663</v>
      </c>
      <c r="H414" s="42" t="s">
        <v>8672</v>
      </c>
      <c r="I414" s="28" t="s">
        <v>9022</v>
      </c>
      <c r="J414" s="28" t="s">
        <v>8674</v>
      </c>
      <c r="K414" s="28" t="s">
        <v>9018</v>
      </c>
      <c r="L414" s="28" t="s">
        <v>9023</v>
      </c>
      <c r="M414" s="28" t="s">
        <v>8669</v>
      </c>
      <c r="N414" s="28" t="s">
        <v>9024</v>
      </c>
      <c r="O414" s="28" t="s">
        <v>8670</v>
      </c>
      <c r="P414" s="29" t="str">
        <f t="array" ref="P414">IFERROR(XLOOKUP(A414, '2_Capability_Map'!$C$2:$C$200, '2_Capability_Map'!$M$2:$M$200, "Active"), "Active")</f>
        <v>Active</v>
      </c>
    </row>
    <row r="415" ht="15.75" customHeight="1">
      <c r="A415" s="28" t="s">
        <v>583</v>
      </c>
      <c r="B415" s="28" t="s">
        <v>584</v>
      </c>
      <c r="C415" s="28" t="s">
        <v>8131</v>
      </c>
      <c r="D415" s="28" t="s">
        <v>8132</v>
      </c>
      <c r="E415" s="28" t="s">
        <v>3026</v>
      </c>
      <c r="F415" s="34" t="s">
        <v>8011</v>
      </c>
      <c r="G415" s="28" t="s">
        <v>8663</v>
      </c>
      <c r="H415" s="42" t="s">
        <v>8672</v>
      </c>
      <c r="I415" s="28" t="s">
        <v>9025</v>
      </c>
      <c r="J415" s="28" t="s">
        <v>8674</v>
      </c>
      <c r="K415" s="28" t="s">
        <v>9018</v>
      </c>
      <c r="L415" s="28" t="s">
        <v>9023</v>
      </c>
      <c r="M415" s="28" t="s">
        <v>8669</v>
      </c>
      <c r="N415" s="28" t="s">
        <v>9024</v>
      </c>
      <c r="O415" s="28" t="s">
        <v>8670</v>
      </c>
      <c r="P415" s="29" t="str">
        <f t="array" ref="P415">IFERROR(XLOOKUP(A415, '2_Capability_Map'!$C$2:$C$200, '2_Capability_Map'!$M$2:$M$200, "Active"), "Active")</f>
        <v>Active</v>
      </c>
    </row>
    <row r="416" ht="15.75" customHeight="1">
      <c r="A416" s="28" t="s">
        <v>583</v>
      </c>
      <c r="B416" s="28" t="s">
        <v>584</v>
      </c>
      <c r="C416" s="28" t="s">
        <v>8131</v>
      </c>
      <c r="D416" s="28" t="s">
        <v>8132</v>
      </c>
      <c r="E416" s="28" t="s">
        <v>9026</v>
      </c>
      <c r="F416" s="34" t="s">
        <v>8011</v>
      </c>
      <c r="G416" s="28" t="s">
        <v>8663</v>
      </c>
      <c r="H416" s="42" t="s">
        <v>8672</v>
      </c>
      <c r="I416" s="28" t="s">
        <v>9027</v>
      </c>
      <c r="J416" s="28" t="s">
        <v>8674</v>
      </c>
      <c r="K416" s="28" t="s">
        <v>9018</v>
      </c>
      <c r="L416" s="28" t="s">
        <v>9023</v>
      </c>
      <c r="M416" s="28" t="s">
        <v>8669</v>
      </c>
      <c r="N416" s="28" t="s">
        <v>9024</v>
      </c>
      <c r="O416" s="28" t="s">
        <v>8670</v>
      </c>
      <c r="P416" s="29" t="str">
        <f t="array" ref="P416">IFERROR(XLOOKUP(A416, '2_Capability_Map'!$C$2:$C$200, '2_Capability_Map'!$M$2:$M$200, "Active"), "Active")</f>
        <v>Active</v>
      </c>
    </row>
    <row r="417" ht="15.75" customHeight="1">
      <c r="A417" s="28" t="s">
        <v>583</v>
      </c>
      <c r="B417" s="28" t="s">
        <v>584</v>
      </c>
      <c r="C417" s="28" t="s">
        <v>8131</v>
      </c>
      <c r="D417" s="28" t="s">
        <v>8132</v>
      </c>
      <c r="E417" s="28" t="s">
        <v>9028</v>
      </c>
      <c r="F417" s="34" t="s">
        <v>8011</v>
      </c>
      <c r="G417" s="28" t="s">
        <v>8663</v>
      </c>
      <c r="H417" s="42" t="s">
        <v>8672</v>
      </c>
      <c r="I417" s="28" t="s">
        <v>9029</v>
      </c>
      <c r="J417" s="28" t="s">
        <v>8674</v>
      </c>
      <c r="K417" s="28" t="s">
        <v>9018</v>
      </c>
      <c r="L417" s="28" t="s">
        <v>9030</v>
      </c>
      <c r="M417" s="28" t="s">
        <v>8669</v>
      </c>
      <c r="N417" s="28" t="s">
        <v>9024</v>
      </c>
      <c r="O417" s="28" t="s">
        <v>8670</v>
      </c>
      <c r="P417" s="29" t="str">
        <f t="array" ref="P417">IFERROR(XLOOKUP(A417, '2_Capability_Map'!$C$2:$C$200, '2_Capability_Map'!$M$2:$M$200, "Active"), "Active")</f>
        <v>Active</v>
      </c>
    </row>
    <row r="418" ht="15.75" customHeight="1">
      <c r="A418" s="28" t="s">
        <v>583</v>
      </c>
      <c r="B418" s="28" t="s">
        <v>584</v>
      </c>
      <c r="C418" s="28" t="s">
        <v>8160</v>
      </c>
      <c r="D418" s="28" t="s">
        <v>8161</v>
      </c>
      <c r="E418" s="28" t="s">
        <v>8751</v>
      </c>
      <c r="F418" s="34" t="s">
        <v>8011</v>
      </c>
      <c r="G418" s="28" t="s">
        <v>8663</v>
      </c>
      <c r="H418" s="42" t="s">
        <v>8672</v>
      </c>
      <c r="I418" s="28" t="s">
        <v>8752</v>
      </c>
      <c r="J418" s="28" t="s">
        <v>8674</v>
      </c>
      <c r="K418" s="28" t="s">
        <v>9018</v>
      </c>
      <c r="L418" s="28" t="s">
        <v>9031</v>
      </c>
      <c r="M418" s="28" t="s">
        <v>8669</v>
      </c>
      <c r="N418" s="28" t="s">
        <v>8753</v>
      </c>
      <c r="O418" s="28" t="s">
        <v>8670</v>
      </c>
      <c r="P418" s="29" t="str">
        <f t="array" ref="P418">IFERROR(XLOOKUP(A418, '2_Capability_Map'!$C$2:$C$200, '2_Capability_Map'!$M$2:$M$200, "Active"), "Active")</f>
        <v>Active</v>
      </c>
    </row>
    <row r="419" ht="15.75" customHeight="1">
      <c r="A419" s="28" t="s">
        <v>583</v>
      </c>
      <c r="B419" s="28" t="s">
        <v>584</v>
      </c>
      <c r="C419" s="28" t="s">
        <v>8160</v>
      </c>
      <c r="D419" s="28" t="s">
        <v>8161</v>
      </c>
      <c r="E419" s="28" t="s">
        <v>8754</v>
      </c>
      <c r="F419" s="34" t="s">
        <v>8011</v>
      </c>
      <c r="G419" s="28" t="s">
        <v>8663</v>
      </c>
      <c r="H419" s="42" t="s">
        <v>8672</v>
      </c>
      <c r="I419" s="28" t="s">
        <v>8755</v>
      </c>
      <c r="J419" s="28" t="s">
        <v>8674</v>
      </c>
      <c r="K419" s="28" t="s">
        <v>9018</v>
      </c>
      <c r="L419" s="28" t="s">
        <v>9032</v>
      </c>
      <c r="M419" s="28" t="s">
        <v>8669</v>
      </c>
      <c r="N419" s="28" t="s">
        <v>8753</v>
      </c>
      <c r="O419" s="28" t="s">
        <v>8670</v>
      </c>
      <c r="P419" s="29" t="str">
        <f t="array" ref="P419">IFERROR(XLOOKUP(A419, '2_Capability_Map'!$C$2:$C$200, '2_Capability_Map'!$M$2:$M$200, "Active"), "Active")</f>
        <v>Active</v>
      </c>
    </row>
    <row r="420" ht="15.75" customHeight="1">
      <c r="A420" s="28" t="s">
        <v>583</v>
      </c>
      <c r="B420" s="28" t="s">
        <v>584</v>
      </c>
      <c r="C420" s="28" t="s">
        <v>8160</v>
      </c>
      <c r="D420" s="28" t="s">
        <v>8161</v>
      </c>
      <c r="E420" s="28" t="s">
        <v>8756</v>
      </c>
      <c r="F420" s="34" t="s">
        <v>8011</v>
      </c>
      <c r="G420" s="28" t="s">
        <v>8757</v>
      </c>
      <c r="H420" s="30" t="s">
        <v>8758</v>
      </c>
      <c r="I420" s="28" t="s">
        <v>8759</v>
      </c>
      <c r="J420" s="28" t="s">
        <v>8674</v>
      </c>
      <c r="K420" s="28" t="s">
        <v>9033</v>
      </c>
      <c r="L420" s="28" t="s">
        <v>9034</v>
      </c>
      <c r="M420" s="28" t="s">
        <v>8669</v>
      </c>
      <c r="N420" s="28" t="s">
        <v>8753</v>
      </c>
      <c r="O420" s="28" t="s">
        <v>8670</v>
      </c>
      <c r="P420" s="29" t="str">
        <f t="array" ref="P420">IFERROR(XLOOKUP(A420, '2_Capability_Map'!$C$2:$C$200, '2_Capability_Map'!$M$2:$M$200, "Active"), "Active")</f>
        <v>Active</v>
      </c>
    </row>
    <row r="421" ht="15.75" customHeight="1">
      <c r="A421" s="28" t="s">
        <v>583</v>
      </c>
      <c r="B421" s="28" t="s">
        <v>584</v>
      </c>
      <c r="C421" s="28" t="s">
        <v>8160</v>
      </c>
      <c r="D421" s="28" t="s">
        <v>8161</v>
      </c>
      <c r="E421" s="28" t="s">
        <v>8937</v>
      </c>
      <c r="F421" s="34" t="s">
        <v>8011</v>
      </c>
      <c r="G421" s="28" t="s">
        <v>8663</v>
      </c>
      <c r="H421" s="41" t="s">
        <v>8664</v>
      </c>
      <c r="I421" s="28" t="s">
        <v>8938</v>
      </c>
      <c r="J421" s="28" t="s">
        <v>8666</v>
      </c>
      <c r="K421" s="28" t="s">
        <v>9035</v>
      </c>
      <c r="L421" s="28" t="s">
        <v>9031</v>
      </c>
      <c r="M421" s="28" t="s">
        <v>8669</v>
      </c>
      <c r="N421" s="28" t="s">
        <v>8753</v>
      </c>
      <c r="O421" s="28" t="s">
        <v>8670</v>
      </c>
      <c r="P421" s="29" t="str">
        <f t="array" ref="P421">IFERROR(XLOOKUP(A421, '2_Capability_Map'!$C$2:$C$200, '2_Capability_Map'!$M$2:$M$200, "Active"), "Active")</f>
        <v>Active</v>
      </c>
    </row>
    <row r="422" ht="15.75" customHeight="1">
      <c r="A422" s="28" t="s">
        <v>583</v>
      </c>
      <c r="B422" s="28" t="s">
        <v>584</v>
      </c>
      <c r="C422" s="28" t="s">
        <v>8160</v>
      </c>
      <c r="D422" s="28" t="s">
        <v>8161</v>
      </c>
      <c r="E422" s="28" t="s">
        <v>8941</v>
      </c>
      <c r="F422" s="34" t="s">
        <v>8011</v>
      </c>
      <c r="G422" s="28" t="s">
        <v>8736</v>
      </c>
      <c r="H422" s="42" t="s">
        <v>8672</v>
      </c>
      <c r="I422" s="28" t="s">
        <v>8942</v>
      </c>
      <c r="J422" s="28" t="s">
        <v>8674</v>
      </c>
      <c r="K422" s="28" t="s">
        <v>9018</v>
      </c>
      <c r="L422" s="28" t="s">
        <v>9031</v>
      </c>
      <c r="M422" s="28" t="s">
        <v>8669</v>
      </c>
      <c r="N422" s="28" t="s">
        <v>8943</v>
      </c>
      <c r="O422" s="28" t="s">
        <v>8670</v>
      </c>
      <c r="P422" s="29" t="str">
        <f t="array" ref="P422">IFERROR(XLOOKUP(A422, '2_Capability_Map'!$C$2:$C$200, '2_Capability_Map'!$M$2:$M$200, "Active"), "Active")</f>
        <v>Active</v>
      </c>
    </row>
    <row r="423" ht="15.75" customHeight="1">
      <c r="A423" s="28" t="s">
        <v>591</v>
      </c>
      <c r="B423" s="28" t="s">
        <v>592</v>
      </c>
      <c r="C423" s="28" t="s">
        <v>8116</v>
      </c>
      <c r="D423" s="28" t="s">
        <v>8727</v>
      </c>
      <c r="E423" s="28" t="s">
        <v>1527</v>
      </c>
      <c r="F423" s="34" t="s">
        <v>8011</v>
      </c>
      <c r="G423" s="28" t="s">
        <v>8663</v>
      </c>
      <c r="H423" s="42" t="s">
        <v>8672</v>
      </c>
      <c r="I423" s="28" t="s">
        <v>8728</v>
      </c>
      <c r="J423" s="28" t="s">
        <v>8674</v>
      </c>
      <c r="K423" s="28" t="s">
        <v>9036</v>
      </c>
      <c r="L423" s="28" t="s">
        <v>9037</v>
      </c>
      <c r="M423" s="28" t="s">
        <v>4627</v>
      </c>
      <c r="N423" s="28" t="s">
        <v>8038</v>
      </c>
      <c r="O423" s="28" t="s">
        <v>8670</v>
      </c>
      <c r="P423" s="29" t="str">
        <f t="array" ref="P423">IFERROR(XLOOKUP(A423, '2_Capability_Map'!$C$2:$C$200, '2_Capability_Map'!$M$2:$M$200, "Active"), "Active")</f>
        <v>Active</v>
      </c>
    </row>
    <row r="424" ht="15.75" customHeight="1">
      <c r="A424" s="28" t="s">
        <v>591</v>
      </c>
      <c r="B424" s="28" t="s">
        <v>592</v>
      </c>
      <c r="C424" s="28" t="s">
        <v>8116</v>
      </c>
      <c r="D424" s="28" t="s">
        <v>8727</v>
      </c>
      <c r="E424" s="28" t="s">
        <v>1555</v>
      </c>
      <c r="F424" s="34" t="s">
        <v>8011</v>
      </c>
      <c r="G424" s="28" t="s">
        <v>8663</v>
      </c>
      <c r="H424" s="42" t="s">
        <v>8672</v>
      </c>
      <c r="I424" s="28" t="s">
        <v>8730</v>
      </c>
      <c r="J424" s="28" t="s">
        <v>8674</v>
      </c>
      <c r="K424" s="28" t="s">
        <v>9036</v>
      </c>
      <c r="L424" s="28" t="s">
        <v>9038</v>
      </c>
      <c r="M424" s="28" t="s">
        <v>9039</v>
      </c>
      <c r="N424" s="28" t="s">
        <v>8038</v>
      </c>
      <c r="O424" s="28" t="s">
        <v>8670</v>
      </c>
      <c r="P424" s="29" t="str">
        <f t="array" ref="P424">IFERROR(XLOOKUP(A424, '2_Capability_Map'!$C$2:$C$200, '2_Capability_Map'!$M$2:$M$200, "Active"), "Active")</f>
        <v>Active</v>
      </c>
    </row>
    <row r="425" ht="15.75" customHeight="1">
      <c r="A425" s="28" t="s">
        <v>591</v>
      </c>
      <c r="B425" s="28" t="s">
        <v>592</v>
      </c>
      <c r="C425" s="28" t="s">
        <v>8116</v>
      </c>
      <c r="D425" s="28" t="s">
        <v>8727</v>
      </c>
      <c r="E425" s="28" t="s">
        <v>8732</v>
      </c>
      <c r="F425" s="34" t="s">
        <v>8011</v>
      </c>
      <c r="G425" s="28" t="s">
        <v>8663</v>
      </c>
      <c r="H425" s="42" t="s">
        <v>8672</v>
      </c>
      <c r="I425" s="28" t="s">
        <v>8733</v>
      </c>
      <c r="J425" s="28" t="s">
        <v>8674</v>
      </c>
      <c r="K425" s="28" t="s">
        <v>9036</v>
      </c>
      <c r="L425" s="28" t="s">
        <v>9037</v>
      </c>
      <c r="M425" s="28" t="s">
        <v>4627</v>
      </c>
      <c r="N425" s="28" t="s">
        <v>8038</v>
      </c>
      <c r="O425" s="28" t="s">
        <v>8670</v>
      </c>
      <c r="P425" s="29" t="str">
        <f t="array" ref="P425">IFERROR(XLOOKUP(A425, '2_Capability_Map'!$C$2:$C$200, '2_Capability_Map'!$M$2:$M$200, "Active"), "Active")</f>
        <v>Active</v>
      </c>
    </row>
    <row r="426" ht="15.75" customHeight="1">
      <c r="A426" s="28" t="s">
        <v>591</v>
      </c>
      <c r="B426" s="28" t="s">
        <v>592</v>
      </c>
      <c r="C426" s="28" t="s">
        <v>8131</v>
      </c>
      <c r="D426" s="28" t="s">
        <v>8132</v>
      </c>
      <c r="E426" s="28" t="s">
        <v>9021</v>
      </c>
      <c r="F426" s="34" t="s">
        <v>8011</v>
      </c>
      <c r="G426" s="28" t="s">
        <v>8663</v>
      </c>
      <c r="H426" s="42" t="s">
        <v>8672</v>
      </c>
      <c r="I426" s="28" t="s">
        <v>9022</v>
      </c>
      <c r="J426" s="28" t="s">
        <v>8674</v>
      </c>
      <c r="K426" s="28" t="s">
        <v>9036</v>
      </c>
      <c r="L426" s="28" t="s">
        <v>9040</v>
      </c>
      <c r="M426" s="28" t="s">
        <v>4627</v>
      </c>
      <c r="N426" s="28" t="s">
        <v>9024</v>
      </c>
      <c r="O426" s="28" t="s">
        <v>8670</v>
      </c>
      <c r="P426" s="29" t="str">
        <f t="array" ref="P426">IFERROR(XLOOKUP(A426, '2_Capability_Map'!$C$2:$C$200, '2_Capability_Map'!$M$2:$M$200, "Active"), "Active")</f>
        <v>Active</v>
      </c>
    </row>
    <row r="427" ht="15.75" customHeight="1">
      <c r="A427" s="28" t="s">
        <v>591</v>
      </c>
      <c r="B427" s="28" t="s">
        <v>592</v>
      </c>
      <c r="C427" s="28" t="s">
        <v>8131</v>
      </c>
      <c r="D427" s="28" t="s">
        <v>8132</v>
      </c>
      <c r="E427" s="28" t="s">
        <v>3026</v>
      </c>
      <c r="F427" s="34" t="s">
        <v>8011</v>
      </c>
      <c r="G427" s="28" t="s">
        <v>8663</v>
      </c>
      <c r="H427" s="42" t="s">
        <v>8672</v>
      </c>
      <c r="I427" s="28" t="s">
        <v>9025</v>
      </c>
      <c r="J427" s="28" t="s">
        <v>8674</v>
      </c>
      <c r="K427" s="28" t="s">
        <v>9036</v>
      </c>
      <c r="L427" s="28" t="s">
        <v>9040</v>
      </c>
      <c r="M427" s="28" t="s">
        <v>4627</v>
      </c>
      <c r="N427" s="28" t="s">
        <v>9024</v>
      </c>
      <c r="O427" s="28" t="s">
        <v>8670</v>
      </c>
      <c r="P427" s="29" t="str">
        <f t="array" ref="P427">IFERROR(XLOOKUP(A427, '2_Capability_Map'!$C$2:$C$200, '2_Capability_Map'!$M$2:$M$200, "Active"), "Active")</f>
        <v>Active</v>
      </c>
    </row>
    <row r="428" ht="15.75" customHeight="1">
      <c r="A428" s="28" t="s">
        <v>591</v>
      </c>
      <c r="B428" s="28" t="s">
        <v>592</v>
      </c>
      <c r="C428" s="28" t="s">
        <v>8131</v>
      </c>
      <c r="D428" s="28" t="s">
        <v>8132</v>
      </c>
      <c r="E428" s="28" t="s">
        <v>9026</v>
      </c>
      <c r="F428" s="34" t="s">
        <v>8011</v>
      </c>
      <c r="G428" s="28" t="s">
        <v>8663</v>
      </c>
      <c r="H428" s="42" t="s">
        <v>8672</v>
      </c>
      <c r="I428" s="28" t="s">
        <v>9027</v>
      </c>
      <c r="J428" s="28" t="s">
        <v>8674</v>
      </c>
      <c r="K428" s="28" t="s">
        <v>9036</v>
      </c>
      <c r="L428" s="28" t="s">
        <v>9040</v>
      </c>
      <c r="M428" s="28" t="s">
        <v>4627</v>
      </c>
      <c r="N428" s="28" t="s">
        <v>9024</v>
      </c>
      <c r="O428" s="28" t="s">
        <v>8670</v>
      </c>
      <c r="P428" s="29" t="str">
        <f t="array" ref="P428">IFERROR(XLOOKUP(A428, '2_Capability_Map'!$C$2:$C$200, '2_Capability_Map'!$M$2:$M$200, "Active"), "Active")</f>
        <v>Active</v>
      </c>
    </row>
    <row r="429" ht="15.75" customHeight="1">
      <c r="A429" s="28" t="s">
        <v>591</v>
      </c>
      <c r="B429" s="28" t="s">
        <v>592</v>
      </c>
      <c r="C429" s="28" t="s">
        <v>8131</v>
      </c>
      <c r="D429" s="28" t="s">
        <v>8132</v>
      </c>
      <c r="E429" s="28" t="s">
        <v>9028</v>
      </c>
      <c r="F429" s="34" t="s">
        <v>8011</v>
      </c>
      <c r="G429" s="28" t="s">
        <v>8663</v>
      </c>
      <c r="H429" s="42" t="s">
        <v>8672</v>
      </c>
      <c r="I429" s="28" t="s">
        <v>9029</v>
      </c>
      <c r="J429" s="28" t="s">
        <v>8674</v>
      </c>
      <c r="K429" s="28" t="s">
        <v>9036</v>
      </c>
      <c r="L429" s="28" t="s">
        <v>9041</v>
      </c>
      <c r="M429" s="28" t="s">
        <v>4627</v>
      </c>
      <c r="N429" s="28" t="s">
        <v>9024</v>
      </c>
      <c r="O429" s="28" t="s">
        <v>8670</v>
      </c>
      <c r="P429" s="29" t="str">
        <f t="array" ref="P429">IFERROR(XLOOKUP(A429, '2_Capability_Map'!$C$2:$C$200, '2_Capability_Map'!$M$2:$M$200, "Active"), "Active")</f>
        <v>Active</v>
      </c>
    </row>
    <row r="430" ht="15.75" customHeight="1">
      <c r="A430" s="28" t="s">
        <v>591</v>
      </c>
      <c r="B430" s="28" t="s">
        <v>592</v>
      </c>
      <c r="C430" s="28" t="s">
        <v>8160</v>
      </c>
      <c r="D430" s="28" t="s">
        <v>8161</v>
      </c>
      <c r="E430" s="28" t="s">
        <v>8751</v>
      </c>
      <c r="F430" s="34" t="s">
        <v>8011</v>
      </c>
      <c r="G430" s="28" t="s">
        <v>8663</v>
      </c>
      <c r="H430" s="42" t="s">
        <v>8672</v>
      </c>
      <c r="I430" s="28" t="s">
        <v>8752</v>
      </c>
      <c r="J430" s="28" t="s">
        <v>8674</v>
      </c>
      <c r="K430" s="28" t="s">
        <v>9036</v>
      </c>
      <c r="L430" s="28" t="s">
        <v>9042</v>
      </c>
      <c r="M430" s="28" t="s">
        <v>4627</v>
      </c>
      <c r="N430" s="28" t="s">
        <v>8753</v>
      </c>
      <c r="O430" s="28" t="s">
        <v>8670</v>
      </c>
      <c r="P430" s="29" t="str">
        <f t="array" ref="P430">IFERROR(XLOOKUP(A430, '2_Capability_Map'!$C$2:$C$200, '2_Capability_Map'!$M$2:$M$200, "Active"), "Active")</f>
        <v>Active</v>
      </c>
    </row>
    <row r="431" ht="15.75" customHeight="1">
      <c r="A431" s="28" t="s">
        <v>591</v>
      </c>
      <c r="B431" s="28" t="s">
        <v>592</v>
      </c>
      <c r="C431" s="28" t="s">
        <v>8160</v>
      </c>
      <c r="D431" s="28" t="s">
        <v>8161</v>
      </c>
      <c r="E431" s="28" t="s">
        <v>8754</v>
      </c>
      <c r="F431" s="34" t="s">
        <v>8011</v>
      </c>
      <c r="G431" s="28" t="s">
        <v>8663</v>
      </c>
      <c r="H431" s="42" t="s">
        <v>8672</v>
      </c>
      <c r="I431" s="28" t="s">
        <v>8755</v>
      </c>
      <c r="J431" s="28" t="s">
        <v>8674</v>
      </c>
      <c r="K431" s="28" t="s">
        <v>9036</v>
      </c>
      <c r="L431" s="28" t="s">
        <v>9043</v>
      </c>
      <c r="M431" s="28" t="s">
        <v>4627</v>
      </c>
      <c r="N431" s="28" t="s">
        <v>8753</v>
      </c>
      <c r="O431" s="28" t="s">
        <v>8670</v>
      </c>
      <c r="P431" s="29" t="str">
        <f t="array" ref="P431">IFERROR(XLOOKUP(A431, '2_Capability_Map'!$C$2:$C$200, '2_Capability_Map'!$M$2:$M$200, "Active"), "Active")</f>
        <v>Active</v>
      </c>
    </row>
    <row r="432" ht="15.75" customHeight="1">
      <c r="A432" s="28" t="s">
        <v>591</v>
      </c>
      <c r="B432" s="28" t="s">
        <v>592</v>
      </c>
      <c r="C432" s="28" t="s">
        <v>8160</v>
      </c>
      <c r="D432" s="28" t="s">
        <v>8161</v>
      </c>
      <c r="E432" s="28" t="s">
        <v>8756</v>
      </c>
      <c r="F432" s="34" t="s">
        <v>8011</v>
      </c>
      <c r="G432" s="28" t="s">
        <v>8757</v>
      </c>
      <c r="H432" s="30" t="s">
        <v>8758</v>
      </c>
      <c r="I432" s="28" t="s">
        <v>8759</v>
      </c>
      <c r="J432" s="28" t="s">
        <v>8674</v>
      </c>
      <c r="K432" s="28" t="s">
        <v>9044</v>
      </c>
      <c r="L432" s="28" t="s">
        <v>9045</v>
      </c>
      <c r="M432" s="28" t="s">
        <v>4627</v>
      </c>
      <c r="N432" s="28" t="s">
        <v>8753</v>
      </c>
      <c r="O432" s="28" t="s">
        <v>8670</v>
      </c>
      <c r="P432" s="29" t="str">
        <f t="array" ref="P432">IFERROR(XLOOKUP(A432, '2_Capability_Map'!$C$2:$C$200, '2_Capability_Map'!$M$2:$M$200, "Active"), "Active")</f>
        <v>Active</v>
      </c>
    </row>
    <row r="433" ht="15.75" customHeight="1">
      <c r="A433" s="28" t="s">
        <v>591</v>
      </c>
      <c r="B433" s="28" t="s">
        <v>592</v>
      </c>
      <c r="C433" s="28" t="s">
        <v>8160</v>
      </c>
      <c r="D433" s="28" t="s">
        <v>8161</v>
      </c>
      <c r="E433" s="28" t="s">
        <v>8937</v>
      </c>
      <c r="F433" s="34" t="s">
        <v>8011</v>
      </c>
      <c r="G433" s="28" t="s">
        <v>8663</v>
      </c>
      <c r="H433" s="41" t="s">
        <v>8664</v>
      </c>
      <c r="I433" s="28" t="s">
        <v>8938</v>
      </c>
      <c r="J433" s="28" t="s">
        <v>8666</v>
      </c>
      <c r="K433" s="28" t="s">
        <v>9046</v>
      </c>
      <c r="L433" s="28" t="s">
        <v>9042</v>
      </c>
      <c r="M433" s="28" t="s">
        <v>4627</v>
      </c>
      <c r="N433" s="28" t="s">
        <v>8753</v>
      </c>
      <c r="O433" s="28" t="s">
        <v>8670</v>
      </c>
      <c r="P433" s="29" t="str">
        <f t="array" ref="P433">IFERROR(XLOOKUP(A433, '2_Capability_Map'!$C$2:$C$200, '2_Capability_Map'!$M$2:$M$200, "Active"), "Active")</f>
        <v>Active</v>
      </c>
    </row>
    <row r="434" ht="15.75" customHeight="1">
      <c r="A434" s="28" t="s">
        <v>591</v>
      </c>
      <c r="B434" s="28" t="s">
        <v>592</v>
      </c>
      <c r="C434" s="28" t="s">
        <v>8160</v>
      </c>
      <c r="D434" s="28" t="s">
        <v>8161</v>
      </c>
      <c r="E434" s="28" t="s">
        <v>8941</v>
      </c>
      <c r="F434" s="34" t="s">
        <v>8011</v>
      </c>
      <c r="G434" s="28" t="s">
        <v>8736</v>
      </c>
      <c r="H434" s="42" t="s">
        <v>8672</v>
      </c>
      <c r="I434" s="28" t="s">
        <v>8942</v>
      </c>
      <c r="J434" s="28" t="s">
        <v>8674</v>
      </c>
      <c r="K434" s="28" t="s">
        <v>9036</v>
      </c>
      <c r="L434" s="28" t="s">
        <v>9042</v>
      </c>
      <c r="M434" s="28" t="s">
        <v>4627</v>
      </c>
      <c r="N434" s="28" t="s">
        <v>8943</v>
      </c>
      <c r="O434" s="28" t="s">
        <v>8670</v>
      </c>
      <c r="P434" s="29" t="str">
        <f t="array" ref="P434">IFERROR(XLOOKUP(A434, '2_Capability_Map'!$C$2:$C$200, '2_Capability_Map'!$M$2:$M$200, "Active"), "Active")</f>
        <v>Active</v>
      </c>
    </row>
    <row r="435" ht="15.75" customHeight="1">
      <c r="A435" s="28" t="s">
        <v>596</v>
      </c>
      <c r="B435" s="28" t="s">
        <v>597</v>
      </c>
      <c r="C435" s="28" t="s">
        <v>8116</v>
      </c>
      <c r="D435" s="28" t="s">
        <v>8727</v>
      </c>
      <c r="E435" s="28" t="s">
        <v>1527</v>
      </c>
      <c r="F435" s="34" t="s">
        <v>8011</v>
      </c>
      <c r="G435" s="28" t="s">
        <v>8663</v>
      </c>
      <c r="H435" s="42" t="s">
        <v>8672</v>
      </c>
      <c r="I435" s="28" t="s">
        <v>8728</v>
      </c>
      <c r="J435" s="28" t="s">
        <v>8674</v>
      </c>
      <c r="K435" s="28" t="s">
        <v>9047</v>
      </c>
      <c r="L435" s="28" t="s">
        <v>9048</v>
      </c>
      <c r="M435" s="28" t="s">
        <v>4667</v>
      </c>
      <c r="N435" s="28" t="s">
        <v>8038</v>
      </c>
      <c r="O435" s="28" t="s">
        <v>8670</v>
      </c>
      <c r="P435" s="29" t="str">
        <f t="array" ref="P435">IFERROR(XLOOKUP(A435, '2_Capability_Map'!$C$2:$C$200, '2_Capability_Map'!$M$2:$M$200, "Active"), "Active")</f>
        <v>Active</v>
      </c>
    </row>
    <row r="436" ht="15.75" customHeight="1">
      <c r="A436" s="28" t="s">
        <v>596</v>
      </c>
      <c r="B436" s="28" t="s">
        <v>597</v>
      </c>
      <c r="C436" s="28" t="s">
        <v>8116</v>
      </c>
      <c r="D436" s="28" t="s">
        <v>8727</v>
      </c>
      <c r="E436" s="28" t="s">
        <v>1555</v>
      </c>
      <c r="F436" s="34" t="s">
        <v>8011</v>
      </c>
      <c r="G436" s="28" t="s">
        <v>8663</v>
      </c>
      <c r="H436" s="42" t="s">
        <v>8672</v>
      </c>
      <c r="I436" s="28" t="s">
        <v>8730</v>
      </c>
      <c r="J436" s="28" t="s">
        <v>8674</v>
      </c>
      <c r="K436" s="28" t="s">
        <v>9047</v>
      </c>
      <c r="L436" s="28" t="s">
        <v>9049</v>
      </c>
      <c r="M436" s="28" t="s">
        <v>9050</v>
      </c>
      <c r="N436" s="28" t="s">
        <v>8038</v>
      </c>
      <c r="O436" s="28" t="s">
        <v>8670</v>
      </c>
      <c r="P436" s="29" t="str">
        <f t="array" ref="P436">IFERROR(XLOOKUP(A436, '2_Capability_Map'!$C$2:$C$200, '2_Capability_Map'!$M$2:$M$200, "Active"), "Active")</f>
        <v>Active</v>
      </c>
    </row>
    <row r="437" ht="15.75" customHeight="1">
      <c r="A437" s="28" t="s">
        <v>596</v>
      </c>
      <c r="B437" s="28" t="s">
        <v>597</v>
      </c>
      <c r="C437" s="28" t="s">
        <v>8116</v>
      </c>
      <c r="D437" s="28" t="s">
        <v>8727</v>
      </c>
      <c r="E437" s="28" t="s">
        <v>8732</v>
      </c>
      <c r="F437" s="34" t="s">
        <v>8011</v>
      </c>
      <c r="G437" s="28" t="s">
        <v>8663</v>
      </c>
      <c r="H437" s="42" t="s">
        <v>8672</v>
      </c>
      <c r="I437" s="28" t="s">
        <v>8733</v>
      </c>
      <c r="J437" s="28" t="s">
        <v>8674</v>
      </c>
      <c r="K437" s="28" t="s">
        <v>9047</v>
      </c>
      <c r="L437" s="28" t="s">
        <v>9048</v>
      </c>
      <c r="M437" s="28" t="s">
        <v>4667</v>
      </c>
      <c r="N437" s="28" t="s">
        <v>8038</v>
      </c>
      <c r="O437" s="28" t="s">
        <v>8670</v>
      </c>
      <c r="P437" s="29" t="str">
        <f t="array" ref="P437">IFERROR(XLOOKUP(A437, '2_Capability_Map'!$C$2:$C$200, '2_Capability_Map'!$M$2:$M$200, "Active"), "Active")</f>
        <v>Active</v>
      </c>
    </row>
    <row r="438" ht="15.75" customHeight="1">
      <c r="A438" s="28" t="s">
        <v>596</v>
      </c>
      <c r="B438" s="28" t="s">
        <v>597</v>
      </c>
      <c r="C438" s="28" t="s">
        <v>8131</v>
      </c>
      <c r="D438" s="28" t="s">
        <v>8132</v>
      </c>
      <c r="E438" s="28" t="s">
        <v>9021</v>
      </c>
      <c r="F438" s="34" t="s">
        <v>8011</v>
      </c>
      <c r="G438" s="28" t="s">
        <v>8663</v>
      </c>
      <c r="H438" s="42" t="s">
        <v>8672</v>
      </c>
      <c r="I438" s="28" t="s">
        <v>9022</v>
      </c>
      <c r="J438" s="28" t="s">
        <v>8674</v>
      </c>
      <c r="K438" s="28" t="s">
        <v>9047</v>
      </c>
      <c r="L438" s="28" t="s">
        <v>9051</v>
      </c>
      <c r="M438" s="28" t="s">
        <v>4667</v>
      </c>
      <c r="N438" s="28" t="s">
        <v>9024</v>
      </c>
      <c r="O438" s="28" t="s">
        <v>8670</v>
      </c>
      <c r="P438" s="29" t="str">
        <f t="array" ref="P438">IFERROR(XLOOKUP(A438, '2_Capability_Map'!$C$2:$C$200, '2_Capability_Map'!$M$2:$M$200, "Active"), "Active")</f>
        <v>Active</v>
      </c>
    </row>
    <row r="439" ht="15.75" customHeight="1">
      <c r="A439" s="28" t="s">
        <v>596</v>
      </c>
      <c r="B439" s="28" t="s">
        <v>597</v>
      </c>
      <c r="C439" s="28" t="s">
        <v>8131</v>
      </c>
      <c r="D439" s="28" t="s">
        <v>8132</v>
      </c>
      <c r="E439" s="28" t="s">
        <v>3026</v>
      </c>
      <c r="F439" s="34" t="s">
        <v>8011</v>
      </c>
      <c r="G439" s="28" t="s">
        <v>8663</v>
      </c>
      <c r="H439" s="42" t="s">
        <v>8672</v>
      </c>
      <c r="I439" s="28" t="s">
        <v>9025</v>
      </c>
      <c r="J439" s="28" t="s">
        <v>8674</v>
      </c>
      <c r="K439" s="28" t="s">
        <v>9047</v>
      </c>
      <c r="L439" s="28" t="s">
        <v>9051</v>
      </c>
      <c r="M439" s="28" t="s">
        <v>4667</v>
      </c>
      <c r="N439" s="28" t="s">
        <v>9024</v>
      </c>
      <c r="O439" s="28" t="s">
        <v>8670</v>
      </c>
      <c r="P439" s="29" t="str">
        <f t="array" ref="P439">IFERROR(XLOOKUP(A439, '2_Capability_Map'!$C$2:$C$200, '2_Capability_Map'!$M$2:$M$200, "Active"), "Active")</f>
        <v>Active</v>
      </c>
    </row>
    <row r="440" ht="15.75" customHeight="1">
      <c r="A440" s="28" t="s">
        <v>596</v>
      </c>
      <c r="B440" s="28" t="s">
        <v>597</v>
      </c>
      <c r="C440" s="28" t="s">
        <v>8131</v>
      </c>
      <c r="D440" s="28" t="s">
        <v>8132</v>
      </c>
      <c r="E440" s="28" t="s">
        <v>9026</v>
      </c>
      <c r="F440" s="34" t="s">
        <v>8011</v>
      </c>
      <c r="G440" s="28" t="s">
        <v>8663</v>
      </c>
      <c r="H440" s="42" t="s">
        <v>8672</v>
      </c>
      <c r="I440" s="28" t="s">
        <v>9027</v>
      </c>
      <c r="J440" s="28" t="s">
        <v>8674</v>
      </c>
      <c r="K440" s="28" t="s">
        <v>9047</v>
      </c>
      <c r="L440" s="28" t="s">
        <v>9051</v>
      </c>
      <c r="M440" s="28" t="s">
        <v>4667</v>
      </c>
      <c r="N440" s="28" t="s">
        <v>9024</v>
      </c>
      <c r="O440" s="28" t="s">
        <v>8670</v>
      </c>
      <c r="P440" s="29" t="str">
        <f t="array" ref="P440">IFERROR(XLOOKUP(A440, '2_Capability_Map'!$C$2:$C$200, '2_Capability_Map'!$M$2:$M$200, "Active"), "Active")</f>
        <v>Active</v>
      </c>
    </row>
    <row r="441" ht="15.75" customHeight="1">
      <c r="A441" s="28" t="s">
        <v>596</v>
      </c>
      <c r="B441" s="28" t="s">
        <v>597</v>
      </c>
      <c r="C441" s="28" t="s">
        <v>8131</v>
      </c>
      <c r="D441" s="28" t="s">
        <v>8132</v>
      </c>
      <c r="E441" s="28" t="s">
        <v>9028</v>
      </c>
      <c r="F441" s="34" t="s">
        <v>8011</v>
      </c>
      <c r="G441" s="28" t="s">
        <v>8663</v>
      </c>
      <c r="H441" s="42" t="s">
        <v>8672</v>
      </c>
      <c r="I441" s="28" t="s">
        <v>9029</v>
      </c>
      <c r="J441" s="28" t="s">
        <v>8674</v>
      </c>
      <c r="K441" s="28" t="s">
        <v>9047</v>
      </c>
      <c r="L441" s="28" t="s">
        <v>9052</v>
      </c>
      <c r="M441" s="28" t="s">
        <v>4667</v>
      </c>
      <c r="N441" s="28" t="s">
        <v>9024</v>
      </c>
      <c r="O441" s="28" t="s">
        <v>8670</v>
      </c>
      <c r="P441" s="29" t="str">
        <f t="array" ref="P441">IFERROR(XLOOKUP(A441, '2_Capability_Map'!$C$2:$C$200, '2_Capability_Map'!$M$2:$M$200, "Active"), "Active")</f>
        <v>Active</v>
      </c>
    </row>
    <row r="442" ht="15.75" customHeight="1">
      <c r="A442" s="28" t="s">
        <v>596</v>
      </c>
      <c r="B442" s="28" t="s">
        <v>597</v>
      </c>
      <c r="C442" s="28" t="s">
        <v>8160</v>
      </c>
      <c r="D442" s="28" t="s">
        <v>8161</v>
      </c>
      <c r="E442" s="28" t="s">
        <v>8751</v>
      </c>
      <c r="F442" s="34" t="s">
        <v>8011</v>
      </c>
      <c r="G442" s="28" t="s">
        <v>8663</v>
      </c>
      <c r="H442" s="42" t="s">
        <v>8672</v>
      </c>
      <c r="I442" s="28" t="s">
        <v>8752</v>
      </c>
      <c r="J442" s="28" t="s">
        <v>8674</v>
      </c>
      <c r="K442" s="28" t="s">
        <v>9047</v>
      </c>
      <c r="L442" s="28" t="s">
        <v>9053</v>
      </c>
      <c r="M442" s="28" t="s">
        <v>4667</v>
      </c>
      <c r="N442" s="28" t="s">
        <v>8753</v>
      </c>
      <c r="O442" s="28" t="s">
        <v>8670</v>
      </c>
      <c r="P442" s="29" t="str">
        <f t="array" ref="P442">IFERROR(XLOOKUP(A442, '2_Capability_Map'!$C$2:$C$200, '2_Capability_Map'!$M$2:$M$200, "Active"), "Active")</f>
        <v>Active</v>
      </c>
    </row>
    <row r="443" ht="15.75" customHeight="1">
      <c r="A443" s="28" t="s">
        <v>596</v>
      </c>
      <c r="B443" s="28" t="s">
        <v>597</v>
      </c>
      <c r="C443" s="28" t="s">
        <v>8160</v>
      </c>
      <c r="D443" s="28" t="s">
        <v>8161</v>
      </c>
      <c r="E443" s="28" t="s">
        <v>8754</v>
      </c>
      <c r="F443" s="34" t="s">
        <v>8011</v>
      </c>
      <c r="G443" s="28" t="s">
        <v>8663</v>
      </c>
      <c r="H443" s="42" t="s">
        <v>8672</v>
      </c>
      <c r="I443" s="28" t="s">
        <v>8755</v>
      </c>
      <c r="J443" s="28" t="s">
        <v>8674</v>
      </c>
      <c r="K443" s="28" t="s">
        <v>9047</v>
      </c>
      <c r="L443" s="28" t="s">
        <v>9054</v>
      </c>
      <c r="M443" s="28" t="s">
        <v>4667</v>
      </c>
      <c r="N443" s="28" t="s">
        <v>8753</v>
      </c>
      <c r="O443" s="28" t="s">
        <v>8670</v>
      </c>
      <c r="P443" s="29" t="str">
        <f t="array" ref="P443">IFERROR(XLOOKUP(A443, '2_Capability_Map'!$C$2:$C$200, '2_Capability_Map'!$M$2:$M$200, "Active"), "Active")</f>
        <v>Active</v>
      </c>
    </row>
    <row r="444" ht="15.75" customHeight="1">
      <c r="A444" s="28" t="s">
        <v>596</v>
      </c>
      <c r="B444" s="28" t="s">
        <v>597</v>
      </c>
      <c r="C444" s="28" t="s">
        <v>8160</v>
      </c>
      <c r="D444" s="28" t="s">
        <v>8161</v>
      </c>
      <c r="E444" s="28" t="s">
        <v>8756</v>
      </c>
      <c r="F444" s="34" t="s">
        <v>8011</v>
      </c>
      <c r="G444" s="28" t="s">
        <v>8757</v>
      </c>
      <c r="H444" s="30" t="s">
        <v>8758</v>
      </c>
      <c r="I444" s="28" t="s">
        <v>8759</v>
      </c>
      <c r="J444" s="28" t="s">
        <v>8674</v>
      </c>
      <c r="K444" s="28" t="s">
        <v>9055</v>
      </c>
      <c r="L444" s="28" t="s">
        <v>9056</v>
      </c>
      <c r="M444" s="28" t="s">
        <v>4667</v>
      </c>
      <c r="N444" s="28" t="s">
        <v>8753</v>
      </c>
      <c r="O444" s="28" t="s">
        <v>8670</v>
      </c>
      <c r="P444" s="29" t="str">
        <f t="array" ref="P444">IFERROR(XLOOKUP(A444, '2_Capability_Map'!$C$2:$C$200, '2_Capability_Map'!$M$2:$M$200, "Active"), "Active")</f>
        <v>Active</v>
      </c>
    </row>
    <row r="445" ht="15.75" customHeight="1">
      <c r="A445" s="28" t="s">
        <v>596</v>
      </c>
      <c r="B445" s="28" t="s">
        <v>597</v>
      </c>
      <c r="C445" s="28" t="s">
        <v>8160</v>
      </c>
      <c r="D445" s="28" t="s">
        <v>8161</v>
      </c>
      <c r="E445" s="28" t="s">
        <v>8937</v>
      </c>
      <c r="F445" s="34" t="s">
        <v>8011</v>
      </c>
      <c r="G445" s="28" t="s">
        <v>8663</v>
      </c>
      <c r="H445" s="41" t="s">
        <v>8664</v>
      </c>
      <c r="I445" s="28" t="s">
        <v>8938</v>
      </c>
      <c r="J445" s="28" t="s">
        <v>8666</v>
      </c>
      <c r="K445" s="28" t="s">
        <v>9057</v>
      </c>
      <c r="L445" s="28" t="s">
        <v>9053</v>
      </c>
      <c r="M445" s="28" t="s">
        <v>4667</v>
      </c>
      <c r="N445" s="28" t="s">
        <v>8753</v>
      </c>
      <c r="O445" s="28" t="s">
        <v>8670</v>
      </c>
      <c r="P445" s="29" t="str">
        <f t="array" ref="P445">IFERROR(XLOOKUP(A445, '2_Capability_Map'!$C$2:$C$200, '2_Capability_Map'!$M$2:$M$200, "Active"), "Active")</f>
        <v>Active</v>
      </c>
    </row>
    <row r="446" ht="15.75" customHeight="1">
      <c r="A446" s="28" t="s">
        <v>596</v>
      </c>
      <c r="B446" s="28" t="s">
        <v>597</v>
      </c>
      <c r="C446" s="28" t="s">
        <v>8160</v>
      </c>
      <c r="D446" s="28" t="s">
        <v>8161</v>
      </c>
      <c r="E446" s="28" t="s">
        <v>8941</v>
      </c>
      <c r="F446" s="34" t="s">
        <v>8011</v>
      </c>
      <c r="G446" s="28" t="s">
        <v>8736</v>
      </c>
      <c r="H446" s="42" t="s">
        <v>8672</v>
      </c>
      <c r="I446" s="28" t="s">
        <v>8942</v>
      </c>
      <c r="J446" s="28" t="s">
        <v>8674</v>
      </c>
      <c r="K446" s="28" t="s">
        <v>9047</v>
      </c>
      <c r="L446" s="28" t="s">
        <v>9053</v>
      </c>
      <c r="M446" s="28" t="s">
        <v>4667</v>
      </c>
      <c r="N446" s="28" t="s">
        <v>8943</v>
      </c>
      <c r="O446" s="28" t="s">
        <v>8670</v>
      </c>
      <c r="P446" s="29" t="str">
        <f t="array" ref="P446">IFERROR(XLOOKUP(A446, '2_Capability_Map'!$C$2:$C$200, '2_Capability_Map'!$M$2:$M$200, "Active"), "Active")</f>
        <v>Active</v>
      </c>
    </row>
    <row r="447" ht="15.75" customHeight="1">
      <c r="A447" s="28" t="s">
        <v>601</v>
      </c>
      <c r="B447" s="28" t="s">
        <v>602</v>
      </c>
      <c r="C447" s="28" t="s">
        <v>8116</v>
      </c>
      <c r="D447" s="28" t="s">
        <v>8727</v>
      </c>
      <c r="E447" s="28" t="s">
        <v>1527</v>
      </c>
      <c r="F447" s="34" t="s">
        <v>8011</v>
      </c>
      <c r="G447" s="28" t="s">
        <v>8663</v>
      </c>
      <c r="H447" s="42" t="s">
        <v>8672</v>
      </c>
      <c r="I447" s="28" t="s">
        <v>8728</v>
      </c>
      <c r="J447" s="28" t="s">
        <v>8674</v>
      </c>
      <c r="K447" s="28" t="s">
        <v>9058</v>
      </c>
      <c r="L447" s="28" t="s">
        <v>9059</v>
      </c>
      <c r="M447" s="28" t="s">
        <v>8669</v>
      </c>
      <c r="N447" s="28" t="s">
        <v>8038</v>
      </c>
      <c r="O447" s="28" t="s">
        <v>8670</v>
      </c>
      <c r="P447" s="29" t="str">
        <f t="array" ref="P447">IFERROR(XLOOKUP(A447, '2_Capability_Map'!$C$2:$C$200, '2_Capability_Map'!$M$2:$M$200, "Active"), "Active")</f>
        <v>Active</v>
      </c>
    </row>
    <row r="448" ht="15.75" customHeight="1">
      <c r="A448" s="28" t="s">
        <v>601</v>
      </c>
      <c r="B448" s="28" t="s">
        <v>602</v>
      </c>
      <c r="C448" s="28" t="s">
        <v>8116</v>
      </c>
      <c r="D448" s="28" t="s">
        <v>8727</v>
      </c>
      <c r="E448" s="28" t="s">
        <v>1555</v>
      </c>
      <c r="F448" s="34" t="s">
        <v>8011</v>
      </c>
      <c r="G448" s="28" t="s">
        <v>8663</v>
      </c>
      <c r="H448" s="42" t="s">
        <v>8672</v>
      </c>
      <c r="I448" s="28" t="s">
        <v>8730</v>
      </c>
      <c r="J448" s="28" t="s">
        <v>8674</v>
      </c>
      <c r="K448" s="28" t="s">
        <v>9058</v>
      </c>
      <c r="L448" s="28" t="s">
        <v>9060</v>
      </c>
      <c r="M448" s="28" t="s">
        <v>8669</v>
      </c>
      <c r="N448" s="28" t="s">
        <v>8038</v>
      </c>
      <c r="O448" s="28" t="s">
        <v>8670</v>
      </c>
      <c r="P448" s="29" t="str">
        <f t="array" ref="P448">IFERROR(XLOOKUP(A448, '2_Capability_Map'!$C$2:$C$200, '2_Capability_Map'!$M$2:$M$200, "Active"), "Active")</f>
        <v>Active</v>
      </c>
    </row>
    <row r="449" ht="15.75" customHeight="1">
      <c r="A449" s="28" t="s">
        <v>601</v>
      </c>
      <c r="B449" s="28" t="s">
        <v>602</v>
      </c>
      <c r="C449" s="28" t="s">
        <v>8116</v>
      </c>
      <c r="D449" s="28" t="s">
        <v>8727</v>
      </c>
      <c r="E449" s="28" t="s">
        <v>8732</v>
      </c>
      <c r="F449" s="34" t="s">
        <v>8011</v>
      </c>
      <c r="G449" s="28" t="s">
        <v>8663</v>
      </c>
      <c r="H449" s="42" t="s">
        <v>8672</v>
      </c>
      <c r="I449" s="28" t="s">
        <v>8733</v>
      </c>
      <c r="J449" s="28" t="s">
        <v>8674</v>
      </c>
      <c r="K449" s="28" t="s">
        <v>9058</v>
      </c>
      <c r="L449" s="28" t="s">
        <v>9059</v>
      </c>
      <c r="M449" s="28" t="s">
        <v>8669</v>
      </c>
      <c r="N449" s="28" t="s">
        <v>8038</v>
      </c>
      <c r="O449" s="28" t="s">
        <v>8670</v>
      </c>
      <c r="P449" s="29" t="str">
        <f t="array" ref="P449">IFERROR(XLOOKUP(A449, '2_Capability_Map'!$C$2:$C$200, '2_Capability_Map'!$M$2:$M$200, "Active"), "Active")</f>
        <v>Active</v>
      </c>
    </row>
    <row r="450" ht="15.75" customHeight="1">
      <c r="A450" s="28" t="s">
        <v>601</v>
      </c>
      <c r="B450" s="28" t="s">
        <v>602</v>
      </c>
      <c r="C450" s="28" t="s">
        <v>8131</v>
      </c>
      <c r="D450" s="28" t="s">
        <v>8132</v>
      </c>
      <c r="E450" s="28" t="s">
        <v>9021</v>
      </c>
      <c r="F450" s="34" t="s">
        <v>8011</v>
      </c>
      <c r="G450" s="28" t="s">
        <v>8663</v>
      </c>
      <c r="H450" s="42" t="s">
        <v>8672</v>
      </c>
      <c r="I450" s="28" t="s">
        <v>9022</v>
      </c>
      <c r="J450" s="28" t="s">
        <v>8674</v>
      </c>
      <c r="K450" s="28" t="s">
        <v>9058</v>
      </c>
      <c r="L450" s="28" t="s">
        <v>9061</v>
      </c>
      <c r="M450" s="28" t="s">
        <v>8669</v>
      </c>
      <c r="N450" s="28" t="s">
        <v>9024</v>
      </c>
      <c r="O450" s="28" t="s">
        <v>8670</v>
      </c>
      <c r="P450" s="29" t="str">
        <f t="array" ref="P450">IFERROR(XLOOKUP(A450, '2_Capability_Map'!$C$2:$C$200, '2_Capability_Map'!$M$2:$M$200, "Active"), "Active")</f>
        <v>Active</v>
      </c>
    </row>
    <row r="451" ht="15.75" customHeight="1">
      <c r="A451" s="28" t="s">
        <v>601</v>
      </c>
      <c r="B451" s="28" t="s">
        <v>602</v>
      </c>
      <c r="C451" s="28" t="s">
        <v>8131</v>
      </c>
      <c r="D451" s="28" t="s">
        <v>8132</v>
      </c>
      <c r="E451" s="28" t="s">
        <v>3026</v>
      </c>
      <c r="F451" s="34" t="s">
        <v>8011</v>
      </c>
      <c r="G451" s="28" t="s">
        <v>8663</v>
      </c>
      <c r="H451" s="42" t="s">
        <v>8672</v>
      </c>
      <c r="I451" s="28" t="s">
        <v>9025</v>
      </c>
      <c r="J451" s="28" t="s">
        <v>8674</v>
      </c>
      <c r="K451" s="28" t="s">
        <v>9058</v>
      </c>
      <c r="L451" s="28" t="s">
        <v>9061</v>
      </c>
      <c r="M451" s="28" t="s">
        <v>8669</v>
      </c>
      <c r="N451" s="28" t="s">
        <v>9024</v>
      </c>
      <c r="O451" s="28" t="s">
        <v>8670</v>
      </c>
      <c r="P451" s="29" t="str">
        <f t="array" ref="P451">IFERROR(XLOOKUP(A451, '2_Capability_Map'!$C$2:$C$200, '2_Capability_Map'!$M$2:$M$200, "Active"), "Active")</f>
        <v>Active</v>
      </c>
    </row>
    <row r="452" ht="15.75" customHeight="1">
      <c r="A452" s="28" t="s">
        <v>601</v>
      </c>
      <c r="B452" s="28" t="s">
        <v>602</v>
      </c>
      <c r="C452" s="28" t="s">
        <v>8131</v>
      </c>
      <c r="D452" s="28" t="s">
        <v>8132</v>
      </c>
      <c r="E452" s="28" t="s">
        <v>9026</v>
      </c>
      <c r="F452" s="34" t="s">
        <v>8011</v>
      </c>
      <c r="G452" s="28" t="s">
        <v>8663</v>
      </c>
      <c r="H452" s="42" t="s">
        <v>8672</v>
      </c>
      <c r="I452" s="28" t="s">
        <v>9027</v>
      </c>
      <c r="J452" s="28" t="s">
        <v>8674</v>
      </c>
      <c r="K452" s="28" t="s">
        <v>9058</v>
      </c>
      <c r="L452" s="28" t="s">
        <v>9061</v>
      </c>
      <c r="M452" s="28" t="s">
        <v>8669</v>
      </c>
      <c r="N452" s="28" t="s">
        <v>9024</v>
      </c>
      <c r="O452" s="28" t="s">
        <v>8670</v>
      </c>
      <c r="P452" s="29" t="str">
        <f t="array" ref="P452">IFERROR(XLOOKUP(A452, '2_Capability_Map'!$C$2:$C$200, '2_Capability_Map'!$M$2:$M$200, "Active"), "Active")</f>
        <v>Active</v>
      </c>
    </row>
    <row r="453" ht="15.75" customHeight="1">
      <c r="A453" s="28" t="s">
        <v>601</v>
      </c>
      <c r="B453" s="28" t="s">
        <v>602</v>
      </c>
      <c r="C453" s="28" t="s">
        <v>8131</v>
      </c>
      <c r="D453" s="28" t="s">
        <v>8132</v>
      </c>
      <c r="E453" s="28" t="s">
        <v>9028</v>
      </c>
      <c r="F453" s="34" t="s">
        <v>8011</v>
      </c>
      <c r="G453" s="28" t="s">
        <v>8663</v>
      </c>
      <c r="H453" s="42" t="s">
        <v>8672</v>
      </c>
      <c r="I453" s="28" t="s">
        <v>9029</v>
      </c>
      <c r="J453" s="28" t="s">
        <v>8674</v>
      </c>
      <c r="K453" s="28" t="s">
        <v>9058</v>
      </c>
      <c r="L453" s="28" t="s">
        <v>9062</v>
      </c>
      <c r="M453" s="28" t="s">
        <v>8669</v>
      </c>
      <c r="N453" s="28" t="s">
        <v>9024</v>
      </c>
      <c r="O453" s="28" t="s">
        <v>8670</v>
      </c>
      <c r="P453" s="29" t="str">
        <f t="array" ref="P453">IFERROR(XLOOKUP(A453, '2_Capability_Map'!$C$2:$C$200, '2_Capability_Map'!$M$2:$M$200, "Active"), "Active")</f>
        <v>Active</v>
      </c>
    </row>
    <row r="454" ht="15.75" customHeight="1">
      <c r="A454" s="28" t="s">
        <v>601</v>
      </c>
      <c r="B454" s="28" t="s">
        <v>602</v>
      </c>
      <c r="C454" s="28" t="s">
        <v>8160</v>
      </c>
      <c r="D454" s="28" t="s">
        <v>8161</v>
      </c>
      <c r="E454" s="28" t="s">
        <v>8751</v>
      </c>
      <c r="F454" s="34" t="s">
        <v>8011</v>
      </c>
      <c r="G454" s="28" t="s">
        <v>8663</v>
      </c>
      <c r="H454" s="42" t="s">
        <v>8672</v>
      </c>
      <c r="I454" s="28" t="s">
        <v>8752</v>
      </c>
      <c r="J454" s="28" t="s">
        <v>8674</v>
      </c>
      <c r="K454" s="28" t="s">
        <v>9058</v>
      </c>
      <c r="L454" s="28" t="s">
        <v>3078</v>
      </c>
      <c r="M454" s="28" t="s">
        <v>8669</v>
      </c>
      <c r="N454" s="28" t="s">
        <v>8753</v>
      </c>
      <c r="O454" s="28" t="s">
        <v>8670</v>
      </c>
      <c r="P454" s="29" t="str">
        <f t="array" ref="P454">IFERROR(XLOOKUP(A454, '2_Capability_Map'!$C$2:$C$200, '2_Capability_Map'!$M$2:$M$200, "Active"), "Active")</f>
        <v>Active</v>
      </c>
    </row>
    <row r="455" ht="15.75" customHeight="1">
      <c r="A455" s="28" t="s">
        <v>601</v>
      </c>
      <c r="B455" s="28" t="s">
        <v>602</v>
      </c>
      <c r="C455" s="28" t="s">
        <v>8160</v>
      </c>
      <c r="D455" s="28" t="s">
        <v>8161</v>
      </c>
      <c r="E455" s="28" t="s">
        <v>8754</v>
      </c>
      <c r="F455" s="34" t="s">
        <v>8011</v>
      </c>
      <c r="G455" s="28" t="s">
        <v>8663</v>
      </c>
      <c r="H455" s="42" t="s">
        <v>8672</v>
      </c>
      <c r="I455" s="28" t="s">
        <v>8755</v>
      </c>
      <c r="J455" s="28" t="s">
        <v>8674</v>
      </c>
      <c r="K455" s="28" t="s">
        <v>9058</v>
      </c>
      <c r="L455" s="28" t="s">
        <v>9063</v>
      </c>
      <c r="M455" s="28" t="s">
        <v>8669</v>
      </c>
      <c r="N455" s="28" t="s">
        <v>8753</v>
      </c>
      <c r="O455" s="28" t="s">
        <v>8670</v>
      </c>
      <c r="P455" s="29" t="str">
        <f t="array" ref="P455">IFERROR(XLOOKUP(A455, '2_Capability_Map'!$C$2:$C$200, '2_Capability_Map'!$M$2:$M$200, "Active"), "Active")</f>
        <v>Active</v>
      </c>
    </row>
    <row r="456" ht="15.75" customHeight="1">
      <c r="A456" s="28" t="s">
        <v>601</v>
      </c>
      <c r="B456" s="28" t="s">
        <v>602</v>
      </c>
      <c r="C456" s="28" t="s">
        <v>8160</v>
      </c>
      <c r="D456" s="28" t="s">
        <v>8161</v>
      </c>
      <c r="E456" s="28" t="s">
        <v>8756</v>
      </c>
      <c r="F456" s="34" t="s">
        <v>8011</v>
      </c>
      <c r="G456" s="28" t="s">
        <v>8757</v>
      </c>
      <c r="H456" s="30" t="s">
        <v>8758</v>
      </c>
      <c r="I456" s="28" t="s">
        <v>8759</v>
      </c>
      <c r="J456" s="28" t="s">
        <v>8674</v>
      </c>
      <c r="K456" s="28" t="s">
        <v>9064</v>
      </c>
      <c r="L456" s="28" t="s">
        <v>9065</v>
      </c>
      <c r="M456" s="28" t="s">
        <v>8669</v>
      </c>
      <c r="N456" s="28" t="s">
        <v>8753</v>
      </c>
      <c r="O456" s="28" t="s">
        <v>8670</v>
      </c>
      <c r="P456" s="29" t="str">
        <f t="array" ref="P456">IFERROR(XLOOKUP(A456, '2_Capability_Map'!$C$2:$C$200, '2_Capability_Map'!$M$2:$M$200, "Active"), "Active")</f>
        <v>Active</v>
      </c>
    </row>
    <row r="457" ht="15.75" customHeight="1">
      <c r="A457" s="28" t="s">
        <v>601</v>
      </c>
      <c r="B457" s="28" t="s">
        <v>602</v>
      </c>
      <c r="C457" s="28" t="s">
        <v>8160</v>
      </c>
      <c r="D457" s="28" t="s">
        <v>8161</v>
      </c>
      <c r="E457" s="28" t="s">
        <v>8937</v>
      </c>
      <c r="F457" s="34" t="s">
        <v>8011</v>
      </c>
      <c r="G457" s="28" t="s">
        <v>8663</v>
      </c>
      <c r="H457" s="41" t="s">
        <v>8664</v>
      </c>
      <c r="I457" s="28" t="s">
        <v>8938</v>
      </c>
      <c r="J457" s="28" t="s">
        <v>8666</v>
      </c>
      <c r="K457" s="28" t="s">
        <v>9066</v>
      </c>
      <c r="L457" s="28" t="s">
        <v>3078</v>
      </c>
      <c r="M457" s="28" t="s">
        <v>8669</v>
      </c>
      <c r="N457" s="28" t="s">
        <v>8753</v>
      </c>
      <c r="O457" s="28" t="s">
        <v>8670</v>
      </c>
      <c r="P457" s="29" t="str">
        <f t="array" ref="P457">IFERROR(XLOOKUP(A457, '2_Capability_Map'!$C$2:$C$200, '2_Capability_Map'!$M$2:$M$200, "Active"), "Active")</f>
        <v>Active</v>
      </c>
    </row>
    <row r="458" ht="15.75" customHeight="1">
      <c r="A458" s="28" t="s">
        <v>601</v>
      </c>
      <c r="B458" s="28" t="s">
        <v>602</v>
      </c>
      <c r="C458" s="28" t="s">
        <v>8160</v>
      </c>
      <c r="D458" s="28" t="s">
        <v>8161</v>
      </c>
      <c r="E458" s="28" t="s">
        <v>8941</v>
      </c>
      <c r="F458" s="34" t="s">
        <v>8011</v>
      </c>
      <c r="G458" s="28" t="s">
        <v>8736</v>
      </c>
      <c r="H458" s="42" t="s">
        <v>8672</v>
      </c>
      <c r="I458" s="28" t="s">
        <v>8942</v>
      </c>
      <c r="J458" s="28" t="s">
        <v>8674</v>
      </c>
      <c r="K458" s="28" t="s">
        <v>9058</v>
      </c>
      <c r="L458" s="28" t="s">
        <v>3078</v>
      </c>
      <c r="M458" s="28" t="s">
        <v>8669</v>
      </c>
      <c r="N458" s="28" t="s">
        <v>8943</v>
      </c>
      <c r="O458" s="28" t="s">
        <v>8670</v>
      </c>
      <c r="P458" s="29" t="str">
        <f t="array" ref="P458">IFERROR(XLOOKUP(A458, '2_Capability_Map'!$C$2:$C$200, '2_Capability_Map'!$M$2:$M$200, "Active"), "Active")</f>
        <v>Active</v>
      </c>
    </row>
    <row r="459" ht="15.75" customHeight="1">
      <c r="A459" s="28" t="s">
        <v>606</v>
      </c>
      <c r="B459" s="28" t="s">
        <v>607</v>
      </c>
      <c r="C459" s="28" t="s">
        <v>8116</v>
      </c>
      <c r="D459" s="28" t="s">
        <v>8727</v>
      </c>
      <c r="E459" s="28" t="s">
        <v>1527</v>
      </c>
      <c r="F459" s="34" t="s">
        <v>8011</v>
      </c>
      <c r="G459" s="28" t="s">
        <v>8663</v>
      </c>
      <c r="H459" s="42" t="s">
        <v>8672</v>
      </c>
      <c r="I459" s="28" t="s">
        <v>8728</v>
      </c>
      <c r="J459" s="28" t="s">
        <v>8674</v>
      </c>
      <c r="K459" s="28" t="s">
        <v>9067</v>
      </c>
      <c r="L459" s="28" t="s">
        <v>9068</v>
      </c>
      <c r="M459" s="28" t="s">
        <v>4685</v>
      </c>
      <c r="N459" s="28" t="s">
        <v>8038</v>
      </c>
      <c r="O459" s="28" t="s">
        <v>8670</v>
      </c>
      <c r="P459" s="29" t="str">
        <f t="array" ref="P459">IFERROR(XLOOKUP(A459, '2_Capability_Map'!$C$2:$C$200, '2_Capability_Map'!$M$2:$M$200, "Active"), "Active")</f>
        <v>Active</v>
      </c>
    </row>
    <row r="460" ht="15.75" customHeight="1">
      <c r="A460" s="28" t="s">
        <v>606</v>
      </c>
      <c r="B460" s="28" t="s">
        <v>607</v>
      </c>
      <c r="C460" s="28" t="s">
        <v>8116</v>
      </c>
      <c r="D460" s="28" t="s">
        <v>8727</v>
      </c>
      <c r="E460" s="28" t="s">
        <v>1555</v>
      </c>
      <c r="F460" s="34" t="s">
        <v>8011</v>
      </c>
      <c r="G460" s="28" t="s">
        <v>8663</v>
      </c>
      <c r="H460" s="42" t="s">
        <v>8672</v>
      </c>
      <c r="I460" s="28" t="s">
        <v>8730</v>
      </c>
      <c r="J460" s="28" t="s">
        <v>8674</v>
      </c>
      <c r="K460" s="28" t="s">
        <v>9067</v>
      </c>
      <c r="L460" s="28" t="s">
        <v>9069</v>
      </c>
      <c r="M460" s="28" t="s">
        <v>9070</v>
      </c>
      <c r="N460" s="28" t="s">
        <v>8038</v>
      </c>
      <c r="O460" s="28" t="s">
        <v>8670</v>
      </c>
      <c r="P460" s="29" t="str">
        <f t="array" ref="P460">IFERROR(XLOOKUP(A460, '2_Capability_Map'!$C$2:$C$200, '2_Capability_Map'!$M$2:$M$200, "Active"), "Active")</f>
        <v>Active</v>
      </c>
    </row>
    <row r="461" ht="15.75" customHeight="1">
      <c r="A461" s="28" t="s">
        <v>606</v>
      </c>
      <c r="B461" s="28" t="s">
        <v>607</v>
      </c>
      <c r="C461" s="28" t="s">
        <v>8116</v>
      </c>
      <c r="D461" s="28" t="s">
        <v>8727</v>
      </c>
      <c r="E461" s="28" t="s">
        <v>8732</v>
      </c>
      <c r="F461" s="34" t="s">
        <v>8011</v>
      </c>
      <c r="G461" s="28" t="s">
        <v>8663</v>
      </c>
      <c r="H461" s="42" t="s">
        <v>8672</v>
      </c>
      <c r="I461" s="28" t="s">
        <v>8733</v>
      </c>
      <c r="J461" s="28" t="s">
        <v>8674</v>
      </c>
      <c r="K461" s="28" t="s">
        <v>9067</v>
      </c>
      <c r="L461" s="28" t="s">
        <v>9068</v>
      </c>
      <c r="M461" s="28" t="s">
        <v>4685</v>
      </c>
      <c r="N461" s="28" t="s">
        <v>8038</v>
      </c>
      <c r="O461" s="28" t="s">
        <v>8670</v>
      </c>
      <c r="P461" s="29" t="str">
        <f t="array" ref="P461">IFERROR(XLOOKUP(A461, '2_Capability_Map'!$C$2:$C$200, '2_Capability_Map'!$M$2:$M$200, "Active"), "Active")</f>
        <v>Active</v>
      </c>
    </row>
    <row r="462" ht="15.75" customHeight="1">
      <c r="A462" s="28" t="s">
        <v>606</v>
      </c>
      <c r="B462" s="28" t="s">
        <v>607</v>
      </c>
      <c r="C462" s="28" t="s">
        <v>8131</v>
      </c>
      <c r="D462" s="28" t="s">
        <v>8132</v>
      </c>
      <c r="E462" s="28" t="s">
        <v>9021</v>
      </c>
      <c r="F462" s="34" t="s">
        <v>8011</v>
      </c>
      <c r="G462" s="28" t="s">
        <v>8663</v>
      </c>
      <c r="H462" s="42" t="s">
        <v>8672</v>
      </c>
      <c r="I462" s="28" t="s">
        <v>9022</v>
      </c>
      <c r="J462" s="28" t="s">
        <v>8674</v>
      </c>
      <c r="K462" s="28" t="s">
        <v>9067</v>
      </c>
      <c r="L462" s="28" t="s">
        <v>9071</v>
      </c>
      <c r="M462" s="28" t="s">
        <v>4685</v>
      </c>
      <c r="N462" s="28" t="s">
        <v>9024</v>
      </c>
      <c r="O462" s="28" t="s">
        <v>8670</v>
      </c>
      <c r="P462" s="29" t="str">
        <f t="array" ref="P462">IFERROR(XLOOKUP(A462, '2_Capability_Map'!$C$2:$C$200, '2_Capability_Map'!$M$2:$M$200, "Active"), "Active")</f>
        <v>Active</v>
      </c>
    </row>
    <row r="463" ht="15.75" customHeight="1">
      <c r="A463" s="28" t="s">
        <v>606</v>
      </c>
      <c r="B463" s="28" t="s">
        <v>607</v>
      </c>
      <c r="C463" s="28" t="s">
        <v>8131</v>
      </c>
      <c r="D463" s="28" t="s">
        <v>8132</v>
      </c>
      <c r="E463" s="28" t="s">
        <v>3026</v>
      </c>
      <c r="F463" s="34" t="s">
        <v>8011</v>
      </c>
      <c r="G463" s="28" t="s">
        <v>8663</v>
      </c>
      <c r="H463" s="42" t="s">
        <v>8672</v>
      </c>
      <c r="I463" s="28" t="s">
        <v>9025</v>
      </c>
      <c r="J463" s="28" t="s">
        <v>8674</v>
      </c>
      <c r="K463" s="28" t="s">
        <v>9067</v>
      </c>
      <c r="L463" s="28" t="s">
        <v>9071</v>
      </c>
      <c r="M463" s="28" t="s">
        <v>4685</v>
      </c>
      <c r="N463" s="28" t="s">
        <v>9024</v>
      </c>
      <c r="O463" s="28" t="s">
        <v>8670</v>
      </c>
      <c r="P463" s="29" t="str">
        <f t="array" ref="P463">IFERROR(XLOOKUP(A463, '2_Capability_Map'!$C$2:$C$200, '2_Capability_Map'!$M$2:$M$200, "Active"), "Active")</f>
        <v>Active</v>
      </c>
    </row>
    <row r="464" ht="15.75" customHeight="1">
      <c r="A464" s="28" t="s">
        <v>606</v>
      </c>
      <c r="B464" s="28" t="s">
        <v>607</v>
      </c>
      <c r="C464" s="28" t="s">
        <v>8131</v>
      </c>
      <c r="D464" s="28" t="s">
        <v>8132</v>
      </c>
      <c r="E464" s="28" t="s">
        <v>9026</v>
      </c>
      <c r="F464" s="34" t="s">
        <v>8011</v>
      </c>
      <c r="G464" s="28" t="s">
        <v>8663</v>
      </c>
      <c r="H464" s="42" t="s">
        <v>8672</v>
      </c>
      <c r="I464" s="28" t="s">
        <v>9027</v>
      </c>
      <c r="J464" s="28" t="s">
        <v>8674</v>
      </c>
      <c r="K464" s="28" t="s">
        <v>9067</v>
      </c>
      <c r="L464" s="28" t="s">
        <v>9071</v>
      </c>
      <c r="M464" s="28" t="s">
        <v>4685</v>
      </c>
      <c r="N464" s="28" t="s">
        <v>9024</v>
      </c>
      <c r="O464" s="28" t="s">
        <v>8670</v>
      </c>
      <c r="P464" s="29" t="str">
        <f t="array" ref="P464">IFERROR(XLOOKUP(A464, '2_Capability_Map'!$C$2:$C$200, '2_Capability_Map'!$M$2:$M$200, "Active"), "Active")</f>
        <v>Active</v>
      </c>
    </row>
    <row r="465" ht="15.75" customHeight="1">
      <c r="A465" s="28" t="s">
        <v>606</v>
      </c>
      <c r="B465" s="28" t="s">
        <v>607</v>
      </c>
      <c r="C465" s="28" t="s">
        <v>8131</v>
      </c>
      <c r="D465" s="28" t="s">
        <v>8132</v>
      </c>
      <c r="E465" s="28" t="s">
        <v>9028</v>
      </c>
      <c r="F465" s="34" t="s">
        <v>8011</v>
      </c>
      <c r="G465" s="28" t="s">
        <v>8663</v>
      </c>
      <c r="H465" s="42" t="s">
        <v>8672</v>
      </c>
      <c r="I465" s="28" t="s">
        <v>9029</v>
      </c>
      <c r="J465" s="28" t="s">
        <v>8674</v>
      </c>
      <c r="K465" s="28" t="s">
        <v>9067</v>
      </c>
      <c r="L465" s="28" t="s">
        <v>9072</v>
      </c>
      <c r="M465" s="28" t="s">
        <v>4685</v>
      </c>
      <c r="N465" s="28" t="s">
        <v>9024</v>
      </c>
      <c r="O465" s="28" t="s">
        <v>8670</v>
      </c>
      <c r="P465" s="29" t="str">
        <f t="array" ref="P465">IFERROR(XLOOKUP(A465, '2_Capability_Map'!$C$2:$C$200, '2_Capability_Map'!$M$2:$M$200, "Active"), "Active")</f>
        <v>Active</v>
      </c>
    </row>
    <row r="466" ht="15.75" customHeight="1">
      <c r="A466" s="28" t="s">
        <v>606</v>
      </c>
      <c r="B466" s="28" t="s">
        <v>607</v>
      </c>
      <c r="C466" s="28" t="s">
        <v>8160</v>
      </c>
      <c r="D466" s="28" t="s">
        <v>8161</v>
      </c>
      <c r="E466" s="28" t="s">
        <v>8751</v>
      </c>
      <c r="F466" s="34" t="s">
        <v>8011</v>
      </c>
      <c r="G466" s="28" t="s">
        <v>8663</v>
      </c>
      <c r="H466" s="42" t="s">
        <v>8672</v>
      </c>
      <c r="I466" s="28" t="s">
        <v>8752</v>
      </c>
      <c r="J466" s="28" t="s">
        <v>8674</v>
      </c>
      <c r="K466" s="28" t="s">
        <v>9067</v>
      </c>
      <c r="L466" s="28" t="s">
        <v>9073</v>
      </c>
      <c r="M466" s="28" t="s">
        <v>4685</v>
      </c>
      <c r="N466" s="28" t="s">
        <v>8753</v>
      </c>
      <c r="O466" s="28" t="s">
        <v>8670</v>
      </c>
      <c r="P466" s="29" t="str">
        <f t="array" ref="P466">IFERROR(XLOOKUP(A466, '2_Capability_Map'!$C$2:$C$200, '2_Capability_Map'!$M$2:$M$200, "Active"), "Active")</f>
        <v>Active</v>
      </c>
    </row>
    <row r="467" ht="15.75" customHeight="1">
      <c r="A467" s="28" t="s">
        <v>606</v>
      </c>
      <c r="B467" s="28" t="s">
        <v>607</v>
      </c>
      <c r="C467" s="28" t="s">
        <v>8160</v>
      </c>
      <c r="D467" s="28" t="s">
        <v>8161</v>
      </c>
      <c r="E467" s="28" t="s">
        <v>8754</v>
      </c>
      <c r="F467" s="34" t="s">
        <v>8011</v>
      </c>
      <c r="G467" s="28" t="s">
        <v>8663</v>
      </c>
      <c r="H467" s="42" t="s">
        <v>8672</v>
      </c>
      <c r="I467" s="28" t="s">
        <v>8755</v>
      </c>
      <c r="J467" s="28" t="s">
        <v>8674</v>
      </c>
      <c r="K467" s="28" t="s">
        <v>9067</v>
      </c>
      <c r="L467" s="28" t="s">
        <v>9074</v>
      </c>
      <c r="M467" s="28" t="s">
        <v>4685</v>
      </c>
      <c r="N467" s="28" t="s">
        <v>8753</v>
      </c>
      <c r="O467" s="28" t="s">
        <v>8670</v>
      </c>
      <c r="P467" s="29" t="str">
        <f t="array" ref="P467">IFERROR(XLOOKUP(A467, '2_Capability_Map'!$C$2:$C$200, '2_Capability_Map'!$M$2:$M$200, "Active"), "Active")</f>
        <v>Active</v>
      </c>
    </row>
    <row r="468" ht="15.75" customHeight="1">
      <c r="A468" s="28" t="s">
        <v>606</v>
      </c>
      <c r="B468" s="28" t="s">
        <v>607</v>
      </c>
      <c r="C468" s="28" t="s">
        <v>8160</v>
      </c>
      <c r="D468" s="28" t="s">
        <v>8161</v>
      </c>
      <c r="E468" s="28" t="s">
        <v>8756</v>
      </c>
      <c r="F468" s="34" t="s">
        <v>8011</v>
      </c>
      <c r="G468" s="28" t="s">
        <v>8757</v>
      </c>
      <c r="H468" s="30" t="s">
        <v>8758</v>
      </c>
      <c r="I468" s="28" t="s">
        <v>8759</v>
      </c>
      <c r="J468" s="28" t="s">
        <v>8674</v>
      </c>
      <c r="K468" s="28" t="s">
        <v>9075</v>
      </c>
      <c r="L468" s="28" t="s">
        <v>9076</v>
      </c>
      <c r="M468" s="28" t="s">
        <v>4685</v>
      </c>
      <c r="N468" s="28" t="s">
        <v>8753</v>
      </c>
      <c r="O468" s="28" t="s">
        <v>8670</v>
      </c>
      <c r="P468" s="29" t="str">
        <f t="array" ref="P468">IFERROR(XLOOKUP(A468, '2_Capability_Map'!$C$2:$C$200, '2_Capability_Map'!$M$2:$M$200, "Active"), "Active")</f>
        <v>Active</v>
      </c>
    </row>
    <row r="469" ht="15.75" customHeight="1">
      <c r="A469" s="28" t="s">
        <v>606</v>
      </c>
      <c r="B469" s="28" t="s">
        <v>607</v>
      </c>
      <c r="C469" s="28" t="s">
        <v>8160</v>
      </c>
      <c r="D469" s="28" t="s">
        <v>8161</v>
      </c>
      <c r="E469" s="28" t="s">
        <v>8937</v>
      </c>
      <c r="F469" s="34" t="s">
        <v>8011</v>
      </c>
      <c r="G469" s="28" t="s">
        <v>8663</v>
      </c>
      <c r="H469" s="41" t="s">
        <v>8664</v>
      </c>
      <c r="I469" s="28" t="s">
        <v>8938</v>
      </c>
      <c r="J469" s="28" t="s">
        <v>8666</v>
      </c>
      <c r="K469" s="28" t="s">
        <v>9077</v>
      </c>
      <c r="L469" s="28" t="s">
        <v>9073</v>
      </c>
      <c r="M469" s="28" t="s">
        <v>4685</v>
      </c>
      <c r="N469" s="28" t="s">
        <v>8753</v>
      </c>
      <c r="O469" s="28" t="s">
        <v>8670</v>
      </c>
      <c r="P469" s="29" t="str">
        <f t="array" ref="P469">IFERROR(XLOOKUP(A469, '2_Capability_Map'!$C$2:$C$200, '2_Capability_Map'!$M$2:$M$200, "Active"), "Active")</f>
        <v>Active</v>
      </c>
    </row>
    <row r="470" ht="15.75" customHeight="1">
      <c r="A470" s="28" t="s">
        <v>606</v>
      </c>
      <c r="B470" s="28" t="s">
        <v>607</v>
      </c>
      <c r="C470" s="28" t="s">
        <v>8160</v>
      </c>
      <c r="D470" s="28" t="s">
        <v>8161</v>
      </c>
      <c r="E470" s="28" t="s">
        <v>8941</v>
      </c>
      <c r="F470" s="34" t="s">
        <v>8011</v>
      </c>
      <c r="G470" s="28" t="s">
        <v>8736</v>
      </c>
      <c r="H470" s="42" t="s">
        <v>8672</v>
      </c>
      <c r="I470" s="28" t="s">
        <v>8942</v>
      </c>
      <c r="J470" s="28" t="s">
        <v>8674</v>
      </c>
      <c r="K470" s="28" t="s">
        <v>9067</v>
      </c>
      <c r="L470" s="28" t="s">
        <v>9073</v>
      </c>
      <c r="M470" s="28" t="s">
        <v>4685</v>
      </c>
      <c r="N470" s="28" t="s">
        <v>8943</v>
      </c>
      <c r="O470" s="28" t="s">
        <v>8670</v>
      </c>
      <c r="P470" s="29" t="str">
        <f t="array" ref="P470">IFERROR(XLOOKUP(A470, '2_Capability_Map'!$C$2:$C$200, '2_Capability_Map'!$M$2:$M$200, "Active"), "Active")</f>
        <v>Active</v>
      </c>
    </row>
    <row r="471" ht="15.75" customHeight="1">
      <c r="A471" s="28" t="s">
        <v>1342</v>
      </c>
      <c r="B471" s="28" t="s">
        <v>1343</v>
      </c>
      <c r="C471" s="28" t="s">
        <v>8116</v>
      </c>
      <c r="D471" s="28" t="s">
        <v>8727</v>
      </c>
      <c r="E471" s="28" t="s">
        <v>1527</v>
      </c>
      <c r="F471" s="34" t="s">
        <v>8011</v>
      </c>
      <c r="G471" s="28" t="s">
        <v>8663</v>
      </c>
      <c r="H471" s="42" t="s">
        <v>8672</v>
      </c>
      <c r="I471" s="28" t="s">
        <v>8728</v>
      </c>
      <c r="J471" s="28" t="s">
        <v>8674</v>
      </c>
      <c r="K471" s="28" t="s">
        <v>9078</v>
      </c>
      <c r="L471" s="28" t="s">
        <v>9079</v>
      </c>
      <c r="M471" s="28" t="s">
        <v>7289</v>
      </c>
      <c r="N471" s="28" t="s">
        <v>8038</v>
      </c>
      <c r="O471" s="28" t="s">
        <v>8670</v>
      </c>
      <c r="P471" s="29" t="str">
        <f t="array" ref="P471">IFERROR(XLOOKUP(A471, '2_Capability_Map'!$C$2:$C$200, '2_Capability_Map'!$M$2:$M$200, "Active"), "Active")</f>
        <v>Active</v>
      </c>
    </row>
    <row r="472" ht="15.75" customHeight="1">
      <c r="A472" s="28" t="s">
        <v>1342</v>
      </c>
      <c r="B472" s="28" t="s">
        <v>1343</v>
      </c>
      <c r="C472" s="28" t="s">
        <v>8116</v>
      </c>
      <c r="D472" s="28" t="s">
        <v>8727</v>
      </c>
      <c r="E472" s="28" t="s">
        <v>1555</v>
      </c>
      <c r="F472" s="34" t="s">
        <v>8011</v>
      </c>
      <c r="G472" s="28" t="s">
        <v>8663</v>
      </c>
      <c r="H472" s="42" t="s">
        <v>8672</v>
      </c>
      <c r="I472" s="28" t="s">
        <v>8730</v>
      </c>
      <c r="J472" s="28" t="s">
        <v>8674</v>
      </c>
      <c r="K472" s="28" t="s">
        <v>9078</v>
      </c>
      <c r="L472" s="28" t="s">
        <v>9080</v>
      </c>
      <c r="M472" s="28" t="s">
        <v>9081</v>
      </c>
      <c r="N472" s="28" t="s">
        <v>8038</v>
      </c>
      <c r="O472" s="28" t="s">
        <v>8670</v>
      </c>
      <c r="P472" s="29" t="str">
        <f t="array" ref="P472">IFERROR(XLOOKUP(A472, '2_Capability_Map'!$C$2:$C$200, '2_Capability_Map'!$M$2:$M$200, "Active"), "Active")</f>
        <v>Active</v>
      </c>
    </row>
    <row r="473" ht="15.75" customHeight="1">
      <c r="A473" s="28" t="s">
        <v>1342</v>
      </c>
      <c r="B473" s="28" t="s">
        <v>1343</v>
      </c>
      <c r="C473" s="28" t="s">
        <v>8116</v>
      </c>
      <c r="D473" s="28" t="s">
        <v>8727</v>
      </c>
      <c r="E473" s="28" t="s">
        <v>8732</v>
      </c>
      <c r="F473" s="34" t="s">
        <v>8011</v>
      </c>
      <c r="G473" s="28" t="s">
        <v>8663</v>
      </c>
      <c r="H473" s="42" t="s">
        <v>8672</v>
      </c>
      <c r="I473" s="28" t="s">
        <v>8733</v>
      </c>
      <c r="J473" s="28" t="s">
        <v>8674</v>
      </c>
      <c r="K473" s="28" t="s">
        <v>9078</v>
      </c>
      <c r="L473" s="28" t="s">
        <v>9079</v>
      </c>
      <c r="M473" s="28" t="s">
        <v>7289</v>
      </c>
      <c r="N473" s="28" t="s">
        <v>8038</v>
      </c>
      <c r="O473" s="28" t="s">
        <v>8670</v>
      </c>
      <c r="P473" s="29" t="str">
        <f t="array" ref="P473">IFERROR(XLOOKUP(A473, '2_Capability_Map'!$C$2:$C$200, '2_Capability_Map'!$M$2:$M$200, "Active"), "Active")</f>
        <v>Active</v>
      </c>
    </row>
    <row r="474" ht="15.75" customHeight="1">
      <c r="A474" s="28" t="s">
        <v>1342</v>
      </c>
      <c r="B474" s="28" t="s">
        <v>1343</v>
      </c>
      <c r="C474" s="28" t="s">
        <v>8131</v>
      </c>
      <c r="D474" s="28" t="s">
        <v>8132</v>
      </c>
      <c r="E474" s="28" t="s">
        <v>9021</v>
      </c>
      <c r="F474" s="34" t="s">
        <v>8011</v>
      </c>
      <c r="G474" s="28" t="s">
        <v>8663</v>
      </c>
      <c r="H474" s="42" t="s">
        <v>8672</v>
      </c>
      <c r="I474" s="28" t="s">
        <v>9022</v>
      </c>
      <c r="J474" s="28" t="s">
        <v>8674</v>
      </c>
      <c r="K474" s="28" t="s">
        <v>9078</v>
      </c>
      <c r="L474" s="28" t="s">
        <v>9082</v>
      </c>
      <c r="M474" s="28" t="s">
        <v>7289</v>
      </c>
      <c r="N474" s="28" t="s">
        <v>9024</v>
      </c>
      <c r="O474" s="28" t="s">
        <v>8670</v>
      </c>
      <c r="P474" s="29" t="str">
        <f t="array" ref="P474">IFERROR(XLOOKUP(A474, '2_Capability_Map'!$C$2:$C$200, '2_Capability_Map'!$M$2:$M$200, "Active"), "Active")</f>
        <v>Active</v>
      </c>
    </row>
    <row r="475" ht="15.75" customHeight="1">
      <c r="A475" s="28" t="s">
        <v>1342</v>
      </c>
      <c r="B475" s="28" t="s">
        <v>1343</v>
      </c>
      <c r="C475" s="28" t="s">
        <v>8131</v>
      </c>
      <c r="D475" s="28" t="s">
        <v>8132</v>
      </c>
      <c r="E475" s="28" t="s">
        <v>3026</v>
      </c>
      <c r="F475" s="34" t="s">
        <v>8011</v>
      </c>
      <c r="G475" s="28" t="s">
        <v>8663</v>
      </c>
      <c r="H475" s="42" t="s">
        <v>8672</v>
      </c>
      <c r="I475" s="28" t="s">
        <v>9025</v>
      </c>
      <c r="J475" s="28" t="s">
        <v>8674</v>
      </c>
      <c r="K475" s="28" t="s">
        <v>9078</v>
      </c>
      <c r="L475" s="28" t="s">
        <v>9082</v>
      </c>
      <c r="M475" s="28" t="s">
        <v>7289</v>
      </c>
      <c r="N475" s="28" t="s">
        <v>9024</v>
      </c>
      <c r="O475" s="28" t="s">
        <v>8670</v>
      </c>
      <c r="P475" s="29" t="str">
        <f t="array" ref="P475">IFERROR(XLOOKUP(A475, '2_Capability_Map'!$C$2:$C$200, '2_Capability_Map'!$M$2:$M$200, "Active"), "Active")</f>
        <v>Active</v>
      </c>
    </row>
    <row r="476" ht="15.75" customHeight="1">
      <c r="A476" s="28" t="s">
        <v>1342</v>
      </c>
      <c r="B476" s="28" t="s">
        <v>1343</v>
      </c>
      <c r="C476" s="28" t="s">
        <v>8131</v>
      </c>
      <c r="D476" s="28" t="s">
        <v>8132</v>
      </c>
      <c r="E476" s="28" t="s">
        <v>9026</v>
      </c>
      <c r="F476" s="34" t="s">
        <v>8011</v>
      </c>
      <c r="G476" s="28" t="s">
        <v>8663</v>
      </c>
      <c r="H476" s="42" t="s">
        <v>8672</v>
      </c>
      <c r="I476" s="28" t="s">
        <v>9027</v>
      </c>
      <c r="J476" s="28" t="s">
        <v>8674</v>
      </c>
      <c r="K476" s="28" t="s">
        <v>9078</v>
      </c>
      <c r="L476" s="28" t="s">
        <v>9082</v>
      </c>
      <c r="M476" s="28" t="s">
        <v>7289</v>
      </c>
      <c r="N476" s="28" t="s">
        <v>9024</v>
      </c>
      <c r="O476" s="28" t="s">
        <v>8670</v>
      </c>
      <c r="P476" s="29" t="str">
        <f t="array" ref="P476">IFERROR(XLOOKUP(A476, '2_Capability_Map'!$C$2:$C$200, '2_Capability_Map'!$M$2:$M$200, "Active"), "Active")</f>
        <v>Active</v>
      </c>
    </row>
    <row r="477" ht="15.75" customHeight="1">
      <c r="A477" s="28" t="s">
        <v>1342</v>
      </c>
      <c r="B477" s="28" t="s">
        <v>1343</v>
      </c>
      <c r="C477" s="28" t="s">
        <v>8131</v>
      </c>
      <c r="D477" s="28" t="s">
        <v>8132</v>
      </c>
      <c r="E477" s="28" t="s">
        <v>9028</v>
      </c>
      <c r="F477" s="34" t="s">
        <v>8011</v>
      </c>
      <c r="G477" s="28" t="s">
        <v>8663</v>
      </c>
      <c r="H477" s="42" t="s">
        <v>8672</v>
      </c>
      <c r="I477" s="28" t="s">
        <v>9029</v>
      </c>
      <c r="J477" s="28" t="s">
        <v>8674</v>
      </c>
      <c r="K477" s="28" t="s">
        <v>9078</v>
      </c>
      <c r="L477" s="28" t="s">
        <v>9083</v>
      </c>
      <c r="M477" s="28" t="s">
        <v>7289</v>
      </c>
      <c r="N477" s="28" t="s">
        <v>9024</v>
      </c>
      <c r="O477" s="28" t="s">
        <v>8670</v>
      </c>
      <c r="P477" s="29" t="str">
        <f t="array" ref="P477">IFERROR(XLOOKUP(A477, '2_Capability_Map'!$C$2:$C$200, '2_Capability_Map'!$M$2:$M$200, "Active"), "Active")</f>
        <v>Active</v>
      </c>
    </row>
    <row r="478" ht="15.75" customHeight="1">
      <c r="A478" s="28" t="s">
        <v>1342</v>
      </c>
      <c r="B478" s="28" t="s">
        <v>1343</v>
      </c>
      <c r="C478" s="28" t="s">
        <v>8160</v>
      </c>
      <c r="D478" s="28" t="s">
        <v>8161</v>
      </c>
      <c r="E478" s="28" t="s">
        <v>8751</v>
      </c>
      <c r="F478" s="34" t="s">
        <v>8011</v>
      </c>
      <c r="G478" s="28" t="s">
        <v>8663</v>
      </c>
      <c r="H478" s="42" t="s">
        <v>8672</v>
      </c>
      <c r="I478" s="28" t="s">
        <v>8752</v>
      </c>
      <c r="J478" s="28" t="s">
        <v>8674</v>
      </c>
      <c r="K478" s="28" t="s">
        <v>9078</v>
      </c>
      <c r="L478" s="28" t="s">
        <v>9084</v>
      </c>
      <c r="M478" s="28" t="s">
        <v>7289</v>
      </c>
      <c r="N478" s="28" t="s">
        <v>8753</v>
      </c>
      <c r="O478" s="28" t="s">
        <v>8670</v>
      </c>
      <c r="P478" s="29" t="str">
        <f t="array" ref="P478">IFERROR(XLOOKUP(A478, '2_Capability_Map'!$C$2:$C$200, '2_Capability_Map'!$M$2:$M$200, "Active"), "Active")</f>
        <v>Active</v>
      </c>
    </row>
    <row r="479" ht="15.75" customHeight="1">
      <c r="A479" s="28" t="s">
        <v>1342</v>
      </c>
      <c r="B479" s="28" t="s">
        <v>1343</v>
      </c>
      <c r="C479" s="28" t="s">
        <v>8160</v>
      </c>
      <c r="D479" s="28" t="s">
        <v>8161</v>
      </c>
      <c r="E479" s="28" t="s">
        <v>8754</v>
      </c>
      <c r="F479" s="34" t="s">
        <v>8011</v>
      </c>
      <c r="G479" s="28" t="s">
        <v>8663</v>
      </c>
      <c r="H479" s="42" t="s">
        <v>8672</v>
      </c>
      <c r="I479" s="28" t="s">
        <v>8755</v>
      </c>
      <c r="J479" s="28" t="s">
        <v>8674</v>
      </c>
      <c r="K479" s="28" t="s">
        <v>9078</v>
      </c>
      <c r="L479" s="28" t="s">
        <v>9085</v>
      </c>
      <c r="M479" s="28" t="s">
        <v>7289</v>
      </c>
      <c r="N479" s="28" t="s">
        <v>8753</v>
      </c>
      <c r="O479" s="28" t="s">
        <v>8670</v>
      </c>
      <c r="P479" s="29" t="str">
        <f t="array" ref="P479">IFERROR(XLOOKUP(A479, '2_Capability_Map'!$C$2:$C$200, '2_Capability_Map'!$M$2:$M$200, "Active"), "Active")</f>
        <v>Active</v>
      </c>
    </row>
    <row r="480" ht="15.75" customHeight="1">
      <c r="A480" s="28" t="s">
        <v>1342</v>
      </c>
      <c r="B480" s="28" t="s">
        <v>1343</v>
      </c>
      <c r="C480" s="28" t="s">
        <v>8160</v>
      </c>
      <c r="D480" s="28" t="s">
        <v>8161</v>
      </c>
      <c r="E480" s="28" t="s">
        <v>8756</v>
      </c>
      <c r="F480" s="34" t="s">
        <v>8011</v>
      </c>
      <c r="G480" s="28" t="s">
        <v>8757</v>
      </c>
      <c r="H480" s="30" t="s">
        <v>8758</v>
      </c>
      <c r="I480" s="28" t="s">
        <v>8759</v>
      </c>
      <c r="J480" s="28" t="s">
        <v>8674</v>
      </c>
      <c r="K480" s="28" t="s">
        <v>9086</v>
      </c>
      <c r="L480" s="28" t="s">
        <v>9087</v>
      </c>
      <c r="M480" s="28" t="s">
        <v>7289</v>
      </c>
      <c r="N480" s="28" t="s">
        <v>8753</v>
      </c>
      <c r="O480" s="28" t="s">
        <v>8670</v>
      </c>
      <c r="P480" s="29" t="str">
        <f t="array" ref="P480">IFERROR(XLOOKUP(A480, '2_Capability_Map'!$C$2:$C$200, '2_Capability_Map'!$M$2:$M$200, "Active"), "Active")</f>
        <v>Active</v>
      </c>
    </row>
    <row r="481" ht="15.75" customHeight="1">
      <c r="A481" s="28" t="s">
        <v>1342</v>
      </c>
      <c r="B481" s="28" t="s">
        <v>1343</v>
      </c>
      <c r="C481" s="28" t="s">
        <v>8160</v>
      </c>
      <c r="D481" s="28" t="s">
        <v>8161</v>
      </c>
      <c r="E481" s="28" t="s">
        <v>8937</v>
      </c>
      <c r="F481" s="34" t="s">
        <v>8011</v>
      </c>
      <c r="G481" s="28" t="s">
        <v>8663</v>
      </c>
      <c r="H481" s="41" t="s">
        <v>8664</v>
      </c>
      <c r="I481" s="28" t="s">
        <v>8938</v>
      </c>
      <c r="J481" s="28" t="s">
        <v>8666</v>
      </c>
      <c r="K481" s="28" t="s">
        <v>9088</v>
      </c>
      <c r="L481" s="28" t="s">
        <v>9084</v>
      </c>
      <c r="M481" s="28" t="s">
        <v>7289</v>
      </c>
      <c r="N481" s="28" t="s">
        <v>8753</v>
      </c>
      <c r="O481" s="28" t="s">
        <v>8670</v>
      </c>
      <c r="P481" s="29" t="str">
        <f t="array" ref="P481">IFERROR(XLOOKUP(A481, '2_Capability_Map'!$C$2:$C$200, '2_Capability_Map'!$M$2:$M$200, "Active"), "Active")</f>
        <v>Active</v>
      </c>
    </row>
    <row r="482" ht="15.75" customHeight="1">
      <c r="A482" s="28" t="s">
        <v>1342</v>
      </c>
      <c r="B482" s="28" t="s">
        <v>1343</v>
      </c>
      <c r="C482" s="28" t="s">
        <v>8160</v>
      </c>
      <c r="D482" s="28" t="s">
        <v>8161</v>
      </c>
      <c r="E482" s="28" t="s">
        <v>8941</v>
      </c>
      <c r="F482" s="34" t="s">
        <v>8011</v>
      </c>
      <c r="G482" s="28" t="s">
        <v>8736</v>
      </c>
      <c r="H482" s="42" t="s">
        <v>8672</v>
      </c>
      <c r="I482" s="28" t="s">
        <v>8942</v>
      </c>
      <c r="J482" s="28" t="s">
        <v>8674</v>
      </c>
      <c r="K482" s="28" t="s">
        <v>9078</v>
      </c>
      <c r="L482" s="28" t="s">
        <v>9084</v>
      </c>
      <c r="M482" s="28" t="s">
        <v>7289</v>
      </c>
      <c r="N482" s="28" t="s">
        <v>8943</v>
      </c>
      <c r="O482" s="28" t="s">
        <v>8670</v>
      </c>
      <c r="P482" s="29" t="str">
        <f t="array" ref="P482">IFERROR(XLOOKUP(A482, '2_Capability_Map'!$C$2:$C$200, '2_Capability_Map'!$M$2:$M$200, "Active"), "Active")</f>
        <v>Active</v>
      </c>
    </row>
    <row r="483" ht="15.75" customHeight="1">
      <c r="A483" s="28" t="s">
        <v>1354</v>
      </c>
      <c r="B483" s="28" t="s">
        <v>1355</v>
      </c>
      <c r="C483" s="28" t="s">
        <v>8116</v>
      </c>
      <c r="D483" s="28" t="s">
        <v>8727</v>
      </c>
      <c r="E483" s="28" t="s">
        <v>1527</v>
      </c>
      <c r="F483" s="34" t="s">
        <v>8011</v>
      </c>
      <c r="G483" s="28" t="s">
        <v>8663</v>
      </c>
      <c r="H483" s="42" t="s">
        <v>8672</v>
      </c>
      <c r="I483" s="28" t="s">
        <v>8728</v>
      </c>
      <c r="J483" s="28" t="s">
        <v>8674</v>
      </c>
      <c r="K483" s="28" t="s">
        <v>9089</v>
      </c>
      <c r="L483" s="28" t="s">
        <v>9090</v>
      </c>
      <c r="M483" s="28" t="s">
        <v>7366</v>
      </c>
      <c r="N483" s="28" t="s">
        <v>8038</v>
      </c>
      <c r="O483" s="28" t="s">
        <v>8670</v>
      </c>
      <c r="P483" s="29" t="str">
        <f t="array" ref="P483">IFERROR(XLOOKUP(A483, '2_Capability_Map'!$C$2:$C$200, '2_Capability_Map'!$M$2:$M$200, "Active"), "Active")</f>
        <v>Active</v>
      </c>
    </row>
    <row r="484" ht="15.75" customHeight="1">
      <c r="A484" s="28" t="s">
        <v>1354</v>
      </c>
      <c r="B484" s="28" t="s">
        <v>1355</v>
      </c>
      <c r="C484" s="28" t="s">
        <v>8116</v>
      </c>
      <c r="D484" s="28" t="s">
        <v>8727</v>
      </c>
      <c r="E484" s="28" t="s">
        <v>1555</v>
      </c>
      <c r="F484" s="34" t="s">
        <v>8011</v>
      </c>
      <c r="G484" s="28" t="s">
        <v>8663</v>
      </c>
      <c r="H484" s="42" t="s">
        <v>8672</v>
      </c>
      <c r="I484" s="28" t="s">
        <v>8730</v>
      </c>
      <c r="J484" s="28" t="s">
        <v>8674</v>
      </c>
      <c r="K484" s="28" t="s">
        <v>9089</v>
      </c>
      <c r="L484" s="28" t="s">
        <v>9091</v>
      </c>
      <c r="M484" s="28" t="s">
        <v>9092</v>
      </c>
      <c r="N484" s="28" t="s">
        <v>8038</v>
      </c>
      <c r="O484" s="28" t="s">
        <v>8670</v>
      </c>
      <c r="P484" s="29" t="str">
        <f t="array" ref="P484">IFERROR(XLOOKUP(A484, '2_Capability_Map'!$C$2:$C$200, '2_Capability_Map'!$M$2:$M$200, "Active"), "Active")</f>
        <v>Active</v>
      </c>
    </row>
    <row r="485" ht="15.75" customHeight="1">
      <c r="A485" s="28" t="s">
        <v>1354</v>
      </c>
      <c r="B485" s="28" t="s">
        <v>1355</v>
      </c>
      <c r="C485" s="28" t="s">
        <v>8116</v>
      </c>
      <c r="D485" s="28" t="s">
        <v>8727</v>
      </c>
      <c r="E485" s="28" t="s">
        <v>8732</v>
      </c>
      <c r="F485" s="34" t="s">
        <v>8011</v>
      </c>
      <c r="G485" s="28" t="s">
        <v>8663</v>
      </c>
      <c r="H485" s="42" t="s">
        <v>8672</v>
      </c>
      <c r="I485" s="28" t="s">
        <v>8733</v>
      </c>
      <c r="J485" s="28" t="s">
        <v>8674</v>
      </c>
      <c r="K485" s="28" t="s">
        <v>9089</v>
      </c>
      <c r="L485" s="28" t="s">
        <v>9090</v>
      </c>
      <c r="M485" s="28" t="s">
        <v>7366</v>
      </c>
      <c r="N485" s="28" t="s">
        <v>8038</v>
      </c>
      <c r="O485" s="28" t="s">
        <v>8670</v>
      </c>
      <c r="P485" s="29" t="str">
        <f t="array" ref="P485">IFERROR(XLOOKUP(A485, '2_Capability_Map'!$C$2:$C$200, '2_Capability_Map'!$M$2:$M$200, "Active"), "Active")</f>
        <v>Active</v>
      </c>
    </row>
    <row r="486" ht="15.75" customHeight="1">
      <c r="A486" s="28" t="s">
        <v>1354</v>
      </c>
      <c r="B486" s="28" t="s">
        <v>1355</v>
      </c>
      <c r="C486" s="28" t="s">
        <v>8131</v>
      </c>
      <c r="D486" s="28" t="s">
        <v>8132</v>
      </c>
      <c r="E486" s="28" t="s">
        <v>9021</v>
      </c>
      <c r="F486" s="34" t="s">
        <v>8011</v>
      </c>
      <c r="G486" s="28" t="s">
        <v>8663</v>
      </c>
      <c r="H486" s="42" t="s">
        <v>8672</v>
      </c>
      <c r="I486" s="28" t="s">
        <v>9022</v>
      </c>
      <c r="J486" s="28" t="s">
        <v>8674</v>
      </c>
      <c r="K486" s="28" t="s">
        <v>9089</v>
      </c>
      <c r="L486" s="28" t="s">
        <v>9093</v>
      </c>
      <c r="M486" s="28" t="s">
        <v>7366</v>
      </c>
      <c r="N486" s="28" t="s">
        <v>9024</v>
      </c>
      <c r="O486" s="28" t="s">
        <v>8670</v>
      </c>
      <c r="P486" s="29" t="str">
        <f t="array" ref="P486">IFERROR(XLOOKUP(A486, '2_Capability_Map'!$C$2:$C$200, '2_Capability_Map'!$M$2:$M$200, "Active"), "Active")</f>
        <v>Active</v>
      </c>
    </row>
    <row r="487" ht="15.75" customHeight="1">
      <c r="A487" s="28" t="s">
        <v>1354</v>
      </c>
      <c r="B487" s="28" t="s">
        <v>1355</v>
      </c>
      <c r="C487" s="28" t="s">
        <v>8131</v>
      </c>
      <c r="D487" s="28" t="s">
        <v>8132</v>
      </c>
      <c r="E487" s="28" t="s">
        <v>3026</v>
      </c>
      <c r="F487" s="34" t="s">
        <v>8011</v>
      </c>
      <c r="G487" s="28" t="s">
        <v>8663</v>
      </c>
      <c r="H487" s="42" t="s">
        <v>8672</v>
      </c>
      <c r="I487" s="28" t="s">
        <v>9025</v>
      </c>
      <c r="J487" s="28" t="s">
        <v>8674</v>
      </c>
      <c r="K487" s="28" t="s">
        <v>9089</v>
      </c>
      <c r="L487" s="28" t="s">
        <v>9093</v>
      </c>
      <c r="M487" s="28" t="s">
        <v>7366</v>
      </c>
      <c r="N487" s="28" t="s">
        <v>9024</v>
      </c>
      <c r="O487" s="28" t="s">
        <v>8670</v>
      </c>
      <c r="P487" s="29" t="str">
        <f t="array" ref="P487">IFERROR(XLOOKUP(A487, '2_Capability_Map'!$C$2:$C$200, '2_Capability_Map'!$M$2:$M$200, "Active"), "Active")</f>
        <v>Active</v>
      </c>
    </row>
    <row r="488" ht="15.75" customHeight="1">
      <c r="A488" s="28" t="s">
        <v>1354</v>
      </c>
      <c r="B488" s="28" t="s">
        <v>1355</v>
      </c>
      <c r="C488" s="28" t="s">
        <v>8131</v>
      </c>
      <c r="D488" s="28" t="s">
        <v>8132</v>
      </c>
      <c r="E488" s="28" t="s">
        <v>9026</v>
      </c>
      <c r="F488" s="34" t="s">
        <v>8011</v>
      </c>
      <c r="G488" s="28" t="s">
        <v>8663</v>
      </c>
      <c r="H488" s="42" t="s">
        <v>8672</v>
      </c>
      <c r="I488" s="28" t="s">
        <v>9027</v>
      </c>
      <c r="J488" s="28" t="s">
        <v>8674</v>
      </c>
      <c r="K488" s="28" t="s">
        <v>9089</v>
      </c>
      <c r="L488" s="28" t="s">
        <v>9093</v>
      </c>
      <c r="M488" s="28" t="s">
        <v>7366</v>
      </c>
      <c r="N488" s="28" t="s">
        <v>9024</v>
      </c>
      <c r="O488" s="28" t="s">
        <v>8670</v>
      </c>
      <c r="P488" s="29" t="str">
        <f t="array" ref="P488">IFERROR(XLOOKUP(A488, '2_Capability_Map'!$C$2:$C$200, '2_Capability_Map'!$M$2:$M$200, "Active"), "Active")</f>
        <v>Active</v>
      </c>
    </row>
    <row r="489" ht="15.75" customHeight="1">
      <c r="A489" s="28" t="s">
        <v>1354</v>
      </c>
      <c r="B489" s="28" t="s">
        <v>1355</v>
      </c>
      <c r="C489" s="28" t="s">
        <v>8131</v>
      </c>
      <c r="D489" s="28" t="s">
        <v>8132</v>
      </c>
      <c r="E489" s="28" t="s">
        <v>9028</v>
      </c>
      <c r="F489" s="34" t="s">
        <v>8011</v>
      </c>
      <c r="G489" s="28" t="s">
        <v>8663</v>
      </c>
      <c r="H489" s="42" t="s">
        <v>8672</v>
      </c>
      <c r="I489" s="28" t="s">
        <v>9029</v>
      </c>
      <c r="J489" s="28" t="s">
        <v>8674</v>
      </c>
      <c r="K489" s="28" t="s">
        <v>9089</v>
      </c>
      <c r="L489" s="28" t="s">
        <v>9094</v>
      </c>
      <c r="M489" s="28" t="s">
        <v>7366</v>
      </c>
      <c r="N489" s="28" t="s">
        <v>9024</v>
      </c>
      <c r="O489" s="28" t="s">
        <v>8670</v>
      </c>
      <c r="P489" s="29" t="str">
        <f t="array" ref="P489">IFERROR(XLOOKUP(A489, '2_Capability_Map'!$C$2:$C$200, '2_Capability_Map'!$M$2:$M$200, "Active"), "Active")</f>
        <v>Active</v>
      </c>
    </row>
    <row r="490" ht="15.75" customHeight="1">
      <c r="A490" s="28" t="s">
        <v>1354</v>
      </c>
      <c r="B490" s="28" t="s">
        <v>1355</v>
      </c>
      <c r="C490" s="28" t="s">
        <v>8160</v>
      </c>
      <c r="D490" s="28" t="s">
        <v>8161</v>
      </c>
      <c r="E490" s="28" t="s">
        <v>8751</v>
      </c>
      <c r="F490" s="34" t="s">
        <v>8011</v>
      </c>
      <c r="G490" s="28" t="s">
        <v>8663</v>
      </c>
      <c r="H490" s="42" t="s">
        <v>8672</v>
      </c>
      <c r="I490" s="28" t="s">
        <v>8752</v>
      </c>
      <c r="J490" s="28" t="s">
        <v>8674</v>
      </c>
      <c r="K490" s="28" t="s">
        <v>9089</v>
      </c>
      <c r="L490" s="28" t="s">
        <v>9095</v>
      </c>
      <c r="M490" s="28" t="s">
        <v>7366</v>
      </c>
      <c r="N490" s="28" t="s">
        <v>8753</v>
      </c>
      <c r="O490" s="28" t="s">
        <v>8670</v>
      </c>
      <c r="P490" s="29" t="str">
        <f t="array" ref="P490">IFERROR(XLOOKUP(A490, '2_Capability_Map'!$C$2:$C$200, '2_Capability_Map'!$M$2:$M$200, "Active"), "Active")</f>
        <v>Active</v>
      </c>
    </row>
    <row r="491" ht="15.75" customHeight="1">
      <c r="A491" s="28" t="s">
        <v>1354</v>
      </c>
      <c r="B491" s="28" t="s">
        <v>1355</v>
      </c>
      <c r="C491" s="28" t="s">
        <v>8160</v>
      </c>
      <c r="D491" s="28" t="s">
        <v>8161</v>
      </c>
      <c r="E491" s="28" t="s">
        <v>8754</v>
      </c>
      <c r="F491" s="34" t="s">
        <v>8011</v>
      </c>
      <c r="G491" s="28" t="s">
        <v>8663</v>
      </c>
      <c r="H491" s="42" t="s">
        <v>8672</v>
      </c>
      <c r="I491" s="28" t="s">
        <v>8755</v>
      </c>
      <c r="J491" s="28" t="s">
        <v>8674</v>
      </c>
      <c r="K491" s="28" t="s">
        <v>9089</v>
      </c>
      <c r="L491" s="28" t="s">
        <v>9096</v>
      </c>
      <c r="M491" s="28" t="s">
        <v>7366</v>
      </c>
      <c r="N491" s="28" t="s">
        <v>8753</v>
      </c>
      <c r="O491" s="28" t="s">
        <v>8670</v>
      </c>
      <c r="P491" s="29" t="str">
        <f t="array" ref="P491">IFERROR(XLOOKUP(A491, '2_Capability_Map'!$C$2:$C$200, '2_Capability_Map'!$M$2:$M$200, "Active"), "Active")</f>
        <v>Active</v>
      </c>
    </row>
    <row r="492" ht="15.75" customHeight="1">
      <c r="A492" s="28" t="s">
        <v>1354</v>
      </c>
      <c r="B492" s="28" t="s">
        <v>1355</v>
      </c>
      <c r="C492" s="28" t="s">
        <v>8160</v>
      </c>
      <c r="D492" s="28" t="s">
        <v>8161</v>
      </c>
      <c r="E492" s="28" t="s">
        <v>8756</v>
      </c>
      <c r="F492" s="34" t="s">
        <v>8011</v>
      </c>
      <c r="G492" s="28" t="s">
        <v>8757</v>
      </c>
      <c r="H492" s="30" t="s">
        <v>8758</v>
      </c>
      <c r="I492" s="28" t="s">
        <v>8759</v>
      </c>
      <c r="J492" s="28" t="s">
        <v>8674</v>
      </c>
      <c r="K492" s="28" t="s">
        <v>9097</v>
      </c>
      <c r="L492" s="28" t="s">
        <v>9098</v>
      </c>
      <c r="M492" s="28" t="s">
        <v>7366</v>
      </c>
      <c r="N492" s="28" t="s">
        <v>8753</v>
      </c>
      <c r="O492" s="28" t="s">
        <v>8670</v>
      </c>
      <c r="P492" s="29" t="str">
        <f t="array" ref="P492">IFERROR(XLOOKUP(A492, '2_Capability_Map'!$C$2:$C$200, '2_Capability_Map'!$M$2:$M$200, "Active"), "Active")</f>
        <v>Active</v>
      </c>
    </row>
    <row r="493" ht="15.75" customHeight="1">
      <c r="A493" s="28" t="s">
        <v>1354</v>
      </c>
      <c r="B493" s="28" t="s">
        <v>1355</v>
      </c>
      <c r="C493" s="28" t="s">
        <v>8160</v>
      </c>
      <c r="D493" s="28" t="s">
        <v>8161</v>
      </c>
      <c r="E493" s="28" t="s">
        <v>8937</v>
      </c>
      <c r="F493" s="34" t="s">
        <v>8011</v>
      </c>
      <c r="G493" s="28" t="s">
        <v>8663</v>
      </c>
      <c r="H493" s="41" t="s">
        <v>8664</v>
      </c>
      <c r="I493" s="28" t="s">
        <v>8938</v>
      </c>
      <c r="J493" s="28" t="s">
        <v>8666</v>
      </c>
      <c r="K493" s="28" t="s">
        <v>9099</v>
      </c>
      <c r="L493" s="28" t="s">
        <v>9095</v>
      </c>
      <c r="M493" s="28" t="s">
        <v>7366</v>
      </c>
      <c r="N493" s="28" t="s">
        <v>8753</v>
      </c>
      <c r="O493" s="28" t="s">
        <v>8670</v>
      </c>
      <c r="P493" s="29" t="str">
        <f t="array" ref="P493">IFERROR(XLOOKUP(A493, '2_Capability_Map'!$C$2:$C$200, '2_Capability_Map'!$M$2:$M$200, "Active"), "Active")</f>
        <v>Active</v>
      </c>
    </row>
    <row r="494" ht="15.75" customHeight="1">
      <c r="A494" s="28" t="s">
        <v>1354</v>
      </c>
      <c r="B494" s="28" t="s">
        <v>1355</v>
      </c>
      <c r="C494" s="28" t="s">
        <v>8160</v>
      </c>
      <c r="D494" s="28" t="s">
        <v>8161</v>
      </c>
      <c r="E494" s="28" t="s">
        <v>8941</v>
      </c>
      <c r="F494" s="34" t="s">
        <v>8011</v>
      </c>
      <c r="G494" s="28" t="s">
        <v>8736</v>
      </c>
      <c r="H494" s="42" t="s">
        <v>8672</v>
      </c>
      <c r="I494" s="28" t="s">
        <v>8942</v>
      </c>
      <c r="J494" s="28" t="s">
        <v>8674</v>
      </c>
      <c r="K494" s="28" t="s">
        <v>9089</v>
      </c>
      <c r="L494" s="28" t="s">
        <v>9095</v>
      </c>
      <c r="M494" s="28" t="s">
        <v>7366</v>
      </c>
      <c r="N494" s="28" t="s">
        <v>8943</v>
      </c>
      <c r="O494" s="28" t="s">
        <v>8670</v>
      </c>
      <c r="P494" s="29" t="str">
        <f t="array" ref="P494">IFERROR(XLOOKUP(A494, '2_Capability_Map'!$C$2:$C$200, '2_Capability_Map'!$M$2:$M$200, "Active"), "Active")</f>
        <v>Active</v>
      </c>
    </row>
    <row r="495" ht="15.75" customHeight="1">
      <c r="A495" s="28" t="s">
        <v>1359</v>
      </c>
      <c r="B495" s="28" t="s">
        <v>1360</v>
      </c>
      <c r="C495" s="28" t="s">
        <v>8116</v>
      </c>
      <c r="D495" s="28" t="s">
        <v>8727</v>
      </c>
      <c r="E495" s="28" t="s">
        <v>1527</v>
      </c>
      <c r="F495" s="34" t="s">
        <v>8011</v>
      </c>
      <c r="G495" s="28" t="s">
        <v>8663</v>
      </c>
      <c r="H495" s="42" t="s">
        <v>8672</v>
      </c>
      <c r="I495" s="28" t="s">
        <v>8728</v>
      </c>
      <c r="J495" s="28" t="s">
        <v>8674</v>
      </c>
      <c r="K495" s="28" t="s">
        <v>9100</v>
      </c>
      <c r="L495" s="28" t="s">
        <v>9101</v>
      </c>
      <c r="M495" s="28" t="s">
        <v>7390</v>
      </c>
      <c r="N495" s="28" t="s">
        <v>8038</v>
      </c>
      <c r="O495" s="28" t="s">
        <v>8670</v>
      </c>
      <c r="P495" s="29" t="str">
        <f t="array" ref="P495">IFERROR(XLOOKUP(A495, '2_Capability_Map'!$C$2:$C$200, '2_Capability_Map'!$M$2:$M$200, "Active"), "Active")</f>
        <v>Active</v>
      </c>
    </row>
    <row r="496" ht="15.75" customHeight="1">
      <c r="A496" s="28" t="s">
        <v>1359</v>
      </c>
      <c r="B496" s="28" t="s">
        <v>1360</v>
      </c>
      <c r="C496" s="28" t="s">
        <v>8116</v>
      </c>
      <c r="D496" s="28" t="s">
        <v>8727</v>
      </c>
      <c r="E496" s="28" t="s">
        <v>1555</v>
      </c>
      <c r="F496" s="34" t="s">
        <v>8011</v>
      </c>
      <c r="G496" s="28" t="s">
        <v>8663</v>
      </c>
      <c r="H496" s="42" t="s">
        <v>8672</v>
      </c>
      <c r="I496" s="28" t="s">
        <v>8730</v>
      </c>
      <c r="J496" s="28" t="s">
        <v>8674</v>
      </c>
      <c r="K496" s="28" t="s">
        <v>9100</v>
      </c>
      <c r="L496" s="28" t="s">
        <v>9102</v>
      </c>
      <c r="M496" s="28" t="s">
        <v>9103</v>
      </c>
      <c r="N496" s="28" t="s">
        <v>8038</v>
      </c>
      <c r="O496" s="28" t="s">
        <v>8670</v>
      </c>
      <c r="P496" s="29" t="str">
        <f t="array" ref="P496">IFERROR(XLOOKUP(A496, '2_Capability_Map'!$C$2:$C$200, '2_Capability_Map'!$M$2:$M$200, "Active"), "Active")</f>
        <v>Active</v>
      </c>
    </row>
    <row r="497" ht="15.75" customHeight="1">
      <c r="A497" s="28" t="s">
        <v>1359</v>
      </c>
      <c r="B497" s="28" t="s">
        <v>1360</v>
      </c>
      <c r="C497" s="28" t="s">
        <v>8116</v>
      </c>
      <c r="D497" s="28" t="s">
        <v>8727</v>
      </c>
      <c r="E497" s="28" t="s">
        <v>8732</v>
      </c>
      <c r="F497" s="34" t="s">
        <v>8011</v>
      </c>
      <c r="G497" s="28" t="s">
        <v>8663</v>
      </c>
      <c r="H497" s="42" t="s">
        <v>8672</v>
      </c>
      <c r="I497" s="28" t="s">
        <v>8733</v>
      </c>
      <c r="J497" s="28" t="s">
        <v>8674</v>
      </c>
      <c r="K497" s="28" t="s">
        <v>9100</v>
      </c>
      <c r="L497" s="28" t="s">
        <v>9101</v>
      </c>
      <c r="M497" s="28" t="s">
        <v>7390</v>
      </c>
      <c r="N497" s="28" t="s">
        <v>8038</v>
      </c>
      <c r="O497" s="28" t="s">
        <v>8670</v>
      </c>
      <c r="P497" s="29" t="str">
        <f t="array" ref="P497">IFERROR(XLOOKUP(A497, '2_Capability_Map'!$C$2:$C$200, '2_Capability_Map'!$M$2:$M$200, "Active"), "Active")</f>
        <v>Active</v>
      </c>
    </row>
    <row r="498" ht="15.75" customHeight="1">
      <c r="A498" s="28" t="s">
        <v>1359</v>
      </c>
      <c r="B498" s="28" t="s">
        <v>1360</v>
      </c>
      <c r="C498" s="28" t="s">
        <v>8131</v>
      </c>
      <c r="D498" s="28" t="s">
        <v>8132</v>
      </c>
      <c r="E498" s="28" t="s">
        <v>9021</v>
      </c>
      <c r="F498" s="34" t="s">
        <v>8011</v>
      </c>
      <c r="G498" s="28" t="s">
        <v>8663</v>
      </c>
      <c r="H498" s="42" t="s">
        <v>8672</v>
      </c>
      <c r="I498" s="28" t="s">
        <v>9022</v>
      </c>
      <c r="J498" s="28" t="s">
        <v>8674</v>
      </c>
      <c r="K498" s="28" t="s">
        <v>9100</v>
      </c>
      <c r="L498" s="28" t="s">
        <v>9104</v>
      </c>
      <c r="M498" s="28" t="s">
        <v>7390</v>
      </c>
      <c r="N498" s="28" t="s">
        <v>9024</v>
      </c>
      <c r="O498" s="28" t="s">
        <v>8670</v>
      </c>
      <c r="P498" s="29" t="str">
        <f t="array" ref="P498">IFERROR(XLOOKUP(A498, '2_Capability_Map'!$C$2:$C$200, '2_Capability_Map'!$M$2:$M$200, "Active"), "Active")</f>
        <v>Active</v>
      </c>
    </row>
    <row r="499" ht="15.75" customHeight="1">
      <c r="A499" s="28" t="s">
        <v>1359</v>
      </c>
      <c r="B499" s="28" t="s">
        <v>1360</v>
      </c>
      <c r="C499" s="28" t="s">
        <v>8131</v>
      </c>
      <c r="D499" s="28" t="s">
        <v>8132</v>
      </c>
      <c r="E499" s="28" t="s">
        <v>3026</v>
      </c>
      <c r="F499" s="34" t="s">
        <v>8011</v>
      </c>
      <c r="G499" s="28" t="s">
        <v>8663</v>
      </c>
      <c r="H499" s="42" t="s">
        <v>8672</v>
      </c>
      <c r="I499" s="28" t="s">
        <v>9025</v>
      </c>
      <c r="J499" s="28" t="s">
        <v>8674</v>
      </c>
      <c r="K499" s="28" t="s">
        <v>9100</v>
      </c>
      <c r="L499" s="28" t="s">
        <v>9104</v>
      </c>
      <c r="M499" s="28" t="s">
        <v>7390</v>
      </c>
      <c r="N499" s="28" t="s">
        <v>9024</v>
      </c>
      <c r="O499" s="28" t="s">
        <v>8670</v>
      </c>
      <c r="P499" s="29" t="str">
        <f t="array" ref="P499">IFERROR(XLOOKUP(A499, '2_Capability_Map'!$C$2:$C$200, '2_Capability_Map'!$M$2:$M$200, "Active"), "Active")</f>
        <v>Active</v>
      </c>
    </row>
    <row r="500" ht="15.75" customHeight="1">
      <c r="A500" s="28" t="s">
        <v>1359</v>
      </c>
      <c r="B500" s="28" t="s">
        <v>1360</v>
      </c>
      <c r="C500" s="28" t="s">
        <v>8131</v>
      </c>
      <c r="D500" s="28" t="s">
        <v>8132</v>
      </c>
      <c r="E500" s="28" t="s">
        <v>9026</v>
      </c>
      <c r="F500" s="34" t="s">
        <v>8011</v>
      </c>
      <c r="G500" s="28" t="s">
        <v>8663</v>
      </c>
      <c r="H500" s="42" t="s">
        <v>8672</v>
      </c>
      <c r="I500" s="28" t="s">
        <v>9027</v>
      </c>
      <c r="J500" s="28" t="s">
        <v>8674</v>
      </c>
      <c r="K500" s="28" t="s">
        <v>9100</v>
      </c>
      <c r="L500" s="28" t="s">
        <v>9104</v>
      </c>
      <c r="M500" s="28" t="s">
        <v>7390</v>
      </c>
      <c r="N500" s="28" t="s">
        <v>9024</v>
      </c>
      <c r="O500" s="28" t="s">
        <v>8670</v>
      </c>
      <c r="P500" s="29" t="str">
        <f t="array" ref="P500">IFERROR(XLOOKUP(A500, '2_Capability_Map'!$C$2:$C$200, '2_Capability_Map'!$M$2:$M$200, "Active"), "Active")</f>
        <v>Active</v>
      </c>
    </row>
    <row r="501" ht="15.75" customHeight="1">
      <c r="A501" s="28" t="s">
        <v>1359</v>
      </c>
      <c r="B501" s="28" t="s">
        <v>1360</v>
      </c>
      <c r="C501" s="28" t="s">
        <v>8131</v>
      </c>
      <c r="D501" s="28" t="s">
        <v>8132</v>
      </c>
      <c r="E501" s="28" t="s">
        <v>9028</v>
      </c>
      <c r="F501" s="34" t="s">
        <v>8011</v>
      </c>
      <c r="G501" s="28" t="s">
        <v>8663</v>
      </c>
      <c r="H501" s="42" t="s">
        <v>8672</v>
      </c>
      <c r="I501" s="28" t="s">
        <v>9029</v>
      </c>
      <c r="J501" s="28" t="s">
        <v>8674</v>
      </c>
      <c r="K501" s="28" t="s">
        <v>9100</v>
      </c>
      <c r="L501" s="28" t="s">
        <v>9105</v>
      </c>
      <c r="M501" s="28" t="s">
        <v>7390</v>
      </c>
      <c r="N501" s="28" t="s">
        <v>9024</v>
      </c>
      <c r="O501" s="28" t="s">
        <v>8670</v>
      </c>
      <c r="P501" s="29" t="str">
        <f t="array" ref="P501">IFERROR(XLOOKUP(A501, '2_Capability_Map'!$C$2:$C$200, '2_Capability_Map'!$M$2:$M$200, "Active"), "Active")</f>
        <v>Active</v>
      </c>
    </row>
    <row r="502" ht="15.75" customHeight="1">
      <c r="A502" s="28" t="s">
        <v>1359</v>
      </c>
      <c r="B502" s="28" t="s">
        <v>1360</v>
      </c>
      <c r="C502" s="28" t="s">
        <v>8160</v>
      </c>
      <c r="D502" s="28" t="s">
        <v>8161</v>
      </c>
      <c r="E502" s="28" t="s">
        <v>8751</v>
      </c>
      <c r="F502" s="34" t="s">
        <v>8011</v>
      </c>
      <c r="G502" s="28" t="s">
        <v>8663</v>
      </c>
      <c r="H502" s="42" t="s">
        <v>8672</v>
      </c>
      <c r="I502" s="28" t="s">
        <v>8752</v>
      </c>
      <c r="J502" s="28" t="s">
        <v>8674</v>
      </c>
      <c r="K502" s="28" t="s">
        <v>9100</v>
      </c>
      <c r="L502" s="28" t="s">
        <v>9106</v>
      </c>
      <c r="M502" s="28" t="s">
        <v>7390</v>
      </c>
      <c r="N502" s="28" t="s">
        <v>8753</v>
      </c>
      <c r="O502" s="28" t="s">
        <v>8670</v>
      </c>
      <c r="P502" s="29" t="str">
        <f t="array" ref="P502">IFERROR(XLOOKUP(A502, '2_Capability_Map'!$C$2:$C$200, '2_Capability_Map'!$M$2:$M$200, "Active"), "Active")</f>
        <v>Active</v>
      </c>
    </row>
    <row r="503" ht="15.75" customHeight="1">
      <c r="A503" s="28" t="s">
        <v>1359</v>
      </c>
      <c r="B503" s="28" t="s">
        <v>1360</v>
      </c>
      <c r="C503" s="28" t="s">
        <v>8160</v>
      </c>
      <c r="D503" s="28" t="s">
        <v>8161</v>
      </c>
      <c r="E503" s="28" t="s">
        <v>8754</v>
      </c>
      <c r="F503" s="34" t="s">
        <v>8011</v>
      </c>
      <c r="G503" s="28" t="s">
        <v>8663</v>
      </c>
      <c r="H503" s="42" t="s">
        <v>8672</v>
      </c>
      <c r="I503" s="28" t="s">
        <v>8755</v>
      </c>
      <c r="J503" s="28" t="s">
        <v>8674</v>
      </c>
      <c r="K503" s="28" t="s">
        <v>9100</v>
      </c>
      <c r="L503" s="28" t="s">
        <v>9107</v>
      </c>
      <c r="M503" s="28" t="s">
        <v>7390</v>
      </c>
      <c r="N503" s="28" t="s">
        <v>8753</v>
      </c>
      <c r="O503" s="28" t="s">
        <v>8670</v>
      </c>
      <c r="P503" s="29" t="str">
        <f t="array" ref="P503">IFERROR(XLOOKUP(A503, '2_Capability_Map'!$C$2:$C$200, '2_Capability_Map'!$M$2:$M$200, "Active"), "Active")</f>
        <v>Active</v>
      </c>
    </row>
    <row r="504" ht="15.75" customHeight="1">
      <c r="A504" s="28" t="s">
        <v>1359</v>
      </c>
      <c r="B504" s="28" t="s">
        <v>1360</v>
      </c>
      <c r="C504" s="28" t="s">
        <v>8160</v>
      </c>
      <c r="D504" s="28" t="s">
        <v>8161</v>
      </c>
      <c r="E504" s="28" t="s">
        <v>8756</v>
      </c>
      <c r="F504" s="34" t="s">
        <v>8011</v>
      </c>
      <c r="G504" s="28" t="s">
        <v>8757</v>
      </c>
      <c r="H504" s="30" t="s">
        <v>8758</v>
      </c>
      <c r="I504" s="28" t="s">
        <v>8759</v>
      </c>
      <c r="J504" s="28" t="s">
        <v>8674</v>
      </c>
      <c r="K504" s="28" t="s">
        <v>9108</v>
      </c>
      <c r="L504" s="28" t="s">
        <v>9109</v>
      </c>
      <c r="M504" s="28" t="s">
        <v>7390</v>
      </c>
      <c r="N504" s="28" t="s">
        <v>8753</v>
      </c>
      <c r="O504" s="28" t="s">
        <v>8670</v>
      </c>
      <c r="P504" s="29" t="str">
        <f t="array" ref="P504">IFERROR(XLOOKUP(A504, '2_Capability_Map'!$C$2:$C$200, '2_Capability_Map'!$M$2:$M$200, "Active"), "Active")</f>
        <v>Active</v>
      </c>
    </row>
    <row r="505" ht="15.75" customHeight="1">
      <c r="A505" s="28" t="s">
        <v>1359</v>
      </c>
      <c r="B505" s="28" t="s">
        <v>1360</v>
      </c>
      <c r="C505" s="28" t="s">
        <v>8160</v>
      </c>
      <c r="D505" s="28" t="s">
        <v>8161</v>
      </c>
      <c r="E505" s="28" t="s">
        <v>8937</v>
      </c>
      <c r="F505" s="34" t="s">
        <v>8011</v>
      </c>
      <c r="G505" s="28" t="s">
        <v>8663</v>
      </c>
      <c r="H505" s="41" t="s">
        <v>8664</v>
      </c>
      <c r="I505" s="28" t="s">
        <v>8938</v>
      </c>
      <c r="J505" s="28" t="s">
        <v>8666</v>
      </c>
      <c r="K505" s="28" t="s">
        <v>9110</v>
      </c>
      <c r="L505" s="28" t="s">
        <v>9106</v>
      </c>
      <c r="M505" s="28" t="s">
        <v>7390</v>
      </c>
      <c r="N505" s="28" t="s">
        <v>8753</v>
      </c>
      <c r="O505" s="28" t="s">
        <v>8670</v>
      </c>
      <c r="P505" s="29" t="str">
        <f t="array" ref="P505">IFERROR(XLOOKUP(A505, '2_Capability_Map'!$C$2:$C$200, '2_Capability_Map'!$M$2:$M$200, "Active"), "Active")</f>
        <v>Active</v>
      </c>
    </row>
    <row r="506" ht="15.75" customHeight="1">
      <c r="A506" s="28" t="s">
        <v>1359</v>
      </c>
      <c r="B506" s="28" t="s">
        <v>1360</v>
      </c>
      <c r="C506" s="28" t="s">
        <v>8160</v>
      </c>
      <c r="D506" s="28" t="s">
        <v>8161</v>
      </c>
      <c r="E506" s="28" t="s">
        <v>8941</v>
      </c>
      <c r="F506" s="34" t="s">
        <v>8011</v>
      </c>
      <c r="G506" s="28" t="s">
        <v>8736</v>
      </c>
      <c r="H506" s="42" t="s">
        <v>8672</v>
      </c>
      <c r="I506" s="28" t="s">
        <v>8942</v>
      </c>
      <c r="J506" s="28" t="s">
        <v>8674</v>
      </c>
      <c r="K506" s="28" t="s">
        <v>9100</v>
      </c>
      <c r="L506" s="28" t="s">
        <v>9106</v>
      </c>
      <c r="M506" s="28" t="s">
        <v>7390</v>
      </c>
      <c r="N506" s="28" t="s">
        <v>8943</v>
      </c>
      <c r="O506" s="28" t="s">
        <v>8670</v>
      </c>
      <c r="P506" s="29" t="str">
        <f t="array" ref="P506">IFERROR(XLOOKUP(A506, '2_Capability_Map'!$C$2:$C$200, '2_Capability_Map'!$M$2:$M$200, "Active"), "Active")</f>
        <v>Active</v>
      </c>
    </row>
    <row r="507" ht="15.75" customHeight="1">
      <c r="A507" s="28" t="s">
        <v>612</v>
      </c>
      <c r="B507" s="28" t="s">
        <v>613</v>
      </c>
      <c r="C507" s="28" t="s">
        <v>8189</v>
      </c>
      <c r="D507" s="28" t="s">
        <v>8190</v>
      </c>
      <c r="E507" s="28" t="s">
        <v>9111</v>
      </c>
      <c r="F507" s="34" t="s">
        <v>8011</v>
      </c>
      <c r="G507" s="28" t="s">
        <v>8663</v>
      </c>
      <c r="H507" s="41" t="s">
        <v>8664</v>
      </c>
      <c r="I507" s="28" t="s">
        <v>9112</v>
      </c>
      <c r="J507" s="28" t="s">
        <v>8666</v>
      </c>
      <c r="K507" s="28" t="s">
        <v>9113</v>
      </c>
      <c r="L507" s="28" t="s">
        <v>4716</v>
      </c>
      <c r="M507" s="28" t="s">
        <v>8669</v>
      </c>
      <c r="N507" s="28" t="s">
        <v>8038</v>
      </c>
      <c r="O507" s="28" t="s">
        <v>8670</v>
      </c>
      <c r="P507" s="29" t="str">
        <f t="array" ref="P507">IFERROR(XLOOKUP(A507, '2_Capability_Map'!$C$2:$C$200, '2_Capability_Map'!$M$2:$M$200, "Active"), "Active")</f>
        <v>Active</v>
      </c>
    </row>
    <row r="508" ht="15.75" customHeight="1">
      <c r="A508" s="28" t="s">
        <v>612</v>
      </c>
      <c r="B508" s="28" t="s">
        <v>613</v>
      </c>
      <c r="C508" s="28" t="s">
        <v>8189</v>
      </c>
      <c r="D508" s="28" t="s">
        <v>8190</v>
      </c>
      <c r="E508" s="28" t="s">
        <v>9114</v>
      </c>
      <c r="F508" s="34" t="s">
        <v>8011</v>
      </c>
      <c r="G508" s="28" t="s">
        <v>8663</v>
      </c>
      <c r="H508" s="42" t="s">
        <v>8672</v>
      </c>
      <c r="I508" s="28" t="s">
        <v>9115</v>
      </c>
      <c r="J508" s="28" t="s">
        <v>8674</v>
      </c>
      <c r="K508" s="28" t="s">
        <v>9116</v>
      </c>
      <c r="L508" s="28" t="s">
        <v>4716</v>
      </c>
      <c r="M508" s="28" t="s">
        <v>8669</v>
      </c>
      <c r="N508" s="28" t="s">
        <v>8038</v>
      </c>
      <c r="O508" s="28" t="s">
        <v>8670</v>
      </c>
      <c r="P508" s="29" t="str">
        <f t="array" ref="P508">IFERROR(XLOOKUP(A508, '2_Capability_Map'!$C$2:$C$200, '2_Capability_Map'!$M$2:$M$200, "Active"), "Active")</f>
        <v>Active</v>
      </c>
    </row>
    <row r="509" ht="15.75" customHeight="1">
      <c r="A509" s="28" t="s">
        <v>612</v>
      </c>
      <c r="B509" s="28" t="s">
        <v>613</v>
      </c>
      <c r="C509" s="28" t="s">
        <v>8010</v>
      </c>
      <c r="D509" s="28" t="s">
        <v>8926</v>
      </c>
      <c r="E509" s="28" t="s">
        <v>8927</v>
      </c>
      <c r="F509" s="34" t="s">
        <v>8011</v>
      </c>
      <c r="G509" s="28" t="s">
        <v>8663</v>
      </c>
      <c r="H509" s="42" t="s">
        <v>8672</v>
      </c>
      <c r="I509" s="28" t="s">
        <v>8928</v>
      </c>
      <c r="J509" s="28" t="s">
        <v>8674</v>
      </c>
      <c r="K509" s="28" t="s">
        <v>9116</v>
      </c>
      <c r="L509" s="28" t="s">
        <v>4740</v>
      </c>
      <c r="M509" s="28" t="s">
        <v>8669</v>
      </c>
      <c r="N509" s="28" t="s">
        <v>8023</v>
      </c>
      <c r="O509" s="28" t="s">
        <v>8670</v>
      </c>
      <c r="P509" s="29" t="str">
        <f t="array" ref="P509">IFERROR(XLOOKUP(A509, '2_Capability_Map'!$C$2:$C$200, '2_Capability_Map'!$M$2:$M$200, "Active"), "Active")</f>
        <v>Active</v>
      </c>
    </row>
    <row r="510" ht="15.75" customHeight="1">
      <c r="A510" s="28" t="s">
        <v>612</v>
      </c>
      <c r="B510" s="28" t="s">
        <v>613</v>
      </c>
      <c r="C510" s="28" t="s">
        <v>8010</v>
      </c>
      <c r="D510" s="28" t="s">
        <v>8926</v>
      </c>
      <c r="E510" s="28" t="s">
        <v>1822</v>
      </c>
      <c r="F510" s="34" t="s">
        <v>8011</v>
      </c>
      <c r="G510" s="28" t="s">
        <v>8663</v>
      </c>
      <c r="H510" s="42" t="s">
        <v>8672</v>
      </c>
      <c r="I510" s="28" t="s">
        <v>8930</v>
      </c>
      <c r="J510" s="28" t="s">
        <v>8674</v>
      </c>
      <c r="K510" s="28" t="s">
        <v>9116</v>
      </c>
      <c r="L510" s="28" t="s">
        <v>4716</v>
      </c>
      <c r="M510" s="28" t="s">
        <v>8669</v>
      </c>
      <c r="N510" s="28" t="s">
        <v>8933</v>
      </c>
      <c r="O510" s="28" t="s">
        <v>8670</v>
      </c>
      <c r="P510" s="29" t="str">
        <f t="array" ref="P510">IFERROR(XLOOKUP(A510, '2_Capability_Map'!$C$2:$C$200, '2_Capability_Map'!$M$2:$M$200, "Active"), "Active")</f>
        <v>Active</v>
      </c>
    </row>
    <row r="511" ht="15.75" customHeight="1">
      <c r="A511" s="28" t="s">
        <v>620</v>
      </c>
      <c r="B511" s="28" t="s">
        <v>621</v>
      </c>
      <c r="C511" s="28" t="s">
        <v>8189</v>
      </c>
      <c r="D511" s="28" t="s">
        <v>8190</v>
      </c>
      <c r="E511" s="28" t="s">
        <v>9111</v>
      </c>
      <c r="F511" s="34" t="s">
        <v>8011</v>
      </c>
      <c r="G511" s="28" t="s">
        <v>8663</v>
      </c>
      <c r="H511" s="41" t="s">
        <v>8664</v>
      </c>
      <c r="I511" s="28" t="s">
        <v>9112</v>
      </c>
      <c r="J511" s="28" t="s">
        <v>8666</v>
      </c>
      <c r="K511" s="28" t="s">
        <v>9117</v>
      </c>
      <c r="L511" s="28" t="s">
        <v>3130</v>
      </c>
      <c r="M511" s="28" t="s">
        <v>8669</v>
      </c>
      <c r="N511" s="28" t="s">
        <v>8038</v>
      </c>
      <c r="O511" s="28" t="s">
        <v>8670</v>
      </c>
      <c r="P511" s="29" t="str">
        <f t="array" ref="P511">IFERROR(XLOOKUP(A511, '2_Capability_Map'!$C$2:$C$200, '2_Capability_Map'!$M$2:$M$200, "Active"), "Active")</f>
        <v>Active</v>
      </c>
    </row>
    <row r="512" ht="15.75" customHeight="1">
      <c r="A512" s="28" t="s">
        <v>620</v>
      </c>
      <c r="B512" s="28" t="s">
        <v>621</v>
      </c>
      <c r="C512" s="28" t="s">
        <v>8189</v>
      </c>
      <c r="D512" s="28" t="s">
        <v>8190</v>
      </c>
      <c r="E512" s="28" t="s">
        <v>9114</v>
      </c>
      <c r="F512" s="34" t="s">
        <v>8011</v>
      </c>
      <c r="G512" s="28" t="s">
        <v>8663</v>
      </c>
      <c r="H512" s="42" t="s">
        <v>8672</v>
      </c>
      <c r="I512" s="28" t="s">
        <v>9115</v>
      </c>
      <c r="J512" s="28" t="s">
        <v>8674</v>
      </c>
      <c r="K512" s="28" t="s">
        <v>9118</v>
      </c>
      <c r="L512" s="28" t="s">
        <v>9119</v>
      </c>
      <c r="M512" s="28" t="s">
        <v>8669</v>
      </c>
      <c r="N512" s="28" t="s">
        <v>8038</v>
      </c>
      <c r="O512" s="28" t="s">
        <v>8670</v>
      </c>
      <c r="P512" s="29" t="str">
        <f t="array" ref="P512">IFERROR(XLOOKUP(A512, '2_Capability_Map'!$C$2:$C$200, '2_Capability_Map'!$M$2:$M$200, "Active"), "Active")</f>
        <v>Active</v>
      </c>
    </row>
    <row r="513" ht="15.75" customHeight="1">
      <c r="A513" s="28" t="s">
        <v>620</v>
      </c>
      <c r="B513" s="28" t="s">
        <v>621</v>
      </c>
      <c r="C513" s="28" t="s">
        <v>8010</v>
      </c>
      <c r="D513" s="28" t="s">
        <v>8926</v>
      </c>
      <c r="E513" s="28" t="s">
        <v>8927</v>
      </c>
      <c r="F513" s="34" t="s">
        <v>8011</v>
      </c>
      <c r="G513" s="28" t="s">
        <v>8663</v>
      </c>
      <c r="H513" s="42" t="s">
        <v>8672</v>
      </c>
      <c r="I513" s="28" t="s">
        <v>8928</v>
      </c>
      <c r="J513" s="28" t="s">
        <v>8674</v>
      </c>
      <c r="K513" s="28" t="s">
        <v>9118</v>
      </c>
      <c r="L513" s="28" t="s">
        <v>9120</v>
      </c>
      <c r="M513" s="28" t="s">
        <v>8669</v>
      </c>
      <c r="N513" s="28" t="s">
        <v>8023</v>
      </c>
      <c r="O513" s="28" t="s">
        <v>8670</v>
      </c>
      <c r="P513" s="29" t="str">
        <f t="array" ref="P513">IFERROR(XLOOKUP(A513, '2_Capability_Map'!$C$2:$C$200, '2_Capability_Map'!$M$2:$M$200, "Active"), "Active")</f>
        <v>Active</v>
      </c>
    </row>
    <row r="514" ht="15.75" customHeight="1">
      <c r="A514" s="28" t="s">
        <v>620</v>
      </c>
      <c r="B514" s="28" t="s">
        <v>621</v>
      </c>
      <c r="C514" s="28" t="s">
        <v>8010</v>
      </c>
      <c r="D514" s="28" t="s">
        <v>8926</v>
      </c>
      <c r="E514" s="28" t="s">
        <v>1822</v>
      </c>
      <c r="F514" s="34" t="s">
        <v>8011</v>
      </c>
      <c r="G514" s="28" t="s">
        <v>8663</v>
      </c>
      <c r="H514" s="42" t="s">
        <v>8672</v>
      </c>
      <c r="I514" s="28" t="s">
        <v>8930</v>
      </c>
      <c r="J514" s="28" t="s">
        <v>8674</v>
      </c>
      <c r="K514" s="28" t="s">
        <v>9118</v>
      </c>
      <c r="L514" s="28" t="s">
        <v>3130</v>
      </c>
      <c r="M514" s="28" t="s">
        <v>8669</v>
      </c>
      <c r="N514" s="28" t="s">
        <v>8933</v>
      </c>
      <c r="O514" s="28" t="s">
        <v>8670</v>
      </c>
      <c r="P514" s="29" t="str">
        <f t="array" ref="P514">IFERROR(XLOOKUP(A514, '2_Capability_Map'!$C$2:$C$200, '2_Capability_Map'!$M$2:$M$200, "Active"), "Active")</f>
        <v>Active</v>
      </c>
    </row>
    <row r="515" ht="15.75" customHeight="1">
      <c r="A515" s="28" t="s">
        <v>625</v>
      </c>
      <c r="B515" s="28" t="s">
        <v>626</v>
      </c>
      <c r="C515" s="28" t="s">
        <v>8189</v>
      </c>
      <c r="D515" s="28" t="s">
        <v>8190</v>
      </c>
      <c r="E515" s="28" t="s">
        <v>9111</v>
      </c>
      <c r="F515" s="34" t="s">
        <v>8011</v>
      </c>
      <c r="G515" s="28" t="s">
        <v>8663</v>
      </c>
      <c r="H515" s="41" t="s">
        <v>8664</v>
      </c>
      <c r="I515" s="28" t="s">
        <v>9112</v>
      </c>
      <c r="J515" s="28" t="s">
        <v>8666</v>
      </c>
      <c r="K515" s="28" t="s">
        <v>9121</v>
      </c>
      <c r="L515" s="28" t="s">
        <v>4746</v>
      </c>
      <c r="M515" s="28" t="s">
        <v>8669</v>
      </c>
      <c r="N515" s="28" t="s">
        <v>8038</v>
      </c>
      <c r="O515" s="28" t="s">
        <v>8670</v>
      </c>
      <c r="P515" s="29" t="str">
        <f t="array" ref="P515">IFERROR(XLOOKUP(A515, '2_Capability_Map'!$C$2:$C$200, '2_Capability_Map'!$M$2:$M$200, "Active"), "Active")</f>
        <v>Active</v>
      </c>
    </row>
    <row r="516" ht="15.75" customHeight="1">
      <c r="A516" s="28" t="s">
        <v>625</v>
      </c>
      <c r="B516" s="28" t="s">
        <v>626</v>
      </c>
      <c r="C516" s="28" t="s">
        <v>8189</v>
      </c>
      <c r="D516" s="28" t="s">
        <v>8190</v>
      </c>
      <c r="E516" s="28" t="s">
        <v>9114</v>
      </c>
      <c r="F516" s="34" t="s">
        <v>8011</v>
      </c>
      <c r="G516" s="28" t="s">
        <v>8663</v>
      </c>
      <c r="H516" s="42" t="s">
        <v>8672</v>
      </c>
      <c r="I516" s="28" t="s">
        <v>9115</v>
      </c>
      <c r="J516" s="28" t="s">
        <v>8674</v>
      </c>
      <c r="K516" s="28" t="s">
        <v>9122</v>
      </c>
      <c r="L516" s="28" t="s">
        <v>4746</v>
      </c>
      <c r="M516" s="28" t="s">
        <v>8669</v>
      </c>
      <c r="N516" s="28" t="s">
        <v>8038</v>
      </c>
      <c r="O516" s="28" t="s">
        <v>8670</v>
      </c>
      <c r="P516" s="29" t="str">
        <f t="array" ref="P516">IFERROR(XLOOKUP(A516, '2_Capability_Map'!$C$2:$C$200, '2_Capability_Map'!$M$2:$M$200, "Active"), "Active")</f>
        <v>Active</v>
      </c>
    </row>
    <row r="517" ht="15.75" customHeight="1">
      <c r="A517" s="28" t="s">
        <v>625</v>
      </c>
      <c r="B517" s="28" t="s">
        <v>626</v>
      </c>
      <c r="C517" s="28" t="s">
        <v>8010</v>
      </c>
      <c r="D517" s="28" t="s">
        <v>8926</v>
      </c>
      <c r="E517" s="28" t="s">
        <v>8927</v>
      </c>
      <c r="F517" s="34" t="s">
        <v>8011</v>
      </c>
      <c r="G517" s="28" t="s">
        <v>8663</v>
      </c>
      <c r="H517" s="42" t="s">
        <v>8672</v>
      </c>
      <c r="I517" s="28" t="s">
        <v>8928</v>
      </c>
      <c r="J517" s="28" t="s">
        <v>8674</v>
      </c>
      <c r="K517" s="28" t="s">
        <v>9122</v>
      </c>
      <c r="L517" s="28" t="s">
        <v>4770</v>
      </c>
      <c r="M517" s="28" t="s">
        <v>8669</v>
      </c>
      <c r="N517" s="28" t="s">
        <v>8023</v>
      </c>
      <c r="O517" s="28" t="s">
        <v>8670</v>
      </c>
      <c r="P517" s="29" t="str">
        <f t="array" ref="P517">IFERROR(XLOOKUP(A517, '2_Capability_Map'!$C$2:$C$200, '2_Capability_Map'!$M$2:$M$200, "Active"), "Active")</f>
        <v>Active</v>
      </c>
    </row>
    <row r="518" ht="15.75" customHeight="1">
      <c r="A518" s="28" t="s">
        <v>625</v>
      </c>
      <c r="B518" s="28" t="s">
        <v>626</v>
      </c>
      <c r="C518" s="28" t="s">
        <v>8010</v>
      </c>
      <c r="D518" s="28" t="s">
        <v>8926</v>
      </c>
      <c r="E518" s="28" t="s">
        <v>1822</v>
      </c>
      <c r="F518" s="34" t="s">
        <v>8011</v>
      </c>
      <c r="G518" s="28" t="s">
        <v>8663</v>
      </c>
      <c r="H518" s="42" t="s">
        <v>8672</v>
      </c>
      <c r="I518" s="28" t="s">
        <v>8930</v>
      </c>
      <c r="J518" s="28" t="s">
        <v>8674</v>
      </c>
      <c r="K518" s="28" t="s">
        <v>9122</v>
      </c>
      <c r="L518" s="28" t="s">
        <v>4746</v>
      </c>
      <c r="M518" s="28" t="s">
        <v>8669</v>
      </c>
      <c r="N518" s="28" t="s">
        <v>8933</v>
      </c>
      <c r="O518" s="28" t="s">
        <v>8670</v>
      </c>
      <c r="P518" s="29" t="str">
        <f t="array" ref="P518">IFERROR(XLOOKUP(A518, '2_Capability_Map'!$C$2:$C$200, '2_Capability_Map'!$M$2:$M$200, "Active"), "Active")</f>
        <v>Active</v>
      </c>
    </row>
    <row r="519" ht="15.75" customHeight="1">
      <c r="A519" s="28" t="s">
        <v>630</v>
      </c>
      <c r="B519" s="28" t="s">
        <v>631</v>
      </c>
      <c r="C519" s="28" t="s">
        <v>8189</v>
      </c>
      <c r="D519" s="28" t="s">
        <v>8190</v>
      </c>
      <c r="E519" s="28" t="s">
        <v>9111</v>
      </c>
      <c r="F519" s="34" t="s">
        <v>8011</v>
      </c>
      <c r="G519" s="28" t="s">
        <v>8663</v>
      </c>
      <c r="H519" s="41" t="s">
        <v>8664</v>
      </c>
      <c r="I519" s="28" t="s">
        <v>9112</v>
      </c>
      <c r="J519" s="28" t="s">
        <v>8666</v>
      </c>
      <c r="K519" s="28" t="s">
        <v>9123</v>
      </c>
      <c r="L519" s="28" t="s">
        <v>4776</v>
      </c>
      <c r="M519" s="28" t="s">
        <v>8669</v>
      </c>
      <c r="N519" s="28" t="s">
        <v>8038</v>
      </c>
      <c r="O519" s="28" t="s">
        <v>8670</v>
      </c>
      <c r="P519" s="29" t="str">
        <f t="array" ref="P519">IFERROR(XLOOKUP(A519, '2_Capability_Map'!$C$2:$C$200, '2_Capability_Map'!$M$2:$M$200, "Active"), "Active")</f>
        <v>Active</v>
      </c>
    </row>
    <row r="520" ht="15.75" customHeight="1">
      <c r="A520" s="28" t="s">
        <v>630</v>
      </c>
      <c r="B520" s="28" t="s">
        <v>631</v>
      </c>
      <c r="C520" s="28" t="s">
        <v>8189</v>
      </c>
      <c r="D520" s="28" t="s">
        <v>8190</v>
      </c>
      <c r="E520" s="28" t="s">
        <v>9114</v>
      </c>
      <c r="F520" s="34" t="s">
        <v>8011</v>
      </c>
      <c r="G520" s="28" t="s">
        <v>8663</v>
      </c>
      <c r="H520" s="42" t="s">
        <v>8672</v>
      </c>
      <c r="I520" s="28" t="s">
        <v>9115</v>
      </c>
      <c r="J520" s="28" t="s">
        <v>8674</v>
      </c>
      <c r="K520" s="28" t="s">
        <v>9124</v>
      </c>
      <c r="L520" s="28" t="s">
        <v>4776</v>
      </c>
      <c r="M520" s="28" t="s">
        <v>8669</v>
      </c>
      <c r="N520" s="28" t="s">
        <v>8038</v>
      </c>
      <c r="O520" s="28" t="s">
        <v>8670</v>
      </c>
      <c r="P520" s="29" t="str">
        <f t="array" ref="P520">IFERROR(XLOOKUP(A520, '2_Capability_Map'!$C$2:$C$200, '2_Capability_Map'!$M$2:$M$200, "Active"), "Active")</f>
        <v>Active</v>
      </c>
    </row>
    <row r="521" ht="15.75" customHeight="1">
      <c r="A521" s="28" t="s">
        <v>630</v>
      </c>
      <c r="B521" s="28" t="s">
        <v>631</v>
      </c>
      <c r="C521" s="28" t="s">
        <v>8010</v>
      </c>
      <c r="D521" s="28" t="s">
        <v>8926</v>
      </c>
      <c r="E521" s="28" t="s">
        <v>8927</v>
      </c>
      <c r="F521" s="34" t="s">
        <v>8011</v>
      </c>
      <c r="G521" s="28" t="s">
        <v>8663</v>
      </c>
      <c r="H521" s="42" t="s">
        <v>8672</v>
      </c>
      <c r="I521" s="28" t="s">
        <v>8928</v>
      </c>
      <c r="J521" s="28" t="s">
        <v>8674</v>
      </c>
      <c r="K521" s="28" t="s">
        <v>9124</v>
      </c>
      <c r="L521" s="28" t="s">
        <v>4800</v>
      </c>
      <c r="M521" s="28" t="s">
        <v>8669</v>
      </c>
      <c r="N521" s="28" t="s">
        <v>8023</v>
      </c>
      <c r="O521" s="28" t="s">
        <v>8670</v>
      </c>
      <c r="P521" s="29" t="str">
        <f t="array" ref="P521">IFERROR(XLOOKUP(A521, '2_Capability_Map'!$C$2:$C$200, '2_Capability_Map'!$M$2:$M$200, "Active"), "Active")</f>
        <v>Active</v>
      </c>
    </row>
    <row r="522" ht="15.75" customHeight="1">
      <c r="A522" s="28" t="s">
        <v>630</v>
      </c>
      <c r="B522" s="28" t="s">
        <v>631</v>
      </c>
      <c r="C522" s="28" t="s">
        <v>8010</v>
      </c>
      <c r="D522" s="28" t="s">
        <v>8926</v>
      </c>
      <c r="E522" s="28" t="s">
        <v>1822</v>
      </c>
      <c r="F522" s="34" t="s">
        <v>8011</v>
      </c>
      <c r="G522" s="28" t="s">
        <v>8663</v>
      </c>
      <c r="H522" s="42" t="s">
        <v>8672</v>
      </c>
      <c r="I522" s="28" t="s">
        <v>8930</v>
      </c>
      <c r="J522" s="28" t="s">
        <v>8674</v>
      </c>
      <c r="K522" s="28" t="s">
        <v>9124</v>
      </c>
      <c r="L522" s="28" t="s">
        <v>4776</v>
      </c>
      <c r="M522" s="28" t="s">
        <v>8669</v>
      </c>
      <c r="N522" s="28" t="s">
        <v>8933</v>
      </c>
      <c r="O522" s="28" t="s">
        <v>8670</v>
      </c>
      <c r="P522" s="29" t="str">
        <f t="array" ref="P522">IFERROR(XLOOKUP(A522, '2_Capability_Map'!$C$2:$C$200, '2_Capability_Map'!$M$2:$M$200, "Active"), "Active")</f>
        <v>Active</v>
      </c>
    </row>
    <row r="523" ht="15.75" customHeight="1">
      <c r="A523" s="28" t="s">
        <v>635</v>
      </c>
      <c r="B523" s="28" t="s">
        <v>636</v>
      </c>
      <c r="C523" s="28" t="s">
        <v>8189</v>
      </c>
      <c r="D523" s="28" t="s">
        <v>8190</v>
      </c>
      <c r="E523" s="28" t="s">
        <v>9111</v>
      </c>
      <c r="F523" s="34" t="s">
        <v>8011</v>
      </c>
      <c r="G523" s="28" t="s">
        <v>8663</v>
      </c>
      <c r="H523" s="41" t="s">
        <v>8664</v>
      </c>
      <c r="I523" s="28" t="s">
        <v>9112</v>
      </c>
      <c r="J523" s="28" t="s">
        <v>8666</v>
      </c>
      <c r="K523" s="28" t="s">
        <v>9125</v>
      </c>
      <c r="L523" s="28" t="s">
        <v>4812</v>
      </c>
      <c r="M523" s="28" t="s">
        <v>8669</v>
      </c>
      <c r="N523" s="28" t="s">
        <v>8038</v>
      </c>
      <c r="O523" s="28" t="s">
        <v>8670</v>
      </c>
      <c r="P523" s="29" t="str">
        <f t="array" ref="P523">IFERROR(XLOOKUP(A523, '2_Capability_Map'!$C$2:$C$200, '2_Capability_Map'!$M$2:$M$200, "Active"), "Active")</f>
        <v>Active</v>
      </c>
    </row>
    <row r="524" ht="15.75" customHeight="1">
      <c r="A524" s="28" t="s">
        <v>635</v>
      </c>
      <c r="B524" s="28" t="s">
        <v>636</v>
      </c>
      <c r="C524" s="28" t="s">
        <v>8189</v>
      </c>
      <c r="D524" s="28" t="s">
        <v>8190</v>
      </c>
      <c r="E524" s="28" t="s">
        <v>9114</v>
      </c>
      <c r="F524" s="34" t="s">
        <v>8011</v>
      </c>
      <c r="G524" s="28" t="s">
        <v>8663</v>
      </c>
      <c r="H524" s="42" t="s">
        <v>8672</v>
      </c>
      <c r="I524" s="28" t="s">
        <v>9115</v>
      </c>
      <c r="J524" s="28" t="s">
        <v>8674</v>
      </c>
      <c r="K524" s="28" t="s">
        <v>9126</v>
      </c>
      <c r="L524" s="28" t="s">
        <v>4806</v>
      </c>
      <c r="M524" s="28" t="s">
        <v>8669</v>
      </c>
      <c r="N524" s="28" t="s">
        <v>8038</v>
      </c>
      <c r="O524" s="28" t="s">
        <v>8670</v>
      </c>
      <c r="P524" s="29" t="str">
        <f t="array" ref="P524">IFERROR(XLOOKUP(A524, '2_Capability_Map'!$C$2:$C$200, '2_Capability_Map'!$M$2:$M$200, "Active"), "Active")</f>
        <v>Active</v>
      </c>
    </row>
    <row r="525" ht="15.75" customHeight="1">
      <c r="A525" s="28" t="s">
        <v>635</v>
      </c>
      <c r="B525" s="28" t="s">
        <v>636</v>
      </c>
      <c r="C525" s="28" t="s">
        <v>8010</v>
      </c>
      <c r="D525" s="28" t="s">
        <v>8926</v>
      </c>
      <c r="E525" s="28" t="s">
        <v>8927</v>
      </c>
      <c r="F525" s="34" t="s">
        <v>8011</v>
      </c>
      <c r="G525" s="28" t="s">
        <v>8663</v>
      </c>
      <c r="H525" s="42" t="s">
        <v>8672</v>
      </c>
      <c r="I525" s="28" t="s">
        <v>8928</v>
      </c>
      <c r="J525" s="28" t="s">
        <v>8674</v>
      </c>
      <c r="K525" s="28" t="s">
        <v>9126</v>
      </c>
      <c r="L525" s="28" t="s">
        <v>4806</v>
      </c>
      <c r="M525" s="28" t="s">
        <v>8669</v>
      </c>
      <c r="N525" s="28" t="s">
        <v>8023</v>
      </c>
      <c r="O525" s="28" t="s">
        <v>8670</v>
      </c>
      <c r="P525" s="29" t="str">
        <f t="array" ref="P525">IFERROR(XLOOKUP(A525, '2_Capability_Map'!$C$2:$C$200, '2_Capability_Map'!$M$2:$M$200, "Active"), "Active")</f>
        <v>Active</v>
      </c>
    </row>
    <row r="526" ht="15.75" customHeight="1">
      <c r="A526" s="28" t="s">
        <v>635</v>
      </c>
      <c r="B526" s="28" t="s">
        <v>636</v>
      </c>
      <c r="C526" s="28" t="s">
        <v>8010</v>
      </c>
      <c r="D526" s="28" t="s">
        <v>8926</v>
      </c>
      <c r="E526" s="28" t="s">
        <v>1822</v>
      </c>
      <c r="F526" s="34" t="s">
        <v>8011</v>
      </c>
      <c r="G526" s="28" t="s">
        <v>8663</v>
      </c>
      <c r="H526" s="42" t="s">
        <v>8672</v>
      </c>
      <c r="I526" s="28" t="s">
        <v>8930</v>
      </c>
      <c r="J526" s="28" t="s">
        <v>8674</v>
      </c>
      <c r="K526" s="28" t="s">
        <v>9126</v>
      </c>
      <c r="L526" s="28" t="s">
        <v>4812</v>
      </c>
      <c r="M526" s="28" t="s">
        <v>8669</v>
      </c>
      <c r="N526" s="28" t="s">
        <v>8933</v>
      </c>
      <c r="O526" s="28" t="s">
        <v>8670</v>
      </c>
      <c r="P526" s="29" t="str">
        <f t="array" ref="P526">IFERROR(XLOOKUP(A526, '2_Capability_Map'!$C$2:$C$200, '2_Capability_Map'!$M$2:$M$200, "Active"), "Active")</f>
        <v>Active</v>
      </c>
    </row>
    <row r="527" ht="15.75" customHeight="1">
      <c r="A527" s="28" t="s">
        <v>640</v>
      </c>
      <c r="B527" s="28" t="s">
        <v>641</v>
      </c>
      <c r="C527" s="28" t="s">
        <v>8189</v>
      </c>
      <c r="D527" s="28" t="s">
        <v>8190</v>
      </c>
      <c r="E527" s="28" t="s">
        <v>9111</v>
      </c>
      <c r="F527" s="34" t="s">
        <v>8011</v>
      </c>
      <c r="G527" s="28" t="s">
        <v>8663</v>
      </c>
      <c r="H527" s="41" t="s">
        <v>8664</v>
      </c>
      <c r="I527" s="28" t="s">
        <v>9112</v>
      </c>
      <c r="J527" s="28" t="s">
        <v>8666</v>
      </c>
      <c r="K527" s="28" t="s">
        <v>9127</v>
      </c>
      <c r="L527" s="28" t="s">
        <v>4836</v>
      </c>
      <c r="M527" s="28" t="s">
        <v>8669</v>
      </c>
      <c r="N527" s="28" t="s">
        <v>8038</v>
      </c>
      <c r="O527" s="28" t="s">
        <v>8670</v>
      </c>
      <c r="P527" s="29" t="str">
        <f t="array" ref="P527">IFERROR(XLOOKUP(A527, '2_Capability_Map'!$C$2:$C$200, '2_Capability_Map'!$M$2:$M$200, "Active"), "Active")</f>
        <v>Active</v>
      </c>
    </row>
    <row r="528" ht="15.75" customHeight="1">
      <c r="A528" s="28" t="s">
        <v>640</v>
      </c>
      <c r="B528" s="28" t="s">
        <v>641</v>
      </c>
      <c r="C528" s="28" t="s">
        <v>8189</v>
      </c>
      <c r="D528" s="28" t="s">
        <v>8190</v>
      </c>
      <c r="E528" s="28" t="s">
        <v>9114</v>
      </c>
      <c r="F528" s="34" t="s">
        <v>8011</v>
      </c>
      <c r="G528" s="28" t="s">
        <v>8663</v>
      </c>
      <c r="H528" s="42" t="s">
        <v>8672</v>
      </c>
      <c r="I528" s="28" t="s">
        <v>9115</v>
      </c>
      <c r="J528" s="28" t="s">
        <v>8674</v>
      </c>
      <c r="K528" s="28" t="s">
        <v>9128</v>
      </c>
      <c r="L528" s="28" t="s">
        <v>4836</v>
      </c>
      <c r="M528" s="28" t="s">
        <v>8669</v>
      </c>
      <c r="N528" s="28" t="s">
        <v>8038</v>
      </c>
      <c r="O528" s="28" t="s">
        <v>8670</v>
      </c>
      <c r="P528" s="29" t="str">
        <f t="array" ref="P528">IFERROR(XLOOKUP(A528, '2_Capability_Map'!$C$2:$C$200, '2_Capability_Map'!$M$2:$M$200, "Active"), "Active")</f>
        <v>Active</v>
      </c>
    </row>
    <row r="529" ht="15.75" customHeight="1">
      <c r="A529" s="28" t="s">
        <v>640</v>
      </c>
      <c r="B529" s="28" t="s">
        <v>641</v>
      </c>
      <c r="C529" s="28" t="s">
        <v>8010</v>
      </c>
      <c r="D529" s="28" t="s">
        <v>8926</v>
      </c>
      <c r="E529" s="28" t="s">
        <v>8927</v>
      </c>
      <c r="F529" s="34" t="s">
        <v>8011</v>
      </c>
      <c r="G529" s="28" t="s">
        <v>8663</v>
      </c>
      <c r="H529" s="42" t="s">
        <v>8672</v>
      </c>
      <c r="I529" s="28" t="s">
        <v>8928</v>
      </c>
      <c r="J529" s="28" t="s">
        <v>8674</v>
      </c>
      <c r="K529" s="28" t="s">
        <v>9128</v>
      </c>
      <c r="L529" s="28" t="s">
        <v>4842</v>
      </c>
      <c r="M529" s="28" t="s">
        <v>8669</v>
      </c>
      <c r="N529" s="28" t="s">
        <v>8023</v>
      </c>
      <c r="O529" s="28" t="s">
        <v>8670</v>
      </c>
      <c r="P529" s="29" t="str">
        <f t="array" ref="P529">IFERROR(XLOOKUP(A529, '2_Capability_Map'!$C$2:$C$200, '2_Capability_Map'!$M$2:$M$200, "Active"), "Active")</f>
        <v>Active</v>
      </c>
    </row>
    <row r="530" ht="15.75" customHeight="1">
      <c r="A530" s="28" t="s">
        <v>640</v>
      </c>
      <c r="B530" s="28" t="s">
        <v>641</v>
      </c>
      <c r="C530" s="28" t="s">
        <v>8010</v>
      </c>
      <c r="D530" s="28" t="s">
        <v>8926</v>
      </c>
      <c r="E530" s="28" t="s">
        <v>1822</v>
      </c>
      <c r="F530" s="34" t="s">
        <v>8011</v>
      </c>
      <c r="G530" s="28" t="s">
        <v>8663</v>
      </c>
      <c r="H530" s="42" t="s">
        <v>8672</v>
      </c>
      <c r="I530" s="28" t="s">
        <v>8930</v>
      </c>
      <c r="J530" s="28" t="s">
        <v>8674</v>
      </c>
      <c r="K530" s="28" t="s">
        <v>9128</v>
      </c>
      <c r="L530" s="28" t="s">
        <v>4836</v>
      </c>
      <c r="M530" s="28" t="s">
        <v>8669</v>
      </c>
      <c r="N530" s="28" t="s">
        <v>8933</v>
      </c>
      <c r="O530" s="28" t="s">
        <v>8670</v>
      </c>
      <c r="P530" s="29" t="str">
        <f t="array" ref="P530">IFERROR(XLOOKUP(A530, '2_Capability_Map'!$C$2:$C$200, '2_Capability_Map'!$M$2:$M$200, "Active"), "Active")</f>
        <v>Active</v>
      </c>
    </row>
    <row r="531" ht="15.75" customHeight="1">
      <c r="A531" s="28" t="s">
        <v>1425</v>
      </c>
      <c r="B531" s="28" t="s">
        <v>1426</v>
      </c>
      <c r="C531" s="28" t="s">
        <v>8189</v>
      </c>
      <c r="D531" s="28" t="s">
        <v>8190</v>
      </c>
      <c r="E531" s="28" t="s">
        <v>9111</v>
      </c>
      <c r="F531" s="34" t="s">
        <v>8011</v>
      </c>
      <c r="G531" s="28" t="s">
        <v>8663</v>
      </c>
      <c r="H531" s="41" t="s">
        <v>8664</v>
      </c>
      <c r="I531" s="28" t="s">
        <v>9112</v>
      </c>
      <c r="J531" s="28" t="s">
        <v>8666</v>
      </c>
      <c r="K531" s="28" t="s">
        <v>9129</v>
      </c>
      <c r="L531" s="28" t="s">
        <v>7732</v>
      </c>
      <c r="M531" s="28" t="s">
        <v>8669</v>
      </c>
      <c r="N531" s="28" t="s">
        <v>8038</v>
      </c>
      <c r="O531" s="28" t="s">
        <v>8670</v>
      </c>
      <c r="P531" s="29" t="str">
        <f t="array" ref="P531">IFERROR(XLOOKUP(A531, '2_Capability_Map'!$C$2:$C$200, '2_Capability_Map'!$M$2:$M$200, "Active"), "Active")</f>
        <v>Active</v>
      </c>
    </row>
    <row r="532" ht="15.75" customHeight="1">
      <c r="A532" s="28" t="s">
        <v>1425</v>
      </c>
      <c r="B532" s="28" t="s">
        <v>1426</v>
      </c>
      <c r="C532" s="28" t="s">
        <v>8189</v>
      </c>
      <c r="D532" s="28" t="s">
        <v>8190</v>
      </c>
      <c r="E532" s="28" t="s">
        <v>9114</v>
      </c>
      <c r="F532" s="34" t="s">
        <v>8011</v>
      </c>
      <c r="G532" s="28" t="s">
        <v>8663</v>
      </c>
      <c r="H532" s="42" t="s">
        <v>8672</v>
      </c>
      <c r="I532" s="28" t="s">
        <v>9115</v>
      </c>
      <c r="J532" s="28" t="s">
        <v>8674</v>
      </c>
      <c r="K532" s="28" t="s">
        <v>9130</v>
      </c>
      <c r="L532" s="28" t="s">
        <v>7708</v>
      </c>
      <c r="M532" s="28" t="s">
        <v>8669</v>
      </c>
      <c r="N532" s="28" t="s">
        <v>8038</v>
      </c>
      <c r="O532" s="28" t="s">
        <v>8670</v>
      </c>
      <c r="P532" s="29" t="str">
        <f t="array" ref="P532">IFERROR(XLOOKUP(A532, '2_Capability_Map'!$C$2:$C$200, '2_Capability_Map'!$M$2:$M$200, "Active"), "Active")</f>
        <v>Active</v>
      </c>
    </row>
    <row r="533" ht="15.75" customHeight="1">
      <c r="A533" s="28" t="s">
        <v>1425</v>
      </c>
      <c r="B533" s="28" t="s">
        <v>1426</v>
      </c>
      <c r="C533" s="28" t="s">
        <v>8010</v>
      </c>
      <c r="D533" s="28" t="s">
        <v>8926</v>
      </c>
      <c r="E533" s="28" t="s">
        <v>8927</v>
      </c>
      <c r="F533" s="34" t="s">
        <v>8011</v>
      </c>
      <c r="G533" s="28" t="s">
        <v>8663</v>
      </c>
      <c r="H533" s="42" t="s">
        <v>8672</v>
      </c>
      <c r="I533" s="28" t="s">
        <v>8928</v>
      </c>
      <c r="J533" s="28" t="s">
        <v>8674</v>
      </c>
      <c r="K533" s="28" t="s">
        <v>9130</v>
      </c>
      <c r="L533" s="28" t="s">
        <v>7714</v>
      </c>
      <c r="M533" s="28" t="s">
        <v>8669</v>
      </c>
      <c r="N533" s="28" t="s">
        <v>8023</v>
      </c>
      <c r="O533" s="28" t="s">
        <v>8670</v>
      </c>
      <c r="P533" s="29" t="str">
        <f t="array" ref="P533">IFERROR(XLOOKUP(A533, '2_Capability_Map'!$C$2:$C$200, '2_Capability_Map'!$M$2:$M$200, "Active"), "Active")</f>
        <v>Active</v>
      </c>
    </row>
    <row r="534" ht="15.75" customHeight="1">
      <c r="A534" s="28" t="s">
        <v>1425</v>
      </c>
      <c r="B534" s="28" t="s">
        <v>1426</v>
      </c>
      <c r="C534" s="28" t="s">
        <v>8010</v>
      </c>
      <c r="D534" s="28" t="s">
        <v>8926</v>
      </c>
      <c r="E534" s="28" t="s">
        <v>1822</v>
      </c>
      <c r="F534" s="34" t="s">
        <v>8011</v>
      </c>
      <c r="G534" s="28" t="s">
        <v>8663</v>
      </c>
      <c r="H534" s="42" t="s">
        <v>8672</v>
      </c>
      <c r="I534" s="28" t="s">
        <v>8930</v>
      </c>
      <c r="J534" s="28" t="s">
        <v>8674</v>
      </c>
      <c r="K534" s="28" t="s">
        <v>9130</v>
      </c>
      <c r="L534" s="28" t="s">
        <v>7732</v>
      </c>
      <c r="M534" s="28" t="s">
        <v>8669</v>
      </c>
      <c r="N534" s="28" t="s">
        <v>8933</v>
      </c>
      <c r="O534" s="28" t="s">
        <v>8670</v>
      </c>
      <c r="P534" s="29" t="str">
        <f t="array" ref="P534">IFERROR(XLOOKUP(A534, '2_Capability_Map'!$C$2:$C$200, '2_Capability_Map'!$M$2:$M$200, "Active"), "Active")</f>
        <v>Active</v>
      </c>
    </row>
    <row r="535" ht="15.75" customHeight="1">
      <c r="A535" s="28" t="s">
        <v>1431</v>
      </c>
      <c r="B535" s="28" t="s">
        <v>1432</v>
      </c>
      <c r="C535" s="28" t="s">
        <v>8189</v>
      </c>
      <c r="D535" s="28" t="s">
        <v>8190</v>
      </c>
      <c r="E535" s="28" t="s">
        <v>9111</v>
      </c>
      <c r="F535" s="34" t="s">
        <v>8011</v>
      </c>
      <c r="G535" s="28" t="s">
        <v>8663</v>
      </c>
      <c r="H535" s="41" t="s">
        <v>8664</v>
      </c>
      <c r="I535" s="28" t="s">
        <v>9112</v>
      </c>
      <c r="J535" s="28" t="s">
        <v>8666</v>
      </c>
      <c r="K535" s="28" t="s">
        <v>9131</v>
      </c>
      <c r="L535" s="28" t="s">
        <v>7750</v>
      </c>
      <c r="M535" s="28" t="s">
        <v>8669</v>
      </c>
      <c r="N535" s="28" t="s">
        <v>8038</v>
      </c>
      <c r="O535" s="28" t="s">
        <v>8670</v>
      </c>
      <c r="P535" s="29" t="str">
        <f t="array" ref="P535">IFERROR(XLOOKUP(A535, '2_Capability_Map'!$C$2:$C$200, '2_Capability_Map'!$M$2:$M$200, "Active"), "Active")</f>
        <v>Active</v>
      </c>
    </row>
    <row r="536" ht="15.75" customHeight="1">
      <c r="A536" s="28" t="s">
        <v>1431</v>
      </c>
      <c r="B536" s="28" t="s">
        <v>1432</v>
      </c>
      <c r="C536" s="28" t="s">
        <v>8189</v>
      </c>
      <c r="D536" s="28" t="s">
        <v>8190</v>
      </c>
      <c r="E536" s="28" t="s">
        <v>9114</v>
      </c>
      <c r="F536" s="34" t="s">
        <v>8011</v>
      </c>
      <c r="G536" s="28" t="s">
        <v>8663</v>
      </c>
      <c r="H536" s="42" t="s">
        <v>8672</v>
      </c>
      <c r="I536" s="28" t="s">
        <v>9115</v>
      </c>
      <c r="J536" s="28" t="s">
        <v>8674</v>
      </c>
      <c r="K536" s="28" t="s">
        <v>9132</v>
      </c>
      <c r="L536" s="28" t="s">
        <v>7738</v>
      </c>
      <c r="M536" s="28" t="s">
        <v>8669</v>
      </c>
      <c r="N536" s="28" t="s">
        <v>8038</v>
      </c>
      <c r="O536" s="28" t="s">
        <v>8670</v>
      </c>
      <c r="P536" s="29" t="str">
        <f t="array" ref="P536">IFERROR(XLOOKUP(A536, '2_Capability_Map'!$C$2:$C$200, '2_Capability_Map'!$M$2:$M$200, "Active"), "Active")</f>
        <v>Active</v>
      </c>
    </row>
    <row r="537" ht="15.75" customHeight="1">
      <c r="A537" s="28" t="s">
        <v>1431</v>
      </c>
      <c r="B537" s="28" t="s">
        <v>1432</v>
      </c>
      <c r="C537" s="28" t="s">
        <v>8010</v>
      </c>
      <c r="D537" s="28" t="s">
        <v>8926</v>
      </c>
      <c r="E537" s="28" t="s">
        <v>8927</v>
      </c>
      <c r="F537" s="34" t="s">
        <v>8011</v>
      </c>
      <c r="G537" s="28" t="s">
        <v>8663</v>
      </c>
      <c r="H537" s="42" t="s">
        <v>8672</v>
      </c>
      <c r="I537" s="28" t="s">
        <v>8928</v>
      </c>
      <c r="J537" s="28" t="s">
        <v>8674</v>
      </c>
      <c r="K537" s="28" t="s">
        <v>9132</v>
      </c>
      <c r="L537" s="28" t="s">
        <v>7762</v>
      </c>
      <c r="M537" s="28" t="s">
        <v>8669</v>
      </c>
      <c r="N537" s="28" t="s">
        <v>8023</v>
      </c>
      <c r="O537" s="28" t="s">
        <v>8670</v>
      </c>
      <c r="P537" s="29" t="str">
        <f t="array" ref="P537">IFERROR(XLOOKUP(A537, '2_Capability_Map'!$C$2:$C$200, '2_Capability_Map'!$M$2:$M$200, "Active"), "Active")</f>
        <v>Active</v>
      </c>
    </row>
    <row r="538" ht="15.75" customHeight="1">
      <c r="A538" s="28" t="s">
        <v>1431</v>
      </c>
      <c r="B538" s="28" t="s">
        <v>1432</v>
      </c>
      <c r="C538" s="28" t="s">
        <v>8010</v>
      </c>
      <c r="D538" s="28" t="s">
        <v>8926</v>
      </c>
      <c r="E538" s="28" t="s">
        <v>1822</v>
      </c>
      <c r="F538" s="34" t="s">
        <v>8011</v>
      </c>
      <c r="G538" s="28" t="s">
        <v>8663</v>
      </c>
      <c r="H538" s="42" t="s">
        <v>8672</v>
      </c>
      <c r="I538" s="28" t="s">
        <v>8930</v>
      </c>
      <c r="J538" s="28" t="s">
        <v>8674</v>
      </c>
      <c r="K538" s="28" t="s">
        <v>9132</v>
      </c>
      <c r="L538" s="28" t="s">
        <v>7750</v>
      </c>
      <c r="M538" s="28" t="s">
        <v>8669</v>
      </c>
      <c r="N538" s="28" t="s">
        <v>8933</v>
      </c>
      <c r="O538" s="28" t="s">
        <v>8670</v>
      </c>
      <c r="P538" s="29" t="str">
        <f t="array" ref="P538">IFERROR(XLOOKUP(A538, '2_Capability_Map'!$C$2:$C$200, '2_Capability_Map'!$M$2:$M$200, "Active"), "Active")</f>
        <v>Active</v>
      </c>
    </row>
    <row r="539" ht="15.75" customHeight="1">
      <c r="A539" s="28" t="s">
        <v>1436</v>
      </c>
      <c r="B539" s="28" t="s">
        <v>1437</v>
      </c>
      <c r="C539" s="28" t="s">
        <v>8189</v>
      </c>
      <c r="D539" s="28" t="s">
        <v>8190</v>
      </c>
      <c r="E539" s="28" t="s">
        <v>9111</v>
      </c>
      <c r="F539" s="34" t="s">
        <v>8011</v>
      </c>
      <c r="G539" s="28" t="s">
        <v>8663</v>
      </c>
      <c r="H539" s="41" t="s">
        <v>8664</v>
      </c>
      <c r="I539" s="28" t="s">
        <v>9112</v>
      </c>
      <c r="J539" s="28" t="s">
        <v>8666</v>
      </c>
      <c r="K539" s="28" t="s">
        <v>9133</v>
      </c>
      <c r="L539" s="28" t="s">
        <v>7780</v>
      </c>
      <c r="M539" s="28" t="s">
        <v>8669</v>
      </c>
      <c r="N539" s="28" t="s">
        <v>8038</v>
      </c>
      <c r="O539" s="28" t="s">
        <v>8670</v>
      </c>
      <c r="P539" s="29" t="str">
        <f t="array" ref="P539">IFERROR(XLOOKUP(A539, '2_Capability_Map'!$C$2:$C$200, '2_Capability_Map'!$M$2:$M$200, "Active"), "Active")</f>
        <v>Active</v>
      </c>
    </row>
    <row r="540" ht="15.75" customHeight="1">
      <c r="A540" s="28" t="s">
        <v>1436</v>
      </c>
      <c r="B540" s="28" t="s">
        <v>1437</v>
      </c>
      <c r="C540" s="28" t="s">
        <v>8189</v>
      </c>
      <c r="D540" s="28" t="s">
        <v>8190</v>
      </c>
      <c r="E540" s="28" t="s">
        <v>9114</v>
      </c>
      <c r="F540" s="34" t="s">
        <v>8011</v>
      </c>
      <c r="G540" s="28" t="s">
        <v>8663</v>
      </c>
      <c r="H540" s="42" t="s">
        <v>8672</v>
      </c>
      <c r="I540" s="28" t="s">
        <v>9115</v>
      </c>
      <c r="J540" s="28" t="s">
        <v>8674</v>
      </c>
      <c r="K540" s="28" t="s">
        <v>9134</v>
      </c>
      <c r="L540" s="28" t="s">
        <v>7768</v>
      </c>
      <c r="M540" s="28" t="s">
        <v>8669</v>
      </c>
      <c r="N540" s="28" t="s">
        <v>8038</v>
      </c>
      <c r="O540" s="28" t="s">
        <v>8670</v>
      </c>
      <c r="P540" s="29" t="str">
        <f t="array" ref="P540">IFERROR(XLOOKUP(A540, '2_Capability_Map'!$C$2:$C$200, '2_Capability_Map'!$M$2:$M$200, "Active"), "Active")</f>
        <v>Active</v>
      </c>
    </row>
    <row r="541" ht="15.75" customHeight="1">
      <c r="A541" s="28" t="s">
        <v>1436</v>
      </c>
      <c r="B541" s="28" t="s">
        <v>1437</v>
      </c>
      <c r="C541" s="28" t="s">
        <v>8010</v>
      </c>
      <c r="D541" s="28" t="s">
        <v>8926</v>
      </c>
      <c r="E541" s="28" t="s">
        <v>8927</v>
      </c>
      <c r="F541" s="34" t="s">
        <v>8011</v>
      </c>
      <c r="G541" s="28" t="s">
        <v>8663</v>
      </c>
      <c r="H541" s="42" t="s">
        <v>8672</v>
      </c>
      <c r="I541" s="28" t="s">
        <v>8928</v>
      </c>
      <c r="J541" s="28" t="s">
        <v>8674</v>
      </c>
      <c r="K541" s="28" t="s">
        <v>9134</v>
      </c>
      <c r="L541" s="28" t="s">
        <v>7792</v>
      </c>
      <c r="M541" s="28" t="s">
        <v>8669</v>
      </c>
      <c r="N541" s="28" t="s">
        <v>8023</v>
      </c>
      <c r="O541" s="28" t="s">
        <v>8670</v>
      </c>
      <c r="P541" s="29" t="str">
        <f t="array" ref="P541">IFERROR(XLOOKUP(A541, '2_Capability_Map'!$C$2:$C$200, '2_Capability_Map'!$M$2:$M$200, "Active"), "Active")</f>
        <v>Active</v>
      </c>
    </row>
    <row r="542" ht="15.75" customHeight="1">
      <c r="A542" s="28" t="s">
        <v>1436</v>
      </c>
      <c r="B542" s="28" t="s">
        <v>1437</v>
      </c>
      <c r="C542" s="28" t="s">
        <v>8010</v>
      </c>
      <c r="D542" s="28" t="s">
        <v>8926</v>
      </c>
      <c r="E542" s="28" t="s">
        <v>1822</v>
      </c>
      <c r="F542" s="34" t="s">
        <v>8011</v>
      </c>
      <c r="G542" s="28" t="s">
        <v>8663</v>
      </c>
      <c r="H542" s="42" t="s">
        <v>8672</v>
      </c>
      <c r="I542" s="28" t="s">
        <v>8930</v>
      </c>
      <c r="J542" s="28" t="s">
        <v>8674</v>
      </c>
      <c r="K542" s="28" t="s">
        <v>9134</v>
      </c>
      <c r="L542" s="28" t="s">
        <v>7780</v>
      </c>
      <c r="M542" s="28" t="s">
        <v>8669</v>
      </c>
      <c r="N542" s="28" t="s">
        <v>8933</v>
      </c>
      <c r="O542" s="28" t="s">
        <v>8670</v>
      </c>
      <c r="P542" s="29" t="str">
        <f t="array" ref="P542">IFERROR(XLOOKUP(A542, '2_Capability_Map'!$C$2:$C$200, '2_Capability_Map'!$M$2:$M$200, "Active"), "Active")</f>
        <v>Active</v>
      </c>
    </row>
    <row r="543" ht="15.75" customHeight="1">
      <c r="A543" s="28" t="s">
        <v>646</v>
      </c>
      <c r="B543" s="28" t="s">
        <v>647</v>
      </c>
      <c r="C543" s="28" t="s">
        <v>8189</v>
      </c>
      <c r="D543" s="28" t="s">
        <v>8190</v>
      </c>
      <c r="E543" s="28" t="s">
        <v>9111</v>
      </c>
      <c r="F543" s="34" t="s">
        <v>8011</v>
      </c>
      <c r="G543" s="28" t="s">
        <v>8663</v>
      </c>
      <c r="H543" s="41" t="s">
        <v>8664</v>
      </c>
      <c r="I543" s="28" t="s">
        <v>9112</v>
      </c>
      <c r="J543" s="28" t="s">
        <v>8666</v>
      </c>
      <c r="K543" s="28" t="s">
        <v>9135</v>
      </c>
      <c r="L543" s="28" t="s">
        <v>9136</v>
      </c>
      <c r="M543" s="28" t="s">
        <v>4877</v>
      </c>
      <c r="N543" s="28" t="s">
        <v>8038</v>
      </c>
      <c r="O543" s="28" t="s">
        <v>8670</v>
      </c>
      <c r="P543" s="29" t="str">
        <f t="array" ref="P543">IFERROR(XLOOKUP(A543, '2_Capability_Map'!$C$2:$C$200, '2_Capability_Map'!$M$2:$M$200, "Active"), "Active")</f>
        <v>Active</v>
      </c>
    </row>
    <row r="544" ht="15.75" customHeight="1">
      <c r="A544" s="28" t="s">
        <v>646</v>
      </c>
      <c r="B544" s="28" t="s">
        <v>647</v>
      </c>
      <c r="C544" s="28" t="s">
        <v>8189</v>
      </c>
      <c r="D544" s="28" t="s">
        <v>8190</v>
      </c>
      <c r="E544" s="28" t="s">
        <v>9114</v>
      </c>
      <c r="F544" s="34" t="s">
        <v>8011</v>
      </c>
      <c r="G544" s="28" t="s">
        <v>8663</v>
      </c>
      <c r="H544" s="42" t="s">
        <v>8672</v>
      </c>
      <c r="I544" s="28" t="s">
        <v>9115</v>
      </c>
      <c r="J544" s="28" t="s">
        <v>8674</v>
      </c>
      <c r="K544" s="28" t="s">
        <v>9137</v>
      </c>
      <c r="L544" s="28" t="s">
        <v>4878</v>
      </c>
      <c r="M544" s="28" t="s">
        <v>4877</v>
      </c>
      <c r="N544" s="28" t="s">
        <v>8038</v>
      </c>
      <c r="O544" s="28" t="s">
        <v>8670</v>
      </c>
      <c r="P544" s="29" t="str">
        <f t="array" ref="P544">IFERROR(XLOOKUP(A544, '2_Capability_Map'!$C$2:$C$200, '2_Capability_Map'!$M$2:$M$200, "Active"), "Active")</f>
        <v>Active</v>
      </c>
    </row>
    <row r="545" ht="15.75" customHeight="1">
      <c r="A545" s="28" t="s">
        <v>646</v>
      </c>
      <c r="B545" s="28" t="s">
        <v>647</v>
      </c>
      <c r="C545" s="28" t="s">
        <v>8010</v>
      </c>
      <c r="D545" s="28" t="s">
        <v>8926</v>
      </c>
      <c r="E545" s="28" t="s">
        <v>8927</v>
      </c>
      <c r="F545" s="34" t="s">
        <v>8011</v>
      </c>
      <c r="G545" s="28" t="s">
        <v>8663</v>
      </c>
      <c r="H545" s="42" t="s">
        <v>8672</v>
      </c>
      <c r="I545" s="28" t="s">
        <v>8928</v>
      </c>
      <c r="J545" s="28" t="s">
        <v>8674</v>
      </c>
      <c r="K545" s="28" t="s">
        <v>9137</v>
      </c>
      <c r="L545" s="28" t="s">
        <v>9138</v>
      </c>
      <c r="M545" s="28" t="s">
        <v>4877</v>
      </c>
      <c r="N545" s="28" t="s">
        <v>8023</v>
      </c>
      <c r="O545" s="28" t="s">
        <v>8670</v>
      </c>
      <c r="P545" s="29" t="str">
        <f t="array" ref="P545">IFERROR(XLOOKUP(A545, '2_Capability_Map'!$C$2:$C$200, '2_Capability_Map'!$M$2:$M$200, "Active"), "Active")</f>
        <v>Active</v>
      </c>
    </row>
    <row r="546" ht="15.75" customHeight="1">
      <c r="A546" s="28" t="s">
        <v>646</v>
      </c>
      <c r="B546" s="28" t="s">
        <v>647</v>
      </c>
      <c r="C546" s="28" t="s">
        <v>8010</v>
      </c>
      <c r="D546" s="28" t="s">
        <v>8926</v>
      </c>
      <c r="E546" s="28" t="s">
        <v>1822</v>
      </c>
      <c r="F546" s="34" t="s">
        <v>8011</v>
      </c>
      <c r="G546" s="28" t="s">
        <v>8663</v>
      </c>
      <c r="H546" s="42" t="s">
        <v>8672</v>
      </c>
      <c r="I546" s="28" t="s">
        <v>8930</v>
      </c>
      <c r="J546" s="28" t="s">
        <v>8674</v>
      </c>
      <c r="K546" s="28" t="s">
        <v>9137</v>
      </c>
      <c r="L546" s="28" t="s">
        <v>9136</v>
      </c>
      <c r="M546" s="28" t="s">
        <v>4877</v>
      </c>
      <c r="N546" s="28" t="s">
        <v>8933</v>
      </c>
      <c r="O546" s="28" t="s">
        <v>8670</v>
      </c>
      <c r="P546" s="29" t="str">
        <f t="array" ref="P546">IFERROR(XLOOKUP(A546, '2_Capability_Map'!$C$2:$C$200, '2_Capability_Map'!$M$2:$M$200, "Active"), "Active")</f>
        <v>Active</v>
      </c>
    </row>
    <row r="547" ht="15.75" customHeight="1">
      <c r="A547" s="28" t="s">
        <v>652</v>
      </c>
      <c r="B547" s="28" t="s">
        <v>653</v>
      </c>
      <c r="C547" s="28" t="s">
        <v>8189</v>
      </c>
      <c r="D547" s="28" t="s">
        <v>8190</v>
      </c>
      <c r="E547" s="28" t="s">
        <v>9111</v>
      </c>
      <c r="F547" s="34" t="s">
        <v>8011</v>
      </c>
      <c r="G547" s="28" t="s">
        <v>8663</v>
      </c>
      <c r="H547" s="41" t="s">
        <v>8664</v>
      </c>
      <c r="I547" s="28" t="s">
        <v>9112</v>
      </c>
      <c r="J547" s="28" t="s">
        <v>8666</v>
      </c>
      <c r="K547" s="28" t="s">
        <v>9139</v>
      </c>
      <c r="L547" s="28" t="s">
        <v>9140</v>
      </c>
      <c r="M547" s="28" t="s">
        <v>4891</v>
      </c>
      <c r="N547" s="28" t="s">
        <v>8038</v>
      </c>
      <c r="O547" s="28" t="s">
        <v>8670</v>
      </c>
      <c r="P547" s="29" t="str">
        <f t="array" ref="P547">IFERROR(XLOOKUP(A547, '2_Capability_Map'!$C$2:$C$200, '2_Capability_Map'!$M$2:$M$200, "Active"), "Active")</f>
        <v>Active</v>
      </c>
    </row>
    <row r="548" ht="15.75" customHeight="1">
      <c r="A548" s="28" t="s">
        <v>652</v>
      </c>
      <c r="B548" s="28" t="s">
        <v>653</v>
      </c>
      <c r="C548" s="28" t="s">
        <v>8189</v>
      </c>
      <c r="D548" s="28" t="s">
        <v>8190</v>
      </c>
      <c r="E548" s="28" t="s">
        <v>9114</v>
      </c>
      <c r="F548" s="34" t="s">
        <v>8011</v>
      </c>
      <c r="G548" s="28" t="s">
        <v>8663</v>
      </c>
      <c r="H548" s="42" t="s">
        <v>8672</v>
      </c>
      <c r="I548" s="28" t="s">
        <v>9115</v>
      </c>
      <c r="J548" s="28" t="s">
        <v>8674</v>
      </c>
      <c r="K548" s="28" t="s">
        <v>9141</v>
      </c>
      <c r="L548" s="28" t="s">
        <v>4892</v>
      </c>
      <c r="M548" s="28" t="s">
        <v>4891</v>
      </c>
      <c r="N548" s="28" t="s">
        <v>8038</v>
      </c>
      <c r="O548" s="28" t="s">
        <v>8670</v>
      </c>
      <c r="P548" s="29" t="str">
        <f t="array" ref="P548">IFERROR(XLOOKUP(A548, '2_Capability_Map'!$C$2:$C$200, '2_Capability_Map'!$M$2:$M$200, "Active"), "Active")</f>
        <v>Active</v>
      </c>
    </row>
    <row r="549" ht="15.75" customHeight="1">
      <c r="A549" s="28" t="s">
        <v>652</v>
      </c>
      <c r="B549" s="28" t="s">
        <v>653</v>
      </c>
      <c r="C549" s="28" t="s">
        <v>8010</v>
      </c>
      <c r="D549" s="28" t="s">
        <v>8926</v>
      </c>
      <c r="E549" s="28" t="s">
        <v>8927</v>
      </c>
      <c r="F549" s="34" t="s">
        <v>8011</v>
      </c>
      <c r="G549" s="28" t="s">
        <v>8663</v>
      </c>
      <c r="H549" s="42" t="s">
        <v>8672</v>
      </c>
      <c r="I549" s="28" t="s">
        <v>8928</v>
      </c>
      <c r="J549" s="28" t="s">
        <v>8674</v>
      </c>
      <c r="K549" s="28" t="s">
        <v>9141</v>
      </c>
      <c r="L549" s="28" t="s">
        <v>9142</v>
      </c>
      <c r="M549" s="28" t="s">
        <v>4891</v>
      </c>
      <c r="N549" s="28" t="s">
        <v>8023</v>
      </c>
      <c r="O549" s="28" t="s">
        <v>8670</v>
      </c>
      <c r="P549" s="29" t="str">
        <f t="array" ref="P549">IFERROR(XLOOKUP(A549, '2_Capability_Map'!$C$2:$C$200, '2_Capability_Map'!$M$2:$M$200, "Active"), "Active")</f>
        <v>Active</v>
      </c>
    </row>
    <row r="550" ht="15.75" customHeight="1">
      <c r="A550" s="28" t="s">
        <v>652</v>
      </c>
      <c r="B550" s="28" t="s">
        <v>653</v>
      </c>
      <c r="C550" s="28" t="s">
        <v>8010</v>
      </c>
      <c r="D550" s="28" t="s">
        <v>8926</v>
      </c>
      <c r="E550" s="28" t="s">
        <v>1822</v>
      </c>
      <c r="F550" s="34" t="s">
        <v>8011</v>
      </c>
      <c r="G550" s="28" t="s">
        <v>8663</v>
      </c>
      <c r="H550" s="42" t="s">
        <v>8672</v>
      </c>
      <c r="I550" s="28" t="s">
        <v>8930</v>
      </c>
      <c r="J550" s="28" t="s">
        <v>8674</v>
      </c>
      <c r="K550" s="28" t="s">
        <v>9141</v>
      </c>
      <c r="L550" s="28" t="s">
        <v>9140</v>
      </c>
      <c r="M550" s="28" t="s">
        <v>4891</v>
      </c>
      <c r="N550" s="28" t="s">
        <v>8933</v>
      </c>
      <c r="O550" s="28" t="s">
        <v>8670</v>
      </c>
      <c r="P550" s="29" t="str">
        <f t="array" ref="P550">IFERROR(XLOOKUP(A550, '2_Capability_Map'!$C$2:$C$200, '2_Capability_Map'!$M$2:$M$200, "Active"), "Active")</f>
        <v>Active</v>
      </c>
    </row>
    <row r="551" ht="15.75" customHeight="1">
      <c r="A551" s="28" t="s">
        <v>657</v>
      </c>
      <c r="B551" s="28" t="s">
        <v>658</v>
      </c>
      <c r="C551" s="28" t="s">
        <v>8189</v>
      </c>
      <c r="D551" s="28" t="s">
        <v>8190</v>
      </c>
      <c r="E551" s="28" t="s">
        <v>9111</v>
      </c>
      <c r="F551" s="34" t="s">
        <v>8011</v>
      </c>
      <c r="G551" s="28" t="s">
        <v>8663</v>
      </c>
      <c r="H551" s="41" t="s">
        <v>8664</v>
      </c>
      <c r="I551" s="28" t="s">
        <v>9112</v>
      </c>
      <c r="J551" s="28" t="s">
        <v>8666</v>
      </c>
      <c r="K551" s="28" t="s">
        <v>9143</v>
      </c>
      <c r="L551" s="28" t="s">
        <v>9144</v>
      </c>
      <c r="M551" s="28" t="s">
        <v>4921</v>
      </c>
      <c r="N551" s="28" t="s">
        <v>8038</v>
      </c>
      <c r="O551" s="28" t="s">
        <v>8670</v>
      </c>
      <c r="P551" s="29" t="str">
        <f t="array" ref="P551">IFERROR(XLOOKUP(A551, '2_Capability_Map'!$C$2:$C$200, '2_Capability_Map'!$M$2:$M$200, "Active"), "Active")</f>
        <v>Active</v>
      </c>
    </row>
    <row r="552" ht="15.75" customHeight="1">
      <c r="A552" s="28" t="s">
        <v>657</v>
      </c>
      <c r="B552" s="28" t="s">
        <v>658</v>
      </c>
      <c r="C552" s="28" t="s">
        <v>8189</v>
      </c>
      <c r="D552" s="28" t="s">
        <v>8190</v>
      </c>
      <c r="E552" s="28" t="s">
        <v>9114</v>
      </c>
      <c r="F552" s="34" t="s">
        <v>8011</v>
      </c>
      <c r="G552" s="28" t="s">
        <v>8663</v>
      </c>
      <c r="H552" s="42" t="s">
        <v>8672</v>
      </c>
      <c r="I552" s="28" t="s">
        <v>9115</v>
      </c>
      <c r="J552" s="28" t="s">
        <v>8674</v>
      </c>
      <c r="K552" s="28" t="s">
        <v>9145</v>
      </c>
      <c r="L552" s="28" t="s">
        <v>4922</v>
      </c>
      <c r="M552" s="28" t="s">
        <v>4921</v>
      </c>
      <c r="N552" s="28" t="s">
        <v>8038</v>
      </c>
      <c r="O552" s="28" t="s">
        <v>8670</v>
      </c>
      <c r="P552" s="29" t="str">
        <f t="array" ref="P552">IFERROR(XLOOKUP(A552, '2_Capability_Map'!$C$2:$C$200, '2_Capability_Map'!$M$2:$M$200, "Active"), "Active")</f>
        <v>Active</v>
      </c>
    </row>
    <row r="553" ht="15.75" customHeight="1">
      <c r="A553" s="28" t="s">
        <v>657</v>
      </c>
      <c r="B553" s="28" t="s">
        <v>658</v>
      </c>
      <c r="C553" s="28" t="s">
        <v>8010</v>
      </c>
      <c r="D553" s="28" t="s">
        <v>8926</v>
      </c>
      <c r="E553" s="28" t="s">
        <v>8927</v>
      </c>
      <c r="F553" s="34" t="s">
        <v>8011</v>
      </c>
      <c r="G553" s="28" t="s">
        <v>8663</v>
      </c>
      <c r="H553" s="42" t="s">
        <v>8672</v>
      </c>
      <c r="I553" s="28" t="s">
        <v>8928</v>
      </c>
      <c r="J553" s="28" t="s">
        <v>8674</v>
      </c>
      <c r="K553" s="28" t="s">
        <v>9145</v>
      </c>
      <c r="L553" s="28" t="s">
        <v>9146</v>
      </c>
      <c r="M553" s="28" t="s">
        <v>4921</v>
      </c>
      <c r="N553" s="28" t="s">
        <v>8023</v>
      </c>
      <c r="O553" s="28" t="s">
        <v>8670</v>
      </c>
      <c r="P553" s="29" t="str">
        <f t="array" ref="P553">IFERROR(XLOOKUP(A553, '2_Capability_Map'!$C$2:$C$200, '2_Capability_Map'!$M$2:$M$200, "Active"), "Active")</f>
        <v>Active</v>
      </c>
    </row>
    <row r="554" ht="15.75" customHeight="1">
      <c r="A554" s="28" t="s">
        <v>657</v>
      </c>
      <c r="B554" s="28" t="s">
        <v>658</v>
      </c>
      <c r="C554" s="28" t="s">
        <v>8010</v>
      </c>
      <c r="D554" s="28" t="s">
        <v>8926</v>
      </c>
      <c r="E554" s="28" t="s">
        <v>1822</v>
      </c>
      <c r="F554" s="34" t="s">
        <v>8011</v>
      </c>
      <c r="G554" s="28" t="s">
        <v>8663</v>
      </c>
      <c r="H554" s="42" t="s">
        <v>8672</v>
      </c>
      <c r="I554" s="28" t="s">
        <v>8930</v>
      </c>
      <c r="J554" s="28" t="s">
        <v>8674</v>
      </c>
      <c r="K554" s="28" t="s">
        <v>9145</v>
      </c>
      <c r="L554" s="28" t="s">
        <v>9144</v>
      </c>
      <c r="M554" s="28" t="s">
        <v>4921</v>
      </c>
      <c r="N554" s="28" t="s">
        <v>8933</v>
      </c>
      <c r="O554" s="28" t="s">
        <v>8670</v>
      </c>
      <c r="P554" s="29" t="str">
        <f t="array" ref="P554">IFERROR(XLOOKUP(A554, '2_Capability_Map'!$C$2:$C$200, '2_Capability_Map'!$M$2:$M$200, "Active"), "Active")</f>
        <v>Active</v>
      </c>
    </row>
    <row r="555" ht="15.75" customHeight="1">
      <c r="A555" s="28" t="s">
        <v>662</v>
      </c>
      <c r="B555" s="28" t="s">
        <v>663</v>
      </c>
      <c r="C555" s="28" t="s">
        <v>8189</v>
      </c>
      <c r="D555" s="28" t="s">
        <v>8190</v>
      </c>
      <c r="E555" s="28" t="s">
        <v>9111</v>
      </c>
      <c r="F555" s="34" t="s">
        <v>8011</v>
      </c>
      <c r="G555" s="28" t="s">
        <v>8663</v>
      </c>
      <c r="H555" s="41" t="s">
        <v>8664</v>
      </c>
      <c r="I555" s="28" t="s">
        <v>9112</v>
      </c>
      <c r="J555" s="28" t="s">
        <v>8666</v>
      </c>
      <c r="K555" s="28" t="s">
        <v>9147</v>
      </c>
      <c r="L555" s="28" t="s">
        <v>9148</v>
      </c>
      <c r="M555" s="28" t="s">
        <v>4951</v>
      </c>
      <c r="N555" s="28" t="s">
        <v>8038</v>
      </c>
      <c r="O555" s="28" t="s">
        <v>8670</v>
      </c>
      <c r="P555" s="29" t="str">
        <f t="array" ref="P555">IFERROR(XLOOKUP(A555, '2_Capability_Map'!$C$2:$C$200, '2_Capability_Map'!$M$2:$M$200, "Active"), "Active")</f>
        <v>Active</v>
      </c>
    </row>
    <row r="556" ht="15.75" customHeight="1">
      <c r="A556" s="28" t="s">
        <v>662</v>
      </c>
      <c r="B556" s="28" t="s">
        <v>663</v>
      </c>
      <c r="C556" s="28" t="s">
        <v>8189</v>
      </c>
      <c r="D556" s="28" t="s">
        <v>8190</v>
      </c>
      <c r="E556" s="28" t="s">
        <v>9114</v>
      </c>
      <c r="F556" s="34" t="s">
        <v>8011</v>
      </c>
      <c r="G556" s="28" t="s">
        <v>8663</v>
      </c>
      <c r="H556" s="42" t="s">
        <v>8672</v>
      </c>
      <c r="I556" s="28" t="s">
        <v>9115</v>
      </c>
      <c r="J556" s="28" t="s">
        <v>8674</v>
      </c>
      <c r="K556" s="28" t="s">
        <v>9149</v>
      </c>
      <c r="L556" s="28" t="s">
        <v>4952</v>
      </c>
      <c r="M556" s="28" t="s">
        <v>4951</v>
      </c>
      <c r="N556" s="28" t="s">
        <v>8038</v>
      </c>
      <c r="O556" s="28" t="s">
        <v>8670</v>
      </c>
      <c r="P556" s="29" t="str">
        <f t="array" ref="P556">IFERROR(XLOOKUP(A556, '2_Capability_Map'!$C$2:$C$200, '2_Capability_Map'!$M$2:$M$200, "Active"), "Active")</f>
        <v>Active</v>
      </c>
    </row>
    <row r="557" ht="15.75" customHeight="1">
      <c r="A557" s="28" t="s">
        <v>662</v>
      </c>
      <c r="B557" s="28" t="s">
        <v>663</v>
      </c>
      <c r="C557" s="28" t="s">
        <v>8010</v>
      </c>
      <c r="D557" s="28" t="s">
        <v>8926</v>
      </c>
      <c r="E557" s="28" t="s">
        <v>8927</v>
      </c>
      <c r="F557" s="34" t="s">
        <v>8011</v>
      </c>
      <c r="G557" s="28" t="s">
        <v>8663</v>
      </c>
      <c r="H557" s="42" t="s">
        <v>8672</v>
      </c>
      <c r="I557" s="28" t="s">
        <v>8928</v>
      </c>
      <c r="J557" s="28" t="s">
        <v>8674</v>
      </c>
      <c r="K557" s="28" t="s">
        <v>9149</v>
      </c>
      <c r="L557" s="28" t="s">
        <v>9150</v>
      </c>
      <c r="M557" s="28" t="s">
        <v>4951</v>
      </c>
      <c r="N557" s="28" t="s">
        <v>8023</v>
      </c>
      <c r="O557" s="28" t="s">
        <v>8670</v>
      </c>
      <c r="P557" s="29" t="str">
        <f t="array" ref="P557">IFERROR(XLOOKUP(A557, '2_Capability_Map'!$C$2:$C$200, '2_Capability_Map'!$M$2:$M$200, "Active"), "Active")</f>
        <v>Active</v>
      </c>
    </row>
    <row r="558" ht="15.75" customHeight="1">
      <c r="A558" s="28" t="s">
        <v>662</v>
      </c>
      <c r="B558" s="28" t="s">
        <v>663</v>
      </c>
      <c r="C558" s="28" t="s">
        <v>8010</v>
      </c>
      <c r="D558" s="28" t="s">
        <v>8926</v>
      </c>
      <c r="E558" s="28" t="s">
        <v>1822</v>
      </c>
      <c r="F558" s="34" t="s">
        <v>8011</v>
      </c>
      <c r="G558" s="28" t="s">
        <v>8663</v>
      </c>
      <c r="H558" s="42" t="s">
        <v>8672</v>
      </c>
      <c r="I558" s="28" t="s">
        <v>8930</v>
      </c>
      <c r="J558" s="28" t="s">
        <v>8674</v>
      </c>
      <c r="K558" s="28" t="s">
        <v>9149</v>
      </c>
      <c r="L558" s="28" t="s">
        <v>9148</v>
      </c>
      <c r="M558" s="28" t="s">
        <v>4951</v>
      </c>
      <c r="N558" s="28" t="s">
        <v>8933</v>
      </c>
      <c r="O558" s="28" t="s">
        <v>8670</v>
      </c>
      <c r="P558" s="29" t="str">
        <f t="array" ref="P558">IFERROR(XLOOKUP(A558, '2_Capability_Map'!$C$2:$C$200, '2_Capability_Map'!$M$2:$M$200, "Active"), "Active")</f>
        <v>Active</v>
      </c>
    </row>
    <row r="559" ht="15.75" customHeight="1">
      <c r="A559" s="28" t="s">
        <v>667</v>
      </c>
      <c r="B559" s="28" t="s">
        <v>668</v>
      </c>
      <c r="C559" s="28" t="s">
        <v>8189</v>
      </c>
      <c r="D559" s="28" t="s">
        <v>8190</v>
      </c>
      <c r="E559" s="28" t="s">
        <v>9111</v>
      </c>
      <c r="F559" s="34" t="s">
        <v>8011</v>
      </c>
      <c r="G559" s="28" t="s">
        <v>8663</v>
      </c>
      <c r="H559" s="41" t="s">
        <v>8664</v>
      </c>
      <c r="I559" s="28" t="s">
        <v>9112</v>
      </c>
      <c r="J559" s="28" t="s">
        <v>8666</v>
      </c>
      <c r="K559" s="28" t="s">
        <v>9151</v>
      </c>
      <c r="L559" s="28" t="s">
        <v>9152</v>
      </c>
      <c r="M559" s="28" t="s">
        <v>4969</v>
      </c>
      <c r="N559" s="28" t="s">
        <v>8038</v>
      </c>
      <c r="O559" s="28" t="s">
        <v>8670</v>
      </c>
      <c r="P559" s="29" t="str">
        <f t="array" ref="P559">IFERROR(XLOOKUP(A559, '2_Capability_Map'!$C$2:$C$200, '2_Capability_Map'!$M$2:$M$200, "Active"), "Active")</f>
        <v>Active</v>
      </c>
    </row>
    <row r="560" ht="15.75" customHeight="1">
      <c r="A560" s="28" t="s">
        <v>667</v>
      </c>
      <c r="B560" s="28" t="s">
        <v>668</v>
      </c>
      <c r="C560" s="28" t="s">
        <v>8189</v>
      </c>
      <c r="D560" s="28" t="s">
        <v>8190</v>
      </c>
      <c r="E560" s="28" t="s">
        <v>9114</v>
      </c>
      <c r="F560" s="34" t="s">
        <v>8011</v>
      </c>
      <c r="G560" s="28" t="s">
        <v>8663</v>
      </c>
      <c r="H560" s="42" t="s">
        <v>8672</v>
      </c>
      <c r="I560" s="28" t="s">
        <v>9115</v>
      </c>
      <c r="J560" s="28" t="s">
        <v>8674</v>
      </c>
      <c r="K560" s="28" t="s">
        <v>9153</v>
      </c>
      <c r="L560" s="28" t="s">
        <v>4970</v>
      </c>
      <c r="M560" s="28" t="s">
        <v>4969</v>
      </c>
      <c r="N560" s="28" t="s">
        <v>8038</v>
      </c>
      <c r="O560" s="28" t="s">
        <v>8670</v>
      </c>
      <c r="P560" s="29" t="str">
        <f t="array" ref="P560">IFERROR(XLOOKUP(A560, '2_Capability_Map'!$C$2:$C$200, '2_Capability_Map'!$M$2:$M$200, "Active"), "Active")</f>
        <v>Active</v>
      </c>
    </row>
    <row r="561" ht="15.75" customHeight="1">
      <c r="A561" s="28" t="s">
        <v>667</v>
      </c>
      <c r="B561" s="28" t="s">
        <v>668</v>
      </c>
      <c r="C561" s="28" t="s">
        <v>8010</v>
      </c>
      <c r="D561" s="28" t="s">
        <v>8926</v>
      </c>
      <c r="E561" s="28" t="s">
        <v>8927</v>
      </c>
      <c r="F561" s="34" t="s">
        <v>8011</v>
      </c>
      <c r="G561" s="28" t="s">
        <v>8663</v>
      </c>
      <c r="H561" s="42" t="s">
        <v>8672</v>
      </c>
      <c r="I561" s="28" t="s">
        <v>8928</v>
      </c>
      <c r="J561" s="28" t="s">
        <v>8674</v>
      </c>
      <c r="K561" s="28" t="s">
        <v>9153</v>
      </c>
      <c r="L561" s="28" t="s">
        <v>9154</v>
      </c>
      <c r="M561" s="28" t="s">
        <v>4969</v>
      </c>
      <c r="N561" s="28" t="s">
        <v>8023</v>
      </c>
      <c r="O561" s="28" t="s">
        <v>8670</v>
      </c>
      <c r="P561" s="29" t="str">
        <f t="array" ref="P561">IFERROR(XLOOKUP(A561, '2_Capability_Map'!$C$2:$C$200, '2_Capability_Map'!$M$2:$M$200, "Active"), "Active")</f>
        <v>Active</v>
      </c>
    </row>
    <row r="562" ht="15.75" customHeight="1">
      <c r="A562" s="28" t="s">
        <v>667</v>
      </c>
      <c r="B562" s="28" t="s">
        <v>668</v>
      </c>
      <c r="C562" s="28" t="s">
        <v>8010</v>
      </c>
      <c r="D562" s="28" t="s">
        <v>8926</v>
      </c>
      <c r="E562" s="28" t="s">
        <v>1822</v>
      </c>
      <c r="F562" s="34" t="s">
        <v>8011</v>
      </c>
      <c r="G562" s="28" t="s">
        <v>8663</v>
      </c>
      <c r="H562" s="42" t="s">
        <v>8672</v>
      </c>
      <c r="I562" s="28" t="s">
        <v>8930</v>
      </c>
      <c r="J562" s="28" t="s">
        <v>8674</v>
      </c>
      <c r="K562" s="28" t="s">
        <v>9153</v>
      </c>
      <c r="L562" s="28" t="s">
        <v>9152</v>
      </c>
      <c r="M562" s="28" t="s">
        <v>4969</v>
      </c>
      <c r="N562" s="28" t="s">
        <v>8933</v>
      </c>
      <c r="O562" s="28" t="s">
        <v>8670</v>
      </c>
      <c r="P562" s="29" t="str">
        <f t="array" ref="P562">IFERROR(XLOOKUP(A562, '2_Capability_Map'!$C$2:$C$200, '2_Capability_Map'!$M$2:$M$200, "Active"), "Active")</f>
        <v>Active</v>
      </c>
    </row>
    <row r="563" ht="15.75" customHeight="1">
      <c r="A563" s="28" t="s">
        <v>673</v>
      </c>
      <c r="B563" s="28" t="s">
        <v>674</v>
      </c>
      <c r="C563" s="28" t="s">
        <v>8056</v>
      </c>
      <c r="D563" s="28" t="s">
        <v>8734</v>
      </c>
      <c r="E563" s="28" t="s">
        <v>8735</v>
      </c>
      <c r="F563" s="34" t="s">
        <v>8011</v>
      </c>
      <c r="G563" s="28" t="s">
        <v>8736</v>
      </c>
      <c r="H563" s="42" t="s">
        <v>8672</v>
      </c>
      <c r="I563" s="28" t="s">
        <v>8737</v>
      </c>
      <c r="J563" s="28" t="s">
        <v>8674</v>
      </c>
      <c r="K563" s="28" t="s">
        <v>9155</v>
      </c>
      <c r="L563" s="28" t="s">
        <v>3144</v>
      </c>
      <c r="M563" s="28" t="s">
        <v>8669</v>
      </c>
      <c r="N563" s="28" t="s">
        <v>8038</v>
      </c>
      <c r="O563" s="28" t="s">
        <v>8670</v>
      </c>
      <c r="P563" s="29" t="str">
        <f t="array" ref="P563">IFERROR(XLOOKUP(A563, '2_Capability_Map'!$C$2:$C$200, '2_Capability_Map'!$M$2:$M$200, "Active"), "Active")</f>
        <v>Active</v>
      </c>
    </row>
    <row r="564" ht="15.75" customHeight="1">
      <c r="A564" s="28" t="s">
        <v>673</v>
      </c>
      <c r="B564" s="28" t="s">
        <v>674</v>
      </c>
      <c r="C564" s="28" t="s">
        <v>8056</v>
      </c>
      <c r="D564" s="28" t="s">
        <v>8734</v>
      </c>
      <c r="E564" s="28" t="s">
        <v>1541</v>
      </c>
      <c r="F564" s="34" t="s">
        <v>8011</v>
      </c>
      <c r="G564" s="28" t="s">
        <v>8663</v>
      </c>
      <c r="H564" s="42" t="s">
        <v>8672</v>
      </c>
      <c r="I564" s="28" t="s">
        <v>9156</v>
      </c>
      <c r="J564" s="28" t="s">
        <v>8674</v>
      </c>
      <c r="K564" s="28" t="s">
        <v>9155</v>
      </c>
      <c r="L564" s="28" t="s">
        <v>3144</v>
      </c>
      <c r="M564" s="28" t="s">
        <v>8669</v>
      </c>
      <c r="N564" s="28" t="s">
        <v>8743</v>
      </c>
      <c r="O564" s="28" t="s">
        <v>8670</v>
      </c>
      <c r="P564" s="29" t="str">
        <f t="array" ref="P564">IFERROR(XLOOKUP(A564, '2_Capability_Map'!$C$2:$C$200, '2_Capability_Map'!$M$2:$M$200, "Active"), "Active")</f>
        <v>Active</v>
      </c>
    </row>
    <row r="565" ht="15.75" customHeight="1">
      <c r="A565" s="28" t="s">
        <v>673</v>
      </c>
      <c r="B565" s="28" t="s">
        <v>674</v>
      </c>
      <c r="C565" s="28" t="s">
        <v>8056</v>
      </c>
      <c r="D565" s="28" t="s">
        <v>8734</v>
      </c>
      <c r="E565" s="28" t="s">
        <v>8738</v>
      </c>
      <c r="F565" s="34" t="s">
        <v>8011</v>
      </c>
      <c r="G565" s="28" t="s">
        <v>8739</v>
      </c>
      <c r="H565" s="42" t="s">
        <v>8672</v>
      </c>
      <c r="I565" s="31" t="s">
        <v>8740</v>
      </c>
      <c r="J565" s="28" t="s">
        <v>8674</v>
      </c>
      <c r="K565" s="28" t="s">
        <v>9155</v>
      </c>
      <c r="L565" s="28" t="s">
        <v>3144</v>
      </c>
      <c r="M565" s="28" t="s">
        <v>8669</v>
      </c>
      <c r="N565" s="28" t="s">
        <v>8186</v>
      </c>
      <c r="O565" s="28" t="s">
        <v>8670</v>
      </c>
      <c r="P565" s="29" t="str">
        <f t="array" ref="P565">IFERROR(XLOOKUP(A565, '2_Capability_Map'!$C$2:$C$200, '2_Capability_Map'!$M$2:$M$200, "Active"), "Active")</f>
        <v>Active</v>
      </c>
    </row>
    <row r="566" ht="15.75" customHeight="1">
      <c r="A566" s="28" t="s">
        <v>673</v>
      </c>
      <c r="B566" s="28" t="s">
        <v>674</v>
      </c>
      <c r="C566" s="28" t="s">
        <v>8056</v>
      </c>
      <c r="D566" s="28" t="s">
        <v>8734</v>
      </c>
      <c r="E566" s="28" t="s">
        <v>8741</v>
      </c>
      <c r="F566" s="34" t="s">
        <v>8011</v>
      </c>
      <c r="G566" s="28" t="s">
        <v>8663</v>
      </c>
      <c r="H566" s="42" t="s">
        <v>8672</v>
      </c>
      <c r="I566" s="28" t="s">
        <v>8742</v>
      </c>
      <c r="J566" s="28" t="s">
        <v>8674</v>
      </c>
      <c r="K566" s="28" t="s">
        <v>9155</v>
      </c>
      <c r="L566" s="28" t="s">
        <v>3144</v>
      </c>
      <c r="M566" s="28" t="s">
        <v>8669</v>
      </c>
      <c r="N566" s="28" t="s">
        <v>8743</v>
      </c>
      <c r="O566" s="28" t="s">
        <v>8670</v>
      </c>
      <c r="P566" s="29" t="str">
        <f t="array" ref="P566">IFERROR(XLOOKUP(A566, '2_Capability_Map'!$C$2:$C$200, '2_Capability_Map'!$M$2:$M$200, "Active"), "Active")</f>
        <v>Active</v>
      </c>
    </row>
    <row r="567" ht="15.75" customHeight="1">
      <c r="A567" s="28" t="s">
        <v>673</v>
      </c>
      <c r="B567" s="28" t="s">
        <v>674</v>
      </c>
      <c r="C567" s="28" t="s">
        <v>8056</v>
      </c>
      <c r="D567" s="28" t="s">
        <v>8734</v>
      </c>
      <c r="E567" s="28" t="s">
        <v>8744</v>
      </c>
      <c r="F567" s="34" t="s">
        <v>8011</v>
      </c>
      <c r="G567" s="28" t="s">
        <v>8663</v>
      </c>
      <c r="H567" s="42" t="s">
        <v>8672</v>
      </c>
      <c r="I567" s="28" t="s">
        <v>8745</v>
      </c>
      <c r="J567" s="28" t="s">
        <v>8674</v>
      </c>
      <c r="K567" s="28" t="s">
        <v>9155</v>
      </c>
      <c r="L567" s="28" t="s">
        <v>3144</v>
      </c>
      <c r="M567" s="28" t="s">
        <v>8669</v>
      </c>
      <c r="N567" s="28" t="s">
        <v>8743</v>
      </c>
      <c r="O567" s="28" t="s">
        <v>8670</v>
      </c>
      <c r="P567" s="29" t="str">
        <f t="array" ref="P567">IFERROR(XLOOKUP(A567, '2_Capability_Map'!$C$2:$C$200, '2_Capability_Map'!$M$2:$M$200, "Active"), "Active")</f>
        <v>Active</v>
      </c>
    </row>
    <row r="568" ht="15.75" customHeight="1">
      <c r="A568" s="28" t="s">
        <v>673</v>
      </c>
      <c r="B568" s="28" t="s">
        <v>674</v>
      </c>
      <c r="C568" s="28" t="s">
        <v>8056</v>
      </c>
      <c r="D568" s="28" t="s">
        <v>8734</v>
      </c>
      <c r="E568" s="28" t="s">
        <v>8746</v>
      </c>
      <c r="F568" s="34" t="s">
        <v>8011</v>
      </c>
      <c r="G568" s="28" t="s">
        <v>8736</v>
      </c>
      <c r="H568" s="43" t="s">
        <v>8747</v>
      </c>
      <c r="I568" s="28" t="s">
        <v>8748</v>
      </c>
      <c r="J568" s="28" t="s">
        <v>8749</v>
      </c>
      <c r="K568" s="28" t="s">
        <v>9157</v>
      </c>
      <c r="L568" s="28" t="s">
        <v>3144</v>
      </c>
      <c r="M568" s="28" t="s">
        <v>8669</v>
      </c>
      <c r="N568" s="28" t="s">
        <v>8743</v>
      </c>
      <c r="O568" s="28" t="s">
        <v>8670</v>
      </c>
      <c r="P568" s="29" t="str">
        <f t="array" ref="P568">IFERROR(XLOOKUP(A568, '2_Capability_Map'!$C$2:$C$200, '2_Capability_Map'!$M$2:$M$200, "Active"), "Active")</f>
        <v>Active</v>
      </c>
    </row>
    <row r="569" ht="15.75" customHeight="1">
      <c r="A569" s="28" t="s">
        <v>673</v>
      </c>
      <c r="B569" s="28" t="s">
        <v>674</v>
      </c>
      <c r="C569" s="28" t="s">
        <v>8189</v>
      </c>
      <c r="D569" s="28" t="s">
        <v>8190</v>
      </c>
      <c r="E569" s="28" t="s">
        <v>9111</v>
      </c>
      <c r="F569" s="34" t="s">
        <v>8011</v>
      </c>
      <c r="G569" s="28" t="s">
        <v>8663</v>
      </c>
      <c r="H569" s="41" t="s">
        <v>8664</v>
      </c>
      <c r="I569" s="28" t="s">
        <v>9112</v>
      </c>
      <c r="J569" s="28" t="s">
        <v>8666</v>
      </c>
      <c r="K569" s="28" t="s">
        <v>9158</v>
      </c>
      <c r="L569" s="28" t="s">
        <v>3144</v>
      </c>
      <c r="M569" s="28" t="s">
        <v>8669</v>
      </c>
      <c r="N569" s="28" t="s">
        <v>8038</v>
      </c>
      <c r="O569" s="28" t="s">
        <v>8670</v>
      </c>
      <c r="P569" s="29" t="str">
        <f t="array" ref="P569">IFERROR(XLOOKUP(A569, '2_Capability_Map'!$C$2:$C$200, '2_Capability_Map'!$M$2:$M$200, "Active"), "Active")</f>
        <v>Active</v>
      </c>
    </row>
    <row r="570" ht="15.75" customHeight="1">
      <c r="A570" s="28" t="s">
        <v>673</v>
      </c>
      <c r="B570" s="28" t="s">
        <v>674</v>
      </c>
      <c r="C570" s="28" t="s">
        <v>8189</v>
      </c>
      <c r="D570" s="28" t="s">
        <v>8190</v>
      </c>
      <c r="E570" s="28" t="s">
        <v>9114</v>
      </c>
      <c r="F570" s="34" t="s">
        <v>8011</v>
      </c>
      <c r="G570" s="28" t="s">
        <v>8663</v>
      </c>
      <c r="H570" s="42" t="s">
        <v>8672</v>
      </c>
      <c r="I570" s="28" t="s">
        <v>9115</v>
      </c>
      <c r="J570" s="28" t="s">
        <v>8674</v>
      </c>
      <c r="K570" s="28" t="s">
        <v>9155</v>
      </c>
      <c r="L570" s="28" t="s">
        <v>3144</v>
      </c>
      <c r="M570" s="28" t="s">
        <v>8669</v>
      </c>
      <c r="N570" s="28" t="s">
        <v>8038</v>
      </c>
      <c r="O570" s="28" t="s">
        <v>8670</v>
      </c>
      <c r="P570" s="29" t="str">
        <f t="array" ref="P570">IFERROR(XLOOKUP(A570, '2_Capability_Map'!$C$2:$C$200, '2_Capability_Map'!$M$2:$M$200, "Active"), "Active")</f>
        <v>Active</v>
      </c>
    </row>
    <row r="571" ht="15.75" customHeight="1">
      <c r="A571" s="28" t="s">
        <v>681</v>
      </c>
      <c r="B571" s="28" t="s">
        <v>682</v>
      </c>
      <c r="C571" s="28" t="s">
        <v>8056</v>
      </c>
      <c r="D571" s="28" t="s">
        <v>8734</v>
      </c>
      <c r="E571" s="28" t="s">
        <v>8735</v>
      </c>
      <c r="F571" s="34" t="s">
        <v>8011</v>
      </c>
      <c r="G571" s="28" t="s">
        <v>8736</v>
      </c>
      <c r="H571" s="42" t="s">
        <v>8672</v>
      </c>
      <c r="I571" s="28" t="s">
        <v>8737</v>
      </c>
      <c r="J571" s="28" t="s">
        <v>8674</v>
      </c>
      <c r="K571" s="28" t="s">
        <v>9159</v>
      </c>
      <c r="L571" s="28" t="s">
        <v>5008</v>
      </c>
      <c r="M571" s="28" t="s">
        <v>5007</v>
      </c>
      <c r="N571" s="28" t="s">
        <v>8038</v>
      </c>
      <c r="O571" s="28" t="s">
        <v>8670</v>
      </c>
      <c r="P571" s="29" t="str">
        <f t="array" ref="P571">IFERROR(XLOOKUP(A571, '2_Capability_Map'!$C$2:$C$200, '2_Capability_Map'!$M$2:$M$200, "Active"), "Active")</f>
        <v>Active</v>
      </c>
    </row>
    <row r="572" ht="15.75" customHeight="1">
      <c r="A572" s="28" t="s">
        <v>681</v>
      </c>
      <c r="B572" s="28" t="s">
        <v>682</v>
      </c>
      <c r="C572" s="28" t="s">
        <v>8056</v>
      </c>
      <c r="D572" s="28" t="s">
        <v>8734</v>
      </c>
      <c r="E572" s="28" t="s">
        <v>1541</v>
      </c>
      <c r="F572" s="34" t="s">
        <v>8011</v>
      </c>
      <c r="G572" s="28" t="s">
        <v>8663</v>
      </c>
      <c r="H572" s="42" t="s">
        <v>8672</v>
      </c>
      <c r="I572" s="28" t="s">
        <v>9156</v>
      </c>
      <c r="J572" s="28" t="s">
        <v>8674</v>
      </c>
      <c r="K572" s="28" t="s">
        <v>9159</v>
      </c>
      <c r="L572" s="28" t="s">
        <v>5008</v>
      </c>
      <c r="M572" s="28" t="s">
        <v>5007</v>
      </c>
      <c r="N572" s="28" t="s">
        <v>8743</v>
      </c>
      <c r="O572" s="28" t="s">
        <v>8670</v>
      </c>
      <c r="P572" s="29" t="str">
        <f t="array" ref="P572">IFERROR(XLOOKUP(A572, '2_Capability_Map'!$C$2:$C$200, '2_Capability_Map'!$M$2:$M$200, "Active"), "Active")</f>
        <v>Active</v>
      </c>
    </row>
    <row r="573" ht="15.75" customHeight="1">
      <c r="A573" s="28" t="s">
        <v>681</v>
      </c>
      <c r="B573" s="28" t="s">
        <v>682</v>
      </c>
      <c r="C573" s="28" t="s">
        <v>8056</v>
      </c>
      <c r="D573" s="28" t="s">
        <v>8734</v>
      </c>
      <c r="E573" s="28" t="s">
        <v>8738</v>
      </c>
      <c r="F573" s="34" t="s">
        <v>8011</v>
      </c>
      <c r="G573" s="28" t="s">
        <v>8739</v>
      </c>
      <c r="H573" s="42" t="s">
        <v>8672</v>
      </c>
      <c r="I573" s="31" t="s">
        <v>8740</v>
      </c>
      <c r="J573" s="28" t="s">
        <v>8674</v>
      </c>
      <c r="K573" s="28" t="s">
        <v>9159</v>
      </c>
      <c r="L573" s="28" t="s">
        <v>5008</v>
      </c>
      <c r="M573" s="28" t="s">
        <v>5007</v>
      </c>
      <c r="N573" s="28" t="s">
        <v>8186</v>
      </c>
      <c r="O573" s="28" t="s">
        <v>8670</v>
      </c>
      <c r="P573" s="29" t="str">
        <f t="array" ref="P573">IFERROR(XLOOKUP(A573, '2_Capability_Map'!$C$2:$C$200, '2_Capability_Map'!$M$2:$M$200, "Active"), "Active")</f>
        <v>Active</v>
      </c>
    </row>
    <row r="574" ht="15.75" customHeight="1">
      <c r="A574" s="28" t="s">
        <v>681</v>
      </c>
      <c r="B574" s="28" t="s">
        <v>682</v>
      </c>
      <c r="C574" s="28" t="s">
        <v>8056</v>
      </c>
      <c r="D574" s="28" t="s">
        <v>8734</v>
      </c>
      <c r="E574" s="28" t="s">
        <v>8741</v>
      </c>
      <c r="F574" s="34" t="s">
        <v>8011</v>
      </c>
      <c r="G574" s="28" t="s">
        <v>8663</v>
      </c>
      <c r="H574" s="42" t="s">
        <v>8672</v>
      </c>
      <c r="I574" s="28" t="s">
        <v>8742</v>
      </c>
      <c r="J574" s="28" t="s">
        <v>8674</v>
      </c>
      <c r="K574" s="28" t="s">
        <v>9159</v>
      </c>
      <c r="L574" s="28" t="s">
        <v>5008</v>
      </c>
      <c r="M574" s="28" t="s">
        <v>5007</v>
      </c>
      <c r="N574" s="28" t="s">
        <v>8743</v>
      </c>
      <c r="O574" s="28" t="s">
        <v>8670</v>
      </c>
      <c r="P574" s="29" t="str">
        <f t="array" ref="P574">IFERROR(XLOOKUP(A574, '2_Capability_Map'!$C$2:$C$200, '2_Capability_Map'!$M$2:$M$200, "Active"), "Active")</f>
        <v>Active</v>
      </c>
    </row>
    <row r="575" ht="15.75" customHeight="1">
      <c r="A575" s="28" t="s">
        <v>681</v>
      </c>
      <c r="B575" s="28" t="s">
        <v>682</v>
      </c>
      <c r="C575" s="28" t="s">
        <v>8056</v>
      </c>
      <c r="D575" s="28" t="s">
        <v>8734</v>
      </c>
      <c r="E575" s="28" t="s">
        <v>8744</v>
      </c>
      <c r="F575" s="34" t="s">
        <v>8011</v>
      </c>
      <c r="G575" s="28" t="s">
        <v>8663</v>
      </c>
      <c r="H575" s="42" t="s">
        <v>8672</v>
      </c>
      <c r="I575" s="28" t="s">
        <v>8745</v>
      </c>
      <c r="J575" s="28" t="s">
        <v>8674</v>
      </c>
      <c r="K575" s="28" t="s">
        <v>9159</v>
      </c>
      <c r="L575" s="28" t="s">
        <v>5008</v>
      </c>
      <c r="M575" s="28" t="s">
        <v>5007</v>
      </c>
      <c r="N575" s="28" t="s">
        <v>8743</v>
      </c>
      <c r="O575" s="28" t="s">
        <v>8670</v>
      </c>
      <c r="P575" s="29" t="str">
        <f t="array" ref="P575">IFERROR(XLOOKUP(A575, '2_Capability_Map'!$C$2:$C$200, '2_Capability_Map'!$M$2:$M$200, "Active"), "Active")</f>
        <v>Active</v>
      </c>
    </row>
    <row r="576" ht="15.75" customHeight="1">
      <c r="A576" s="28" t="s">
        <v>681</v>
      </c>
      <c r="B576" s="28" t="s">
        <v>682</v>
      </c>
      <c r="C576" s="28" t="s">
        <v>8056</v>
      </c>
      <c r="D576" s="28" t="s">
        <v>8734</v>
      </c>
      <c r="E576" s="28" t="s">
        <v>8746</v>
      </c>
      <c r="F576" s="34" t="s">
        <v>8011</v>
      </c>
      <c r="G576" s="28" t="s">
        <v>8736</v>
      </c>
      <c r="H576" s="43" t="s">
        <v>8747</v>
      </c>
      <c r="I576" s="28" t="s">
        <v>8748</v>
      </c>
      <c r="J576" s="28" t="s">
        <v>8749</v>
      </c>
      <c r="K576" s="28" t="s">
        <v>9160</v>
      </c>
      <c r="L576" s="28" t="s">
        <v>5008</v>
      </c>
      <c r="M576" s="28" t="s">
        <v>5007</v>
      </c>
      <c r="N576" s="28" t="s">
        <v>8743</v>
      </c>
      <c r="O576" s="28" t="s">
        <v>8670</v>
      </c>
      <c r="P576" s="29" t="str">
        <f t="array" ref="P576">IFERROR(XLOOKUP(A576, '2_Capability_Map'!$C$2:$C$200, '2_Capability_Map'!$M$2:$M$200, "Active"), "Active")</f>
        <v>Active</v>
      </c>
    </row>
    <row r="577" ht="15.75" customHeight="1">
      <c r="A577" s="28" t="s">
        <v>681</v>
      </c>
      <c r="B577" s="28" t="s">
        <v>682</v>
      </c>
      <c r="C577" s="28" t="s">
        <v>8189</v>
      </c>
      <c r="D577" s="28" t="s">
        <v>8190</v>
      </c>
      <c r="E577" s="28" t="s">
        <v>9111</v>
      </c>
      <c r="F577" s="34" t="s">
        <v>8011</v>
      </c>
      <c r="G577" s="28" t="s">
        <v>8663</v>
      </c>
      <c r="H577" s="41" t="s">
        <v>8664</v>
      </c>
      <c r="I577" s="28" t="s">
        <v>9112</v>
      </c>
      <c r="J577" s="28" t="s">
        <v>8666</v>
      </c>
      <c r="K577" s="28" t="s">
        <v>9161</v>
      </c>
      <c r="L577" s="28" t="s">
        <v>5008</v>
      </c>
      <c r="M577" s="28" t="s">
        <v>5007</v>
      </c>
      <c r="N577" s="28" t="s">
        <v>8038</v>
      </c>
      <c r="O577" s="28" t="s">
        <v>8670</v>
      </c>
      <c r="P577" s="29" t="str">
        <f t="array" ref="P577">IFERROR(XLOOKUP(A577, '2_Capability_Map'!$C$2:$C$200, '2_Capability_Map'!$M$2:$M$200, "Active"), "Active")</f>
        <v>Active</v>
      </c>
    </row>
    <row r="578" ht="15.75" customHeight="1">
      <c r="A578" s="28" t="s">
        <v>681</v>
      </c>
      <c r="B578" s="28" t="s">
        <v>682</v>
      </c>
      <c r="C578" s="28" t="s">
        <v>8189</v>
      </c>
      <c r="D578" s="28" t="s">
        <v>8190</v>
      </c>
      <c r="E578" s="28" t="s">
        <v>9114</v>
      </c>
      <c r="F578" s="34" t="s">
        <v>8011</v>
      </c>
      <c r="G578" s="28" t="s">
        <v>8663</v>
      </c>
      <c r="H578" s="42" t="s">
        <v>8672</v>
      </c>
      <c r="I578" s="28" t="s">
        <v>9115</v>
      </c>
      <c r="J578" s="28" t="s">
        <v>8674</v>
      </c>
      <c r="K578" s="28" t="s">
        <v>9159</v>
      </c>
      <c r="L578" s="28" t="s">
        <v>5008</v>
      </c>
      <c r="M578" s="28" t="s">
        <v>5007</v>
      </c>
      <c r="N578" s="28" t="s">
        <v>8038</v>
      </c>
      <c r="O578" s="28" t="s">
        <v>8670</v>
      </c>
      <c r="P578" s="29" t="str">
        <f t="array" ref="P578">IFERROR(XLOOKUP(A578, '2_Capability_Map'!$C$2:$C$200, '2_Capability_Map'!$M$2:$M$200, "Active"), "Active")</f>
        <v>Active</v>
      </c>
    </row>
    <row r="579" ht="15.75" customHeight="1">
      <c r="A579" s="28" t="s">
        <v>686</v>
      </c>
      <c r="B579" s="28" t="s">
        <v>687</v>
      </c>
      <c r="C579" s="28" t="s">
        <v>8056</v>
      </c>
      <c r="D579" s="28" t="s">
        <v>8734</v>
      </c>
      <c r="E579" s="28" t="s">
        <v>8735</v>
      </c>
      <c r="F579" s="34" t="s">
        <v>8011</v>
      </c>
      <c r="G579" s="28" t="s">
        <v>8736</v>
      </c>
      <c r="H579" s="42" t="s">
        <v>8672</v>
      </c>
      <c r="I579" s="28" t="s">
        <v>8737</v>
      </c>
      <c r="J579" s="28" t="s">
        <v>8674</v>
      </c>
      <c r="K579" s="28" t="s">
        <v>9162</v>
      </c>
      <c r="L579" s="28" t="s">
        <v>3263</v>
      </c>
      <c r="M579" s="28" t="s">
        <v>8669</v>
      </c>
      <c r="N579" s="28" t="s">
        <v>8038</v>
      </c>
      <c r="O579" s="28" t="s">
        <v>8670</v>
      </c>
      <c r="P579" s="29" t="str">
        <f t="array" ref="P579">IFERROR(XLOOKUP(A579, '2_Capability_Map'!$C$2:$C$200, '2_Capability_Map'!$M$2:$M$200, "Active"), "Active")</f>
        <v>Active</v>
      </c>
    </row>
    <row r="580" ht="15.75" customHeight="1">
      <c r="A580" s="28" t="s">
        <v>686</v>
      </c>
      <c r="B580" s="28" t="s">
        <v>687</v>
      </c>
      <c r="C580" s="28" t="s">
        <v>8056</v>
      </c>
      <c r="D580" s="28" t="s">
        <v>8734</v>
      </c>
      <c r="E580" s="28" t="s">
        <v>1541</v>
      </c>
      <c r="F580" s="34" t="s">
        <v>8011</v>
      </c>
      <c r="G580" s="28" t="s">
        <v>8663</v>
      </c>
      <c r="H580" s="42" t="s">
        <v>8672</v>
      </c>
      <c r="I580" s="28" t="s">
        <v>9156</v>
      </c>
      <c r="J580" s="28" t="s">
        <v>8674</v>
      </c>
      <c r="K580" s="28" t="s">
        <v>9162</v>
      </c>
      <c r="L580" s="28" t="s">
        <v>3263</v>
      </c>
      <c r="M580" s="28" t="s">
        <v>8669</v>
      </c>
      <c r="N580" s="28" t="s">
        <v>8743</v>
      </c>
      <c r="O580" s="28" t="s">
        <v>8670</v>
      </c>
      <c r="P580" s="29" t="str">
        <f t="array" ref="P580">IFERROR(XLOOKUP(A580, '2_Capability_Map'!$C$2:$C$200, '2_Capability_Map'!$M$2:$M$200, "Active"), "Active")</f>
        <v>Active</v>
      </c>
    </row>
    <row r="581" ht="15.75" customHeight="1">
      <c r="A581" s="28" t="s">
        <v>686</v>
      </c>
      <c r="B581" s="28" t="s">
        <v>687</v>
      </c>
      <c r="C581" s="28" t="s">
        <v>8056</v>
      </c>
      <c r="D581" s="28" t="s">
        <v>8734</v>
      </c>
      <c r="E581" s="28" t="s">
        <v>8738</v>
      </c>
      <c r="F581" s="34" t="s">
        <v>8011</v>
      </c>
      <c r="G581" s="28" t="s">
        <v>8739</v>
      </c>
      <c r="H581" s="42" t="s">
        <v>8672</v>
      </c>
      <c r="I581" s="31" t="s">
        <v>8740</v>
      </c>
      <c r="J581" s="28" t="s">
        <v>8674</v>
      </c>
      <c r="K581" s="28" t="s">
        <v>9162</v>
      </c>
      <c r="L581" s="28" t="s">
        <v>3263</v>
      </c>
      <c r="M581" s="28" t="s">
        <v>8669</v>
      </c>
      <c r="N581" s="28" t="s">
        <v>8186</v>
      </c>
      <c r="O581" s="28" t="s">
        <v>8670</v>
      </c>
      <c r="P581" s="29" t="str">
        <f t="array" ref="P581">IFERROR(XLOOKUP(A581, '2_Capability_Map'!$C$2:$C$200, '2_Capability_Map'!$M$2:$M$200, "Active"), "Active")</f>
        <v>Active</v>
      </c>
    </row>
    <row r="582" ht="15.75" customHeight="1">
      <c r="A582" s="28" t="s">
        <v>686</v>
      </c>
      <c r="B582" s="28" t="s">
        <v>687</v>
      </c>
      <c r="C582" s="28" t="s">
        <v>8056</v>
      </c>
      <c r="D582" s="28" t="s">
        <v>8734</v>
      </c>
      <c r="E582" s="28" t="s">
        <v>8741</v>
      </c>
      <c r="F582" s="34" t="s">
        <v>8011</v>
      </c>
      <c r="G582" s="28" t="s">
        <v>8663</v>
      </c>
      <c r="H582" s="42" t="s">
        <v>8672</v>
      </c>
      <c r="I582" s="28" t="s">
        <v>8742</v>
      </c>
      <c r="J582" s="28" t="s">
        <v>8674</v>
      </c>
      <c r="K582" s="28" t="s">
        <v>9162</v>
      </c>
      <c r="L582" s="28" t="s">
        <v>3263</v>
      </c>
      <c r="M582" s="28" t="s">
        <v>8669</v>
      </c>
      <c r="N582" s="28" t="s">
        <v>8743</v>
      </c>
      <c r="O582" s="28" t="s">
        <v>8670</v>
      </c>
      <c r="P582" s="29" t="str">
        <f t="array" ref="P582">IFERROR(XLOOKUP(A582, '2_Capability_Map'!$C$2:$C$200, '2_Capability_Map'!$M$2:$M$200, "Active"), "Active")</f>
        <v>Active</v>
      </c>
    </row>
    <row r="583" ht="15.75" customHeight="1">
      <c r="A583" s="28" t="s">
        <v>686</v>
      </c>
      <c r="B583" s="28" t="s">
        <v>687</v>
      </c>
      <c r="C583" s="28" t="s">
        <v>8056</v>
      </c>
      <c r="D583" s="28" t="s">
        <v>8734</v>
      </c>
      <c r="E583" s="28" t="s">
        <v>8744</v>
      </c>
      <c r="F583" s="34" t="s">
        <v>8011</v>
      </c>
      <c r="G583" s="28" t="s">
        <v>8663</v>
      </c>
      <c r="H583" s="42" t="s">
        <v>8672</v>
      </c>
      <c r="I583" s="28" t="s">
        <v>8745</v>
      </c>
      <c r="J583" s="28" t="s">
        <v>8674</v>
      </c>
      <c r="K583" s="28" t="s">
        <v>9162</v>
      </c>
      <c r="L583" s="28" t="s">
        <v>3263</v>
      </c>
      <c r="M583" s="28" t="s">
        <v>8669</v>
      </c>
      <c r="N583" s="28" t="s">
        <v>8743</v>
      </c>
      <c r="O583" s="28" t="s">
        <v>8670</v>
      </c>
      <c r="P583" s="29" t="str">
        <f t="array" ref="P583">IFERROR(XLOOKUP(A583, '2_Capability_Map'!$C$2:$C$200, '2_Capability_Map'!$M$2:$M$200, "Active"), "Active")</f>
        <v>Active</v>
      </c>
    </row>
    <row r="584" ht="15.75" customHeight="1">
      <c r="A584" s="28" t="s">
        <v>686</v>
      </c>
      <c r="B584" s="28" t="s">
        <v>687</v>
      </c>
      <c r="C584" s="28" t="s">
        <v>8056</v>
      </c>
      <c r="D584" s="28" t="s">
        <v>8734</v>
      </c>
      <c r="E584" s="28" t="s">
        <v>8746</v>
      </c>
      <c r="F584" s="34" t="s">
        <v>8011</v>
      </c>
      <c r="G584" s="28" t="s">
        <v>8736</v>
      </c>
      <c r="H584" s="43" t="s">
        <v>8747</v>
      </c>
      <c r="I584" s="28" t="s">
        <v>8748</v>
      </c>
      <c r="J584" s="28" t="s">
        <v>8749</v>
      </c>
      <c r="K584" s="28" t="s">
        <v>9163</v>
      </c>
      <c r="L584" s="28" t="s">
        <v>3263</v>
      </c>
      <c r="M584" s="28" t="s">
        <v>8669</v>
      </c>
      <c r="N584" s="28" t="s">
        <v>8743</v>
      </c>
      <c r="O584" s="28" t="s">
        <v>8670</v>
      </c>
      <c r="P584" s="29" t="str">
        <f t="array" ref="P584">IFERROR(XLOOKUP(A584, '2_Capability_Map'!$C$2:$C$200, '2_Capability_Map'!$M$2:$M$200, "Active"), "Active")</f>
        <v>Active</v>
      </c>
    </row>
    <row r="585" ht="15.75" customHeight="1">
      <c r="A585" s="28" t="s">
        <v>686</v>
      </c>
      <c r="B585" s="28" t="s">
        <v>687</v>
      </c>
      <c r="C585" s="28" t="s">
        <v>8189</v>
      </c>
      <c r="D585" s="28" t="s">
        <v>8190</v>
      </c>
      <c r="E585" s="28" t="s">
        <v>9111</v>
      </c>
      <c r="F585" s="34" t="s">
        <v>8011</v>
      </c>
      <c r="G585" s="28" t="s">
        <v>8663</v>
      </c>
      <c r="H585" s="41" t="s">
        <v>8664</v>
      </c>
      <c r="I585" s="28" t="s">
        <v>9112</v>
      </c>
      <c r="J585" s="28" t="s">
        <v>8666</v>
      </c>
      <c r="K585" s="28" t="s">
        <v>9164</v>
      </c>
      <c r="L585" s="28" t="s">
        <v>3263</v>
      </c>
      <c r="M585" s="28" t="s">
        <v>8669</v>
      </c>
      <c r="N585" s="28" t="s">
        <v>8038</v>
      </c>
      <c r="O585" s="28" t="s">
        <v>8670</v>
      </c>
      <c r="P585" s="29" t="str">
        <f t="array" ref="P585">IFERROR(XLOOKUP(A585, '2_Capability_Map'!$C$2:$C$200, '2_Capability_Map'!$M$2:$M$200, "Active"), "Active")</f>
        <v>Active</v>
      </c>
    </row>
    <row r="586" ht="15.75" customHeight="1">
      <c r="A586" s="28" t="s">
        <v>686</v>
      </c>
      <c r="B586" s="28" t="s">
        <v>687</v>
      </c>
      <c r="C586" s="28" t="s">
        <v>8189</v>
      </c>
      <c r="D586" s="28" t="s">
        <v>8190</v>
      </c>
      <c r="E586" s="28" t="s">
        <v>9114</v>
      </c>
      <c r="F586" s="34" t="s">
        <v>8011</v>
      </c>
      <c r="G586" s="28" t="s">
        <v>8663</v>
      </c>
      <c r="H586" s="42" t="s">
        <v>8672</v>
      </c>
      <c r="I586" s="28" t="s">
        <v>9115</v>
      </c>
      <c r="J586" s="28" t="s">
        <v>8674</v>
      </c>
      <c r="K586" s="28" t="s">
        <v>9162</v>
      </c>
      <c r="L586" s="28" t="s">
        <v>3263</v>
      </c>
      <c r="M586" s="28" t="s">
        <v>8669</v>
      </c>
      <c r="N586" s="28" t="s">
        <v>8038</v>
      </c>
      <c r="O586" s="28" t="s">
        <v>8670</v>
      </c>
      <c r="P586" s="29" t="str">
        <f t="array" ref="P586">IFERROR(XLOOKUP(A586, '2_Capability_Map'!$C$2:$C$200, '2_Capability_Map'!$M$2:$M$200, "Active"), "Active")</f>
        <v>Active</v>
      </c>
    </row>
    <row r="587" ht="15.75" customHeight="1">
      <c r="A587" s="28" t="s">
        <v>691</v>
      </c>
      <c r="B587" s="28" t="s">
        <v>692</v>
      </c>
      <c r="C587" s="28" t="s">
        <v>8056</v>
      </c>
      <c r="D587" s="28" t="s">
        <v>8734</v>
      </c>
      <c r="E587" s="28" t="s">
        <v>8735</v>
      </c>
      <c r="F587" s="34" t="s">
        <v>8011</v>
      </c>
      <c r="G587" s="28" t="s">
        <v>8736</v>
      </c>
      <c r="H587" s="42" t="s">
        <v>8672</v>
      </c>
      <c r="I587" s="28" t="s">
        <v>8737</v>
      </c>
      <c r="J587" s="28" t="s">
        <v>8674</v>
      </c>
      <c r="K587" s="28" t="s">
        <v>9165</v>
      </c>
      <c r="L587" s="28" t="s">
        <v>3269</v>
      </c>
      <c r="M587" s="28" t="s">
        <v>8669</v>
      </c>
      <c r="N587" s="28" t="s">
        <v>8038</v>
      </c>
      <c r="O587" s="28" t="s">
        <v>8670</v>
      </c>
      <c r="P587" s="29" t="str">
        <f t="array" ref="P587">IFERROR(XLOOKUP(A587, '2_Capability_Map'!$C$2:$C$200, '2_Capability_Map'!$M$2:$M$200, "Active"), "Active")</f>
        <v>Active</v>
      </c>
    </row>
    <row r="588" ht="15.75" customHeight="1">
      <c r="A588" s="28" t="s">
        <v>691</v>
      </c>
      <c r="B588" s="28" t="s">
        <v>692</v>
      </c>
      <c r="C588" s="28" t="s">
        <v>8056</v>
      </c>
      <c r="D588" s="28" t="s">
        <v>8734</v>
      </c>
      <c r="E588" s="28" t="s">
        <v>1541</v>
      </c>
      <c r="F588" s="34" t="s">
        <v>8011</v>
      </c>
      <c r="G588" s="28" t="s">
        <v>8663</v>
      </c>
      <c r="H588" s="42" t="s">
        <v>8672</v>
      </c>
      <c r="I588" s="28" t="s">
        <v>9156</v>
      </c>
      <c r="J588" s="28" t="s">
        <v>8674</v>
      </c>
      <c r="K588" s="28" t="s">
        <v>9165</v>
      </c>
      <c r="L588" s="28" t="s">
        <v>3269</v>
      </c>
      <c r="M588" s="28" t="s">
        <v>8669</v>
      </c>
      <c r="N588" s="28" t="s">
        <v>8743</v>
      </c>
      <c r="O588" s="28" t="s">
        <v>8670</v>
      </c>
      <c r="P588" s="29" t="str">
        <f t="array" ref="P588">IFERROR(XLOOKUP(A588, '2_Capability_Map'!$C$2:$C$200, '2_Capability_Map'!$M$2:$M$200, "Active"), "Active")</f>
        <v>Active</v>
      </c>
    </row>
    <row r="589" ht="15.75" customHeight="1">
      <c r="A589" s="28" t="s">
        <v>691</v>
      </c>
      <c r="B589" s="28" t="s">
        <v>692</v>
      </c>
      <c r="C589" s="28" t="s">
        <v>8056</v>
      </c>
      <c r="D589" s="28" t="s">
        <v>8734</v>
      </c>
      <c r="E589" s="28" t="s">
        <v>8738</v>
      </c>
      <c r="F589" s="34" t="s">
        <v>8011</v>
      </c>
      <c r="G589" s="28" t="s">
        <v>8739</v>
      </c>
      <c r="H589" s="42" t="s">
        <v>8672</v>
      </c>
      <c r="I589" s="31" t="s">
        <v>8740</v>
      </c>
      <c r="J589" s="28" t="s">
        <v>8674</v>
      </c>
      <c r="K589" s="28" t="s">
        <v>9165</v>
      </c>
      <c r="L589" s="28" t="s">
        <v>3269</v>
      </c>
      <c r="M589" s="28" t="s">
        <v>8669</v>
      </c>
      <c r="N589" s="28" t="s">
        <v>8186</v>
      </c>
      <c r="O589" s="28" t="s">
        <v>8670</v>
      </c>
      <c r="P589" s="29" t="str">
        <f t="array" ref="P589">IFERROR(XLOOKUP(A589, '2_Capability_Map'!$C$2:$C$200, '2_Capability_Map'!$M$2:$M$200, "Active"), "Active")</f>
        <v>Active</v>
      </c>
    </row>
    <row r="590" ht="15.75" customHeight="1">
      <c r="A590" s="28" t="s">
        <v>691</v>
      </c>
      <c r="B590" s="28" t="s">
        <v>692</v>
      </c>
      <c r="C590" s="28" t="s">
        <v>8056</v>
      </c>
      <c r="D590" s="28" t="s">
        <v>8734</v>
      </c>
      <c r="E590" s="28" t="s">
        <v>8741</v>
      </c>
      <c r="F590" s="34" t="s">
        <v>8011</v>
      </c>
      <c r="G590" s="28" t="s">
        <v>8663</v>
      </c>
      <c r="H590" s="42" t="s">
        <v>8672</v>
      </c>
      <c r="I590" s="28" t="s">
        <v>8742</v>
      </c>
      <c r="J590" s="28" t="s">
        <v>8674</v>
      </c>
      <c r="K590" s="28" t="s">
        <v>9165</v>
      </c>
      <c r="L590" s="28" t="s">
        <v>3269</v>
      </c>
      <c r="M590" s="28" t="s">
        <v>8669</v>
      </c>
      <c r="N590" s="28" t="s">
        <v>8743</v>
      </c>
      <c r="O590" s="28" t="s">
        <v>8670</v>
      </c>
      <c r="P590" s="29" t="str">
        <f t="array" ref="P590">IFERROR(XLOOKUP(A590, '2_Capability_Map'!$C$2:$C$200, '2_Capability_Map'!$M$2:$M$200, "Active"), "Active")</f>
        <v>Active</v>
      </c>
    </row>
    <row r="591" ht="15.75" customHeight="1">
      <c r="A591" s="28" t="s">
        <v>691</v>
      </c>
      <c r="B591" s="28" t="s">
        <v>692</v>
      </c>
      <c r="C591" s="28" t="s">
        <v>8056</v>
      </c>
      <c r="D591" s="28" t="s">
        <v>8734</v>
      </c>
      <c r="E591" s="28" t="s">
        <v>8744</v>
      </c>
      <c r="F591" s="34" t="s">
        <v>8011</v>
      </c>
      <c r="G591" s="28" t="s">
        <v>8663</v>
      </c>
      <c r="H591" s="42" t="s">
        <v>8672</v>
      </c>
      <c r="I591" s="28" t="s">
        <v>8745</v>
      </c>
      <c r="J591" s="28" t="s">
        <v>8674</v>
      </c>
      <c r="K591" s="28" t="s">
        <v>9165</v>
      </c>
      <c r="L591" s="28" t="s">
        <v>3269</v>
      </c>
      <c r="M591" s="28" t="s">
        <v>8669</v>
      </c>
      <c r="N591" s="28" t="s">
        <v>8743</v>
      </c>
      <c r="O591" s="28" t="s">
        <v>8670</v>
      </c>
      <c r="P591" s="29" t="str">
        <f t="array" ref="P591">IFERROR(XLOOKUP(A591, '2_Capability_Map'!$C$2:$C$200, '2_Capability_Map'!$M$2:$M$200, "Active"), "Active")</f>
        <v>Active</v>
      </c>
    </row>
    <row r="592" ht="15.75" customHeight="1">
      <c r="A592" s="28" t="s">
        <v>691</v>
      </c>
      <c r="B592" s="28" t="s">
        <v>692</v>
      </c>
      <c r="C592" s="28" t="s">
        <v>8056</v>
      </c>
      <c r="D592" s="28" t="s">
        <v>8734</v>
      </c>
      <c r="E592" s="28" t="s">
        <v>8746</v>
      </c>
      <c r="F592" s="34" t="s">
        <v>8011</v>
      </c>
      <c r="G592" s="28" t="s">
        <v>8736</v>
      </c>
      <c r="H592" s="43" t="s">
        <v>8747</v>
      </c>
      <c r="I592" s="28" t="s">
        <v>8748</v>
      </c>
      <c r="J592" s="28" t="s">
        <v>8749</v>
      </c>
      <c r="K592" s="28" t="s">
        <v>9166</v>
      </c>
      <c r="L592" s="28" t="s">
        <v>3269</v>
      </c>
      <c r="M592" s="28" t="s">
        <v>8669</v>
      </c>
      <c r="N592" s="28" t="s">
        <v>8743</v>
      </c>
      <c r="O592" s="28" t="s">
        <v>8670</v>
      </c>
      <c r="P592" s="29" t="str">
        <f t="array" ref="P592">IFERROR(XLOOKUP(A592, '2_Capability_Map'!$C$2:$C$200, '2_Capability_Map'!$M$2:$M$200, "Active"), "Active")</f>
        <v>Active</v>
      </c>
    </row>
    <row r="593" ht="15.75" customHeight="1">
      <c r="A593" s="28" t="s">
        <v>691</v>
      </c>
      <c r="B593" s="28" t="s">
        <v>692</v>
      </c>
      <c r="C593" s="28" t="s">
        <v>8189</v>
      </c>
      <c r="D593" s="28" t="s">
        <v>8190</v>
      </c>
      <c r="E593" s="28" t="s">
        <v>9111</v>
      </c>
      <c r="F593" s="34" t="s">
        <v>8011</v>
      </c>
      <c r="G593" s="28" t="s">
        <v>8663</v>
      </c>
      <c r="H593" s="41" t="s">
        <v>8664</v>
      </c>
      <c r="I593" s="28" t="s">
        <v>9112</v>
      </c>
      <c r="J593" s="28" t="s">
        <v>8666</v>
      </c>
      <c r="K593" s="28" t="s">
        <v>9167</v>
      </c>
      <c r="L593" s="28" t="s">
        <v>3269</v>
      </c>
      <c r="M593" s="28" t="s">
        <v>8669</v>
      </c>
      <c r="N593" s="28" t="s">
        <v>8038</v>
      </c>
      <c r="O593" s="28" t="s">
        <v>8670</v>
      </c>
      <c r="P593" s="29" t="str">
        <f t="array" ref="P593">IFERROR(XLOOKUP(A593, '2_Capability_Map'!$C$2:$C$200, '2_Capability_Map'!$M$2:$M$200, "Active"), "Active")</f>
        <v>Active</v>
      </c>
    </row>
    <row r="594" ht="15.75" customHeight="1">
      <c r="A594" s="28" t="s">
        <v>691</v>
      </c>
      <c r="B594" s="28" t="s">
        <v>692</v>
      </c>
      <c r="C594" s="28" t="s">
        <v>8189</v>
      </c>
      <c r="D594" s="28" t="s">
        <v>8190</v>
      </c>
      <c r="E594" s="28" t="s">
        <v>9114</v>
      </c>
      <c r="F594" s="34" t="s">
        <v>8011</v>
      </c>
      <c r="G594" s="28" t="s">
        <v>8663</v>
      </c>
      <c r="H594" s="42" t="s">
        <v>8672</v>
      </c>
      <c r="I594" s="28" t="s">
        <v>9115</v>
      </c>
      <c r="J594" s="28" t="s">
        <v>8674</v>
      </c>
      <c r="K594" s="28" t="s">
        <v>9165</v>
      </c>
      <c r="L594" s="28" t="s">
        <v>3269</v>
      </c>
      <c r="M594" s="28" t="s">
        <v>8669</v>
      </c>
      <c r="N594" s="28" t="s">
        <v>8038</v>
      </c>
      <c r="O594" s="28" t="s">
        <v>8670</v>
      </c>
      <c r="P594" s="29" t="str">
        <f t="array" ref="P594">IFERROR(XLOOKUP(A594, '2_Capability_Map'!$C$2:$C$200, '2_Capability_Map'!$M$2:$M$200, "Active"), "Active")</f>
        <v>Active</v>
      </c>
    </row>
    <row r="595" ht="15.75" customHeight="1">
      <c r="A595" s="28" t="s">
        <v>696</v>
      </c>
      <c r="B595" s="28" t="s">
        <v>697</v>
      </c>
      <c r="C595" s="28" t="s">
        <v>8056</v>
      </c>
      <c r="D595" s="28" t="s">
        <v>8734</v>
      </c>
      <c r="E595" s="28" t="s">
        <v>8735</v>
      </c>
      <c r="F595" s="34" t="s">
        <v>8011</v>
      </c>
      <c r="G595" s="28" t="s">
        <v>8736</v>
      </c>
      <c r="H595" s="42" t="s">
        <v>8672</v>
      </c>
      <c r="I595" s="28" t="s">
        <v>8737</v>
      </c>
      <c r="J595" s="28" t="s">
        <v>8674</v>
      </c>
      <c r="K595" s="28" t="s">
        <v>9168</v>
      </c>
      <c r="L595" s="28" t="s">
        <v>9169</v>
      </c>
      <c r="M595" s="28" t="s">
        <v>8669</v>
      </c>
      <c r="N595" s="28" t="s">
        <v>8038</v>
      </c>
      <c r="O595" s="28" t="s">
        <v>8670</v>
      </c>
      <c r="P595" s="29" t="str">
        <f t="array" ref="P595">IFERROR(XLOOKUP(A595, '2_Capability_Map'!$C$2:$C$200, '2_Capability_Map'!$M$2:$M$200, "Active"), "Active")</f>
        <v>Active</v>
      </c>
    </row>
    <row r="596" ht="15.75" customHeight="1">
      <c r="A596" s="28" t="s">
        <v>696</v>
      </c>
      <c r="B596" s="28" t="s">
        <v>697</v>
      </c>
      <c r="C596" s="28" t="s">
        <v>8056</v>
      </c>
      <c r="D596" s="28" t="s">
        <v>8734</v>
      </c>
      <c r="E596" s="28" t="s">
        <v>1541</v>
      </c>
      <c r="F596" s="34" t="s">
        <v>8011</v>
      </c>
      <c r="G596" s="28" t="s">
        <v>8663</v>
      </c>
      <c r="H596" s="42" t="s">
        <v>8672</v>
      </c>
      <c r="I596" s="28" t="s">
        <v>9156</v>
      </c>
      <c r="J596" s="28" t="s">
        <v>8674</v>
      </c>
      <c r="K596" s="28" t="s">
        <v>9168</v>
      </c>
      <c r="L596" s="28" t="s">
        <v>9169</v>
      </c>
      <c r="M596" s="28" t="s">
        <v>8669</v>
      </c>
      <c r="N596" s="28" t="s">
        <v>8743</v>
      </c>
      <c r="O596" s="28" t="s">
        <v>8670</v>
      </c>
      <c r="P596" s="29" t="str">
        <f t="array" ref="P596">IFERROR(XLOOKUP(A596, '2_Capability_Map'!$C$2:$C$200, '2_Capability_Map'!$M$2:$M$200, "Active"), "Active")</f>
        <v>Active</v>
      </c>
    </row>
    <row r="597" ht="15.75" customHeight="1">
      <c r="A597" s="28" t="s">
        <v>696</v>
      </c>
      <c r="B597" s="28" t="s">
        <v>697</v>
      </c>
      <c r="C597" s="28" t="s">
        <v>8056</v>
      </c>
      <c r="D597" s="28" t="s">
        <v>8734</v>
      </c>
      <c r="E597" s="28" t="s">
        <v>8738</v>
      </c>
      <c r="F597" s="34" t="s">
        <v>8011</v>
      </c>
      <c r="G597" s="28" t="s">
        <v>8739</v>
      </c>
      <c r="H597" s="42" t="s">
        <v>8672</v>
      </c>
      <c r="I597" s="31" t="s">
        <v>8740</v>
      </c>
      <c r="J597" s="28" t="s">
        <v>8674</v>
      </c>
      <c r="K597" s="28" t="s">
        <v>9168</v>
      </c>
      <c r="L597" s="28" t="s">
        <v>9169</v>
      </c>
      <c r="M597" s="28" t="s">
        <v>8669</v>
      </c>
      <c r="N597" s="28" t="s">
        <v>8186</v>
      </c>
      <c r="O597" s="28" t="s">
        <v>8670</v>
      </c>
      <c r="P597" s="29" t="str">
        <f t="array" ref="P597">IFERROR(XLOOKUP(A597, '2_Capability_Map'!$C$2:$C$200, '2_Capability_Map'!$M$2:$M$200, "Active"), "Active")</f>
        <v>Active</v>
      </c>
    </row>
    <row r="598" ht="15.75" customHeight="1">
      <c r="A598" s="28" t="s">
        <v>696</v>
      </c>
      <c r="B598" s="28" t="s">
        <v>697</v>
      </c>
      <c r="C598" s="28" t="s">
        <v>8056</v>
      </c>
      <c r="D598" s="28" t="s">
        <v>8734</v>
      </c>
      <c r="E598" s="28" t="s">
        <v>8741</v>
      </c>
      <c r="F598" s="34" t="s">
        <v>8011</v>
      </c>
      <c r="G598" s="28" t="s">
        <v>8663</v>
      </c>
      <c r="H598" s="42" t="s">
        <v>8672</v>
      </c>
      <c r="I598" s="28" t="s">
        <v>8742</v>
      </c>
      <c r="J598" s="28" t="s">
        <v>8674</v>
      </c>
      <c r="K598" s="28" t="s">
        <v>9168</v>
      </c>
      <c r="L598" s="28" t="s">
        <v>9169</v>
      </c>
      <c r="M598" s="28" t="s">
        <v>8669</v>
      </c>
      <c r="N598" s="28" t="s">
        <v>8743</v>
      </c>
      <c r="O598" s="28" t="s">
        <v>8670</v>
      </c>
      <c r="P598" s="29" t="str">
        <f t="array" ref="P598">IFERROR(XLOOKUP(A598, '2_Capability_Map'!$C$2:$C$200, '2_Capability_Map'!$M$2:$M$200, "Active"), "Active")</f>
        <v>Active</v>
      </c>
    </row>
    <row r="599" ht="15.75" customHeight="1">
      <c r="A599" s="28" t="s">
        <v>696</v>
      </c>
      <c r="B599" s="28" t="s">
        <v>697</v>
      </c>
      <c r="C599" s="28" t="s">
        <v>8056</v>
      </c>
      <c r="D599" s="28" t="s">
        <v>8734</v>
      </c>
      <c r="E599" s="28" t="s">
        <v>8744</v>
      </c>
      <c r="F599" s="34" t="s">
        <v>8011</v>
      </c>
      <c r="G599" s="28" t="s">
        <v>8663</v>
      </c>
      <c r="H599" s="42" t="s">
        <v>8672</v>
      </c>
      <c r="I599" s="28" t="s">
        <v>8745</v>
      </c>
      <c r="J599" s="28" t="s">
        <v>8674</v>
      </c>
      <c r="K599" s="28" t="s">
        <v>9168</v>
      </c>
      <c r="L599" s="28" t="s">
        <v>9169</v>
      </c>
      <c r="M599" s="28" t="s">
        <v>8669</v>
      </c>
      <c r="N599" s="28" t="s">
        <v>8743</v>
      </c>
      <c r="O599" s="28" t="s">
        <v>8670</v>
      </c>
      <c r="P599" s="29" t="str">
        <f t="array" ref="P599">IFERROR(XLOOKUP(A599, '2_Capability_Map'!$C$2:$C$200, '2_Capability_Map'!$M$2:$M$200, "Active"), "Active")</f>
        <v>Active</v>
      </c>
    </row>
    <row r="600" ht="15.75" customHeight="1">
      <c r="A600" s="28" t="s">
        <v>696</v>
      </c>
      <c r="B600" s="28" t="s">
        <v>697</v>
      </c>
      <c r="C600" s="28" t="s">
        <v>8056</v>
      </c>
      <c r="D600" s="28" t="s">
        <v>8734</v>
      </c>
      <c r="E600" s="28" t="s">
        <v>8746</v>
      </c>
      <c r="F600" s="34" t="s">
        <v>8011</v>
      </c>
      <c r="G600" s="28" t="s">
        <v>8736</v>
      </c>
      <c r="H600" s="43" t="s">
        <v>8747</v>
      </c>
      <c r="I600" s="28" t="s">
        <v>8748</v>
      </c>
      <c r="J600" s="28" t="s">
        <v>8749</v>
      </c>
      <c r="K600" s="28" t="s">
        <v>9170</v>
      </c>
      <c r="L600" s="28" t="s">
        <v>9169</v>
      </c>
      <c r="M600" s="28" t="s">
        <v>8669</v>
      </c>
      <c r="N600" s="28" t="s">
        <v>8743</v>
      </c>
      <c r="O600" s="28" t="s">
        <v>8670</v>
      </c>
      <c r="P600" s="29" t="str">
        <f t="array" ref="P600">IFERROR(XLOOKUP(A600, '2_Capability_Map'!$C$2:$C$200, '2_Capability_Map'!$M$2:$M$200, "Active"), "Active")</f>
        <v>Active</v>
      </c>
    </row>
    <row r="601" ht="15.75" customHeight="1">
      <c r="A601" s="28" t="s">
        <v>696</v>
      </c>
      <c r="B601" s="28" t="s">
        <v>697</v>
      </c>
      <c r="C601" s="28" t="s">
        <v>8189</v>
      </c>
      <c r="D601" s="28" t="s">
        <v>8190</v>
      </c>
      <c r="E601" s="28" t="s">
        <v>9111</v>
      </c>
      <c r="F601" s="34" t="s">
        <v>8011</v>
      </c>
      <c r="G601" s="28" t="s">
        <v>8663</v>
      </c>
      <c r="H601" s="41" t="s">
        <v>8664</v>
      </c>
      <c r="I601" s="28" t="s">
        <v>9112</v>
      </c>
      <c r="J601" s="28" t="s">
        <v>8666</v>
      </c>
      <c r="K601" s="28" t="s">
        <v>9171</v>
      </c>
      <c r="L601" s="28" t="s">
        <v>9169</v>
      </c>
      <c r="M601" s="28" t="s">
        <v>8669</v>
      </c>
      <c r="N601" s="28" t="s">
        <v>8038</v>
      </c>
      <c r="O601" s="28" t="s">
        <v>8670</v>
      </c>
      <c r="P601" s="29" t="str">
        <f t="array" ref="P601">IFERROR(XLOOKUP(A601, '2_Capability_Map'!$C$2:$C$200, '2_Capability_Map'!$M$2:$M$200, "Active"), "Active")</f>
        <v>Active</v>
      </c>
    </row>
    <row r="602" ht="15.75" customHeight="1">
      <c r="A602" s="28" t="s">
        <v>696</v>
      </c>
      <c r="B602" s="28" t="s">
        <v>697</v>
      </c>
      <c r="C602" s="28" t="s">
        <v>8189</v>
      </c>
      <c r="D602" s="28" t="s">
        <v>8190</v>
      </c>
      <c r="E602" s="28" t="s">
        <v>9114</v>
      </c>
      <c r="F602" s="34" t="s">
        <v>8011</v>
      </c>
      <c r="G602" s="28" t="s">
        <v>8663</v>
      </c>
      <c r="H602" s="42" t="s">
        <v>8672</v>
      </c>
      <c r="I602" s="28" t="s">
        <v>9115</v>
      </c>
      <c r="J602" s="28" t="s">
        <v>8674</v>
      </c>
      <c r="K602" s="28" t="s">
        <v>9168</v>
      </c>
      <c r="L602" s="28" t="s">
        <v>9169</v>
      </c>
      <c r="M602" s="28" t="s">
        <v>8669</v>
      </c>
      <c r="N602" s="28" t="s">
        <v>8038</v>
      </c>
      <c r="O602" s="28" t="s">
        <v>8670</v>
      </c>
      <c r="P602" s="29" t="str">
        <f t="array" ref="P602">IFERROR(XLOOKUP(A602, '2_Capability_Map'!$C$2:$C$200, '2_Capability_Map'!$M$2:$M$200, "Active"), "Active")</f>
        <v>Active</v>
      </c>
    </row>
    <row r="603" ht="15.75" customHeight="1">
      <c r="A603" s="28" t="s">
        <v>1441</v>
      </c>
      <c r="B603" s="28" t="s">
        <v>1442</v>
      </c>
      <c r="C603" s="28" t="s">
        <v>8056</v>
      </c>
      <c r="D603" s="28" t="s">
        <v>8734</v>
      </c>
      <c r="E603" s="28" t="s">
        <v>8735</v>
      </c>
      <c r="F603" s="34" t="s">
        <v>8011</v>
      </c>
      <c r="G603" s="28" t="s">
        <v>8736</v>
      </c>
      <c r="H603" s="42" t="s">
        <v>8672</v>
      </c>
      <c r="I603" s="28" t="s">
        <v>8737</v>
      </c>
      <c r="J603" s="28" t="s">
        <v>8674</v>
      </c>
      <c r="K603" s="28" t="s">
        <v>9172</v>
      </c>
      <c r="L603" s="28" t="s">
        <v>7804</v>
      </c>
      <c r="M603" s="28" t="s">
        <v>7803</v>
      </c>
      <c r="N603" s="28" t="s">
        <v>8038</v>
      </c>
      <c r="O603" s="28" t="s">
        <v>8670</v>
      </c>
      <c r="P603" s="29" t="str">
        <f t="array" ref="P603">IFERROR(XLOOKUP(A603, '2_Capability_Map'!$C$2:$C$200, '2_Capability_Map'!$M$2:$M$200, "Active"), "Active")</f>
        <v>Active</v>
      </c>
    </row>
    <row r="604" ht="15.75" customHeight="1">
      <c r="A604" s="28" t="s">
        <v>1441</v>
      </c>
      <c r="B604" s="28" t="s">
        <v>1442</v>
      </c>
      <c r="C604" s="28" t="s">
        <v>8056</v>
      </c>
      <c r="D604" s="28" t="s">
        <v>8734</v>
      </c>
      <c r="E604" s="28" t="s">
        <v>1541</v>
      </c>
      <c r="F604" s="34" t="s">
        <v>8011</v>
      </c>
      <c r="G604" s="28" t="s">
        <v>8663</v>
      </c>
      <c r="H604" s="42" t="s">
        <v>8672</v>
      </c>
      <c r="I604" s="28" t="s">
        <v>9156</v>
      </c>
      <c r="J604" s="28" t="s">
        <v>8674</v>
      </c>
      <c r="K604" s="28" t="s">
        <v>9172</v>
      </c>
      <c r="L604" s="28" t="s">
        <v>7804</v>
      </c>
      <c r="M604" s="28" t="s">
        <v>7803</v>
      </c>
      <c r="N604" s="28" t="s">
        <v>8743</v>
      </c>
      <c r="O604" s="28" t="s">
        <v>8670</v>
      </c>
      <c r="P604" s="29" t="str">
        <f t="array" ref="P604">IFERROR(XLOOKUP(A604, '2_Capability_Map'!$C$2:$C$200, '2_Capability_Map'!$M$2:$M$200, "Active"), "Active")</f>
        <v>Active</v>
      </c>
    </row>
    <row r="605" ht="15.75" customHeight="1">
      <c r="A605" s="28" t="s">
        <v>1441</v>
      </c>
      <c r="B605" s="28" t="s">
        <v>1442</v>
      </c>
      <c r="C605" s="28" t="s">
        <v>8056</v>
      </c>
      <c r="D605" s="28" t="s">
        <v>8734</v>
      </c>
      <c r="E605" s="28" t="s">
        <v>8738</v>
      </c>
      <c r="F605" s="34" t="s">
        <v>8011</v>
      </c>
      <c r="G605" s="28" t="s">
        <v>8739</v>
      </c>
      <c r="H605" s="42" t="s">
        <v>8672</v>
      </c>
      <c r="I605" s="31" t="s">
        <v>8740</v>
      </c>
      <c r="J605" s="28" t="s">
        <v>8674</v>
      </c>
      <c r="K605" s="28" t="s">
        <v>9172</v>
      </c>
      <c r="L605" s="28" t="s">
        <v>7804</v>
      </c>
      <c r="M605" s="28" t="s">
        <v>7803</v>
      </c>
      <c r="N605" s="28" t="s">
        <v>8186</v>
      </c>
      <c r="O605" s="28" t="s">
        <v>8670</v>
      </c>
      <c r="P605" s="29" t="str">
        <f t="array" ref="P605">IFERROR(XLOOKUP(A605, '2_Capability_Map'!$C$2:$C$200, '2_Capability_Map'!$M$2:$M$200, "Active"), "Active")</f>
        <v>Active</v>
      </c>
    </row>
    <row r="606" ht="15.75" customHeight="1">
      <c r="A606" s="28" t="s">
        <v>1441</v>
      </c>
      <c r="B606" s="28" t="s">
        <v>1442</v>
      </c>
      <c r="C606" s="28" t="s">
        <v>8056</v>
      </c>
      <c r="D606" s="28" t="s">
        <v>8734</v>
      </c>
      <c r="E606" s="28" t="s">
        <v>8741</v>
      </c>
      <c r="F606" s="34" t="s">
        <v>8011</v>
      </c>
      <c r="G606" s="28" t="s">
        <v>8663</v>
      </c>
      <c r="H606" s="42" t="s">
        <v>8672</v>
      </c>
      <c r="I606" s="28" t="s">
        <v>8742</v>
      </c>
      <c r="J606" s="28" t="s">
        <v>8674</v>
      </c>
      <c r="K606" s="28" t="s">
        <v>9172</v>
      </c>
      <c r="L606" s="28" t="s">
        <v>7804</v>
      </c>
      <c r="M606" s="28" t="s">
        <v>7803</v>
      </c>
      <c r="N606" s="28" t="s">
        <v>8743</v>
      </c>
      <c r="O606" s="28" t="s">
        <v>8670</v>
      </c>
      <c r="P606" s="29" t="str">
        <f t="array" ref="P606">IFERROR(XLOOKUP(A606, '2_Capability_Map'!$C$2:$C$200, '2_Capability_Map'!$M$2:$M$200, "Active"), "Active")</f>
        <v>Active</v>
      </c>
    </row>
    <row r="607" ht="15.75" customHeight="1">
      <c r="A607" s="28" t="s">
        <v>1441</v>
      </c>
      <c r="B607" s="28" t="s">
        <v>1442</v>
      </c>
      <c r="C607" s="28" t="s">
        <v>8056</v>
      </c>
      <c r="D607" s="28" t="s">
        <v>8734</v>
      </c>
      <c r="E607" s="28" t="s">
        <v>8744</v>
      </c>
      <c r="F607" s="34" t="s">
        <v>8011</v>
      </c>
      <c r="G607" s="28" t="s">
        <v>8663</v>
      </c>
      <c r="H607" s="42" t="s">
        <v>8672</v>
      </c>
      <c r="I607" s="28" t="s">
        <v>8745</v>
      </c>
      <c r="J607" s="28" t="s">
        <v>8674</v>
      </c>
      <c r="K607" s="28" t="s">
        <v>9172</v>
      </c>
      <c r="L607" s="28" t="s">
        <v>7804</v>
      </c>
      <c r="M607" s="28" t="s">
        <v>7803</v>
      </c>
      <c r="N607" s="28" t="s">
        <v>8743</v>
      </c>
      <c r="O607" s="28" t="s">
        <v>8670</v>
      </c>
      <c r="P607" s="29" t="str">
        <f t="array" ref="P607">IFERROR(XLOOKUP(A607, '2_Capability_Map'!$C$2:$C$200, '2_Capability_Map'!$M$2:$M$200, "Active"), "Active")</f>
        <v>Active</v>
      </c>
    </row>
    <row r="608" ht="15.75" customHeight="1">
      <c r="A608" s="28" t="s">
        <v>1441</v>
      </c>
      <c r="B608" s="28" t="s">
        <v>1442</v>
      </c>
      <c r="C608" s="28" t="s">
        <v>8056</v>
      </c>
      <c r="D608" s="28" t="s">
        <v>8734</v>
      </c>
      <c r="E608" s="28" t="s">
        <v>8746</v>
      </c>
      <c r="F608" s="34" t="s">
        <v>8011</v>
      </c>
      <c r="G608" s="28" t="s">
        <v>8736</v>
      </c>
      <c r="H608" s="43" t="s">
        <v>8747</v>
      </c>
      <c r="I608" s="28" t="s">
        <v>8748</v>
      </c>
      <c r="J608" s="28" t="s">
        <v>8749</v>
      </c>
      <c r="K608" s="28" t="s">
        <v>9173</v>
      </c>
      <c r="L608" s="28" t="s">
        <v>7804</v>
      </c>
      <c r="M608" s="28" t="s">
        <v>7803</v>
      </c>
      <c r="N608" s="28" t="s">
        <v>8743</v>
      </c>
      <c r="O608" s="28" t="s">
        <v>8670</v>
      </c>
      <c r="P608" s="29" t="str">
        <f t="array" ref="P608">IFERROR(XLOOKUP(A608, '2_Capability_Map'!$C$2:$C$200, '2_Capability_Map'!$M$2:$M$200, "Active"), "Active")</f>
        <v>Active</v>
      </c>
    </row>
    <row r="609" ht="15.75" customHeight="1">
      <c r="A609" s="28" t="s">
        <v>1441</v>
      </c>
      <c r="B609" s="28" t="s">
        <v>1442</v>
      </c>
      <c r="C609" s="28" t="s">
        <v>8189</v>
      </c>
      <c r="D609" s="28" t="s">
        <v>8190</v>
      </c>
      <c r="E609" s="28" t="s">
        <v>9111</v>
      </c>
      <c r="F609" s="34" t="s">
        <v>8011</v>
      </c>
      <c r="G609" s="28" t="s">
        <v>8663</v>
      </c>
      <c r="H609" s="41" t="s">
        <v>8664</v>
      </c>
      <c r="I609" s="28" t="s">
        <v>9112</v>
      </c>
      <c r="J609" s="28" t="s">
        <v>8666</v>
      </c>
      <c r="K609" s="28" t="s">
        <v>9174</v>
      </c>
      <c r="L609" s="28" t="s">
        <v>7804</v>
      </c>
      <c r="M609" s="28" t="s">
        <v>7803</v>
      </c>
      <c r="N609" s="28" t="s">
        <v>8038</v>
      </c>
      <c r="O609" s="28" t="s">
        <v>8670</v>
      </c>
      <c r="P609" s="29" t="str">
        <f t="array" ref="P609">IFERROR(XLOOKUP(A609, '2_Capability_Map'!$C$2:$C$200, '2_Capability_Map'!$M$2:$M$200, "Active"), "Active")</f>
        <v>Active</v>
      </c>
    </row>
    <row r="610" ht="15.75" customHeight="1">
      <c r="A610" s="28" t="s">
        <v>1441</v>
      </c>
      <c r="B610" s="28" t="s">
        <v>1442</v>
      </c>
      <c r="C610" s="28" t="s">
        <v>8189</v>
      </c>
      <c r="D610" s="28" t="s">
        <v>8190</v>
      </c>
      <c r="E610" s="28" t="s">
        <v>9114</v>
      </c>
      <c r="F610" s="34" t="s">
        <v>8011</v>
      </c>
      <c r="G610" s="28" t="s">
        <v>8663</v>
      </c>
      <c r="H610" s="42" t="s">
        <v>8672</v>
      </c>
      <c r="I610" s="28" t="s">
        <v>9115</v>
      </c>
      <c r="J610" s="28" t="s">
        <v>8674</v>
      </c>
      <c r="K610" s="28" t="s">
        <v>9172</v>
      </c>
      <c r="L610" s="28" t="s">
        <v>7804</v>
      </c>
      <c r="M610" s="28" t="s">
        <v>7803</v>
      </c>
      <c r="N610" s="28" t="s">
        <v>8038</v>
      </c>
      <c r="O610" s="28" t="s">
        <v>8670</v>
      </c>
      <c r="P610" s="29" t="str">
        <f t="array" ref="P610">IFERROR(XLOOKUP(A610, '2_Capability_Map'!$C$2:$C$200, '2_Capability_Map'!$M$2:$M$200, "Active"), "Active")</f>
        <v>Active</v>
      </c>
    </row>
    <row r="611" ht="15.75" customHeight="1">
      <c r="A611" s="28" t="s">
        <v>702</v>
      </c>
      <c r="B611" s="28" t="s">
        <v>703</v>
      </c>
      <c r="C611" s="28" t="s">
        <v>8160</v>
      </c>
      <c r="D611" s="28" t="s">
        <v>8161</v>
      </c>
      <c r="E611" s="28" t="s">
        <v>8751</v>
      </c>
      <c r="F611" s="34" t="s">
        <v>8011</v>
      </c>
      <c r="G611" s="28" t="s">
        <v>8663</v>
      </c>
      <c r="H611" s="42" t="s">
        <v>8672</v>
      </c>
      <c r="I611" s="28" t="s">
        <v>8752</v>
      </c>
      <c r="J611" s="28" t="s">
        <v>8674</v>
      </c>
      <c r="K611" s="28" t="s">
        <v>9175</v>
      </c>
      <c r="L611" s="28" t="s">
        <v>9176</v>
      </c>
      <c r="M611" s="28" t="s">
        <v>8669</v>
      </c>
      <c r="N611" s="28" t="s">
        <v>8753</v>
      </c>
      <c r="O611" s="28" t="s">
        <v>8670</v>
      </c>
      <c r="P611" s="29" t="str">
        <f t="array" ref="P611">IFERROR(XLOOKUP(A611, '2_Capability_Map'!$C$2:$C$200, '2_Capability_Map'!$M$2:$M$200, "Active"), "Active")</f>
        <v>Active</v>
      </c>
    </row>
    <row r="612" ht="15.75" customHeight="1">
      <c r="A612" s="28" t="s">
        <v>702</v>
      </c>
      <c r="B612" s="28" t="s">
        <v>703</v>
      </c>
      <c r="C612" s="28" t="s">
        <v>8160</v>
      </c>
      <c r="D612" s="28" t="s">
        <v>8161</v>
      </c>
      <c r="E612" s="28" t="s">
        <v>8754</v>
      </c>
      <c r="F612" s="34" t="s">
        <v>8011</v>
      </c>
      <c r="G612" s="28" t="s">
        <v>8663</v>
      </c>
      <c r="H612" s="42" t="s">
        <v>8672</v>
      </c>
      <c r="I612" s="28" t="s">
        <v>8755</v>
      </c>
      <c r="J612" s="28" t="s">
        <v>8674</v>
      </c>
      <c r="K612" s="28" t="s">
        <v>9175</v>
      </c>
      <c r="L612" s="28" t="s">
        <v>9176</v>
      </c>
      <c r="M612" s="28" t="s">
        <v>8669</v>
      </c>
      <c r="N612" s="28" t="s">
        <v>8753</v>
      </c>
      <c r="O612" s="28" t="s">
        <v>8670</v>
      </c>
      <c r="P612" s="29" t="str">
        <f t="array" ref="P612">IFERROR(XLOOKUP(A612, '2_Capability_Map'!$C$2:$C$200, '2_Capability_Map'!$M$2:$M$200, "Active"), "Active")</f>
        <v>Active</v>
      </c>
    </row>
    <row r="613" ht="15.75" customHeight="1">
      <c r="A613" s="28" t="s">
        <v>702</v>
      </c>
      <c r="B613" s="28" t="s">
        <v>703</v>
      </c>
      <c r="C613" s="28" t="s">
        <v>8160</v>
      </c>
      <c r="D613" s="28" t="s">
        <v>8161</v>
      </c>
      <c r="E613" s="28" t="s">
        <v>8756</v>
      </c>
      <c r="F613" s="34" t="s">
        <v>8011</v>
      </c>
      <c r="G613" s="28" t="s">
        <v>8757</v>
      </c>
      <c r="H613" s="30" t="s">
        <v>8758</v>
      </c>
      <c r="I613" s="28" t="s">
        <v>8759</v>
      </c>
      <c r="J613" s="28" t="s">
        <v>8674</v>
      </c>
      <c r="K613" s="28" t="s">
        <v>9177</v>
      </c>
      <c r="L613" s="28" t="s">
        <v>9178</v>
      </c>
      <c r="M613" s="28" t="s">
        <v>8669</v>
      </c>
      <c r="N613" s="28" t="s">
        <v>8753</v>
      </c>
      <c r="O613" s="28" t="s">
        <v>8670</v>
      </c>
      <c r="P613" s="29" t="str">
        <f t="array" ref="P613">IFERROR(XLOOKUP(A613, '2_Capability_Map'!$C$2:$C$200, '2_Capability_Map'!$M$2:$M$200, "Active"), "Active")</f>
        <v>Active</v>
      </c>
    </row>
    <row r="614" ht="15.75" customHeight="1">
      <c r="A614" s="28" t="s">
        <v>702</v>
      </c>
      <c r="B614" s="28" t="s">
        <v>703</v>
      </c>
      <c r="C614" s="28" t="s">
        <v>8160</v>
      </c>
      <c r="D614" s="28" t="s">
        <v>8161</v>
      </c>
      <c r="E614" s="28" t="s">
        <v>8937</v>
      </c>
      <c r="F614" s="34" t="s">
        <v>8011</v>
      </c>
      <c r="G614" s="28" t="s">
        <v>8663</v>
      </c>
      <c r="H614" s="41" t="s">
        <v>8664</v>
      </c>
      <c r="I614" s="28" t="s">
        <v>8938</v>
      </c>
      <c r="J614" s="28" t="s">
        <v>8666</v>
      </c>
      <c r="K614" s="28" t="s">
        <v>9179</v>
      </c>
      <c r="L614" s="28" t="s">
        <v>9176</v>
      </c>
      <c r="M614" s="28" t="s">
        <v>8669</v>
      </c>
      <c r="N614" s="28" t="s">
        <v>8753</v>
      </c>
      <c r="O614" s="28" t="s">
        <v>8670</v>
      </c>
      <c r="P614" s="29" t="str">
        <f t="array" ref="P614">IFERROR(XLOOKUP(A614, '2_Capability_Map'!$C$2:$C$200, '2_Capability_Map'!$M$2:$M$200, "Active"), "Active")</f>
        <v>Active</v>
      </c>
    </row>
    <row r="615" ht="15.75" customHeight="1">
      <c r="A615" s="28" t="s">
        <v>702</v>
      </c>
      <c r="B615" s="28" t="s">
        <v>703</v>
      </c>
      <c r="C615" s="28" t="s">
        <v>8160</v>
      </c>
      <c r="D615" s="28" t="s">
        <v>8161</v>
      </c>
      <c r="E615" s="28" t="s">
        <v>8941</v>
      </c>
      <c r="F615" s="34" t="s">
        <v>8011</v>
      </c>
      <c r="G615" s="28" t="s">
        <v>8736</v>
      </c>
      <c r="H615" s="42" t="s">
        <v>8672</v>
      </c>
      <c r="I615" s="28" t="s">
        <v>8942</v>
      </c>
      <c r="J615" s="28" t="s">
        <v>8674</v>
      </c>
      <c r="K615" s="28" t="s">
        <v>9175</v>
      </c>
      <c r="L615" s="28" t="s">
        <v>9176</v>
      </c>
      <c r="M615" s="28" t="s">
        <v>8669</v>
      </c>
      <c r="N615" s="28" t="s">
        <v>8943</v>
      </c>
      <c r="O615" s="28" t="s">
        <v>8670</v>
      </c>
      <c r="P615" s="29" t="str">
        <f t="array" ref="P615">IFERROR(XLOOKUP(A615, '2_Capability_Map'!$C$2:$C$200, '2_Capability_Map'!$M$2:$M$200, "Active"), "Active")</f>
        <v>Active</v>
      </c>
    </row>
    <row r="616" ht="15.75" customHeight="1">
      <c r="A616" s="28" t="s">
        <v>702</v>
      </c>
      <c r="B616" s="28" t="s">
        <v>703</v>
      </c>
      <c r="C616" s="28" t="s">
        <v>8131</v>
      </c>
      <c r="D616" s="28" t="s">
        <v>8132</v>
      </c>
      <c r="E616" s="28" t="s">
        <v>9021</v>
      </c>
      <c r="F616" s="34" t="s">
        <v>8011</v>
      </c>
      <c r="G616" s="28" t="s">
        <v>8663</v>
      </c>
      <c r="H616" s="42" t="s">
        <v>8672</v>
      </c>
      <c r="I616" s="28" t="s">
        <v>9022</v>
      </c>
      <c r="J616" s="28" t="s">
        <v>8674</v>
      </c>
      <c r="K616" s="28" t="s">
        <v>9175</v>
      </c>
      <c r="L616" s="28" t="s">
        <v>9180</v>
      </c>
      <c r="M616" s="28" t="s">
        <v>3405</v>
      </c>
      <c r="N616" s="28" t="s">
        <v>9024</v>
      </c>
      <c r="O616" s="28" t="s">
        <v>8670</v>
      </c>
      <c r="P616" s="29" t="str">
        <f t="array" ref="P616">IFERROR(XLOOKUP(A616, '2_Capability_Map'!$C$2:$C$200, '2_Capability_Map'!$M$2:$M$200, "Active"), "Active")</f>
        <v>Active</v>
      </c>
    </row>
    <row r="617" ht="15.75" customHeight="1">
      <c r="A617" s="28" t="s">
        <v>702</v>
      </c>
      <c r="B617" s="28" t="s">
        <v>703</v>
      </c>
      <c r="C617" s="28" t="s">
        <v>8131</v>
      </c>
      <c r="D617" s="28" t="s">
        <v>8132</v>
      </c>
      <c r="E617" s="28" t="s">
        <v>3026</v>
      </c>
      <c r="F617" s="34" t="s">
        <v>8011</v>
      </c>
      <c r="G617" s="28" t="s">
        <v>8663</v>
      </c>
      <c r="H617" s="42" t="s">
        <v>8672</v>
      </c>
      <c r="I617" s="28" t="s">
        <v>9025</v>
      </c>
      <c r="J617" s="28" t="s">
        <v>8674</v>
      </c>
      <c r="K617" s="28" t="s">
        <v>9175</v>
      </c>
      <c r="L617" s="28" t="s">
        <v>9180</v>
      </c>
      <c r="M617" s="28" t="s">
        <v>8669</v>
      </c>
      <c r="N617" s="28" t="s">
        <v>9024</v>
      </c>
      <c r="O617" s="28" t="s">
        <v>8670</v>
      </c>
      <c r="P617" s="29" t="str">
        <f t="array" ref="P617">IFERROR(XLOOKUP(A617, '2_Capability_Map'!$C$2:$C$200, '2_Capability_Map'!$M$2:$M$200, "Active"), "Active")</f>
        <v>Active</v>
      </c>
    </row>
    <row r="618" ht="15.75" customHeight="1">
      <c r="A618" s="28" t="s">
        <v>702</v>
      </c>
      <c r="B618" s="28" t="s">
        <v>703</v>
      </c>
      <c r="C618" s="28" t="s">
        <v>8131</v>
      </c>
      <c r="D618" s="28" t="s">
        <v>8132</v>
      </c>
      <c r="E618" s="28" t="s">
        <v>9026</v>
      </c>
      <c r="F618" s="34" t="s">
        <v>8011</v>
      </c>
      <c r="G618" s="28" t="s">
        <v>8663</v>
      </c>
      <c r="H618" s="42" t="s">
        <v>8672</v>
      </c>
      <c r="I618" s="28" t="s">
        <v>9027</v>
      </c>
      <c r="J618" s="28" t="s">
        <v>8674</v>
      </c>
      <c r="K618" s="28" t="s">
        <v>9175</v>
      </c>
      <c r="L618" s="28" t="s">
        <v>9180</v>
      </c>
      <c r="M618" s="28" t="s">
        <v>8669</v>
      </c>
      <c r="N618" s="28" t="s">
        <v>9024</v>
      </c>
      <c r="O618" s="28" t="s">
        <v>8670</v>
      </c>
      <c r="P618" s="29" t="str">
        <f t="array" ref="P618">IFERROR(XLOOKUP(A618, '2_Capability_Map'!$C$2:$C$200, '2_Capability_Map'!$M$2:$M$200, "Active"), "Active")</f>
        <v>Active</v>
      </c>
    </row>
    <row r="619" ht="15.75" customHeight="1">
      <c r="A619" s="28" t="s">
        <v>702</v>
      </c>
      <c r="B619" s="28" t="s">
        <v>703</v>
      </c>
      <c r="C619" s="28" t="s">
        <v>8131</v>
      </c>
      <c r="D619" s="28" t="s">
        <v>8132</v>
      </c>
      <c r="E619" s="28" t="s">
        <v>9028</v>
      </c>
      <c r="F619" s="34" t="s">
        <v>8011</v>
      </c>
      <c r="G619" s="28" t="s">
        <v>8663</v>
      </c>
      <c r="H619" s="42" t="s">
        <v>8672</v>
      </c>
      <c r="I619" s="28" t="s">
        <v>9029</v>
      </c>
      <c r="J619" s="28" t="s">
        <v>8674</v>
      </c>
      <c r="K619" s="28" t="s">
        <v>9175</v>
      </c>
      <c r="L619" s="28" t="s">
        <v>9181</v>
      </c>
      <c r="M619" s="28" t="s">
        <v>8669</v>
      </c>
      <c r="N619" s="28" t="s">
        <v>9024</v>
      </c>
      <c r="O619" s="28" t="s">
        <v>8670</v>
      </c>
      <c r="P619" s="29" t="str">
        <f t="array" ref="P619">IFERROR(XLOOKUP(A619, '2_Capability_Map'!$C$2:$C$200, '2_Capability_Map'!$M$2:$M$200, "Active"), "Active")</f>
        <v>Active</v>
      </c>
    </row>
    <row r="620" ht="15.75" customHeight="1">
      <c r="A620" s="28" t="s">
        <v>710</v>
      </c>
      <c r="B620" s="28" t="s">
        <v>711</v>
      </c>
      <c r="C620" s="28" t="s">
        <v>8160</v>
      </c>
      <c r="D620" s="28" t="s">
        <v>8161</v>
      </c>
      <c r="E620" s="28" t="s">
        <v>8751</v>
      </c>
      <c r="F620" s="34" t="s">
        <v>8011</v>
      </c>
      <c r="G620" s="28" t="s">
        <v>8663</v>
      </c>
      <c r="H620" s="42" t="s">
        <v>8672</v>
      </c>
      <c r="I620" s="28" t="s">
        <v>8752</v>
      </c>
      <c r="J620" s="28" t="s">
        <v>8674</v>
      </c>
      <c r="K620" s="28" t="s">
        <v>9182</v>
      </c>
      <c r="L620" s="28" t="s">
        <v>9183</v>
      </c>
      <c r="M620" s="28" t="s">
        <v>5025</v>
      </c>
      <c r="N620" s="28" t="s">
        <v>8753</v>
      </c>
      <c r="O620" s="28" t="s">
        <v>8670</v>
      </c>
      <c r="P620" s="29" t="str">
        <f t="array" ref="P620">IFERROR(XLOOKUP(A620, '2_Capability_Map'!$C$2:$C$200, '2_Capability_Map'!$M$2:$M$200, "Active"), "Active")</f>
        <v>Active</v>
      </c>
    </row>
    <row r="621" ht="15.75" customHeight="1">
      <c r="A621" s="28" t="s">
        <v>710</v>
      </c>
      <c r="B621" s="28" t="s">
        <v>711</v>
      </c>
      <c r="C621" s="28" t="s">
        <v>8160</v>
      </c>
      <c r="D621" s="28" t="s">
        <v>8161</v>
      </c>
      <c r="E621" s="28" t="s">
        <v>8754</v>
      </c>
      <c r="F621" s="34" t="s">
        <v>8011</v>
      </c>
      <c r="G621" s="28" t="s">
        <v>8663</v>
      </c>
      <c r="H621" s="42" t="s">
        <v>8672</v>
      </c>
      <c r="I621" s="28" t="s">
        <v>8755</v>
      </c>
      <c r="J621" s="28" t="s">
        <v>8674</v>
      </c>
      <c r="K621" s="28" t="s">
        <v>9182</v>
      </c>
      <c r="L621" s="28" t="s">
        <v>9183</v>
      </c>
      <c r="M621" s="28" t="s">
        <v>5025</v>
      </c>
      <c r="N621" s="28" t="s">
        <v>8753</v>
      </c>
      <c r="O621" s="28" t="s">
        <v>8670</v>
      </c>
      <c r="P621" s="29" t="str">
        <f t="array" ref="P621">IFERROR(XLOOKUP(A621, '2_Capability_Map'!$C$2:$C$200, '2_Capability_Map'!$M$2:$M$200, "Active"), "Active")</f>
        <v>Active</v>
      </c>
    </row>
    <row r="622" ht="15.75" customHeight="1">
      <c r="A622" s="28" t="s">
        <v>710</v>
      </c>
      <c r="B622" s="28" t="s">
        <v>711</v>
      </c>
      <c r="C622" s="28" t="s">
        <v>8160</v>
      </c>
      <c r="D622" s="28" t="s">
        <v>8161</v>
      </c>
      <c r="E622" s="28" t="s">
        <v>8756</v>
      </c>
      <c r="F622" s="34" t="s">
        <v>8011</v>
      </c>
      <c r="G622" s="28" t="s">
        <v>8757</v>
      </c>
      <c r="H622" s="30" t="s">
        <v>8758</v>
      </c>
      <c r="I622" s="28" t="s">
        <v>8759</v>
      </c>
      <c r="J622" s="28" t="s">
        <v>8674</v>
      </c>
      <c r="K622" s="28" t="s">
        <v>9184</v>
      </c>
      <c r="L622" s="28" t="s">
        <v>9185</v>
      </c>
      <c r="M622" s="28" t="s">
        <v>5025</v>
      </c>
      <c r="N622" s="28" t="s">
        <v>8753</v>
      </c>
      <c r="O622" s="28" t="s">
        <v>8670</v>
      </c>
      <c r="P622" s="29" t="str">
        <f t="array" ref="P622">IFERROR(XLOOKUP(A622, '2_Capability_Map'!$C$2:$C$200, '2_Capability_Map'!$M$2:$M$200, "Active"), "Active")</f>
        <v>Active</v>
      </c>
    </row>
    <row r="623" ht="15.75" customHeight="1">
      <c r="A623" s="28" t="s">
        <v>710</v>
      </c>
      <c r="B623" s="28" t="s">
        <v>711</v>
      </c>
      <c r="C623" s="28" t="s">
        <v>8160</v>
      </c>
      <c r="D623" s="28" t="s">
        <v>8161</v>
      </c>
      <c r="E623" s="28" t="s">
        <v>8937</v>
      </c>
      <c r="F623" s="34" t="s">
        <v>8011</v>
      </c>
      <c r="G623" s="28" t="s">
        <v>8663</v>
      </c>
      <c r="H623" s="41" t="s">
        <v>8664</v>
      </c>
      <c r="I623" s="28" t="s">
        <v>8938</v>
      </c>
      <c r="J623" s="28" t="s">
        <v>8666</v>
      </c>
      <c r="K623" s="28" t="s">
        <v>9186</v>
      </c>
      <c r="L623" s="28" t="s">
        <v>9183</v>
      </c>
      <c r="M623" s="28" t="s">
        <v>5025</v>
      </c>
      <c r="N623" s="28" t="s">
        <v>8753</v>
      </c>
      <c r="O623" s="28" t="s">
        <v>8670</v>
      </c>
      <c r="P623" s="29" t="str">
        <f t="array" ref="P623">IFERROR(XLOOKUP(A623, '2_Capability_Map'!$C$2:$C$200, '2_Capability_Map'!$M$2:$M$200, "Active"), "Active")</f>
        <v>Active</v>
      </c>
    </row>
    <row r="624" ht="15.75" customHeight="1">
      <c r="A624" s="28" t="s">
        <v>710</v>
      </c>
      <c r="B624" s="28" t="s">
        <v>711</v>
      </c>
      <c r="C624" s="28" t="s">
        <v>8160</v>
      </c>
      <c r="D624" s="28" t="s">
        <v>8161</v>
      </c>
      <c r="E624" s="28" t="s">
        <v>8941</v>
      </c>
      <c r="F624" s="34" t="s">
        <v>8011</v>
      </c>
      <c r="G624" s="28" t="s">
        <v>8736</v>
      </c>
      <c r="H624" s="42" t="s">
        <v>8672</v>
      </c>
      <c r="I624" s="28" t="s">
        <v>8942</v>
      </c>
      <c r="J624" s="28" t="s">
        <v>8674</v>
      </c>
      <c r="K624" s="28" t="s">
        <v>9182</v>
      </c>
      <c r="L624" s="28" t="s">
        <v>9183</v>
      </c>
      <c r="M624" s="28" t="s">
        <v>5025</v>
      </c>
      <c r="N624" s="28" t="s">
        <v>8943</v>
      </c>
      <c r="O624" s="28" t="s">
        <v>8670</v>
      </c>
      <c r="P624" s="29" t="str">
        <f t="array" ref="P624">IFERROR(XLOOKUP(A624, '2_Capability_Map'!$C$2:$C$200, '2_Capability_Map'!$M$2:$M$200, "Active"), "Active")</f>
        <v>Active</v>
      </c>
    </row>
    <row r="625" ht="15.75" customHeight="1">
      <c r="A625" s="28" t="s">
        <v>710</v>
      </c>
      <c r="B625" s="28" t="s">
        <v>711</v>
      </c>
      <c r="C625" s="28" t="s">
        <v>8131</v>
      </c>
      <c r="D625" s="28" t="s">
        <v>8132</v>
      </c>
      <c r="E625" s="28" t="s">
        <v>9021</v>
      </c>
      <c r="F625" s="34" t="s">
        <v>8011</v>
      </c>
      <c r="G625" s="28" t="s">
        <v>8663</v>
      </c>
      <c r="H625" s="42" t="s">
        <v>8672</v>
      </c>
      <c r="I625" s="28" t="s">
        <v>9022</v>
      </c>
      <c r="J625" s="28" t="s">
        <v>8674</v>
      </c>
      <c r="K625" s="28" t="s">
        <v>9182</v>
      </c>
      <c r="L625" s="28" t="s">
        <v>9187</v>
      </c>
      <c r="M625" s="28" t="s">
        <v>5025</v>
      </c>
      <c r="N625" s="28" t="s">
        <v>9024</v>
      </c>
      <c r="O625" s="28" t="s">
        <v>8670</v>
      </c>
      <c r="P625" s="29" t="str">
        <f t="array" ref="P625">IFERROR(XLOOKUP(A625, '2_Capability_Map'!$C$2:$C$200, '2_Capability_Map'!$M$2:$M$200, "Active"), "Active")</f>
        <v>Active</v>
      </c>
    </row>
    <row r="626" ht="15.75" customHeight="1">
      <c r="A626" s="28" t="s">
        <v>710</v>
      </c>
      <c r="B626" s="28" t="s">
        <v>711</v>
      </c>
      <c r="C626" s="28" t="s">
        <v>8131</v>
      </c>
      <c r="D626" s="28" t="s">
        <v>8132</v>
      </c>
      <c r="E626" s="28" t="s">
        <v>3026</v>
      </c>
      <c r="F626" s="34" t="s">
        <v>8011</v>
      </c>
      <c r="G626" s="28" t="s">
        <v>8663</v>
      </c>
      <c r="H626" s="42" t="s">
        <v>8672</v>
      </c>
      <c r="I626" s="28" t="s">
        <v>9025</v>
      </c>
      <c r="J626" s="28" t="s">
        <v>8674</v>
      </c>
      <c r="K626" s="28" t="s">
        <v>9182</v>
      </c>
      <c r="L626" s="28" t="s">
        <v>9187</v>
      </c>
      <c r="M626" s="28" t="s">
        <v>5025</v>
      </c>
      <c r="N626" s="28" t="s">
        <v>9024</v>
      </c>
      <c r="O626" s="28" t="s">
        <v>8670</v>
      </c>
      <c r="P626" s="29" t="str">
        <f t="array" ref="P626">IFERROR(XLOOKUP(A626, '2_Capability_Map'!$C$2:$C$200, '2_Capability_Map'!$M$2:$M$200, "Active"), "Active")</f>
        <v>Active</v>
      </c>
    </row>
    <row r="627" ht="15.75" customHeight="1">
      <c r="A627" s="28" t="s">
        <v>710</v>
      </c>
      <c r="B627" s="28" t="s">
        <v>711</v>
      </c>
      <c r="C627" s="28" t="s">
        <v>8131</v>
      </c>
      <c r="D627" s="28" t="s">
        <v>8132</v>
      </c>
      <c r="E627" s="28" t="s">
        <v>9026</v>
      </c>
      <c r="F627" s="34" t="s">
        <v>8011</v>
      </c>
      <c r="G627" s="28" t="s">
        <v>8663</v>
      </c>
      <c r="H627" s="42" t="s">
        <v>8672</v>
      </c>
      <c r="I627" s="28" t="s">
        <v>9027</v>
      </c>
      <c r="J627" s="28" t="s">
        <v>8674</v>
      </c>
      <c r="K627" s="28" t="s">
        <v>9182</v>
      </c>
      <c r="L627" s="28" t="s">
        <v>9187</v>
      </c>
      <c r="M627" s="28" t="s">
        <v>5025</v>
      </c>
      <c r="N627" s="28" t="s">
        <v>9024</v>
      </c>
      <c r="O627" s="28" t="s">
        <v>8670</v>
      </c>
      <c r="P627" s="29" t="str">
        <f t="array" ref="P627">IFERROR(XLOOKUP(A627, '2_Capability_Map'!$C$2:$C$200, '2_Capability_Map'!$M$2:$M$200, "Active"), "Active")</f>
        <v>Active</v>
      </c>
    </row>
    <row r="628" ht="15.75" customHeight="1">
      <c r="A628" s="28" t="s">
        <v>710</v>
      </c>
      <c r="B628" s="28" t="s">
        <v>711</v>
      </c>
      <c r="C628" s="28" t="s">
        <v>8131</v>
      </c>
      <c r="D628" s="28" t="s">
        <v>8132</v>
      </c>
      <c r="E628" s="28" t="s">
        <v>9028</v>
      </c>
      <c r="F628" s="34" t="s">
        <v>8011</v>
      </c>
      <c r="G628" s="28" t="s">
        <v>8663</v>
      </c>
      <c r="H628" s="42" t="s">
        <v>8672</v>
      </c>
      <c r="I628" s="28" t="s">
        <v>9029</v>
      </c>
      <c r="J628" s="28" t="s">
        <v>8674</v>
      </c>
      <c r="K628" s="28" t="s">
        <v>9182</v>
      </c>
      <c r="L628" s="28" t="s">
        <v>9188</v>
      </c>
      <c r="M628" s="28" t="s">
        <v>5025</v>
      </c>
      <c r="N628" s="28" t="s">
        <v>9024</v>
      </c>
      <c r="O628" s="28" t="s">
        <v>8670</v>
      </c>
      <c r="P628" s="29" t="str">
        <f t="array" ref="P628">IFERROR(XLOOKUP(A628, '2_Capability_Map'!$C$2:$C$200, '2_Capability_Map'!$M$2:$M$200, "Active"), "Active")</f>
        <v>Active</v>
      </c>
    </row>
    <row r="629" ht="15.75" customHeight="1">
      <c r="A629" s="28" t="s">
        <v>715</v>
      </c>
      <c r="B629" s="28" t="s">
        <v>716</v>
      </c>
      <c r="C629" s="28" t="s">
        <v>8160</v>
      </c>
      <c r="D629" s="28" t="s">
        <v>8161</v>
      </c>
      <c r="E629" s="28" t="s">
        <v>8751</v>
      </c>
      <c r="F629" s="34" t="s">
        <v>8011</v>
      </c>
      <c r="G629" s="28" t="s">
        <v>8663</v>
      </c>
      <c r="H629" s="42" t="s">
        <v>8672</v>
      </c>
      <c r="I629" s="28" t="s">
        <v>8752</v>
      </c>
      <c r="J629" s="28" t="s">
        <v>8674</v>
      </c>
      <c r="K629" s="28" t="s">
        <v>9189</v>
      </c>
      <c r="L629" s="28" t="s">
        <v>9190</v>
      </c>
      <c r="M629" s="28" t="s">
        <v>5049</v>
      </c>
      <c r="N629" s="28" t="s">
        <v>8753</v>
      </c>
      <c r="O629" s="28" t="s">
        <v>8670</v>
      </c>
      <c r="P629" s="29" t="str">
        <f t="array" ref="P629">IFERROR(XLOOKUP(A629, '2_Capability_Map'!$C$2:$C$200, '2_Capability_Map'!$M$2:$M$200, "Active"), "Active")</f>
        <v>Active</v>
      </c>
    </row>
    <row r="630" ht="15.75" customHeight="1">
      <c r="A630" s="28" t="s">
        <v>715</v>
      </c>
      <c r="B630" s="28" t="s">
        <v>716</v>
      </c>
      <c r="C630" s="28" t="s">
        <v>8160</v>
      </c>
      <c r="D630" s="28" t="s">
        <v>8161</v>
      </c>
      <c r="E630" s="28" t="s">
        <v>8754</v>
      </c>
      <c r="F630" s="34" t="s">
        <v>8011</v>
      </c>
      <c r="G630" s="28" t="s">
        <v>8663</v>
      </c>
      <c r="H630" s="42" t="s">
        <v>8672</v>
      </c>
      <c r="I630" s="28" t="s">
        <v>8755</v>
      </c>
      <c r="J630" s="28" t="s">
        <v>8674</v>
      </c>
      <c r="K630" s="28" t="s">
        <v>9189</v>
      </c>
      <c r="L630" s="28" t="s">
        <v>9190</v>
      </c>
      <c r="M630" s="28" t="s">
        <v>5049</v>
      </c>
      <c r="N630" s="28" t="s">
        <v>8753</v>
      </c>
      <c r="O630" s="28" t="s">
        <v>8670</v>
      </c>
      <c r="P630" s="29" t="str">
        <f t="array" ref="P630">IFERROR(XLOOKUP(A630, '2_Capability_Map'!$C$2:$C$200, '2_Capability_Map'!$M$2:$M$200, "Active"), "Active")</f>
        <v>Active</v>
      </c>
    </row>
    <row r="631" ht="15.75" customHeight="1">
      <c r="A631" s="28" t="s">
        <v>715</v>
      </c>
      <c r="B631" s="28" t="s">
        <v>716</v>
      </c>
      <c r="C631" s="28" t="s">
        <v>8160</v>
      </c>
      <c r="D631" s="28" t="s">
        <v>8161</v>
      </c>
      <c r="E631" s="28" t="s">
        <v>8756</v>
      </c>
      <c r="F631" s="34" t="s">
        <v>8011</v>
      </c>
      <c r="G631" s="28" t="s">
        <v>8757</v>
      </c>
      <c r="H631" s="30" t="s">
        <v>8758</v>
      </c>
      <c r="I631" s="28" t="s">
        <v>8759</v>
      </c>
      <c r="J631" s="28" t="s">
        <v>8674</v>
      </c>
      <c r="K631" s="28" t="s">
        <v>9191</v>
      </c>
      <c r="L631" s="28" t="s">
        <v>9192</v>
      </c>
      <c r="M631" s="28" t="s">
        <v>5049</v>
      </c>
      <c r="N631" s="28" t="s">
        <v>8753</v>
      </c>
      <c r="O631" s="28" t="s">
        <v>8670</v>
      </c>
      <c r="P631" s="29" t="str">
        <f t="array" ref="P631">IFERROR(XLOOKUP(A631, '2_Capability_Map'!$C$2:$C$200, '2_Capability_Map'!$M$2:$M$200, "Active"), "Active")</f>
        <v>Active</v>
      </c>
    </row>
    <row r="632" ht="15.75" customHeight="1">
      <c r="A632" s="28" t="s">
        <v>715</v>
      </c>
      <c r="B632" s="28" t="s">
        <v>716</v>
      </c>
      <c r="C632" s="28" t="s">
        <v>8160</v>
      </c>
      <c r="D632" s="28" t="s">
        <v>8161</v>
      </c>
      <c r="E632" s="28" t="s">
        <v>8937</v>
      </c>
      <c r="F632" s="34" t="s">
        <v>8011</v>
      </c>
      <c r="G632" s="28" t="s">
        <v>8663</v>
      </c>
      <c r="H632" s="41" t="s">
        <v>8664</v>
      </c>
      <c r="I632" s="28" t="s">
        <v>8938</v>
      </c>
      <c r="J632" s="28" t="s">
        <v>8666</v>
      </c>
      <c r="K632" s="28" t="s">
        <v>9193</v>
      </c>
      <c r="L632" s="28" t="s">
        <v>9190</v>
      </c>
      <c r="M632" s="28" t="s">
        <v>5049</v>
      </c>
      <c r="N632" s="28" t="s">
        <v>8753</v>
      </c>
      <c r="O632" s="28" t="s">
        <v>8670</v>
      </c>
      <c r="P632" s="29" t="str">
        <f t="array" ref="P632">IFERROR(XLOOKUP(A632, '2_Capability_Map'!$C$2:$C$200, '2_Capability_Map'!$M$2:$M$200, "Active"), "Active")</f>
        <v>Active</v>
      </c>
    </row>
    <row r="633" ht="15.75" customHeight="1">
      <c r="A633" s="28" t="s">
        <v>715</v>
      </c>
      <c r="B633" s="28" t="s">
        <v>716</v>
      </c>
      <c r="C633" s="28" t="s">
        <v>8160</v>
      </c>
      <c r="D633" s="28" t="s">
        <v>8161</v>
      </c>
      <c r="E633" s="28" t="s">
        <v>8941</v>
      </c>
      <c r="F633" s="34" t="s">
        <v>8011</v>
      </c>
      <c r="G633" s="28" t="s">
        <v>8736</v>
      </c>
      <c r="H633" s="42" t="s">
        <v>8672</v>
      </c>
      <c r="I633" s="28" t="s">
        <v>8942</v>
      </c>
      <c r="J633" s="28" t="s">
        <v>8674</v>
      </c>
      <c r="K633" s="28" t="s">
        <v>9189</v>
      </c>
      <c r="L633" s="28" t="s">
        <v>9190</v>
      </c>
      <c r="M633" s="28" t="s">
        <v>5049</v>
      </c>
      <c r="N633" s="28" t="s">
        <v>8943</v>
      </c>
      <c r="O633" s="28" t="s">
        <v>8670</v>
      </c>
      <c r="P633" s="29" t="str">
        <f t="array" ref="P633">IFERROR(XLOOKUP(A633, '2_Capability_Map'!$C$2:$C$200, '2_Capability_Map'!$M$2:$M$200, "Active"), "Active")</f>
        <v>Active</v>
      </c>
    </row>
    <row r="634" ht="15.75" customHeight="1">
      <c r="A634" s="28" t="s">
        <v>715</v>
      </c>
      <c r="B634" s="28" t="s">
        <v>716</v>
      </c>
      <c r="C634" s="28" t="s">
        <v>8131</v>
      </c>
      <c r="D634" s="28" t="s">
        <v>8132</v>
      </c>
      <c r="E634" s="28" t="s">
        <v>9021</v>
      </c>
      <c r="F634" s="34" t="s">
        <v>8011</v>
      </c>
      <c r="G634" s="28" t="s">
        <v>8663</v>
      </c>
      <c r="H634" s="42" t="s">
        <v>8672</v>
      </c>
      <c r="I634" s="28" t="s">
        <v>9022</v>
      </c>
      <c r="J634" s="28" t="s">
        <v>8674</v>
      </c>
      <c r="K634" s="28" t="s">
        <v>9189</v>
      </c>
      <c r="L634" s="28" t="s">
        <v>9194</v>
      </c>
      <c r="M634" s="28" t="s">
        <v>5049</v>
      </c>
      <c r="N634" s="28" t="s">
        <v>9024</v>
      </c>
      <c r="O634" s="28" t="s">
        <v>8670</v>
      </c>
      <c r="P634" s="29" t="str">
        <f t="array" ref="P634">IFERROR(XLOOKUP(A634, '2_Capability_Map'!$C$2:$C$200, '2_Capability_Map'!$M$2:$M$200, "Active"), "Active")</f>
        <v>Active</v>
      </c>
    </row>
    <row r="635" ht="15.75" customHeight="1">
      <c r="A635" s="28" t="s">
        <v>715</v>
      </c>
      <c r="B635" s="28" t="s">
        <v>716</v>
      </c>
      <c r="C635" s="28" t="s">
        <v>8131</v>
      </c>
      <c r="D635" s="28" t="s">
        <v>8132</v>
      </c>
      <c r="E635" s="28" t="s">
        <v>3026</v>
      </c>
      <c r="F635" s="34" t="s">
        <v>8011</v>
      </c>
      <c r="G635" s="28" t="s">
        <v>8663</v>
      </c>
      <c r="H635" s="42" t="s">
        <v>8672</v>
      </c>
      <c r="I635" s="28" t="s">
        <v>9025</v>
      </c>
      <c r="J635" s="28" t="s">
        <v>8674</v>
      </c>
      <c r="K635" s="28" t="s">
        <v>9189</v>
      </c>
      <c r="L635" s="28" t="s">
        <v>9194</v>
      </c>
      <c r="M635" s="28" t="s">
        <v>5049</v>
      </c>
      <c r="N635" s="28" t="s">
        <v>9024</v>
      </c>
      <c r="O635" s="28" t="s">
        <v>8670</v>
      </c>
      <c r="P635" s="29" t="str">
        <f t="array" ref="P635">IFERROR(XLOOKUP(A635, '2_Capability_Map'!$C$2:$C$200, '2_Capability_Map'!$M$2:$M$200, "Active"), "Active")</f>
        <v>Active</v>
      </c>
    </row>
    <row r="636" ht="15.75" customHeight="1">
      <c r="A636" s="28" t="s">
        <v>715</v>
      </c>
      <c r="B636" s="28" t="s">
        <v>716</v>
      </c>
      <c r="C636" s="28" t="s">
        <v>8131</v>
      </c>
      <c r="D636" s="28" t="s">
        <v>8132</v>
      </c>
      <c r="E636" s="28" t="s">
        <v>9026</v>
      </c>
      <c r="F636" s="34" t="s">
        <v>8011</v>
      </c>
      <c r="G636" s="28" t="s">
        <v>8663</v>
      </c>
      <c r="H636" s="42" t="s">
        <v>8672</v>
      </c>
      <c r="I636" s="28" t="s">
        <v>9027</v>
      </c>
      <c r="J636" s="28" t="s">
        <v>8674</v>
      </c>
      <c r="K636" s="28" t="s">
        <v>9189</v>
      </c>
      <c r="L636" s="28" t="s">
        <v>9194</v>
      </c>
      <c r="M636" s="28" t="s">
        <v>5049</v>
      </c>
      <c r="N636" s="28" t="s">
        <v>9024</v>
      </c>
      <c r="O636" s="28" t="s">
        <v>8670</v>
      </c>
      <c r="P636" s="29" t="str">
        <f t="array" ref="P636">IFERROR(XLOOKUP(A636, '2_Capability_Map'!$C$2:$C$200, '2_Capability_Map'!$M$2:$M$200, "Active"), "Active")</f>
        <v>Active</v>
      </c>
    </row>
    <row r="637" ht="15.75" customHeight="1">
      <c r="A637" s="28" t="s">
        <v>715</v>
      </c>
      <c r="B637" s="28" t="s">
        <v>716</v>
      </c>
      <c r="C637" s="28" t="s">
        <v>8131</v>
      </c>
      <c r="D637" s="28" t="s">
        <v>8132</v>
      </c>
      <c r="E637" s="28" t="s">
        <v>9028</v>
      </c>
      <c r="F637" s="34" t="s">
        <v>8011</v>
      </c>
      <c r="G637" s="28" t="s">
        <v>8663</v>
      </c>
      <c r="H637" s="42" t="s">
        <v>8672</v>
      </c>
      <c r="I637" s="28" t="s">
        <v>9029</v>
      </c>
      <c r="J637" s="28" t="s">
        <v>8674</v>
      </c>
      <c r="K637" s="28" t="s">
        <v>9189</v>
      </c>
      <c r="L637" s="28" t="s">
        <v>9195</v>
      </c>
      <c r="M637" s="28" t="s">
        <v>5049</v>
      </c>
      <c r="N637" s="28" t="s">
        <v>9024</v>
      </c>
      <c r="O637" s="28" t="s">
        <v>8670</v>
      </c>
      <c r="P637" s="29" t="str">
        <f t="array" ref="P637">IFERROR(XLOOKUP(A637, '2_Capability_Map'!$C$2:$C$200, '2_Capability_Map'!$M$2:$M$200, "Active"), "Active")</f>
        <v>Active</v>
      </c>
    </row>
    <row r="638" ht="15.75" customHeight="1">
      <c r="A638" s="28" t="s">
        <v>720</v>
      </c>
      <c r="B638" s="28" t="s">
        <v>721</v>
      </c>
      <c r="C638" s="28" t="s">
        <v>8160</v>
      </c>
      <c r="D638" s="28" t="s">
        <v>8161</v>
      </c>
      <c r="E638" s="28" t="s">
        <v>8751</v>
      </c>
      <c r="F638" s="34" t="s">
        <v>8011</v>
      </c>
      <c r="G638" s="28" t="s">
        <v>8663</v>
      </c>
      <c r="H638" s="42" t="s">
        <v>8672</v>
      </c>
      <c r="I638" s="28" t="s">
        <v>8752</v>
      </c>
      <c r="J638" s="28" t="s">
        <v>8674</v>
      </c>
      <c r="K638" s="28" t="s">
        <v>9196</v>
      </c>
      <c r="L638" s="28" t="s">
        <v>9197</v>
      </c>
      <c r="M638" s="28" t="s">
        <v>8669</v>
      </c>
      <c r="N638" s="28" t="s">
        <v>8753</v>
      </c>
      <c r="O638" s="28" t="s">
        <v>8670</v>
      </c>
      <c r="P638" s="29" t="str">
        <f t="array" ref="P638">IFERROR(XLOOKUP(A638, '2_Capability_Map'!$C$2:$C$200, '2_Capability_Map'!$M$2:$M$200, "Active"), "Active")</f>
        <v>Active</v>
      </c>
    </row>
    <row r="639" ht="15.75" customHeight="1">
      <c r="A639" s="28" t="s">
        <v>720</v>
      </c>
      <c r="B639" s="28" t="s">
        <v>721</v>
      </c>
      <c r="C639" s="28" t="s">
        <v>8160</v>
      </c>
      <c r="D639" s="28" t="s">
        <v>8161</v>
      </c>
      <c r="E639" s="28" t="s">
        <v>8754</v>
      </c>
      <c r="F639" s="34" t="s">
        <v>8011</v>
      </c>
      <c r="G639" s="28" t="s">
        <v>8663</v>
      </c>
      <c r="H639" s="42" t="s">
        <v>8672</v>
      </c>
      <c r="I639" s="28" t="s">
        <v>8755</v>
      </c>
      <c r="J639" s="28" t="s">
        <v>8674</v>
      </c>
      <c r="K639" s="28" t="s">
        <v>9196</v>
      </c>
      <c r="L639" s="28" t="s">
        <v>9197</v>
      </c>
      <c r="M639" s="28" t="s">
        <v>8669</v>
      </c>
      <c r="N639" s="28" t="s">
        <v>8753</v>
      </c>
      <c r="O639" s="28" t="s">
        <v>8670</v>
      </c>
      <c r="P639" s="29" t="str">
        <f t="array" ref="P639">IFERROR(XLOOKUP(A639, '2_Capability_Map'!$C$2:$C$200, '2_Capability_Map'!$M$2:$M$200, "Active"), "Active")</f>
        <v>Active</v>
      </c>
    </row>
    <row r="640" ht="15.75" customHeight="1">
      <c r="A640" s="28" t="s">
        <v>720</v>
      </c>
      <c r="B640" s="28" t="s">
        <v>721</v>
      </c>
      <c r="C640" s="28" t="s">
        <v>8160</v>
      </c>
      <c r="D640" s="28" t="s">
        <v>8161</v>
      </c>
      <c r="E640" s="28" t="s">
        <v>8756</v>
      </c>
      <c r="F640" s="34" t="s">
        <v>8011</v>
      </c>
      <c r="G640" s="28" t="s">
        <v>8757</v>
      </c>
      <c r="H640" s="30" t="s">
        <v>8758</v>
      </c>
      <c r="I640" s="28" t="s">
        <v>8759</v>
      </c>
      <c r="J640" s="28" t="s">
        <v>8674</v>
      </c>
      <c r="K640" s="28" t="s">
        <v>9198</v>
      </c>
      <c r="L640" s="28" t="s">
        <v>9199</v>
      </c>
      <c r="M640" s="28" t="s">
        <v>8669</v>
      </c>
      <c r="N640" s="28" t="s">
        <v>8753</v>
      </c>
      <c r="O640" s="28" t="s">
        <v>8670</v>
      </c>
      <c r="P640" s="29" t="str">
        <f t="array" ref="P640">IFERROR(XLOOKUP(A640, '2_Capability_Map'!$C$2:$C$200, '2_Capability_Map'!$M$2:$M$200, "Active"), "Active")</f>
        <v>Active</v>
      </c>
    </row>
    <row r="641" ht="15.75" customHeight="1">
      <c r="A641" s="28" t="s">
        <v>720</v>
      </c>
      <c r="B641" s="28" t="s">
        <v>721</v>
      </c>
      <c r="C641" s="28" t="s">
        <v>8160</v>
      </c>
      <c r="D641" s="28" t="s">
        <v>8161</v>
      </c>
      <c r="E641" s="28" t="s">
        <v>8937</v>
      </c>
      <c r="F641" s="34" t="s">
        <v>8011</v>
      </c>
      <c r="G641" s="28" t="s">
        <v>8663</v>
      </c>
      <c r="H641" s="41" t="s">
        <v>8664</v>
      </c>
      <c r="I641" s="28" t="s">
        <v>8938</v>
      </c>
      <c r="J641" s="28" t="s">
        <v>8666</v>
      </c>
      <c r="K641" s="28" t="s">
        <v>9200</v>
      </c>
      <c r="L641" s="28" t="s">
        <v>9197</v>
      </c>
      <c r="M641" s="28" t="s">
        <v>8669</v>
      </c>
      <c r="N641" s="28" t="s">
        <v>8753</v>
      </c>
      <c r="O641" s="28" t="s">
        <v>8670</v>
      </c>
      <c r="P641" s="29" t="str">
        <f t="array" ref="P641">IFERROR(XLOOKUP(A641, '2_Capability_Map'!$C$2:$C$200, '2_Capability_Map'!$M$2:$M$200, "Active"), "Active")</f>
        <v>Active</v>
      </c>
    </row>
    <row r="642" ht="15.75" customHeight="1">
      <c r="A642" s="28" t="s">
        <v>720</v>
      </c>
      <c r="B642" s="28" t="s">
        <v>721</v>
      </c>
      <c r="C642" s="28" t="s">
        <v>8160</v>
      </c>
      <c r="D642" s="28" t="s">
        <v>8161</v>
      </c>
      <c r="E642" s="28" t="s">
        <v>8941</v>
      </c>
      <c r="F642" s="34" t="s">
        <v>8011</v>
      </c>
      <c r="G642" s="28" t="s">
        <v>8736</v>
      </c>
      <c r="H642" s="42" t="s">
        <v>8672</v>
      </c>
      <c r="I642" s="28" t="s">
        <v>8942</v>
      </c>
      <c r="J642" s="28" t="s">
        <v>8674</v>
      </c>
      <c r="K642" s="28" t="s">
        <v>9196</v>
      </c>
      <c r="L642" s="28" t="s">
        <v>9197</v>
      </c>
      <c r="M642" s="28" t="s">
        <v>8669</v>
      </c>
      <c r="N642" s="28" t="s">
        <v>8943</v>
      </c>
      <c r="O642" s="28" t="s">
        <v>8670</v>
      </c>
      <c r="P642" s="29" t="str">
        <f t="array" ref="P642">IFERROR(XLOOKUP(A642, '2_Capability_Map'!$C$2:$C$200, '2_Capability_Map'!$M$2:$M$200, "Active"), "Active")</f>
        <v>Active</v>
      </c>
    </row>
    <row r="643" ht="15.75" customHeight="1">
      <c r="A643" s="28" t="s">
        <v>720</v>
      </c>
      <c r="B643" s="28" t="s">
        <v>721</v>
      </c>
      <c r="C643" s="28" t="s">
        <v>8131</v>
      </c>
      <c r="D643" s="28" t="s">
        <v>8132</v>
      </c>
      <c r="E643" s="28" t="s">
        <v>9021</v>
      </c>
      <c r="F643" s="34" t="s">
        <v>8011</v>
      </c>
      <c r="G643" s="28" t="s">
        <v>8663</v>
      </c>
      <c r="H643" s="42" t="s">
        <v>8672</v>
      </c>
      <c r="I643" s="28" t="s">
        <v>9022</v>
      </c>
      <c r="J643" s="28" t="s">
        <v>8674</v>
      </c>
      <c r="K643" s="28" t="s">
        <v>9196</v>
      </c>
      <c r="L643" s="28" t="s">
        <v>9201</v>
      </c>
      <c r="M643" s="28" t="s">
        <v>8669</v>
      </c>
      <c r="N643" s="28" t="s">
        <v>9024</v>
      </c>
      <c r="O643" s="28" t="s">
        <v>8670</v>
      </c>
      <c r="P643" s="29" t="str">
        <f t="array" ref="P643">IFERROR(XLOOKUP(A643, '2_Capability_Map'!$C$2:$C$200, '2_Capability_Map'!$M$2:$M$200, "Active"), "Active")</f>
        <v>Active</v>
      </c>
    </row>
    <row r="644" ht="15.75" customHeight="1">
      <c r="A644" s="28" t="s">
        <v>720</v>
      </c>
      <c r="B644" s="28" t="s">
        <v>721</v>
      </c>
      <c r="C644" s="28" t="s">
        <v>8131</v>
      </c>
      <c r="D644" s="28" t="s">
        <v>8132</v>
      </c>
      <c r="E644" s="28" t="s">
        <v>3026</v>
      </c>
      <c r="F644" s="34" t="s">
        <v>8011</v>
      </c>
      <c r="G644" s="28" t="s">
        <v>8663</v>
      </c>
      <c r="H644" s="42" t="s">
        <v>8672</v>
      </c>
      <c r="I644" s="28" t="s">
        <v>9025</v>
      </c>
      <c r="J644" s="28" t="s">
        <v>8674</v>
      </c>
      <c r="K644" s="28" t="s">
        <v>9196</v>
      </c>
      <c r="L644" s="28" t="s">
        <v>9201</v>
      </c>
      <c r="M644" s="28" t="s">
        <v>8669</v>
      </c>
      <c r="N644" s="28" t="s">
        <v>9024</v>
      </c>
      <c r="O644" s="28" t="s">
        <v>8670</v>
      </c>
      <c r="P644" s="29" t="str">
        <f t="array" ref="P644">IFERROR(XLOOKUP(A644, '2_Capability_Map'!$C$2:$C$200, '2_Capability_Map'!$M$2:$M$200, "Active"), "Active")</f>
        <v>Active</v>
      </c>
    </row>
    <row r="645" ht="15.75" customHeight="1">
      <c r="A645" s="28" t="s">
        <v>720</v>
      </c>
      <c r="B645" s="28" t="s">
        <v>721</v>
      </c>
      <c r="C645" s="28" t="s">
        <v>8131</v>
      </c>
      <c r="D645" s="28" t="s">
        <v>8132</v>
      </c>
      <c r="E645" s="28" t="s">
        <v>9026</v>
      </c>
      <c r="F645" s="34" t="s">
        <v>8011</v>
      </c>
      <c r="G645" s="28" t="s">
        <v>8663</v>
      </c>
      <c r="H645" s="42" t="s">
        <v>8672</v>
      </c>
      <c r="I645" s="28" t="s">
        <v>9027</v>
      </c>
      <c r="J645" s="28" t="s">
        <v>8674</v>
      </c>
      <c r="K645" s="28" t="s">
        <v>9196</v>
      </c>
      <c r="L645" s="28" t="s">
        <v>9201</v>
      </c>
      <c r="M645" s="28" t="s">
        <v>8669</v>
      </c>
      <c r="N645" s="28" t="s">
        <v>9024</v>
      </c>
      <c r="O645" s="28" t="s">
        <v>8670</v>
      </c>
      <c r="P645" s="29" t="str">
        <f t="array" ref="P645">IFERROR(XLOOKUP(A645, '2_Capability_Map'!$C$2:$C$200, '2_Capability_Map'!$M$2:$M$200, "Active"), "Active")</f>
        <v>Active</v>
      </c>
    </row>
    <row r="646" ht="15.75" customHeight="1">
      <c r="A646" s="28" t="s">
        <v>720</v>
      </c>
      <c r="B646" s="28" t="s">
        <v>721</v>
      </c>
      <c r="C646" s="28" t="s">
        <v>8131</v>
      </c>
      <c r="D646" s="28" t="s">
        <v>8132</v>
      </c>
      <c r="E646" s="28" t="s">
        <v>9028</v>
      </c>
      <c r="F646" s="34" t="s">
        <v>8011</v>
      </c>
      <c r="G646" s="28" t="s">
        <v>8663</v>
      </c>
      <c r="H646" s="42" t="s">
        <v>8672</v>
      </c>
      <c r="I646" s="28" t="s">
        <v>9029</v>
      </c>
      <c r="J646" s="28" t="s">
        <v>8674</v>
      </c>
      <c r="K646" s="28" t="s">
        <v>9196</v>
      </c>
      <c r="L646" s="28" t="s">
        <v>9202</v>
      </c>
      <c r="M646" s="28" t="s">
        <v>8669</v>
      </c>
      <c r="N646" s="28" t="s">
        <v>9024</v>
      </c>
      <c r="O646" s="28" t="s">
        <v>8670</v>
      </c>
      <c r="P646" s="29" t="str">
        <f t="array" ref="P646">IFERROR(XLOOKUP(A646, '2_Capability_Map'!$C$2:$C$200, '2_Capability_Map'!$M$2:$M$200, "Active"), "Active")</f>
        <v>Active</v>
      </c>
    </row>
    <row r="647" ht="15.75" customHeight="1">
      <c r="A647" s="28" t="s">
        <v>726</v>
      </c>
      <c r="B647" s="28" t="s">
        <v>727</v>
      </c>
      <c r="C647" s="28" t="s">
        <v>8041</v>
      </c>
      <c r="D647" s="28" t="s">
        <v>8042</v>
      </c>
      <c r="E647" s="28" t="s">
        <v>8838</v>
      </c>
      <c r="F647" s="34" t="s">
        <v>8011</v>
      </c>
      <c r="G647" s="28" t="s">
        <v>8663</v>
      </c>
      <c r="H647" s="42" t="s">
        <v>8672</v>
      </c>
      <c r="I647" s="28" t="s">
        <v>8839</v>
      </c>
      <c r="J647" s="28" t="s">
        <v>8674</v>
      </c>
      <c r="K647" s="28" t="s">
        <v>9203</v>
      </c>
      <c r="L647" s="28" t="s">
        <v>9204</v>
      </c>
      <c r="M647" s="28" t="s">
        <v>8669</v>
      </c>
      <c r="N647" s="28" t="s">
        <v>8676</v>
      </c>
      <c r="O647" s="28" t="s">
        <v>8670</v>
      </c>
      <c r="P647" s="29" t="str">
        <f t="array" ref="P647">IFERROR(XLOOKUP(A647, '2_Capability_Map'!$C$2:$C$200, '2_Capability_Map'!$M$2:$M$200, "Active"), "Active")</f>
        <v>Active</v>
      </c>
    </row>
    <row r="648" ht="15.75" customHeight="1">
      <c r="A648" s="28" t="s">
        <v>734</v>
      </c>
      <c r="B648" s="28" t="s">
        <v>735</v>
      </c>
      <c r="C648" s="28" t="s">
        <v>8041</v>
      </c>
      <c r="D648" s="28" t="s">
        <v>8042</v>
      </c>
      <c r="E648" s="28" t="s">
        <v>8838</v>
      </c>
      <c r="F648" s="34" t="s">
        <v>8011</v>
      </c>
      <c r="G648" s="28" t="s">
        <v>8663</v>
      </c>
      <c r="H648" s="42" t="s">
        <v>8672</v>
      </c>
      <c r="I648" s="28" t="s">
        <v>8839</v>
      </c>
      <c r="J648" s="28" t="s">
        <v>8674</v>
      </c>
      <c r="K648" s="28" t="s">
        <v>9205</v>
      </c>
      <c r="L648" s="28" t="s">
        <v>9206</v>
      </c>
      <c r="M648" s="28" t="s">
        <v>8669</v>
      </c>
      <c r="N648" s="28" t="s">
        <v>8676</v>
      </c>
      <c r="O648" s="28" t="s">
        <v>8670</v>
      </c>
      <c r="P648" s="29" t="str">
        <f t="array" ref="P648">IFERROR(XLOOKUP(A648, '2_Capability_Map'!$C$2:$C$200, '2_Capability_Map'!$M$2:$M$200, "Active"), "Active")</f>
        <v>Active</v>
      </c>
    </row>
    <row r="649" ht="15.75" customHeight="1">
      <c r="A649" s="28" t="s">
        <v>739</v>
      </c>
      <c r="B649" s="28" t="s">
        <v>740</v>
      </c>
      <c r="C649" s="28" t="s">
        <v>8041</v>
      </c>
      <c r="D649" s="28" t="s">
        <v>8042</v>
      </c>
      <c r="E649" s="28" t="s">
        <v>8838</v>
      </c>
      <c r="F649" s="34" t="s">
        <v>8011</v>
      </c>
      <c r="G649" s="28" t="s">
        <v>8663</v>
      </c>
      <c r="H649" s="42" t="s">
        <v>8672</v>
      </c>
      <c r="I649" s="28" t="s">
        <v>8839</v>
      </c>
      <c r="J649" s="28" t="s">
        <v>8674</v>
      </c>
      <c r="K649" s="28" t="s">
        <v>9207</v>
      </c>
      <c r="L649" s="28" t="s">
        <v>9208</v>
      </c>
      <c r="M649" s="28" t="s">
        <v>8669</v>
      </c>
      <c r="N649" s="28" t="s">
        <v>8676</v>
      </c>
      <c r="O649" s="28" t="s">
        <v>8670</v>
      </c>
      <c r="P649" s="29" t="str">
        <f t="array" ref="P649">IFERROR(XLOOKUP(A649, '2_Capability_Map'!$C$2:$C$200, '2_Capability_Map'!$M$2:$M$200, "Active"), "Active")</f>
        <v>Active</v>
      </c>
    </row>
    <row r="650" ht="15.75" customHeight="1">
      <c r="A650" s="28" t="s">
        <v>1369</v>
      </c>
      <c r="B650" s="28" t="s">
        <v>1370</v>
      </c>
      <c r="C650" s="28" t="s">
        <v>8041</v>
      </c>
      <c r="D650" s="28" t="s">
        <v>8042</v>
      </c>
      <c r="E650" s="28" t="s">
        <v>8838</v>
      </c>
      <c r="F650" s="34" t="s">
        <v>8011</v>
      </c>
      <c r="G650" s="28" t="s">
        <v>8663</v>
      </c>
      <c r="H650" s="42" t="s">
        <v>8672</v>
      </c>
      <c r="I650" s="28" t="s">
        <v>8839</v>
      </c>
      <c r="J650" s="28" t="s">
        <v>8674</v>
      </c>
      <c r="K650" s="28" t="s">
        <v>9209</v>
      </c>
      <c r="L650" s="28" t="s">
        <v>9210</v>
      </c>
      <c r="M650" s="28" t="s">
        <v>9211</v>
      </c>
      <c r="N650" s="28" t="s">
        <v>8676</v>
      </c>
      <c r="O650" s="28" t="s">
        <v>8670</v>
      </c>
      <c r="P650" s="29" t="str">
        <f t="array" ref="P650">IFERROR(XLOOKUP(A650, '2_Capability_Map'!$C$2:$C$200, '2_Capability_Map'!$M$2:$M$200, "Active"), "Active")</f>
        <v>Active</v>
      </c>
    </row>
    <row r="651" ht="15.75" customHeight="1">
      <c r="A651" s="28" t="s">
        <v>1451</v>
      </c>
      <c r="B651" s="28" t="s">
        <v>1452</v>
      </c>
      <c r="C651" s="28" t="s">
        <v>8041</v>
      </c>
      <c r="D651" s="28" t="s">
        <v>8042</v>
      </c>
      <c r="E651" s="28" t="s">
        <v>8838</v>
      </c>
      <c r="F651" s="34" t="s">
        <v>8011</v>
      </c>
      <c r="G651" s="28" t="s">
        <v>8663</v>
      </c>
      <c r="H651" s="42" t="s">
        <v>8672</v>
      </c>
      <c r="I651" s="28" t="s">
        <v>8839</v>
      </c>
      <c r="J651" s="28" t="s">
        <v>8674</v>
      </c>
      <c r="K651" s="28" t="s">
        <v>9212</v>
      </c>
      <c r="L651" s="28" t="s">
        <v>9213</v>
      </c>
      <c r="M651" s="28" t="s">
        <v>9214</v>
      </c>
      <c r="N651" s="28" t="s">
        <v>8676</v>
      </c>
      <c r="O651" s="28" t="s">
        <v>8670</v>
      </c>
      <c r="P651" s="29" t="str">
        <f t="array" ref="P651">IFERROR(XLOOKUP(A651, '2_Capability_Map'!$C$2:$C$200, '2_Capability_Map'!$M$2:$M$200, "Active"), "Active")</f>
        <v>Active</v>
      </c>
    </row>
    <row r="652" ht="15.75" customHeight="1">
      <c r="A652" s="28" t="s">
        <v>1456</v>
      </c>
      <c r="B652" s="28" t="s">
        <v>1457</v>
      </c>
      <c r="C652" s="28" t="s">
        <v>8041</v>
      </c>
      <c r="D652" s="28" t="s">
        <v>8042</v>
      </c>
      <c r="E652" s="28" t="s">
        <v>8838</v>
      </c>
      <c r="F652" s="34" t="s">
        <v>8011</v>
      </c>
      <c r="G652" s="28" t="s">
        <v>8663</v>
      </c>
      <c r="H652" s="42" t="s">
        <v>8672</v>
      </c>
      <c r="I652" s="28" t="s">
        <v>8839</v>
      </c>
      <c r="J652" s="28" t="s">
        <v>8674</v>
      </c>
      <c r="K652" s="28" t="s">
        <v>9215</v>
      </c>
      <c r="L652" s="28" t="s">
        <v>9216</v>
      </c>
      <c r="M652" s="28" t="s">
        <v>9217</v>
      </c>
      <c r="N652" s="28" t="s">
        <v>8676</v>
      </c>
      <c r="O652" s="28" t="s">
        <v>8670</v>
      </c>
      <c r="P652" s="29" t="str">
        <f t="array" ref="P652">IFERROR(XLOOKUP(A652, '2_Capability_Map'!$C$2:$C$200, '2_Capability_Map'!$M$2:$M$200, "Active"), "Active")</f>
        <v>Active</v>
      </c>
    </row>
    <row r="653" ht="15.75" customHeight="1">
      <c r="A653" s="28" t="s">
        <v>746</v>
      </c>
      <c r="B653" s="28" t="s">
        <v>747</v>
      </c>
      <c r="C653" s="28" t="s">
        <v>8041</v>
      </c>
      <c r="D653" s="28" t="s">
        <v>8042</v>
      </c>
      <c r="E653" s="28" t="s">
        <v>8838</v>
      </c>
      <c r="F653" s="34" t="s">
        <v>8011</v>
      </c>
      <c r="G653" s="28" t="s">
        <v>8663</v>
      </c>
      <c r="H653" s="42" t="s">
        <v>8672</v>
      </c>
      <c r="I653" s="28" t="s">
        <v>8839</v>
      </c>
      <c r="J653" s="28" t="s">
        <v>8674</v>
      </c>
      <c r="K653" s="28" t="s">
        <v>9218</v>
      </c>
      <c r="L653" s="28" t="s">
        <v>9219</v>
      </c>
      <c r="M653" s="28" t="s">
        <v>8669</v>
      </c>
      <c r="N653" s="28" t="s">
        <v>8676</v>
      </c>
      <c r="O653" s="28" t="s">
        <v>8670</v>
      </c>
      <c r="P653" s="29" t="str">
        <f t="array" ref="P653">IFERROR(XLOOKUP(A653, '2_Capability_Map'!$C$2:$C$200, '2_Capability_Map'!$M$2:$M$200, "Active"), "Active")</f>
        <v>Active</v>
      </c>
    </row>
    <row r="654" ht="15.75" customHeight="1">
      <c r="A654" s="28" t="s">
        <v>760</v>
      </c>
      <c r="B654" s="28" t="s">
        <v>761</v>
      </c>
      <c r="C654" s="28" t="s">
        <v>8041</v>
      </c>
      <c r="D654" s="28" t="s">
        <v>8042</v>
      </c>
      <c r="E654" s="28" t="s">
        <v>8838</v>
      </c>
      <c r="F654" s="34" t="s">
        <v>8011</v>
      </c>
      <c r="G654" s="28" t="s">
        <v>8663</v>
      </c>
      <c r="H654" s="42" t="s">
        <v>8672</v>
      </c>
      <c r="I654" s="28" t="s">
        <v>8839</v>
      </c>
      <c r="J654" s="28" t="s">
        <v>8674</v>
      </c>
      <c r="K654" s="28" t="s">
        <v>9220</v>
      </c>
      <c r="L654" s="28" t="s">
        <v>9221</v>
      </c>
      <c r="M654" s="28" t="s">
        <v>8669</v>
      </c>
      <c r="N654" s="28" t="s">
        <v>8676</v>
      </c>
      <c r="O654" s="28" t="s">
        <v>8670</v>
      </c>
      <c r="P654" s="29" t="str">
        <f t="array" ref="P654">IFERROR(XLOOKUP(A654, '2_Capability_Map'!$C$2:$C$200, '2_Capability_Map'!$M$2:$M$200, "Active"), "Active")</f>
        <v>Active</v>
      </c>
    </row>
    <row r="655" ht="15.75" customHeight="1">
      <c r="A655" s="28" t="s">
        <v>753</v>
      </c>
      <c r="B655" s="28" t="s">
        <v>754</v>
      </c>
      <c r="C655" s="28" t="s">
        <v>8041</v>
      </c>
      <c r="D655" s="28" t="s">
        <v>8042</v>
      </c>
      <c r="E655" s="28" t="s">
        <v>8838</v>
      </c>
      <c r="F655" s="34" t="s">
        <v>8011</v>
      </c>
      <c r="G655" s="28" t="s">
        <v>8663</v>
      </c>
      <c r="H655" s="42" t="s">
        <v>8672</v>
      </c>
      <c r="I655" s="28" t="s">
        <v>8839</v>
      </c>
      <c r="J655" s="28" t="s">
        <v>8674</v>
      </c>
      <c r="K655" s="28" t="s">
        <v>9222</v>
      </c>
      <c r="L655" s="28" t="s">
        <v>9223</v>
      </c>
      <c r="M655" s="28" t="s">
        <v>1878</v>
      </c>
      <c r="N655" s="28" t="s">
        <v>8676</v>
      </c>
      <c r="O655" s="28" t="s">
        <v>8670</v>
      </c>
      <c r="P655" s="29" t="str">
        <f t="array" ref="P655">IFERROR(XLOOKUP(A655, '2_Capability_Map'!$C$2:$C$200, '2_Capability_Map'!$M$2:$M$200, "Active"), "Active")</f>
        <v>Active</v>
      </c>
    </row>
    <row r="656" ht="15.75" customHeight="1">
      <c r="A656" s="28" t="s">
        <v>766</v>
      </c>
      <c r="B656" s="28" t="s">
        <v>767</v>
      </c>
      <c r="C656" s="28" t="s">
        <v>8189</v>
      </c>
      <c r="D656" s="28" t="s">
        <v>8190</v>
      </c>
      <c r="E656" s="28" t="s">
        <v>9111</v>
      </c>
      <c r="F656" s="34" t="s">
        <v>8011</v>
      </c>
      <c r="G656" s="28" t="s">
        <v>8663</v>
      </c>
      <c r="H656" s="41" t="s">
        <v>8664</v>
      </c>
      <c r="I656" s="28" t="s">
        <v>9112</v>
      </c>
      <c r="J656" s="28" t="s">
        <v>8666</v>
      </c>
      <c r="K656" s="28" t="s">
        <v>9224</v>
      </c>
      <c r="L656" s="28" t="s">
        <v>3611</v>
      </c>
      <c r="M656" s="28" t="s">
        <v>8669</v>
      </c>
      <c r="N656" s="28" t="s">
        <v>8038</v>
      </c>
      <c r="O656" s="28" t="s">
        <v>8670</v>
      </c>
      <c r="P656" s="29" t="str">
        <f t="array" ref="P656">IFERROR(XLOOKUP(A656, '2_Capability_Map'!$C$2:$C$200, '2_Capability_Map'!$M$2:$M$200, "Active"), "Active")</f>
        <v>Active</v>
      </c>
    </row>
    <row r="657" ht="15.75" customHeight="1">
      <c r="A657" s="28" t="s">
        <v>766</v>
      </c>
      <c r="B657" s="28" t="s">
        <v>767</v>
      </c>
      <c r="C657" s="28" t="s">
        <v>8189</v>
      </c>
      <c r="D657" s="28" t="s">
        <v>8190</v>
      </c>
      <c r="E657" s="28" t="s">
        <v>1783</v>
      </c>
      <c r="F657" s="34" t="s">
        <v>8011</v>
      </c>
      <c r="G657" s="28" t="s">
        <v>8663</v>
      </c>
      <c r="H657" s="44" t="s">
        <v>9225</v>
      </c>
      <c r="I657" s="28" t="s">
        <v>9226</v>
      </c>
      <c r="J657" s="28" t="s">
        <v>9227</v>
      </c>
      <c r="K657" s="28" t="s">
        <v>9228</v>
      </c>
      <c r="L657" s="28" t="s">
        <v>3611</v>
      </c>
      <c r="M657" s="28" t="s">
        <v>3610</v>
      </c>
      <c r="N657" s="28" t="s">
        <v>8038</v>
      </c>
      <c r="O657" s="28" t="s">
        <v>8670</v>
      </c>
      <c r="P657" s="29" t="str">
        <f t="array" ref="P657">IFERROR(XLOOKUP(A657, '2_Capability_Map'!$C$2:$C$200, '2_Capability_Map'!$M$2:$M$200, "Active"), "Active")</f>
        <v>Active</v>
      </c>
    </row>
    <row r="658" ht="15.75" customHeight="1">
      <c r="A658" s="28" t="s">
        <v>766</v>
      </c>
      <c r="B658" s="28" t="s">
        <v>767</v>
      </c>
      <c r="C658" s="28" t="s">
        <v>8189</v>
      </c>
      <c r="D658" s="28" t="s">
        <v>8190</v>
      </c>
      <c r="E658" s="28" t="s">
        <v>1881</v>
      </c>
      <c r="F658" s="34" t="s">
        <v>8011</v>
      </c>
      <c r="G658" s="28" t="s">
        <v>8663</v>
      </c>
      <c r="H658" s="30" t="s">
        <v>8758</v>
      </c>
      <c r="I658" s="28" t="s">
        <v>9229</v>
      </c>
      <c r="J658" s="28" t="s">
        <v>8674</v>
      </c>
      <c r="K658" s="28" t="s">
        <v>9230</v>
      </c>
      <c r="L658" s="28" t="s">
        <v>3611</v>
      </c>
      <c r="M658" s="28" t="s">
        <v>8669</v>
      </c>
      <c r="N658" s="28" t="s">
        <v>8038</v>
      </c>
      <c r="O658" s="28" t="s">
        <v>8670</v>
      </c>
      <c r="P658" s="29" t="str">
        <f t="array" ref="P658">IFERROR(XLOOKUP(A658, '2_Capability_Map'!$C$2:$C$200, '2_Capability_Map'!$M$2:$M$200, "Active"), "Active")</f>
        <v>Active</v>
      </c>
    </row>
    <row r="659" ht="15.75" customHeight="1">
      <c r="A659" s="28" t="s">
        <v>766</v>
      </c>
      <c r="B659" s="28" t="s">
        <v>767</v>
      </c>
      <c r="C659" s="28" t="s">
        <v>8189</v>
      </c>
      <c r="D659" s="28" t="s">
        <v>8190</v>
      </c>
      <c r="E659" s="28" t="s">
        <v>9231</v>
      </c>
      <c r="F659" s="34" t="s">
        <v>8011</v>
      </c>
      <c r="G659" s="28" t="s">
        <v>8663</v>
      </c>
      <c r="H659" s="30" t="s">
        <v>8758</v>
      </c>
      <c r="I659" s="28" t="s">
        <v>9232</v>
      </c>
      <c r="J659" s="28" t="s">
        <v>8674</v>
      </c>
      <c r="K659" s="28" t="s">
        <v>9230</v>
      </c>
      <c r="L659" s="28" t="s">
        <v>3479</v>
      </c>
      <c r="M659" s="28" t="s">
        <v>8669</v>
      </c>
      <c r="N659" s="28" t="s">
        <v>8038</v>
      </c>
      <c r="O659" s="28" t="s">
        <v>8670</v>
      </c>
      <c r="P659" s="29" t="str">
        <f t="array" ref="P659">IFERROR(XLOOKUP(A659, '2_Capability_Map'!$C$2:$C$200, '2_Capability_Map'!$M$2:$M$200, "Active"), "Active")</f>
        <v>Active</v>
      </c>
    </row>
    <row r="660" ht="15.75" customHeight="1">
      <c r="A660" s="28" t="s">
        <v>766</v>
      </c>
      <c r="B660" s="28" t="s">
        <v>767</v>
      </c>
      <c r="C660" s="28" t="s">
        <v>8189</v>
      </c>
      <c r="D660" s="28" t="s">
        <v>8190</v>
      </c>
      <c r="E660" s="28" t="s">
        <v>9114</v>
      </c>
      <c r="F660" s="34" t="s">
        <v>8011</v>
      </c>
      <c r="G660" s="28" t="s">
        <v>8663</v>
      </c>
      <c r="H660" s="42" t="s">
        <v>8672</v>
      </c>
      <c r="I660" s="28" t="s">
        <v>9115</v>
      </c>
      <c r="J660" s="28" t="s">
        <v>8674</v>
      </c>
      <c r="K660" s="28" t="s">
        <v>9233</v>
      </c>
      <c r="L660" s="28" t="s">
        <v>3611</v>
      </c>
      <c r="M660" s="28" t="s">
        <v>8669</v>
      </c>
      <c r="N660" s="28" t="s">
        <v>8038</v>
      </c>
      <c r="O660" s="28" t="s">
        <v>8670</v>
      </c>
      <c r="P660" s="29" t="str">
        <f t="array" ref="P660">IFERROR(XLOOKUP(A660, '2_Capability_Map'!$C$2:$C$200, '2_Capability_Map'!$M$2:$M$200, "Active"), "Active")</f>
        <v>Active</v>
      </c>
    </row>
    <row r="661" ht="15.75" customHeight="1">
      <c r="A661" s="28" t="s">
        <v>766</v>
      </c>
      <c r="B661" s="28" t="s">
        <v>767</v>
      </c>
      <c r="C661" s="28" t="s">
        <v>8146</v>
      </c>
      <c r="D661" s="28" t="s">
        <v>9234</v>
      </c>
      <c r="E661" s="28" t="s">
        <v>9235</v>
      </c>
      <c r="F661" s="34" t="s">
        <v>8011</v>
      </c>
      <c r="G661" s="28" t="s">
        <v>8663</v>
      </c>
      <c r="H661" s="41" t="s">
        <v>8664</v>
      </c>
      <c r="I661" s="28" t="s">
        <v>9236</v>
      </c>
      <c r="J661" s="28" t="s">
        <v>8666</v>
      </c>
      <c r="K661" s="28" t="s">
        <v>9224</v>
      </c>
      <c r="L661" s="28" t="s">
        <v>3611</v>
      </c>
      <c r="M661" s="28" t="s">
        <v>8669</v>
      </c>
      <c r="N661" s="28" t="s">
        <v>8023</v>
      </c>
      <c r="O661" s="28" t="s">
        <v>8670</v>
      </c>
      <c r="P661" s="29" t="str">
        <f t="array" ref="P661">IFERROR(XLOOKUP(A661, '2_Capability_Map'!$C$2:$C$200, '2_Capability_Map'!$M$2:$M$200, "Active"), "Active")</f>
        <v>Active</v>
      </c>
    </row>
    <row r="662" ht="15.75" customHeight="1">
      <c r="A662" s="28" t="s">
        <v>766</v>
      </c>
      <c r="B662" s="28" t="s">
        <v>767</v>
      </c>
      <c r="C662" s="28" t="s">
        <v>8146</v>
      </c>
      <c r="D662" s="28" t="s">
        <v>9234</v>
      </c>
      <c r="E662" s="28" t="s">
        <v>1620</v>
      </c>
      <c r="F662" s="34" t="s">
        <v>8011</v>
      </c>
      <c r="G662" s="28" t="s">
        <v>8663</v>
      </c>
      <c r="H662" s="41" t="s">
        <v>8664</v>
      </c>
      <c r="I662" s="28" t="s">
        <v>9237</v>
      </c>
      <c r="J662" s="28" t="s">
        <v>8666</v>
      </c>
      <c r="K662" s="28" t="s">
        <v>9224</v>
      </c>
      <c r="L662" s="28" t="s">
        <v>3611</v>
      </c>
      <c r="M662" s="28" t="s">
        <v>8669</v>
      </c>
      <c r="N662" s="28" t="s">
        <v>8023</v>
      </c>
      <c r="O662" s="28" t="s">
        <v>8670</v>
      </c>
      <c r="P662" s="29" t="str">
        <f t="array" ref="P662">IFERROR(XLOOKUP(A662, '2_Capability_Map'!$C$2:$C$200, '2_Capability_Map'!$M$2:$M$200, "Active"), "Active")</f>
        <v>Active</v>
      </c>
    </row>
    <row r="663" ht="15.75" customHeight="1">
      <c r="A663" s="28" t="s">
        <v>766</v>
      </c>
      <c r="B663" s="28" t="s">
        <v>767</v>
      </c>
      <c r="C663" s="28" t="s">
        <v>8146</v>
      </c>
      <c r="D663" s="28" t="s">
        <v>9234</v>
      </c>
      <c r="E663" s="28" t="s">
        <v>9238</v>
      </c>
      <c r="F663" s="34" t="s">
        <v>8011</v>
      </c>
      <c r="G663" s="28" t="s">
        <v>8663</v>
      </c>
      <c r="H663" s="41" t="s">
        <v>8664</v>
      </c>
      <c r="I663" s="28" t="s">
        <v>9239</v>
      </c>
      <c r="J663" s="28" t="s">
        <v>8666</v>
      </c>
      <c r="K663" s="28" t="s">
        <v>9224</v>
      </c>
      <c r="L663" s="28" t="s">
        <v>3611</v>
      </c>
      <c r="M663" s="28" t="s">
        <v>8669</v>
      </c>
      <c r="N663" s="28" t="s">
        <v>8023</v>
      </c>
      <c r="O663" s="28" t="s">
        <v>8670</v>
      </c>
      <c r="P663" s="29" t="str">
        <f t="array" ref="P663">IFERROR(XLOOKUP(A663, '2_Capability_Map'!$C$2:$C$200, '2_Capability_Map'!$M$2:$M$200, "Active"), "Active")</f>
        <v>Active</v>
      </c>
    </row>
    <row r="664" ht="15.75" customHeight="1">
      <c r="A664" s="28" t="s">
        <v>766</v>
      </c>
      <c r="B664" s="28" t="s">
        <v>767</v>
      </c>
      <c r="C664" s="28" t="s">
        <v>8146</v>
      </c>
      <c r="D664" s="28" t="s">
        <v>9234</v>
      </c>
      <c r="E664" s="28" t="s">
        <v>9240</v>
      </c>
      <c r="F664" s="34" t="s">
        <v>8011</v>
      </c>
      <c r="G664" s="28" t="s">
        <v>8663</v>
      </c>
      <c r="H664" s="41" t="s">
        <v>8664</v>
      </c>
      <c r="I664" s="28" t="s">
        <v>9241</v>
      </c>
      <c r="J664" s="28" t="s">
        <v>8666</v>
      </c>
      <c r="K664" s="28" t="s">
        <v>9224</v>
      </c>
      <c r="L664" s="28" t="s">
        <v>3611</v>
      </c>
      <c r="M664" s="28" t="s">
        <v>8669</v>
      </c>
      <c r="N664" s="28" t="s">
        <v>8023</v>
      </c>
      <c r="O664" s="28" t="s">
        <v>8670</v>
      </c>
      <c r="P664" s="29" t="str">
        <f t="array" ref="P664">IFERROR(XLOOKUP(A664, '2_Capability_Map'!$C$2:$C$200, '2_Capability_Map'!$M$2:$M$200, "Active"), "Active")</f>
        <v>Active</v>
      </c>
    </row>
    <row r="665" ht="15.75" customHeight="1">
      <c r="A665" s="28" t="s">
        <v>766</v>
      </c>
      <c r="B665" s="28" t="s">
        <v>767</v>
      </c>
      <c r="C665" s="28" t="s">
        <v>8146</v>
      </c>
      <c r="D665" s="28" t="s">
        <v>9234</v>
      </c>
      <c r="E665" s="28" t="s">
        <v>9242</v>
      </c>
      <c r="F665" s="34" t="s">
        <v>8011</v>
      </c>
      <c r="G665" s="28" t="s">
        <v>8663</v>
      </c>
      <c r="H665" s="42" t="s">
        <v>8672</v>
      </c>
      <c r="I665" s="28" t="s">
        <v>9243</v>
      </c>
      <c r="J665" s="28" t="s">
        <v>8674</v>
      </c>
      <c r="K665" s="28" t="s">
        <v>9233</v>
      </c>
      <c r="L665" s="28" t="s">
        <v>3479</v>
      </c>
      <c r="M665" s="28" t="s">
        <v>8669</v>
      </c>
      <c r="N665" s="28" t="s">
        <v>8933</v>
      </c>
      <c r="O665" s="28" t="s">
        <v>8670</v>
      </c>
      <c r="P665" s="29" t="str">
        <f t="array" ref="P665">IFERROR(XLOOKUP(A665, '2_Capability_Map'!$C$2:$C$200, '2_Capability_Map'!$M$2:$M$200, "Active"), "Active")</f>
        <v>Active</v>
      </c>
    </row>
    <row r="666" ht="15.75" customHeight="1">
      <c r="A666" s="28" t="s">
        <v>766</v>
      </c>
      <c r="B666" s="28" t="s">
        <v>767</v>
      </c>
      <c r="C666" s="28" t="s">
        <v>8160</v>
      </c>
      <c r="D666" s="28" t="s">
        <v>8161</v>
      </c>
      <c r="E666" s="28" t="s">
        <v>8751</v>
      </c>
      <c r="F666" s="34" t="s">
        <v>8011</v>
      </c>
      <c r="G666" s="28" t="s">
        <v>8663</v>
      </c>
      <c r="H666" s="42" t="s">
        <v>8672</v>
      </c>
      <c r="I666" s="28" t="s">
        <v>8752</v>
      </c>
      <c r="J666" s="28" t="s">
        <v>8674</v>
      </c>
      <c r="K666" s="28" t="s">
        <v>9233</v>
      </c>
      <c r="L666" s="28" t="s">
        <v>9244</v>
      </c>
      <c r="M666" s="28" t="s">
        <v>8669</v>
      </c>
      <c r="N666" s="28" t="s">
        <v>8753</v>
      </c>
      <c r="O666" s="28" t="s">
        <v>8670</v>
      </c>
      <c r="P666" s="29" t="str">
        <f t="array" ref="P666">IFERROR(XLOOKUP(A666, '2_Capability_Map'!$C$2:$C$200, '2_Capability_Map'!$M$2:$M$200, "Active"), "Active")</f>
        <v>Active</v>
      </c>
    </row>
    <row r="667" ht="15.75" customHeight="1">
      <c r="A667" s="28" t="s">
        <v>774</v>
      </c>
      <c r="B667" s="28" t="s">
        <v>775</v>
      </c>
      <c r="C667" s="28" t="s">
        <v>8189</v>
      </c>
      <c r="D667" s="28" t="s">
        <v>8190</v>
      </c>
      <c r="E667" s="28" t="s">
        <v>9111</v>
      </c>
      <c r="F667" s="34" t="s">
        <v>8011</v>
      </c>
      <c r="G667" s="28" t="s">
        <v>8663</v>
      </c>
      <c r="H667" s="41" t="s">
        <v>8664</v>
      </c>
      <c r="I667" s="28" t="s">
        <v>9112</v>
      </c>
      <c r="J667" s="28" t="s">
        <v>8666</v>
      </c>
      <c r="K667" s="28" t="s">
        <v>9245</v>
      </c>
      <c r="L667" s="28" t="s">
        <v>5094</v>
      </c>
      <c r="M667" s="28" t="s">
        <v>5093</v>
      </c>
      <c r="N667" s="28" t="s">
        <v>8038</v>
      </c>
      <c r="O667" s="28" t="s">
        <v>8670</v>
      </c>
      <c r="P667" s="29" t="str">
        <f t="array" ref="P667">IFERROR(XLOOKUP(A667, '2_Capability_Map'!$C$2:$C$200, '2_Capability_Map'!$M$2:$M$200, "Active"), "Active")</f>
        <v>Active</v>
      </c>
    </row>
    <row r="668" ht="15.75" customHeight="1">
      <c r="A668" s="28" t="s">
        <v>774</v>
      </c>
      <c r="B668" s="28" t="s">
        <v>775</v>
      </c>
      <c r="C668" s="28" t="s">
        <v>8189</v>
      </c>
      <c r="D668" s="28" t="s">
        <v>8190</v>
      </c>
      <c r="E668" s="28" t="s">
        <v>1783</v>
      </c>
      <c r="F668" s="34" t="s">
        <v>8011</v>
      </c>
      <c r="G668" s="28" t="s">
        <v>8663</v>
      </c>
      <c r="H668" s="44" t="s">
        <v>9225</v>
      </c>
      <c r="I668" s="28" t="s">
        <v>9226</v>
      </c>
      <c r="J668" s="28" t="s">
        <v>9227</v>
      </c>
      <c r="K668" s="28" t="s">
        <v>9246</v>
      </c>
      <c r="L668" s="28" t="s">
        <v>5094</v>
      </c>
      <c r="M668" s="28" t="s">
        <v>5093</v>
      </c>
      <c r="N668" s="28" t="s">
        <v>8038</v>
      </c>
      <c r="O668" s="28" t="s">
        <v>8670</v>
      </c>
      <c r="P668" s="29" t="str">
        <f t="array" ref="P668">IFERROR(XLOOKUP(A668, '2_Capability_Map'!$C$2:$C$200, '2_Capability_Map'!$M$2:$M$200, "Active"), "Active")</f>
        <v>Active</v>
      </c>
    </row>
    <row r="669" ht="15.75" customHeight="1">
      <c r="A669" s="28" t="s">
        <v>774</v>
      </c>
      <c r="B669" s="28" t="s">
        <v>775</v>
      </c>
      <c r="C669" s="28" t="s">
        <v>8189</v>
      </c>
      <c r="D669" s="28" t="s">
        <v>8190</v>
      </c>
      <c r="E669" s="28" t="s">
        <v>1881</v>
      </c>
      <c r="F669" s="34" t="s">
        <v>8011</v>
      </c>
      <c r="G669" s="28" t="s">
        <v>8663</v>
      </c>
      <c r="H669" s="30" t="s">
        <v>8758</v>
      </c>
      <c r="I669" s="28" t="s">
        <v>9229</v>
      </c>
      <c r="J669" s="28" t="s">
        <v>8674</v>
      </c>
      <c r="K669" s="28" t="s">
        <v>9247</v>
      </c>
      <c r="L669" s="28" t="s">
        <v>5094</v>
      </c>
      <c r="M669" s="28" t="s">
        <v>5093</v>
      </c>
      <c r="N669" s="28" t="s">
        <v>8038</v>
      </c>
      <c r="O669" s="28" t="s">
        <v>8670</v>
      </c>
      <c r="P669" s="29" t="str">
        <f t="array" ref="P669">IFERROR(XLOOKUP(A669, '2_Capability_Map'!$C$2:$C$200, '2_Capability_Map'!$M$2:$M$200, "Active"), "Active")</f>
        <v>Active</v>
      </c>
    </row>
    <row r="670" ht="15.75" customHeight="1">
      <c r="A670" s="28" t="s">
        <v>774</v>
      </c>
      <c r="B670" s="28" t="s">
        <v>775</v>
      </c>
      <c r="C670" s="28" t="s">
        <v>8189</v>
      </c>
      <c r="D670" s="28" t="s">
        <v>8190</v>
      </c>
      <c r="E670" s="28" t="s">
        <v>9231</v>
      </c>
      <c r="F670" s="34" t="s">
        <v>8011</v>
      </c>
      <c r="G670" s="28" t="s">
        <v>8663</v>
      </c>
      <c r="H670" s="30" t="s">
        <v>8758</v>
      </c>
      <c r="I670" s="28" t="s">
        <v>9232</v>
      </c>
      <c r="J670" s="28" t="s">
        <v>8674</v>
      </c>
      <c r="K670" s="28" t="s">
        <v>9247</v>
      </c>
      <c r="L670" s="28" t="s">
        <v>9248</v>
      </c>
      <c r="M670" s="28" t="s">
        <v>5093</v>
      </c>
      <c r="N670" s="28" t="s">
        <v>8038</v>
      </c>
      <c r="O670" s="28" t="s">
        <v>8670</v>
      </c>
      <c r="P670" s="29" t="str">
        <f t="array" ref="P670">IFERROR(XLOOKUP(A670, '2_Capability_Map'!$C$2:$C$200, '2_Capability_Map'!$M$2:$M$200, "Active"), "Active")</f>
        <v>Active</v>
      </c>
    </row>
    <row r="671" ht="15.75" customHeight="1">
      <c r="A671" s="28" t="s">
        <v>774</v>
      </c>
      <c r="B671" s="28" t="s">
        <v>775</v>
      </c>
      <c r="C671" s="28" t="s">
        <v>8189</v>
      </c>
      <c r="D671" s="28" t="s">
        <v>8190</v>
      </c>
      <c r="E671" s="28" t="s">
        <v>9114</v>
      </c>
      <c r="F671" s="34" t="s">
        <v>8011</v>
      </c>
      <c r="G671" s="28" t="s">
        <v>8663</v>
      </c>
      <c r="H671" s="42" t="s">
        <v>8672</v>
      </c>
      <c r="I671" s="28" t="s">
        <v>9115</v>
      </c>
      <c r="J671" s="28" t="s">
        <v>8674</v>
      </c>
      <c r="K671" s="28" t="s">
        <v>9249</v>
      </c>
      <c r="L671" s="28" t="s">
        <v>5094</v>
      </c>
      <c r="M671" s="28" t="s">
        <v>5093</v>
      </c>
      <c r="N671" s="28" t="s">
        <v>8038</v>
      </c>
      <c r="O671" s="28" t="s">
        <v>8670</v>
      </c>
      <c r="P671" s="29" t="str">
        <f t="array" ref="P671">IFERROR(XLOOKUP(A671, '2_Capability_Map'!$C$2:$C$200, '2_Capability_Map'!$M$2:$M$200, "Active"), "Active")</f>
        <v>Active</v>
      </c>
    </row>
    <row r="672" ht="15.75" customHeight="1">
      <c r="A672" s="28" t="s">
        <v>774</v>
      </c>
      <c r="B672" s="28" t="s">
        <v>775</v>
      </c>
      <c r="C672" s="28" t="s">
        <v>8146</v>
      </c>
      <c r="D672" s="28" t="s">
        <v>9234</v>
      </c>
      <c r="E672" s="28" t="s">
        <v>9235</v>
      </c>
      <c r="F672" s="34" t="s">
        <v>8011</v>
      </c>
      <c r="G672" s="28" t="s">
        <v>8663</v>
      </c>
      <c r="H672" s="41" t="s">
        <v>8664</v>
      </c>
      <c r="I672" s="28" t="s">
        <v>9236</v>
      </c>
      <c r="J672" s="28" t="s">
        <v>8666</v>
      </c>
      <c r="K672" s="28" t="s">
        <v>9245</v>
      </c>
      <c r="L672" s="28" t="s">
        <v>5094</v>
      </c>
      <c r="M672" s="28" t="s">
        <v>5093</v>
      </c>
      <c r="N672" s="28" t="s">
        <v>8023</v>
      </c>
      <c r="O672" s="28" t="s">
        <v>8670</v>
      </c>
      <c r="P672" s="29" t="str">
        <f t="array" ref="P672">IFERROR(XLOOKUP(A672, '2_Capability_Map'!$C$2:$C$200, '2_Capability_Map'!$M$2:$M$200, "Active"), "Active")</f>
        <v>Active</v>
      </c>
    </row>
    <row r="673" ht="15.75" customHeight="1">
      <c r="A673" s="28" t="s">
        <v>774</v>
      </c>
      <c r="B673" s="28" t="s">
        <v>775</v>
      </c>
      <c r="C673" s="28" t="s">
        <v>8146</v>
      </c>
      <c r="D673" s="28" t="s">
        <v>9234</v>
      </c>
      <c r="E673" s="28" t="s">
        <v>1620</v>
      </c>
      <c r="F673" s="34" t="s">
        <v>8011</v>
      </c>
      <c r="G673" s="28" t="s">
        <v>8663</v>
      </c>
      <c r="H673" s="41" t="s">
        <v>8664</v>
      </c>
      <c r="I673" s="28" t="s">
        <v>9237</v>
      </c>
      <c r="J673" s="28" t="s">
        <v>8666</v>
      </c>
      <c r="K673" s="28" t="s">
        <v>9245</v>
      </c>
      <c r="L673" s="28" t="s">
        <v>5094</v>
      </c>
      <c r="M673" s="28" t="s">
        <v>5093</v>
      </c>
      <c r="N673" s="28" t="s">
        <v>8023</v>
      </c>
      <c r="O673" s="28" t="s">
        <v>8670</v>
      </c>
      <c r="P673" s="29" t="str">
        <f t="array" ref="P673">IFERROR(XLOOKUP(A673, '2_Capability_Map'!$C$2:$C$200, '2_Capability_Map'!$M$2:$M$200, "Active"), "Active")</f>
        <v>Active</v>
      </c>
    </row>
    <row r="674" ht="15.75" customHeight="1">
      <c r="A674" s="28" t="s">
        <v>774</v>
      </c>
      <c r="B674" s="28" t="s">
        <v>775</v>
      </c>
      <c r="C674" s="28" t="s">
        <v>8146</v>
      </c>
      <c r="D674" s="28" t="s">
        <v>9234</v>
      </c>
      <c r="E674" s="28" t="s">
        <v>9238</v>
      </c>
      <c r="F674" s="34" t="s">
        <v>8011</v>
      </c>
      <c r="G674" s="28" t="s">
        <v>8663</v>
      </c>
      <c r="H674" s="41" t="s">
        <v>8664</v>
      </c>
      <c r="I674" s="28" t="s">
        <v>9239</v>
      </c>
      <c r="J674" s="28" t="s">
        <v>8666</v>
      </c>
      <c r="K674" s="28" t="s">
        <v>9245</v>
      </c>
      <c r="L674" s="28" t="s">
        <v>5094</v>
      </c>
      <c r="M674" s="28" t="s">
        <v>5093</v>
      </c>
      <c r="N674" s="28" t="s">
        <v>8023</v>
      </c>
      <c r="O674" s="28" t="s">
        <v>8670</v>
      </c>
      <c r="P674" s="29" t="str">
        <f t="array" ref="P674">IFERROR(XLOOKUP(A674, '2_Capability_Map'!$C$2:$C$200, '2_Capability_Map'!$M$2:$M$200, "Active"), "Active")</f>
        <v>Active</v>
      </c>
    </row>
    <row r="675" ht="15.75" customHeight="1">
      <c r="A675" s="28" t="s">
        <v>774</v>
      </c>
      <c r="B675" s="28" t="s">
        <v>775</v>
      </c>
      <c r="C675" s="28" t="s">
        <v>8146</v>
      </c>
      <c r="D675" s="28" t="s">
        <v>9234</v>
      </c>
      <c r="E675" s="28" t="s">
        <v>9240</v>
      </c>
      <c r="F675" s="34" t="s">
        <v>8011</v>
      </c>
      <c r="G675" s="28" t="s">
        <v>8663</v>
      </c>
      <c r="H675" s="41" t="s">
        <v>8664</v>
      </c>
      <c r="I675" s="28" t="s">
        <v>9241</v>
      </c>
      <c r="J675" s="28" t="s">
        <v>8666</v>
      </c>
      <c r="K675" s="28" t="s">
        <v>9245</v>
      </c>
      <c r="L675" s="28" t="s">
        <v>5094</v>
      </c>
      <c r="M675" s="28" t="s">
        <v>5093</v>
      </c>
      <c r="N675" s="28" t="s">
        <v>8023</v>
      </c>
      <c r="O675" s="28" t="s">
        <v>8670</v>
      </c>
      <c r="P675" s="29" t="str">
        <f t="array" ref="P675">IFERROR(XLOOKUP(A675, '2_Capability_Map'!$C$2:$C$200, '2_Capability_Map'!$M$2:$M$200, "Active"), "Active")</f>
        <v>Active</v>
      </c>
    </row>
    <row r="676" ht="15.75" customHeight="1">
      <c r="A676" s="28" t="s">
        <v>774</v>
      </c>
      <c r="B676" s="28" t="s">
        <v>775</v>
      </c>
      <c r="C676" s="28" t="s">
        <v>8146</v>
      </c>
      <c r="D676" s="28" t="s">
        <v>9234</v>
      </c>
      <c r="E676" s="28" t="s">
        <v>9242</v>
      </c>
      <c r="F676" s="34" t="s">
        <v>8011</v>
      </c>
      <c r="G676" s="28" t="s">
        <v>8663</v>
      </c>
      <c r="H676" s="42" t="s">
        <v>8672</v>
      </c>
      <c r="I676" s="28" t="s">
        <v>9243</v>
      </c>
      <c r="J676" s="28" t="s">
        <v>8674</v>
      </c>
      <c r="K676" s="28" t="s">
        <v>9249</v>
      </c>
      <c r="L676" s="28" t="s">
        <v>9248</v>
      </c>
      <c r="M676" s="28" t="s">
        <v>5093</v>
      </c>
      <c r="N676" s="28" t="s">
        <v>8933</v>
      </c>
      <c r="O676" s="28" t="s">
        <v>8670</v>
      </c>
      <c r="P676" s="29" t="str">
        <f t="array" ref="P676">IFERROR(XLOOKUP(A676, '2_Capability_Map'!$C$2:$C$200, '2_Capability_Map'!$M$2:$M$200, "Active"), "Active")</f>
        <v>Active</v>
      </c>
    </row>
    <row r="677" ht="15.75" customHeight="1">
      <c r="A677" s="28" t="s">
        <v>774</v>
      </c>
      <c r="B677" s="28" t="s">
        <v>775</v>
      </c>
      <c r="C677" s="28" t="s">
        <v>8160</v>
      </c>
      <c r="D677" s="28" t="s">
        <v>8161</v>
      </c>
      <c r="E677" s="28" t="s">
        <v>8751</v>
      </c>
      <c r="F677" s="34" t="s">
        <v>8011</v>
      </c>
      <c r="G677" s="28" t="s">
        <v>8663</v>
      </c>
      <c r="H677" s="42" t="s">
        <v>8672</v>
      </c>
      <c r="I677" s="28" t="s">
        <v>8752</v>
      </c>
      <c r="J677" s="28" t="s">
        <v>8674</v>
      </c>
      <c r="K677" s="28" t="s">
        <v>9249</v>
      </c>
      <c r="L677" s="28" t="s">
        <v>9250</v>
      </c>
      <c r="M677" s="28" t="s">
        <v>5093</v>
      </c>
      <c r="N677" s="28" t="s">
        <v>8753</v>
      </c>
      <c r="O677" s="28" t="s">
        <v>8670</v>
      </c>
      <c r="P677" s="29" t="str">
        <f t="array" ref="P677">IFERROR(XLOOKUP(A677, '2_Capability_Map'!$C$2:$C$200, '2_Capability_Map'!$M$2:$M$200, "Active"), "Active")</f>
        <v>Active</v>
      </c>
    </row>
    <row r="678" ht="15.75" customHeight="1">
      <c r="A678" s="28" t="s">
        <v>779</v>
      </c>
      <c r="B678" s="28" t="s">
        <v>780</v>
      </c>
      <c r="C678" s="28" t="s">
        <v>8189</v>
      </c>
      <c r="D678" s="28" t="s">
        <v>8190</v>
      </c>
      <c r="E678" s="28" t="s">
        <v>9111</v>
      </c>
      <c r="F678" s="34" t="s">
        <v>8011</v>
      </c>
      <c r="G678" s="28" t="s">
        <v>8663</v>
      </c>
      <c r="H678" s="41" t="s">
        <v>8664</v>
      </c>
      <c r="I678" s="28" t="s">
        <v>9112</v>
      </c>
      <c r="J678" s="28" t="s">
        <v>8666</v>
      </c>
      <c r="K678" s="28" t="s">
        <v>9251</v>
      </c>
      <c r="L678" s="28" t="s">
        <v>3629</v>
      </c>
      <c r="M678" s="28" t="s">
        <v>8669</v>
      </c>
      <c r="N678" s="28" t="s">
        <v>8038</v>
      </c>
      <c r="O678" s="28" t="s">
        <v>8670</v>
      </c>
      <c r="P678" s="29" t="str">
        <f t="array" ref="P678">IFERROR(XLOOKUP(A678, '2_Capability_Map'!$C$2:$C$200, '2_Capability_Map'!$M$2:$M$200, "Active"), "Active")</f>
        <v>Active</v>
      </c>
    </row>
    <row r="679" ht="15.75" customHeight="1">
      <c r="A679" s="28" t="s">
        <v>779</v>
      </c>
      <c r="B679" s="28" t="s">
        <v>780</v>
      </c>
      <c r="C679" s="28" t="s">
        <v>8189</v>
      </c>
      <c r="D679" s="28" t="s">
        <v>8190</v>
      </c>
      <c r="E679" s="28" t="s">
        <v>1783</v>
      </c>
      <c r="F679" s="34" t="s">
        <v>8011</v>
      </c>
      <c r="G679" s="28" t="s">
        <v>8663</v>
      </c>
      <c r="H679" s="44" t="s">
        <v>9225</v>
      </c>
      <c r="I679" s="28" t="s">
        <v>9226</v>
      </c>
      <c r="J679" s="28" t="s">
        <v>9227</v>
      </c>
      <c r="K679" s="28" t="s">
        <v>9252</v>
      </c>
      <c r="L679" s="28" t="s">
        <v>3629</v>
      </c>
      <c r="M679" s="28" t="s">
        <v>3610</v>
      </c>
      <c r="N679" s="28" t="s">
        <v>8038</v>
      </c>
      <c r="O679" s="28" t="s">
        <v>8670</v>
      </c>
      <c r="P679" s="29" t="str">
        <f t="array" ref="P679">IFERROR(XLOOKUP(A679, '2_Capability_Map'!$C$2:$C$200, '2_Capability_Map'!$M$2:$M$200, "Active"), "Active")</f>
        <v>Active</v>
      </c>
    </row>
    <row r="680" ht="15.75" customHeight="1">
      <c r="A680" s="28" t="s">
        <v>779</v>
      </c>
      <c r="B680" s="28" t="s">
        <v>780</v>
      </c>
      <c r="C680" s="28" t="s">
        <v>8189</v>
      </c>
      <c r="D680" s="28" t="s">
        <v>8190</v>
      </c>
      <c r="E680" s="28" t="s">
        <v>1881</v>
      </c>
      <c r="F680" s="34" t="s">
        <v>8011</v>
      </c>
      <c r="G680" s="28" t="s">
        <v>8663</v>
      </c>
      <c r="H680" s="30" t="s">
        <v>8758</v>
      </c>
      <c r="I680" s="28" t="s">
        <v>9229</v>
      </c>
      <c r="J680" s="28" t="s">
        <v>8674</v>
      </c>
      <c r="K680" s="28" t="s">
        <v>9253</v>
      </c>
      <c r="L680" s="28" t="s">
        <v>3629</v>
      </c>
      <c r="M680" s="28" t="s">
        <v>8669</v>
      </c>
      <c r="N680" s="28" t="s">
        <v>8038</v>
      </c>
      <c r="O680" s="28" t="s">
        <v>8670</v>
      </c>
      <c r="P680" s="29" t="str">
        <f t="array" ref="P680">IFERROR(XLOOKUP(A680, '2_Capability_Map'!$C$2:$C$200, '2_Capability_Map'!$M$2:$M$200, "Active"), "Active")</f>
        <v>Active</v>
      </c>
    </row>
    <row r="681" ht="15.75" customHeight="1">
      <c r="A681" s="28" t="s">
        <v>779</v>
      </c>
      <c r="B681" s="28" t="s">
        <v>780</v>
      </c>
      <c r="C681" s="28" t="s">
        <v>8189</v>
      </c>
      <c r="D681" s="28" t="s">
        <v>8190</v>
      </c>
      <c r="E681" s="28" t="s">
        <v>9231</v>
      </c>
      <c r="F681" s="34" t="s">
        <v>8011</v>
      </c>
      <c r="G681" s="28" t="s">
        <v>8663</v>
      </c>
      <c r="H681" s="30" t="s">
        <v>8758</v>
      </c>
      <c r="I681" s="28" t="s">
        <v>9232</v>
      </c>
      <c r="J681" s="28" t="s">
        <v>8674</v>
      </c>
      <c r="K681" s="28" t="s">
        <v>9253</v>
      </c>
      <c r="L681" s="28" t="s">
        <v>3628</v>
      </c>
      <c r="M681" s="28" t="s">
        <v>8669</v>
      </c>
      <c r="N681" s="28" t="s">
        <v>8038</v>
      </c>
      <c r="O681" s="28" t="s">
        <v>8670</v>
      </c>
      <c r="P681" s="29" t="str">
        <f t="array" ref="P681">IFERROR(XLOOKUP(A681, '2_Capability_Map'!$C$2:$C$200, '2_Capability_Map'!$M$2:$M$200, "Active"), "Active")</f>
        <v>Active</v>
      </c>
    </row>
    <row r="682" ht="15.75" customHeight="1">
      <c r="A682" s="28" t="s">
        <v>779</v>
      </c>
      <c r="B682" s="28" t="s">
        <v>780</v>
      </c>
      <c r="C682" s="28" t="s">
        <v>8189</v>
      </c>
      <c r="D682" s="28" t="s">
        <v>8190</v>
      </c>
      <c r="E682" s="28" t="s">
        <v>9114</v>
      </c>
      <c r="F682" s="34" t="s">
        <v>8011</v>
      </c>
      <c r="G682" s="28" t="s">
        <v>8663</v>
      </c>
      <c r="H682" s="42" t="s">
        <v>8672</v>
      </c>
      <c r="I682" s="28" t="s">
        <v>9115</v>
      </c>
      <c r="J682" s="28" t="s">
        <v>8674</v>
      </c>
      <c r="K682" s="28" t="s">
        <v>9254</v>
      </c>
      <c r="L682" s="28" t="s">
        <v>3629</v>
      </c>
      <c r="M682" s="28" t="s">
        <v>8669</v>
      </c>
      <c r="N682" s="28" t="s">
        <v>8038</v>
      </c>
      <c r="O682" s="28" t="s">
        <v>8670</v>
      </c>
      <c r="P682" s="29" t="str">
        <f t="array" ref="P682">IFERROR(XLOOKUP(A682, '2_Capability_Map'!$C$2:$C$200, '2_Capability_Map'!$M$2:$M$200, "Active"), "Active")</f>
        <v>Active</v>
      </c>
    </row>
    <row r="683" ht="15.75" customHeight="1">
      <c r="A683" s="28" t="s">
        <v>779</v>
      </c>
      <c r="B683" s="28" t="s">
        <v>780</v>
      </c>
      <c r="C683" s="28" t="s">
        <v>8146</v>
      </c>
      <c r="D683" s="28" t="s">
        <v>9234</v>
      </c>
      <c r="E683" s="28" t="s">
        <v>9235</v>
      </c>
      <c r="F683" s="34" t="s">
        <v>8011</v>
      </c>
      <c r="G683" s="28" t="s">
        <v>8663</v>
      </c>
      <c r="H683" s="41" t="s">
        <v>8664</v>
      </c>
      <c r="I683" s="28" t="s">
        <v>9236</v>
      </c>
      <c r="J683" s="28" t="s">
        <v>8666</v>
      </c>
      <c r="K683" s="28" t="s">
        <v>9251</v>
      </c>
      <c r="L683" s="28" t="s">
        <v>3629</v>
      </c>
      <c r="M683" s="28" t="s">
        <v>8669</v>
      </c>
      <c r="N683" s="28" t="s">
        <v>8023</v>
      </c>
      <c r="O683" s="28" t="s">
        <v>8670</v>
      </c>
      <c r="P683" s="29" t="str">
        <f t="array" ref="P683">IFERROR(XLOOKUP(A683, '2_Capability_Map'!$C$2:$C$200, '2_Capability_Map'!$M$2:$M$200, "Active"), "Active")</f>
        <v>Active</v>
      </c>
    </row>
    <row r="684" ht="15.75" customHeight="1">
      <c r="A684" s="28" t="s">
        <v>779</v>
      </c>
      <c r="B684" s="28" t="s">
        <v>780</v>
      </c>
      <c r="C684" s="28" t="s">
        <v>8146</v>
      </c>
      <c r="D684" s="28" t="s">
        <v>9234</v>
      </c>
      <c r="E684" s="28" t="s">
        <v>1620</v>
      </c>
      <c r="F684" s="34" t="s">
        <v>8011</v>
      </c>
      <c r="G684" s="28" t="s">
        <v>8663</v>
      </c>
      <c r="H684" s="41" t="s">
        <v>8664</v>
      </c>
      <c r="I684" s="28" t="s">
        <v>9237</v>
      </c>
      <c r="J684" s="28" t="s">
        <v>8666</v>
      </c>
      <c r="K684" s="28" t="s">
        <v>9251</v>
      </c>
      <c r="L684" s="28" t="s">
        <v>3629</v>
      </c>
      <c r="M684" s="28" t="s">
        <v>8669</v>
      </c>
      <c r="N684" s="28" t="s">
        <v>8023</v>
      </c>
      <c r="O684" s="28" t="s">
        <v>8670</v>
      </c>
      <c r="P684" s="29" t="str">
        <f t="array" ref="P684">IFERROR(XLOOKUP(A684, '2_Capability_Map'!$C$2:$C$200, '2_Capability_Map'!$M$2:$M$200, "Active"), "Active")</f>
        <v>Active</v>
      </c>
    </row>
    <row r="685" ht="15.75" customHeight="1">
      <c r="A685" s="28" t="s">
        <v>779</v>
      </c>
      <c r="B685" s="28" t="s">
        <v>780</v>
      </c>
      <c r="C685" s="28" t="s">
        <v>8146</v>
      </c>
      <c r="D685" s="28" t="s">
        <v>9234</v>
      </c>
      <c r="E685" s="28" t="s">
        <v>9238</v>
      </c>
      <c r="F685" s="34" t="s">
        <v>8011</v>
      </c>
      <c r="G685" s="28" t="s">
        <v>8663</v>
      </c>
      <c r="H685" s="41" t="s">
        <v>8664</v>
      </c>
      <c r="I685" s="28" t="s">
        <v>9239</v>
      </c>
      <c r="J685" s="28" t="s">
        <v>8666</v>
      </c>
      <c r="K685" s="28" t="s">
        <v>9251</v>
      </c>
      <c r="L685" s="28" t="s">
        <v>3629</v>
      </c>
      <c r="M685" s="28" t="s">
        <v>8669</v>
      </c>
      <c r="N685" s="28" t="s">
        <v>8023</v>
      </c>
      <c r="O685" s="28" t="s">
        <v>8670</v>
      </c>
      <c r="P685" s="29" t="str">
        <f t="array" ref="P685">IFERROR(XLOOKUP(A685, '2_Capability_Map'!$C$2:$C$200, '2_Capability_Map'!$M$2:$M$200, "Active"), "Active")</f>
        <v>Active</v>
      </c>
    </row>
    <row r="686" ht="15.75" customHeight="1">
      <c r="A686" s="28" t="s">
        <v>779</v>
      </c>
      <c r="B686" s="28" t="s">
        <v>780</v>
      </c>
      <c r="C686" s="28" t="s">
        <v>8146</v>
      </c>
      <c r="D686" s="28" t="s">
        <v>9234</v>
      </c>
      <c r="E686" s="28" t="s">
        <v>9240</v>
      </c>
      <c r="F686" s="34" t="s">
        <v>8011</v>
      </c>
      <c r="G686" s="28" t="s">
        <v>8663</v>
      </c>
      <c r="H686" s="41" t="s">
        <v>8664</v>
      </c>
      <c r="I686" s="28" t="s">
        <v>9241</v>
      </c>
      <c r="J686" s="28" t="s">
        <v>8666</v>
      </c>
      <c r="K686" s="28" t="s">
        <v>9251</v>
      </c>
      <c r="L686" s="28" t="s">
        <v>3629</v>
      </c>
      <c r="M686" s="28" t="s">
        <v>8669</v>
      </c>
      <c r="N686" s="28" t="s">
        <v>8023</v>
      </c>
      <c r="O686" s="28" t="s">
        <v>8670</v>
      </c>
      <c r="P686" s="29" t="str">
        <f t="array" ref="P686">IFERROR(XLOOKUP(A686, '2_Capability_Map'!$C$2:$C$200, '2_Capability_Map'!$M$2:$M$200, "Active"), "Active")</f>
        <v>Active</v>
      </c>
    </row>
    <row r="687" ht="15.75" customHeight="1">
      <c r="A687" s="28" t="s">
        <v>779</v>
      </c>
      <c r="B687" s="28" t="s">
        <v>780</v>
      </c>
      <c r="C687" s="28" t="s">
        <v>8146</v>
      </c>
      <c r="D687" s="28" t="s">
        <v>9234</v>
      </c>
      <c r="E687" s="28" t="s">
        <v>9242</v>
      </c>
      <c r="F687" s="34" t="s">
        <v>8011</v>
      </c>
      <c r="G687" s="28" t="s">
        <v>8663</v>
      </c>
      <c r="H687" s="42" t="s">
        <v>8672</v>
      </c>
      <c r="I687" s="28" t="s">
        <v>9243</v>
      </c>
      <c r="J687" s="28" t="s">
        <v>8674</v>
      </c>
      <c r="K687" s="28" t="s">
        <v>9254</v>
      </c>
      <c r="L687" s="28" t="s">
        <v>3628</v>
      </c>
      <c r="M687" s="28" t="s">
        <v>8669</v>
      </c>
      <c r="N687" s="28" t="s">
        <v>8933</v>
      </c>
      <c r="O687" s="28" t="s">
        <v>8670</v>
      </c>
      <c r="P687" s="29" t="str">
        <f t="array" ref="P687">IFERROR(XLOOKUP(A687, '2_Capability_Map'!$C$2:$C$200, '2_Capability_Map'!$M$2:$M$200, "Active"), "Active")</f>
        <v>Active</v>
      </c>
    </row>
    <row r="688" ht="15.75" customHeight="1">
      <c r="A688" s="28" t="s">
        <v>779</v>
      </c>
      <c r="B688" s="28" t="s">
        <v>780</v>
      </c>
      <c r="C688" s="28" t="s">
        <v>8160</v>
      </c>
      <c r="D688" s="28" t="s">
        <v>8161</v>
      </c>
      <c r="E688" s="28" t="s">
        <v>8751</v>
      </c>
      <c r="F688" s="34" t="s">
        <v>8011</v>
      </c>
      <c r="G688" s="28" t="s">
        <v>8663</v>
      </c>
      <c r="H688" s="42" t="s">
        <v>8672</v>
      </c>
      <c r="I688" s="28" t="s">
        <v>8752</v>
      </c>
      <c r="J688" s="28" t="s">
        <v>8674</v>
      </c>
      <c r="K688" s="28" t="s">
        <v>9254</v>
      </c>
      <c r="L688" s="28" t="s">
        <v>9255</v>
      </c>
      <c r="M688" s="28" t="s">
        <v>8669</v>
      </c>
      <c r="N688" s="28" t="s">
        <v>8753</v>
      </c>
      <c r="O688" s="28" t="s">
        <v>8670</v>
      </c>
      <c r="P688" s="29" t="str">
        <f t="array" ref="P688">IFERROR(XLOOKUP(A688, '2_Capability_Map'!$C$2:$C$200, '2_Capability_Map'!$M$2:$M$200, "Active"), "Active")</f>
        <v>Active</v>
      </c>
    </row>
    <row r="689" ht="15.75" customHeight="1">
      <c r="A689" s="28" t="s">
        <v>784</v>
      </c>
      <c r="B689" s="28" t="s">
        <v>785</v>
      </c>
      <c r="C689" s="28" t="s">
        <v>8189</v>
      </c>
      <c r="D689" s="28" t="s">
        <v>8190</v>
      </c>
      <c r="E689" s="28" t="s">
        <v>9111</v>
      </c>
      <c r="F689" s="34" t="s">
        <v>8011</v>
      </c>
      <c r="G689" s="28" t="s">
        <v>8663</v>
      </c>
      <c r="H689" s="41" t="s">
        <v>8664</v>
      </c>
      <c r="I689" s="28" t="s">
        <v>9112</v>
      </c>
      <c r="J689" s="28" t="s">
        <v>8666</v>
      </c>
      <c r="K689" s="28" t="s">
        <v>9256</v>
      </c>
      <c r="L689" s="28" t="s">
        <v>9257</v>
      </c>
      <c r="M689" s="28" t="s">
        <v>8669</v>
      </c>
      <c r="N689" s="28" t="s">
        <v>8038</v>
      </c>
      <c r="O689" s="28" t="s">
        <v>8670</v>
      </c>
      <c r="P689" s="29" t="str">
        <f t="array" ref="P689">IFERROR(XLOOKUP(A689, '2_Capability_Map'!$C$2:$C$200, '2_Capability_Map'!$M$2:$M$200, "Active"), "Active")</f>
        <v>Active</v>
      </c>
    </row>
    <row r="690" ht="15.75" customHeight="1">
      <c r="A690" s="28" t="s">
        <v>784</v>
      </c>
      <c r="B690" s="28" t="s">
        <v>785</v>
      </c>
      <c r="C690" s="28" t="s">
        <v>8189</v>
      </c>
      <c r="D690" s="28" t="s">
        <v>8190</v>
      </c>
      <c r="E690" s="28" t="s">
        <v>1783</v>
      </c>
      <c r="F690" s="34" t="s">
        <v>8011</v>
      </c>
      <c r="G690" s="28" t="s">
        <v>8663</v>
      </c>
      <c r="H690" s="44" t="s">
        <v>9225</v>
      </c>
      <c r="I690" s="28" t="s">
        <v>9226</v>
      </c>
      <c r="J690" s="28" t="s">
        <v>9227</v>
      </c>
      <c r="K690" s="28" t="s">
        <v>9258</v>
      </c>
      <c r="L690" s="28" t="s">
        <v>9257</v>
      </c>
      <c r="M690" s="28" t="s">
        <v>8669</v>
      </c>
      <c r="N690" s="28" t="s">
        <v>8038</v>
      </c>
      <c r="O690" s="28" t="s">
        <v>8670</v>
      </c>
      <c r="P690" s="29" t="str">
        <f t="array" ref="P690">IFERROR(XLOOKUP(A690, '2_Capability_Map'!$C$2:$C$200, '2_Capability_Map'!$M$2:$M$200, "Active"), "Active")</f>
        <v>Active</v>
      </c>
    </row>
    <row r="691" ht="15.75" customHeight="1">
      <c r="A691" s="28" t="s">
        <v>784</v>
      </c>
      <c r="B691" s="28" t="s">
        <v>785</v>
      </c>
      <c r="C691" s="28" t="s">
        <v>8189</v>
      </c>
      <c r="D691" s="28" t="s">
        <v>8190</v>
      </c>
      <c r="E691" s="28" t="s">
        <v>1881</v>
      </c>
      <c r="F691" s="34" t="s">
        <v>8011</v>
      </c>
      <c r="G691" s="28" t="s">
        <v>8663</v>
      </c>
      <c r="H691" s="30" t="s">
        <v>8758</v>
      </c>
      <c r="I691" s="28" t="s">
        <v>9229</v>
      </c>
      <c r="J691" s="28" t="s">
        <v>8674</v>
      </c>
      <c r="K691" s="28" t="s">
        <v>9259</v>
      </c>
      <c r="L691" s="28" t="s">
        <v>9257</v>
      </c>
      <c r="M691" s="28" t="s">
        <v>8669</v>
      </c>
      <c r="N691" s="28" t="s">
        <v>8038</v>
      </c>
      <c r="O691" s="28" t="s">
        <v>8670</v>
      </c>
      <c r="P691" s="29" t="str">
        <f t="array" ref="P691">IFERROR(XLOOKUP(A691, '2_Capability_Map'!$C$2:$C$200, '2_Capability_Map'!$M$2:$M$200, "Active"), "Active")</f>
        <v>Active</v>
      </c>
    </row>
    <row r="692" ht="15.75" customHeight="1">
      <c r="A692" s="28" t="s">
        <v>784</v>
      </c>
      <c r="B692" s="28" t="s">
        <v>785</v>
      </c>
      <c r="C692" s="28" t="s">
        <v>8189</v>
      </c>
      <c r="D692" s="28" t="s">
        <v>8190</v>
      </c>
      <c r="E692" s="28" t="s">
        <v>9231</v>
      </c>
      <c r="F692" s="34" t="s">
        <v>8011</v>
      </c>
      <c r="G692" s="28" t="s">
        <v>8663</v>
      </c>
      <c r="H692" s="30" t="s">
        <v>8758</v>
      </c>
      <c r="I692" s="28" t="s">
        <v>9232</v>
      </c>
      <c r="J692" s="28" t="s">
        <v>8674</v>
      </c>
      <c r="K692" s="28" t="s">
        <v>9259</v>
      </c>
      <c r="L692" s="28" t="s">
        <v>9260</v>
      </c>
      <c r="M692" s="28" t="s">
        <v>8669</v>
      </c>
      <c r="N692" s="28" t="s">
        <v>8038</v>
      </c>
      <c r="O692" s="28" t="s">
        <v>8670</v>
      </c>
      <c r="P692" s="29" t="str">
        <f t="array" ref="P692">IFERROR(XLOOKUP(A692, '2_Capability_Map'!$C$2:$C$200, '2_Capability_Map'!$M$2:$M$200, "Active"), "Active")</f>
        <v>Active</v>
      </c>
    </row>
    <row r="693" ht="15.75" customHeight="1">
      <c r="A693" s="28" t="s">
        <v>784</v>
      </c>
      <c r="B693" s="28" t="s">
        <v>785</v>
      </c>
      <c r="C693" s="28" t="s">
        <v>8189</v>
      </c>
      <c r="D693" s="28" t="s">
        <v>8190</v>
      </c>
      <c r="E693" s="28" t="s">
        <v>9114</v>
      </c>
      <c r="F693" s="34" t="s">
        <v>8011</v>
      </c>
      <c r="G693" s="28" t="s">
        <v>8663</v>
      </c>
      <c r="H693" s="42" t="s">
        <v>8672</v>
      </c>
      <c r="I693" s="28" t="s">
        <v>9115</v>
      </c>
      <c r="J693" s="28" t="s">
        <v>8674</v>
      </c>
      <c r="K693" s="28" t="s">
        <v>9261</v>
      </c>
      <c r="L693" s="28" t="s">
        <v>9257</v>
      </c>
      <c r="M693" s="28" t="s">
        <v>8669</v>
      </c>
      <c r="N693" s="28" t="s">
        <v>8038</v>
      </c>
      <c r="O693" s="28" t="s">
        <v>8670</v>
      </c>
      <c r="P693" s="29" t="str">
        <f t="array" ref="P693">IFERROR(XLOOKUP(A693, '2_Capability_Map'!$C$2:$C$200, '2_Capability_Map'!$M$2:$M$200, "Active"), "Active")</f>
        <v>Active</v>
      </c>
    </row>
    <row r="694" ht="15.75" customHeight="1">
      <c r="A694" s="28" t="s">
        <v>784</v>
      </c>
      <c r="B694" s="28" t="s">
        <v>785</v>
      </c>
      <c r="C694" s="28" t="s">
        <v>8146</v>
      </c>
      <c r="D694" s="28" t="s">
        <v>9234</v>
      </c>
      <c r="E694" s="28" t="s">
        <v>9235</v>
      </c>
      <c r="F694" s="34" t="s">
        <v>8011</v>
      </c>
      <c r="G694" s="28" t="s">
        <v>8663</v>
      </c>
      <c r="H694" s="41" t="s">
        <v>8664</v>
      </c>
      <c r="I694" s="28" t="s">
        <v>9236</v>
      </c>
      <c r="J694" s="28" t="s">
        <v>8666</v>
      </c>
      <c r="K694" s="28" t="s">
        <v>9256</v>
      </c>
      <c r="L694" s="28" t="s">
        <v>9257</v>
      </c>
      <c r="M694" s="28" t="s">
        <v>8669</v>
      </c>
      <c r="N694" s="28" t="s">
        <v>8023</v>
      </c>
      <c r="O694" s="28" t="s">
        <v>8670</v>
      </c>
      <c r="P694" s="29" t="str">
        <f t="array" ref="P694">IFERROR(XLOOKUP(A694, '2_Capability_Map'!$C$2:$C$200, '2_Capability_Map'!$M$2:$M$200, "Active"), "Active")</f>
        <v>Active</v>
      </c>
    </row>
    <row r="695" ht="15.75" customHeight="1">
      <c r="A695" s="28" t="s">
        <v>784</v>
      </c>
      <c r="B695" s="28" t="s">
        <v>785</v>
      </c>
      <c r="C695" s="28" t="s">
        <v>8146</v>
      </c>
      <c r="D695" s="28" t="s">
        <v>9234</v>
      </c>
      <c r="E695" s="28" t="s">
        <v>1620</v>
      </c>
      <c r="F695" s="34" t="s">
        <v>8011</v>
      </c>
      <c r="G695" s="28" t="s">
        <v>8663</v>
      </c>
      <c r="H695" s="41" t="s">
        <v>8664</v>
      </c>
      <c r="I695" s="28" t="s">
        <v>9237</v>
      </c>
      <c r="J695" s="28" t="s">
        <v>8666</v>
      </c>
      <c r="K695" s="28" t="s">
        <v>9256</v>
      </c>
      <c r="L695" s="28" t="s">
        <v>9257</v>
      </c>
      <c r="M695" s="28" t="s">
        <v>8669</v>
      </c>
      <c r="N695" s="28" t="s">
        <v>8023</v>
      </c>
      <c r="O695" s="28" t="s">
        <v>8670</v>
      </c>
      <c r="P695" s="29" t="str">
        <f t="array" ref="P695">IFERROR(XLOOKUP(A695, '2_Capability_Map'!$C$2:$C$200, '2_Capability_Map'!$M$2:$M$200, "Active"), "Active")</f>
        <v>Active</v>
      </c>
    </row>
    <row r="696" ht="15.75" customHeight="1">
      <c r="A696" s="28" t="s">
        <v>784</v>
      </c>
      <c r="B696" s="28" t="s">
        <v>785</v>
      </c>
      <c r="C696" s="28" t="s">
        <v>8146</v>
      </c>
      <c r="D696" s="28" t="s">
        <v>9234</v>
      </c>
      <c r="E696" s="28" t="s">
        <v>9238</v>
      </c>
      <c r="F696" s="34" t="s">
        <v>8011</v>
      </c>
      <c r="G696" s="28" t="s">
        <v>8663</v>
      </c>
      <c r="H696" s="41" t="s">
        <v>8664</v>
      </c>
      <c r="I696" s="28" t="s">
        <v>9239</v>
      </c>
      <c r="J696" s="28" t="s">
        <v>8666</v>
      </c>
      <c r="K696" s="28" t="s">
        <v>9256</v>
      </c>
      <c r="L696" s="28" t="s">
        <v>9257</v>
      </c>
      <c r="M696" s="28" t="s">
        <v>8669</v>
      </c>
      <c r="N696" s="28" t="s">
        <v>8023</v>
      </c>
      <c r="O696" s="28" t="s">
        <v>8670</v>
      </c>
      <c r="P696" s="29" t="str">
        <f t="array" ref="P696">IFERROR(XLOOKUP(A696, '2_Capability_Map'!$C$2:$C$200, '2_Capability_Map'!$M$2:$M$200, "Active"), "Active")</f>
        <v>Active</v>
      </c>
    </row>
    <row r="697" ht="15.75" customHeight="1">
      <c r="A697" s="28" t="s">
        <v>784</v>
      </c>
      <c r="B697" s="28" t="s">
        <v>785</v>
      </c>
      <c r="C697" s="28" t="s">
        <v>8146</v>
      </c>
      <c r="D697" s="28" t="s">
        <v>9234</v>
      </c>
      <c r="E697" s="28" t="s">
        <v>9240</v>
      </c>
      <c r="F697" s="34" t="s">
        <v>8011</v>
      </c>
      <c r="G697" s="28" t="s">
        <v>8663</v>
      </c>
      <c r="H697" s="41" t="s">
        <v>8664</v>
      </c>
      <c r="I697" s="28" t="s">
        <v>9241</v>
      </c>
      <c r="J697" s="28" t="s">
        <v>8666</v>
      </c>
      <c r="K697" s="28" t="s">
        <v>9256</v>
      </c>
      <c r="L697" s="28" t="s">
        <v>9257</v>
      </c>
      <c r="M697" s="28" t="s">
        <v>8669</v>
      </c>
      <c r="N697" s="28" t="s">
        <v>8023</v>
      </c>
      <c r="O697" s="28" t="s">
        <v>8670</v>
      </c>
      <c r="P697" s="29" t="str">
        <f t="array" ref="P697">IFERROR(XLOOKUP(A697, '2_Capability_Map'!$C$2:$C$200, '2_Capability_Map'!$M$2:$M$200, "Active"), "Active")</f>
        <v>Active</v>
      </c>
    </row>
    <row r="698" ht="15.75" customHeight="1">
      <c r="A698" s="28" t="s">
        <v>784</v>
      </c>
      <c r="B698" s="28" t="s">
        <v>785</v>
      </c>
      <c r="C698" s="28" t="s">
        <v>8146</v>
      </c>
      <c r="D698" s="28" t="s">
        <v>9234</v>
      </c>
      <c r="E698" s="28" t="s">
        <v>9242</v>
      </c>
      <c r="F698" s="34" t="s">
        <v>8011</v>
      </c>
      <c r="G698" s="28" t="s">
        <v>8663</v>
      </c>
      <c r="H698" s="42" t="s">
        <v>8672</v>
      </c>
      <c r="I698" s="28" t="s">
        <v>9243</v>
      </c>
      <c r="J698" s="28" t="s">
        <v>8674</v>
      </c>
      <c r="K698" s="28" t="s">
        <v>9261</v>
      </c>
      <c r="L698" s="28" t="s">
        <v>9260</v>
      </c>
      <c r="M698" s="28" t="s">
        <v>8669</v>
      </c>
      <c r="N698" s="28" t="s">
        <v>8933</v>
      </c>
      <c r="O698" s="28" t="s">
        <v>8670</v>
      </c>
      <c r="P698" s="29" t="str">
        <f t="array" ref="P698">IFERROR(XLOOKUP(A698, '2_Capability_Map'!$C$2:$C$200, '2_Capability_Map'!$M$2:$M$200, "Active"), "Active")</f>
        <v>Active</v>
      </c>
    </row>
    <row r="699" ht="15.75" customHeight="1">
      <c r="A699" s="28" t="s">
        <v>784</v>
      </c>
      <c r="B699" s="28" t="s">
        <v>785</v>
      </c>
      <c r="C699" s="28" t="s">
        <v>8160</v>
      </c>
      <c r="D699" s="28" t="s">
        <v>8161</v>
      </c>
      <c r="E699" s="28" t="s">
        <v>8751</v>
      </c>
      <c r="F699" s="34" t="s">
        <v>8011</v>
      </c>
      <c r="G699" s="28" t="s">
        <v>8663</v>
      </c>
      <c r="H699" s="42" t="s">
        <v>8672</v>
      </c>
      <c r="I699" s="28" t="s">
        <v>8752</v>
      </c>
      <c r="J699" s="28" t="s">
        <v>8674</v>
      </c>
      <c r="K699" s="28" t="s">
        <v>9261</v>
      </c>
      <c r="L699" s="28" t="s">
        <v>9262</v>
      </c>
      <c r="M699" s="28" t="s">
        <v>8669</v>
      </c>
      <c r="N699" s="28" t="s">
        <v>8753</v>
      </c>
      <c r="O699" s="28" t="s">
        <v>8670</v>
      </c>
      <c r="P699" s="29" t="str">
        <f t="array" ref="P699">IFERROR(XLOOKUP(A699, '2_Capability_Map'!$C$2:$C$200, '2_Capability_Map'!$M$2:$M$200, "Active"), "Active")</f>
        <v>Active</v>
      </c>
    </row>
    <row r="700" ht="15.75" customHeight="1">
      <c r="A700" s="28" t="s">
        <v>789</v>
      </c>
      <c r="B700" s="28" t="s">
        <v>790</v>
      </c>
      <c r="C700" s="28" t="s">
        <v>8189</v>
      </c>
      <c r="D700" s="28" t="s">
        <v>8190</v>
      </c>
      <c r="E700" s="28" t="s">
        <v>9111</v>
      </c>
      <c r="F700" s="34" t="s">
        <v>8011</v>
      </c>
      <c r="G700" s="28" t="s">
        <v>8663</v>
      </c>
      <c r="H700" s="41" t="s">
        <v>8664</v>
      </c>
      <c r="I700" s="28" t="s">
        <v>9112</v>
      </c>
      <c r="J700" s="28" t="s">
        <v>8666</v>
      </c>
      <c r="K700" s="28" t="s">
        <v>9263</v>
      </c>
      <c r="L700" s="28" t="s">
        <v>5124</v>
      </c>
      <c r="M700" s="28" t="s">
        <v>5123</v>
      </c>
      <c r="N700" s="28" t="s">
        <v>8038</v>
      </c>
      <c r="O700" s="28" t="s">
        <v>8670</v>
      </c>
      <c r="P700" s="29" t="str">
        <f t="array" ref="P700">IFERROR(XLOOKUP(A700, '2_Capability_Map'!$C$2:$C$200, '2_Capability_Map'!$M$2:$M$200, "Active"), "Active")</f>
        <v>Active</v>
      </c>
    </row>
    <row r="701" ht="15.75" customHeight="1">
      <c r="A701" s="28" t="s">
        <v>789</v>
      </c>
      <c r="B701" s="28" t="s">
        <v>790</v>
      </c>
      <c r="C701" s="28" t="s">
        <v>8189</v>
      </c>
      <c r="D701" s="28" t="s">
        <v>8190</v>
      </c>
      <c r="E701" s="28" t="s">
        <v>1783</v>
      </c>
      <c r="F701" s="34" t="s">
        <v>8011</v>
      </c>
      <c r="G701" s="28" t="s">
        <v>8663</v>
      </c>
      <c r="H701" s="44" t="s">
        <v>9225</v>
      </c>
      <c r="I701" s="28" t="s">
        <v>9226</v>
      </c>
      <c r="J701" s="28" t="s">
        <v>9227</v>
      </c>
      <c r="K701" s="28" t="s">
        <v>9264</v>
      </c>
      <c r="L701" s="28" t="s">
        <v>5124</v>
      </c>
      <c r="M701" s="28" t="s">
        <v>5123</v>
      </c>
      <c r="N701" s="28" t="s">
        <v>8038</v>
      </c>
      <c r="O701" s="28" t="s">
        <v>8670</v>
      </c>
      <c r="P701" s="29" t="str">
        <f t="array" ref="P701">IFERROR(XLOOKUP(A701, '2_Capability_Map'!$C$2:$C$200, '2_Capability_Map'!$M$2:$M$200, "Active"), "Active")</f>
        <v>Active</v>
      </c>
    </row>
    <row r="702" ht="15.75" customHeight="1">
      <c r="A702" s="28" t="s">
        <v>789</v>
      </c>
      <c r="B702" s="28" t="s">
        <v>790</v>
      </c>
      <c r="C702" s="28" t="s">
        <v>8189</v>
      </c>
      <c r="D702" s="28" t="s">
        <v>8190</v>
      </c>
      <c r="E702" s="28" t="s">
        <v>1881</v>
      </c>
      <c r="F702" s="34" t="s">
        <v>8011</v>
      </c>
      <c r="G702" s="28" t="s">
        <v>8663</v>
      </c>
      <c r="H702" s="30" t="s">
        <v>8758</v>
      </c>
      <c r="I702" s="28" t="s">
        <v>9229</v>
      </c>
      <c r="J702" s="28" t="s">
        <v>8674</v>
      </c>
      <c r="K702" s="28" t="s">
        <v>9265</v>
      </c>
      <c r="L702" s="28" t="s">
        <v>5124</v>
      </c>
      <c r="M702" s="28" t="s">
        <v>5123</v>
      </c>
      <c r="N702" s="28" t="s">
        <v>8038</v>
      </c>
      <c r="O702" s="28" t="s">
        <v>8670</v>
      </c>
      <c r="P702" s="29" t="str">
        <f t="array" ref="P702">IFERROR(XLOOKUP(A702, '2_Capability_Map'!$C$2:$C$200, '2_Capability_Map'!$M$2:$M$200, "Active"), "Active")</f>
        <v>Active</v>
      </c>
    </row>
    <row r="703" ht="15.75" customHeight="1">
      <c r="A703" s="28" t="s">
        <v>789</v>
      </c>
      <c r="B703" s="28" t="s">
        <v>790</v>
      </c>
      <c r="C703" s="28" t="s">
        <v>8189</v>
      </c>
      <c r="D703" s="28" t="s">
        <v>8190</v>
      </c>
      <c r="E703" s="28" t="s">
        <v>9231</v>
      </c>
      <c r="F703" s="34" t="s">
        <v>8011</v>
      </c>
      <c r="G703" s="28" t="s">
        <v>8663</v>
      </c>
      <c r="H703" s="30" t="s">
        <v>8758</v>
      </c>
      <c r="I703" s="28" t="s">
        <v>9232</v>
      </c>
      <c r="J703" s="28" t="s">
        <v>8674</v>
      </c>
      <c r="K703" s="28" t="s">
        <v>9265</v>
      </c>
      <c r="L703" s="28" t="s">
        <v>9266</v>
      </c>
      <c r="M703" s="28" t="s">
        <v>5123</v>
      </c>
      <c r="N703" s="28" t="s">
        <v>8038</v>
      </c>
      <c r="O703" s="28" t="s">
        <v>8670</v>
      </c>
      <c r="P703" s="29" t="str">
        <f t="array" ref="P703">IFERROR(XLOOKUP(A703, '2_Capability_Map'!$C$2:$C$200, '2_Capability_Map'!$M$2:$M$200, "Active"), "Active")</f>
        <v>Active</v>
      </c>
    </row>
    <row r="704" ht="15.75" customHeight="1">
      <c r="A704" s="28" t="s">
        <v>789</v>
      </c>
      <c r="B704" s="28" t="s">
        <v>790</v>
      </c>
      <c r="C704" s="28" t="s">
        <v>8189</v>
      </c>
      <c r="D704" s="28" t="s">
        <v>8190</v>
      </c>
      <c r="E704" s="28" t="s">
        <v>9114</v>
      </c>
      <c r="F704" s="34" t="s">
        <v>8011</v>
      </c>
      <c r="G704" s="28" t="s">
        <v>8663</v>
      </c>
      <c r="H704" s="42" t="s">
        <v>8672</v>
      </c>
      <c r="I704" s="28" t="s">
        <v>9115</v>
      </c>
      <c r="J704" s="28" t="s">
        <v>8674</v>
      </c>
      <c r="K704" s="28" t="s">
        <v>9267</v>
      </c>
      <c r="L704" s="28" t="s">
        <v>5124</v>
      </c>
      <c r="M704" s="28" t="s">
        <v>5123</v>
      </c>
      <c r="N704" s="28" t="s">
        <v>8038</v>
      </c>
      <c r="O704" s="28" t="s">
        <v>8670</v>
      </c>
      <c r="P704" s="29" t="str">
        <f t="array" ref="P704">IFERROR(XLOOKUP(A704, '2_Capability_Map'!$C$2:$C$200, '2_Capability_Map'!$M$2:$M$200, "Active"), "Active")</f>
        <v>Active</v>
      </c>
    </row>
    <row r="705" ht="15.75" customHeight="1">
      <c r="A705" s="28" t="s">
        <v>789</v>
      </c>
      <c r="B705" s="28" t="s">
        <v>790</v>
      </c>
      <c r="C705" s="28" t="s">
        <v>8146</v>
      </c>
      <c r="D705" s="28" t="s">
        <v>9234</v>
      </c>
      <c r="E705" s="28" t="s">
        <v>9235</v>
      </c>
      <c r="F705" s="34" t="s">
        <v>8011</v>
      </c>
      <c r="G705" s="28" t="s">
        <v>8663</v>
      </c>
      <c r="H705" s="41" t="s">
        <v>8664</v>
      </c>
      <c r="I705" s="28" t="s">
        <v>9236</v>
      </c>
      <c r="J705" s="28" t="s">
        <v>8666</v>
      </c>
      <c r="K705" s="28" t="s">
        <v>9263</v>
      </c>
      <c r="L705" s="28" t="s">
        <v>5124</v>
      </c>
      <c r="M705" s="28" t="s">
        <v>5123</v>
      </c>
      <c r="N705" s="28" t="s">
        <v>8023</v>
      </c>
      <c r="O705" s="28" t="s">
        <v>8670</v>
      </c>
      <c r="P705" s="29" t="str">
        <f t="array" ref="P705">IFERROR(XLOOKUP(A705, '2_Capability_Map'!$C$2:$C$200, '2_Capability_Map'!$M$2:$M$200, "Active"), "Active")</f>
        <v>Active</v>
      </c>
    </row>
    <row r="706" ht="15.75" customHeight="1">
      <c r="A706" s="28" t="s">
        <v>789</v>
      </c>
      <c r="B706" s="28" t="s">
        <v>790</v>
      </c>
      <c r="C706" s="28" t="s">
        <v>8146</v>
      </c>
      <c r="D706" s="28" t="s">
        <v>9234</v>
      </c>
      <c r="E706" s="28" t="s">
        <v>1620</v>
      </c>
      <c r="F706" s="34" t="s">
        <v>8011</v>
      </c>
      <c r="G706" s="28" t="s">
        <v>8663</v>
      </c>
      <c r="H706" s="41" t="s">
        <v>8664</v>
      </c>
      <c r="I706" s="28" t="s">
        <v>9237</v>
      </c>
      <c r="J706" s="28" t="s">
        <v>8666</v>
      </c>
      <c r="K706" s="28" t="s">
        <v>9263</v>
      </c>
      <c r="L706" s="28" t="s">
        <v>5124</v>
      </c>
      <c r="M706" s="28" t="s">
        <v>5123</v>
      </c>
      <c r="N706" s="28" t="s">
        <v>8023</v>
      </c>
      <c r="O706" s="28" t="s">
        <v>8670</v>
      </c>
      <c r="P706" s="29" t="str">
        <f t="array" ref="P706">IFERROR(XLOOKUP(A706, '2_Capability_Map'!$C$2:$C$200, '2_Capability_Map'!$M$2:$M$200, "Active"), "Active")</f>
        <v>Active</v>
      </c>
    </row>
    <row r="707" ht="15.75" customHeight="1">
      <c r="A707" s="28" t="s">
        <v>789</v>
      </c>
      <c r="B707" s="28" t="s">
        <v>790</v>
      </c>
      <c r="C707" s="28" t="s">
        <v>8146</v>
      </c>
      <c r="D707" s="28" t="s">
        <v>9234</v>
      </c>
      <c r="E707" s="28" t="s">
        <v>9238</v>
      </c>
      <c r="F707" s="34" t="s">
        <v>8011</v>
      </c>
      <c r="G707" s="28" t="s">
        <v>8663</v>
      </c>
      <c r="H707" s="41" t="s">
        <v>8664</v>
      </c>
      <c r="I707" s="28" t="s">
        <v>9239</v>
      </c>
      <c r="J707" s="28" t="s">
        <v>8666</v>
      </c>
      <c r="K707" s="28" t="s">
        <v>9263</v>
      </c>
      <c r="L707" s="28" t="s">
        <v>5124</v>
      </c>
      <c r="M707" s="28" t="s">
        <v>5123</v>
      </c>
      <c r="N707" s="28" t="s">
        <v>8023</v>
      </c>
      <c r="O707" s="28" t="s">
        <v>8670</v>
      </c>
      <c r="P707" s="29" t="str">
        <f t="array" ref="P707">IFERROR(XLOOKUP(A707, '2_Capability_Map'!$C$2:$C$200, '2_Capability_Map'!$M$2:$M$200, "Active"), "Active")</f>
        <v>Active</v>
      </c>
    </row>
    <row r="708" ht="15.75" customHeight="1">
      <c r="A708" s="28" t="s">
        <v>789</v>
      </c>
      <c r="B708" s="28" t="s">
        <v>790</v>
      </c>
      <c r="C708" s="28" t="s">
        <v>8146</v>
      </c>
      <c r="D708" s="28" t="s">
        <v>9234</v>
      </c>
      <c r="E708" s="28" t="s">
        <v>9240</v>
      </c>
      <c r="F708" s="34" t="s">
        <v>8011</v>
      </c>
      <c r="G708" s="28" t="s">
        <v>8663</v>
      </c>
      <c r="H708" s="41" t="s">
        <v>8664</v>
      </c>
      <c r="I708" s="28" t="s">
        <v>9241</v>
      </c>
      <c r="J708" s="28" t="s">
        <v>8666</v>
      </c>
      <c r="K708" s="28" t="s">
        <v>9263</v>
      </c>
      <c r="L708" s="28" t="s">
        <v>5124</v>
      </c>
      <c r="M708" s="28" t="s">
        <v>5123</v>
      </c>
      <c r="N708" s="28" t="s">
        <v>8023</v>
      </c>
      <c r="O708" s="28" t="s">
        <v>8670</v>
      </c>
      <c r="P708" s="29" t="str">
        <f t="array" ref="P708">IFERROR(XLOOKUP(A708, '2_Capability_Map'!$C$2:$C$200, '2_Capability_Map'!$M$2:$M$200, "Active"), "Active")</f>
        <v>Active</v>
      </c>
    </row>
    <row r="709" ht="15.75" customHeight="1">
      <c r="A709" s="28" t="s">
        <v>789</v>
      </c>
      <c r="B709" s="28" t="s">
        <v>790</v>
      </c>
      <c r="C709" s="28" t="s">
        <v>8146</v>
      </c>
      <c r="D709" s="28" t="s">
        <v>9234</v>
      </c>
      <c r="E709" s="28" t="s">
        <v>9242</v>
      </c>
      <c r="F709" s="34" t="s">
        <v>8011</v>
      </c>
      <c r="G709" s="28" t="s">
        <v>8663</v>
      </c>
      <c r="H709" s="42" t="s">
        <v>8672</v>
      </c>
      <c r="I709" s="28" t="s">
        <v>9243</v>
      </c>
      <c r="J709" s="28" t="s">
        <v>8674</v>
      </c>
      <c r="K709" s="28" t="s">
        <v>9267</v>
      </c>
      <c r="L709" s="28" t="s">
        <v>9266</v>
      </c>
      <c r="M709" s="28" t="s">
        <v>5123</v>
      </c>
      <c r="N709" s="28" t="s">
        <v>8933</v>
      </c>
      <c r="O709" s="28" t="s">
        <v>8670</v>
      </c>
      <c r="P709" s="29" t="str">
        <f t="array" ref="P709">IFERROR(XLOOKUP(A709, '2_Capability_Map'!$C$2:$C$200, '2_Capability_Map'!$M$2:$M$200, "Active"), "Active")</f>
        <v>Active</v>
      </c>
    </row>
    <row r="710" ht="15.75" customHeight="1">
      <c r="A710" s="28" t="s">
        <v>789</v>
      </c>
      <c r="B710" s="28" t="s">
        <v>790</v>
      </c>
      <c r="C710" s="28" t="s">
        <v>8160</v>
      </c>
      <c r="D710" s="28" t="s">
        <v>8161</v>
      </c>
      <c r="E710" s="28" t="s">
        <v>8751</v>
      </c>
      <c r="F710" s="34" t="s">
        <v>8011</v>
      </c>
      <c r="G710" s="28" t="s">
        <v>8663</v>
      </c>
      <c r="H710" s="42" t="s">
        <v>8672</v>
      </c>
      <c r="I710" s="28" t="s">
        <v>8752</v>
      </c>
      <c r="J710" s="28" t="s">
        <v>8674</v>
      </c>
      <c r="K710" s="28" t="s">
        <v>9267</v>
      </c>
      <c r="L710" s="28" t="s">
        <v>9268</v>
      </c>
      <c r="M710" s="28" t="s">
        <v>5123</v>
      </c>
      <c r="N710" s="28" t="s">
        <v>8753</v>
      </c>
      <c r="O710" s="28" t="s">
        <v>8670</v>
      </c>
      <c r="P710" s="29" t="str">
        <f t="array" ref="P710">IFERROR(XLOOKUP(A710, '2_Capability_Map'!$C$2:$C$200, '2_Capability_Map'!$M$2:$M$200, "Active"), "Active")</f>
        <v>Active</v>
      </c>
    </row>
    <row r="711" ht="15.75" customHeight="1">
      <c r="A711" s="28" t="s">
        <v>794</v>
      </c>
      <c r="B711" s="28" t="s">
        <v>795</v>
      </c>
      <c r="C711" s="28" t="s">
        <v>8189</v>
      </c>
      <c r="D711" s="28" t="s">
        <v>8190</v>
      </c>
      <c r="E711" s="28" t="s">
        <v>9111</v>
      </c>
      <c r="F711" s="34" t="s">
        <v>8011</v>
      </c>
      <c r="G711" s="28" t="s">
        <v>8663</v>
      </c>
      <c r="H711" s="41" t="s">
        <v>8664</v>
      </c>
      <c r="I711" s="28" t="s">
        <v>9112</v>
      </c>
      <c r="J711" s="28" t="s">
        <v>8666</v>
      </c>
      <c r="K711" s="28" t="s">
        <v>9269</v>
      </c>
      <c r="L711" s="28" t="s">
        <v>5148</v>
      </c>
      <c r="M711" s="28" t="s">
        <v>5147</v>
      </c>
      <c r="N711" s="28" t="s">
        <v>8038</v>
      </c>
      <c r="O711" s="28" t="s">
        <v>8670</v>
      </c>
      <c r="P711" s="29" t="str">
        <f t="array" ref="P711">IFERROR(XLOOKUP(A711, '2_Capability_Map'!$C$2:$C$200, '2_Capability_Map'!$M$2:$M$200, "Active"), "Active")</f>
        <v>Active</v>
      </c>
    </row>
    <row r="712" ht="15.75" customHeight="1">
      <c r="A712" s="28" t="s">
        <v>794</v>
      </c>
      <c r="B712" s="28" t="s">
        <v>795</v>
      </c>
      <c r="C712" s="28" t="s">
        <v>8189</v>
      </c>
      <c r="D712" s="28" t="s">
        <v>8190</v>
      </c>
      <c r="E712" s="28" t="s">
        <v>1783</v>
      </c>
      <c r="F712" s="34" t="s">
        <v>8011</v>
      </c>
      <c r="G712" s="28" t="s">
        <v>8663</v>
      </c>
      <c r="H712" s="44" t="s">
        <v>9225</v>
      </c>
      <c r="I712" s="28" t="s">
        <v>9226</v>
      </c>
      <c r="J712" s="28" t="s">
        <v>9227</v>
      </c>
      <c r="K712" s="28" t="s">
        <v>9270</v>
      </c>
      <c r="L712" s="28" t="s">
        <v>5148</v>
      </c>
      <c r="M712" s="28" t="s">
        <v>5147</v>
      </c>
      <c r="N712" s="28" t="s">
        <v>8038</v>
      </c>
      <c r="O712" s="28" t="s">
        <v>8670</v>
      </c>
      <c r="P712" s="29" t="str">
        <f t="array" ref="P712">IFERROR(XLOOKUP(A712, '2_Capability_Map'!$C$2:$C$200, '2_Capability_Map'!$M$2:$M$200, "Active"), "Active")</f>
        <v>Active</v>
      </c>
    </row>
    <row r="713" ht="15.75" customHeight="1">
      <c r="A713" s="28" t="s">
        <v>794</v>
      </c>
      <c r="B713" s="28" t="s">
        <v>795</v>
      </c>
      <c r="C713" s="28" t="s">
        <v>8189</v>
      </c>
      <c r="D713" s="28" t="s">
        <v>8190</v>
      </c>
      <c r="E713" s="28" t="s">
        <v>1881</v>
      </c>
      <c r="F713" s="34" t="s">
        <v>8011</v>
      </c>
      <c r="G713" s="28" t="s">
        <v>8663</v>
      </c>
      <c r="H713" s="30" t="s">
        <v>8758</v>
      </c>
      <c r="I713" s="28" t="s">
        <v>9229</v>
      </c>
      <c r="J713" s="28" t="s">
        <v>8674</v>
      </c>
      <c r="K713" s="28" t="s">
        <v>9271</v>
      </c>
      <c r="L713" s="28" t="s">
        <v>5148</v>
      </c>
      <c r="M713" s="28" t="s">
        <v>5147</v>
      </c>
      <c r="N713" s="28" t="s">
        <v>8038</v>
      </c>
      <c r="O713" s="28" t="s">
        <v>8670</v>
      </c>
      <c r="P713" s="29" t="str">
        <f t="array" ref="P713">IFERROR(XLOOKUP(A713, '2_Capability_Map'!$C$2:$C$200, '2_Capability_Map'!$M$2:$M$200, "Active"), "Active")</f>
        <v>Active</v>
      </c>
    </row>
    <row r="714" ht="15.75" customHeight="1">
      <c r="A714" s="28" t="s">
        <v>794</v>
      </c>
      <c r="B714" s="28" t="s">
        <v>795</v>
      </c>
      <c r="C714" s="28" t="s">
        <v>8189</v>
      </c>
      <c r="D714" s="28" t="s">
        <v>8190</v>
      </c>
      <c r="E714" s="28" t="s">
        <v>9231</v>
      </c>
      <c r="F714" s="34" t="s">
        <v>8011</v>
      </c>
      <c r="G714" s="28" t="s">
        <v>8663</v>
      </c>
      <c r="H714" s="30" t="s">
        <v>8758</v>
      </c>
      <c r="I714" s="28" t="s">
        <v>9232</v>
      </c>
      <c r="J714" s="28" t="s">
        <v>8674</v>
      </c>
      <c r="K714" s="28" t="s">
        <v>9271</v>
      </c>
      <c r="L714" s="28" t="s">
        <v>9272</v>
      </c>
      <c r="M714" s="28" t="s">
        <v>5147</v>
      </c>
      <c r="N714" s="28" t="s">
        <v>8038</v>
      </c>
      <c r="O714" s="28" t="s">
        <v>8670</v>
      </c>
      <c r="P714" s="29" t="str">
        <f t="array" ref="P714">IFERROR(XLOOKUP(A714, '2_Capability_Map'!$C$2:$C$200, '2_Capability_Map'!$M$2:$M$200, "Active"), "Active")</f>
        <v>Active</v>
      </c>
    </row>
    <row r="715" ht="15.75" customHeight="1">
      <c r="A715" s="28" t="s">
        <v>794</v>
      </c>
      <c r="B715" s="28" t="s">
        <v>795</v>
      </c>
      <c r="C715" s="28" t="s">
        <v>8189</v>
      </c>
      <c r="D715" s="28" t="s">
        <v>8190</v>
      </c>
      <c r="E715" s="28" t="s">
        <v>9114</v>
      </c>
      <c r="F715" s="34" t="s">
        <v>8011</v>
      </c>
      <c r="G715" s="28" t="s">
        <v>8663</v>
      </c>
      <c r="H715" s="42" t="s">
        <v>8672</v>
      </c>
      <c r="I715" s="28" t="s">
        <v>9115</v>
      </c>
      <c r="J715" s="28" t="s">
        <v>8674</v>
      </c>
      <c r="K715" s="28" t="s">
        <v>9273</v>
      </c>
      <c r="L715" s="28" t="s">
        <v>5148</v>
      </c>
      <c r="M715" s="28" t="s">
        <v>5147</v>
      </c>
      <c r="N715" s="28" t="s">
        <v>8038</v>
      </c>
      <c r="O715" s="28" t="s">
        <v>8670</v>
      </c>
      <c r="P715" s="29" t="str">
        <f t="array" ref="P715">IFERROR(XLOOKUP(A715, '2_Capability_Map'!$C$2:$C$200, '2_Capability_Map'!$M$2:$M$200, "Active"), "Active")</f>
        <v>Active</v>
      </c>
    </row>
    <row r="716" ht="15.75" customHeight="1">
      <c r="A716" s="28" t="s">
        <v>794</v>
      </c>
      <c r="B716" s="28" t="s">
        <v>795</v>
      </c>
      <c r="C716" s="28" t="s">
        <v>8146</v>
      </c>
      <c r="D716" s="28" t="s">
        <v>9234</v>
      </c>
      <c r="E716" s="28" t="s">
        <v>9235</v>
      </c>
      <c r="F716" s="34" t="s">
        <v>8011</v>
      </c>
      <c r="G716" s="28" t="s">
        <v>8663</v>
      </c>
      <c r="H716" s="41" t="s">
        <v>8664</v>
      </c>
      <c r="I716" s="28" t="s">
        <v>9236</v>
      </c>
      <c r="J716" s="28" t="s">
        <v>8666</v>
      </c>
      <c r="K716" s="28" t="s">
        <v>9269</v>
      </c>
      <c r="L716" s="28" t="s">
        <v>5148</v>
      </c>
      <c r="M716" s="28" t="s">
        <v>5147</v>
      </c>
      <c r="N716" s="28" t="s">
        <v>8023</v>
      </c>
      <c r="O716" s="28" t="s">
        <v>8670</v>
      </c>
      <c r="P716" s="29" t="str">
        <f t="array" ref="P716">IFERROR(XLOOKUP(A716, '2_Capability_Map'!$C$2:$C$200, '2_Capability_Map'!$M$2:$M$200, "Active"), "Active")</f>
        <v>Active</v>
      </c>
    </row>
    <row r="717" ht="15.75" customHeight="1">
      <c r="A717" s="28" t="s">
        <v>794</v>
      </c>
      <c r="B717" s="28" t="s">
        <v>795</v>
      </c>
      <c r="C717" s="28" t="s">
        <v>8146</v>
      </c>
      <c r="D717" s="28" t="s">
        <v>9234</v>
      </c>
      <c r="E717" s="28" t="s">
        <v>1620</v>
      </c>
      <c r="F717" s="34" t="s">
        <v>8011</v>
      </c>
      <c r="G717" s="28" t="s">
        <v>8663</v>
      </c>
      <c r="H717" s="41" t="s">
        <v>8664</v>
      </c>
      <c r="I717" s="28" t="s">
        <v>9237</v>
      </c>
      <c r="J717" s="28" t="s">
        <v>8666</v>
      </c>
      <c r="K717" s="28" t="s">
        <v>9269</v>
      </c>
      <c r="L717" s="28" t="s">
        <v>5148</v>
      </c>
      <c r="M717" s="28" t="s">
        <v>5147</v>
      </c>
      <c r="N717" s="28" t="s">
        <v>8023</v>
      </c>
      <c r="O717" s="28" t="s">
        <v>8670</v>
      </c>
      <c r="P717" s="29" t="str">
        <f t="array" ref="P717">IFERROR(XLOOKUP(A717, '2_Capability_Map'!$C$2:$C$200, '2_Capability_Map'!$M$2:$M$200, "Active"), "Active")</f>
        <v>Active</v>
      </c>
    </row>
    <row r="718" ht="15.75" customHeight="1">
      <c r="A718" s="28" t="s">
        <v>794</v>
      </c>
      <c r="B718" s="28" t="s">
        <v>795</v>
      </c>
      <c r="C718" s="28" t="s">
        <v>8146</v>
      </c>
      <c r="D718" s="28" t="s">
        <v>9234</v>
      </c>
      <c r="E718" s="28" t="s">
        <v>9238</v>
      </c>
      <c r="F718" s="34" t="s">
        <v>8011</v>
      </c>
      <c r="G718" s="28" t="s">
        <v>8663</v>
      </c>
      <c r="H718" s="41" t="s">
        <v>8664</v>
      </c>
      <c r="I718" s="28" t="s">
        <v>9239</v>
      </c>
      <c r="J718" s="28" t="s">
        <v>8666</v>
      </c>
      <c r="K718" s="28" t="s">
        <v>9269</v>
      </c>
      <c r="L718" s="28" t="s">
        <v>5148</v>
      </c>
      <c r="M718" s="28" t="s">
        <v>5147</v>
      </c>
      <c r="N718" s="28" t="s">
        <v>8023</v>
      </c>
      <c r="O718" s="28" t="s">
        <v>8670</v>
      </c>
      <c r="P718" s="29" t="str">
        <f t="array" ref="P718">IFERROR(XLOOKUP(A718, '2_Capability_Map'!$C$2:$C$200, '2_Capability_Map'!$M$2:$M$200, "Active"), "Active")</f>
        <v>Active</v>
      </c>
    </row>
    <row r="719" ht="15.75" customHeight="1">
      <c r="A719" s="28" t="s">
        <v>794</v>
      </c>
      <c r="B719" s="28" t="s">
        <v>795</v>
      </c>
      <c r="C719" s="28" t="s">
        <v>8146</v>
      </c>
      <c r="D719" s="28" t="s">
        <v>9234</v>
      </c>
      <c r="E719" s="28" t="s">
        <v>9240</v>
      </c>
      <c r="F719" s="34" t="s">
        <v>8011</v>
      </c>
      <c r="G719" s="28" t="s">
        <v>8663</v>
      </c>
      <c r="H719" s="41" t="s">
        <v>8664</v>
      </c>
      <c r="I719" s="28" t="s">
        <v>9241</v>
      </c>
      <c r="J719" s="28" t="s">
        <v>8666</v>
      </c>
      <c r="K719" s="28" t="s">
        <v>9269</v>
      </c>
      <c r="L719" s="28" t="s">
        <v>5148</v>
      </c>
      <c r="M719" s="28" t="s">
        <v>5147</v>
      </c>
      <c r="N719" s="28" t="s">
        <v>8023</v>
      </c>
      <c r="O719" s="28" t="s">
        <v>8670</v>
      </c>
      <c r="P719" s="29" t="str">
        <f t="array" ref="P719">IFERROR(XLOOKUP(A719, '2_Capability_Map'!$C$2:$C$200, '2_Capability_Map'!$M$2:$M$200, "Active"), "Active")</f>
        <v>Active</v>
      </c>
    </row>
    <row r="720" ht="15.75" customHeight="1">
      <c r="A720" s="28" t="s">
        <v>794</v>
      </c>
      <c r="B720" s="28" t="s">
        <v>795</v>
      </c>
      <c r="C720" s="28" t="s">
        <v>8146</v>
      </c>
      <c r="D720" s="28" t="s">
        <v>9234</v>
      </c>
      <c r="E720" s="28" t="s">
        <v>9242</v>
      </c>
      <c r="F720" s="34" t="s">
        <v>8011</v>
      </c>
      <c r="G720" s="28" t="s">
        <v>8663</v>
      </c>
      <c r="H720" s="42" t="s">
        <v>8672</v>
      </c>
      <c r="I720" s="28" t="s">
        <v>9243</v>
      </c>
      <c r="J720" s="28" t="s">
        <v>8674</v>
      </c>
      <c r="K720" s="28" t="s">
        <v>9273</v>
      </c>
      <c r="L720" s="28" t="s">
        <v>9272</v>
      </c>
      <c r="M720" s="28" t="s">
        <v>5147</v>
      </c>
      <c r="N720" s="28" t="s">
        <v>8933</v>
      </c>
      <c r="O720" s="28" t="s">
        <v>8670</v>
      </c>
      <c r="P720" s="29" t="str">
        <f t="array" ref="P720">IFERROR(XLOOKUP(A720, '2_Capability_Map'!$C$2:$C$200, '2_Capability_Map'!$M$2:$M$200, "Active"), "Active")</f>
        <v>Active</v>
      </c>
    </row>
    <row r="721" ht="15.75" customHeight="1">
      <c r="A721" s="28" t="s">
        <v>794</v>
      </c>
      <c r="B721" s="28" t="s">
        <v>795</v>
      </c>
      <c r="C721" s="28" t="s">
        <v>8160</v>
      </c>
      <c r="D721" s="28" t="s">
        <v>8161</v>
      </c>
      <c r="E721" s="28" t="s">
        <v>8751</v>
      </c>
      <c r="F721" s="34" t="s">
        <v>8011</v>
      </c>
      <c r="G721" s="28" t="s">
        <v>8663</v>
      </c>
      <c r="H721" s="42" t="s">
        <v>8672</v>
      </c>
      <c r="I721" s="28" t="s">
        <v>8752</v>
      </c>
      <c r="J721" s="28" t="s">
        <v>8674</v>
      </c>
      <c r="K721" s="28" t="s">
        <v>9273</v>
      </c>
      <c r="L721" s="28" t="s">
        <v>9274</v>
      </c>
      <c r="M721" s="28" t="s">
        <v>5147</v>
      </c>
      <c r="N721" s="28" t="s">
        <v>8753</v>
      </c>
      <c r="O721" s="28" t="s">
        <v>8670</v>
      </c>
      <c r="P721" s="29" t="str">
        <f t="array" ref="P721">IFERROR(XLOOKUP(A721, '2_Capability_Map'!$C$2:$C$200, '2_Capability_Map'!$M$2:$M$200, "Active"), "Active")</f>
        <v>Active</v>
      </c>
    </row>
    <row r="722" ht="15.75" customHeight="1">
      <c r="A722" s="28" t="s">
        <v>799</v>
      </c>
      <c r="B722" s="28" t="s">
        <v>800</v>
      </c>
      <c r="C722" s="28" t="s">
        <v>8189</v>
      </c>
      <c r="D722" s="28" t="s">
        <v>8190</v>
      </c>
      <c r="E722" s="28" t="s">
        <v>9111</v>
      </c>
      <c r="F722" s="34" t="s">
        <v>8011</v>
      </c>
      <c r="G722" s="28" t="s">
        <v>8663</v>
      </c>
      <c r="H722" s="41" t="s">
        <v>8664</v>
      </c>
      <c r="I722" s="28" t="s">
        <v>9112</v>
      </c>
      <c r="J722" s="28" t="s">
        <v>8666</v>
      </c>
      <c r="K722" s="28" t="s">
        <v>9275</v>
      </c>
      <c r="L722" s="28" t="s">
        <v>5172</v>
      </c>
      <c r="M722" s="28" t="s">
        <v>5171</v>
      </c>
      <c r="N722" s="28" t="s">
        <v>8038</v>
      </c>
      <c r="O722" s="28" t="s">
        <v>8670</v>
      </c>
      <c r="P722" s="29" t="str">
        <f t="array" ref="P722">IFERROR(XLOOKUP(A722, '2_Capability_Map'!$C$2:$C$200, '2_Capability_Map'!$M$2:$M$200, "Active"), "Active")</f>
        <v>Active</v>
      </c>
    </row>
    <row r="723" ht="15.75" customHeight="1">
      <c r="A723" s="28" t="s">
        <v>799</v>
      </c>
      <c r="B723" s="28" t="s">
        <v>800</v>
      </c>
      <c r="C723" s="28" t="s">
        <v>8189</v>
      </c>
      <c r="D723" s="28" t="s">
        <v>8190</v>
      </c>
      <c r="E723" s="28" t="s">
        <v>1783</v>
      </c>
      <c r="F723" s="34" t="s">
        <v>8011</v>
      </c>
      <c r="G723" s="28" t="s">
        <v>8663</v>
      </c>
      <c r="H723" s="44" t="s">
        <v>9225</v>
      </c>
      <c r="I723" s="28" t="s">
        <v>9226</v>
      </c>
      <c r="J723" s="28" t="s">
        <v>9227</v>
      </c>
      <c r="K723" s="28" t="s">
        <v>9276</v>
      </c>
      <c r="L723" s="28" t="s">
        <v>5172</v>
      </c>
      <c r="M723" s="28" t="s">
        <v>5171</v>
      </c>
      <c r="N723" s="28" t="s">
        <v>8038</v>
      </c>
      <c r="O723" s="28" t="s">
        <v>8670</v>
      </c>
      <c r="P723" s="29" t="str">
        <f t="array" ref="P723">IFERROR(XLOOKUP(A723, '2_Capability_Map'!$C$2:$C$200, '2_Capability_Map'!$M$2:$M$200, "Active"), "Active")</f>
        <v>Active</v>
      </c>
    </row>
    <row r="724" ht="15.75" customHeight="1">
      <c r="A724" s="28" t="s">
        <v>799</v>
      </c>
      <c r="B724" s="28" t="s">
        <v>800</v>
      </c>
      <c r="C724" s="28" t="s">
        <v>8189</v>
      </c>
      <c r="D724" s="28" t="s">
        <v>8190</v>
      </c>
      <c r="E724" s="28" t="s">
        <v>1881</v>
      </c>
      <c r="F724" s="34" t="s">
        <v>8011</v>
      </c>
      <c r="G724" s="28" t="s">
        <v>8663</v>
      </c>
      <c r="H724" s="30" t="s">
        <v>8758</v>
      </c>
      <c r="I724" s="28" t="s">
        <v>9229</v>
      </c>
      <c r="J724" s="28" t="s">
        <v>8674</v>
      </c>
      <c r="K724" s="28" t="s">
        <v>9277</v>
      </c>
      <c r="L724" s="28" t="s">
        <v>5172</v>
      </c>
      <c r="M724" s="28" t="s">
        <v>5171</v>
      </c>
      <c r="N724" s="28" t="s">
        <v>8038</v>
      </c>
      <c r="O724" s="28" t="s">
        <v>8670</v>
      </c>
      <c r="P724" s="29" t="str">
        <f t="array" ref="P724">IFERROR(XLOOKUP(A724, '2_Capability_Map'!$C$2:$C$200, '2_Capability_Map'!$M$2:$M$200, "Active"), "Active")</f>
        <v>Active</v>
      </c>
    </row>
    <row r="725" ht="15.75" customHeight="1">
      <c r="A725" s="28" t="s">
        <v>799</v>
      </c>
      <c r="B725" s="28" t="s">
        <v>800</v>
      </c>
      <c r="C725" s="28" t="s">
        <v>8189</v>
      </c>
      <c r="D725" s="28" t="s">
        <v>8190</v>
      </c>
      <c r="E725" s="28" t="s">
        <v>9231</v>
      </c>
      <c r="F725" s="34" t="s">
        <v>8011</v>
      </c>
      <c r="G725" s="28" t="s">
        <v>8663</v>
      </c>
      <c r="H725" s="30" t="s">
        <v>8758</v>
      </c>
      <c r="I725" s="28" t="s">
        <v>9232</v>
      </c>
      <c r="J725" s="28" t="s">
        <v>8674</v>
      </c>
      <c r="K725" s="28" t="s">
        <v>9277</v>
      </c>
      <c r="L725" s="28" t="s">
        <v>9278</v>
      </c>
      <c r="M725" s="28" t="s">
        <v>5171</v>
      </c>
      <c r="N725" s="28" t="s">
        <v>8038</v>
      </c>
      <c r="O725" s="28" t="s">
        <v>8670</v>
      </c>
      <c r="P725" s="29" t="str">
        <f t="array" ref="P725">IFERROR(XLOOKUP(A725, '2_Capability_Map'!$C$2:$C$200, '2_Capability_Map'!$M$2:$M$200, "Active"), "Active")</f>
        <v>Active</v>
      </c>
    </row>
    <row r="726" ht="15.75" customHeight="1">
      <c r="A726" s="28" t="s">
        <v>799</v>
      </c>
      <c r="B726" s="28" t="s">
        <v>800</v>
      </c>
      <c r="C726" s="28" t="s">
        <v>8189</v>
      </c>
      <c r="D726" s="28" t="s">
        <v>8190</v>
      </c>
      <c r="E726" s="28" t="s">
        <v>9114</v>
      </c>
      <c r="F726" s="34" t="s">
        <v>8011</v>
      </c>
      <c r="G726" s="28" t="s">
        <v>8663</v>
      </c>
      <c r="H726" s="42" t="s">
        <v>8672</v>
      </c>
      <c r="I726" s="28" t="s">
        <v>9115</v>
      </c>
      <c r="J726" s="28" t="s">
        <v>8674</v>
      </c>
      <c r="K726" s="28" t="s">
        <v>9279</v>
      </c>
      <c r="L726" s="28" t="s">
        <v>5172</v>
      </c>
      <c r="M726" s="28" t="s">
        <v>5171</v>
      </c>
      <c r="N726" s="28" t="s">
        <v>8038</v>
      </c>
      <c r="O726" s="28" t="s">
        <v>8670</v>
      </c>
      <c r="P726" s="29" t="str">
        <f t="array" ref="P726">IFERROR(XLOOKUP(A726, '2_Capability_Map'!$C$2:$C$200, '2_Capability_Map'!$M$2:$M$200, "Active"), "Active")</f>
        <v>Active</v>
      </c>
    </row>
    <row r="727" ht="15.75" customHeight="1">
      <c r="A727" s="28" t="s">
        <v>799</v>
      </c>
      <c r="B727" s="28" t="s">
        <v>800</v>
      </c>
      <c r="C727" s="28" t="s">
        <v>8146</v>
      </c>
      <c r="D727" s="28" t="s">
        <v>9234</v>
      </c>
      <c r="E727" s="28" t="s">
        <v>9235</v>
      </c>
      <c r="F727" s="34" t="s">
        <v>8011</v>
      </c>
      <c r="G727" s="28" t="s">
        <v>8663</v>
      </c>
      <c r="H727" s="41" t="s">
        <v>8664</v>
      </c>
      <c r="I727" s="28" t="s">
        <v>9236</v>
      </c>
      <c r="J727" s="28" t="s">
        <v>8666</v>
      </c>
      <c r="K727" s="28" t="s">
        <v>9275</v>
      </c>
      <c r="L727" s="28" t="s">
        <v>5172</v>
      </c>
      <c r="M727" s="28" t="s">
        <v>5171</v>
      </c>
      <c r="N727" s="28" t="s">
        <v>8023</v>
      </c>
      <c r="O727" s="28" t="s">
        <v>8670</v>
      </c>
      <c r="P727" s="29" t="str">
        <f t="array" ref="P727">IFERROR(XLOOKUP(A727, '2_Capability_Map'!$C$2:$C$200, '2_Capability_Map'!$M$2:$M$200, "Active"), "Active")</f>
        <v>Active</v>
      </c>
    </row>
    <row r="728" ht="15.75" customHeight="1">
      <c r="A728" s="28" t="s">
        <v>799</v>
      </c>
      <c r="B728" s="28" t="s">
        <v>800</v>
      </c>
      <c r="C728" s="28" t="s">
        <v>8146</v>
      </c>
      <c r="D728" s="28" t="s">
        <v>9234</v>
      </c>
      <c r="E728" s="28" t="s">
        <v>1620</v>
      </c>
      <c r="F728" s="34" t="s">
        <v>8011</v>
      </c>
      <c r="G728" s="28" t="s">
        <v>8663</v>
      </c>
      <c r="H728" s="41" t="s">
        <v>8664</v>
      </c>
      <c r="I728" s="28" t="s">
        <v>9237</v>
      </c>
      <c r="J728" s="28" t="s">
        <v>8666</v>
      </c>
      <c r="K728" s="28" t="s">
        <v>9275</v>
      </c>
      <c r="L728" s="28" t="s">
        <v>5172</v>
      </c>
      <c r="M728" s="28" t="s">
        <v>5171</v>
      </c>
      <c r="N728" s="28" t="s">
        <v>8023</v>
      </c>
      <c r="O728" s="28" t="s">
        <v>8670</v>
      </c>
      <c r="P728" s="29" t="str">
        <f t="array" ref="P728">IFERROR(XLOOKUP(A728, '2_Capability_Map'!$C$2:$C$200, '2_Capability_Map'!$M$2:$M$200, "Active"), "Active")</f>
        <v>Active</v>
      </c>
    </row>
    <row r="729" ht="15.75" customHeight="1">
      <c r="A729" s="28" t="s">
        <v>799</v>
      </c>
      <c r="B729" s="28" t="s">
        <v>800</v>
      </c>
      <c r="C729" s="28" t="s">
        <v>8146</v>
      </c>
      <c r="D729" s="28" t="s">
        <v>9234</v>
      </c>
      <c r="E729" s="28" t="s">
        <v>9238</v>
      </c>
      <c r="F729" s="34" t="s">
        <v>8011</v>
      </c>
      <c r="G729" s="28" t="s">
        <v>8663</v>
      </c>
      <c r="H729" s="41" t="s">
        <v>8664</v>
      </c>
      <c r="I729" s="28" t="s">
        <v>9239</v>
      </c>
      <c r="J729" s="28" t="s">
        <v>8666</v>
      </c>
      <c r="K729" s="28" t="s">
        <v>9275</v>
      </c>
      <c r="L729" s="28" t="s">
        <v>5172</v>
      </c>
      <c r="M729" s="28" t="s">
        <v>5171</v>
      </c>
      <c r="N729" s="28" t="s">
        <v>8023</v>
      </c>
      <c r="O729" s="28" t="s">
        <v>8670</v>
      </c>
      <c r="P729" s="29" t="str">
        <f t="array" ref="P729">IFERROR(XLOOKUP(A729, '2_Capability_Map'!$C$2:$C$200, '2_Capability_Map'!$M$2:$M$200, "Active"), "Active")</f>
        <v>Active</v>
      </c>
    </row>
    <row r="730" ht="15.75" customHeight="1">
      <c r="A730" s="28" t="s">
        <v>799</v>
      </c>
      <c r="B730" s="28" t="s">
        <v>800</v>
      </c>
      <c r="C730" s="28" t="s">
        <v>8146</v>
      </c>
      <c r="D730" s="28" t="s">
        <v>9234</v>
      </c>
      <c r="E730" s="28" t="s">
        <v>9240</v>
      </c>
      <c r="F730" s="34" t="s">
        <v>8011</v>
      </c>
      <c r="G730" s="28" t="s">
        <v>8663</v>
      </c>
      <c r="H730" s="41" t="s">
        <v>8664</v>
      </c>
      <c r="I730" s="28" t="s">
        <v>9241</v>
      </c>
      <c r="J730" s="28" t="s">
        <v>8666</v>
      </c>
      <c r="K730" s="28" t="s">
        <v>9275</v>
      </c>
      <c r="L730" s="28" t="s">
        <v>5172</v>
      </c>
      <c r="M730" s="28" t="s">
        <v>5171</v>
      </c>
      <c r="N730" s="28" t="s">
        <v>8023</v>
      </c>
      <c r="O730" s="28" t="s">
        <v>8670</v>
      </c>
      <c r="P730" s="29" t="str">
        <f t="array" ref="P730">IFERROR(XLOOKUP(A730, '2_Capability_Map'!$C$2:$C$200, '2_Capability_Map'!$M$2:$M$200, "Active"), "Active")</f>
        <v>Active</v>
      </c>
    </row>
    <row r="731" ht="15.75" customHeight="1">
      <c r="A731" s="28" t="s">
        <v>799</v>
      </c>
      <c r="B731" s="28" t="s">
        <v>800</v>
      </c>
      <c r="C731" s="28" t="s">
        <v>8146</v>
      </c>
      <c r="D731" s="28" t="s">
        <v>9234</v>
      </c>
      <c r="E731" s="28" t="s">
        <v>9242</v>
      </c>
      <c r="F731" s="34" t="s">
        <v>8011</v>
      </c>
      <c r="G731" s="28" t="s">
        <v>8663</v>
      </c>
      <c r="H731" s="42" t="s">
        <v>8672</v>
      </c>
      <c r="I731" s="28" t="s">
        <v>9243</v>
      </c>
      <c r="J731" s="28" t="s">
        <v>8674</v>
      </c>
      <c r="K731" s="28" t="s">
        <v>9279</v>
      </c>
      <c r="L731" s="28" t="s">
        <v>9278</v>
      </c>
      <c r="M731" s="28" t="s">
        <v>5171</v>
      </c>
      <c r="N731" s="28" t="s">
        <v>8933</v>
      </c>
      <c r="O731" s="28" t="s">
        <v>8670</v>
      </c>
      <c r="P731" s="29" t="str">
        <f t="array" ref="P731">IFERROR(XLOOKUP(A731, '2_Capability_Map'!$C$2:$C$200, '2_Capability_Map'!$M$2:$M$200, "Active"), "Active")</f>
        <v>Active</v>
      </c>
    </row>
    <row r="732" ht="15.75" customHeight="1">
      <c r="A732" s="28" t="s">
        <v>799</v>
      </c>
      <c r="B732" s="28" t="s">
        <v>800</v>
      </c>
      <c r="C732" s="28" t="s">
        <v>8160</v>
      </c>
      <c r="D732" s="28" t="s">
        <v>8161</v>
      </c>
      <c r="E732" s="28" t="s">
        <v>8751</v>
      </c>
      <c r="F732" s="34" t="s">
        <v>8011</v>
      </c>
      <c r="G732" s="28" t="s">
        <v>8663</v>
      </c>
      <c r="H732" s="42" t="s">
        <v>8672</v>
      </c>
      <c r="I732" s="28" t="s">
        <v>8752</v>
      </c>
      <c r="J732" s="28" t="s">
        <v>8674</v>
      </c>
      <c r="K732" s="28" t="s">
        <v>9279</v>
      </c>
      <c r="L732" s="28" t="s">
        <v>9280</v>
      </c>
      <c r="M732" s="28" t="s">
        <v>5171</v>
      </c>
      <c r="N732" s="28" t="s">
        <v>8753</v>
      </c>
      <c r="O732" s="28" t="s">
        <v>8670</v>
      </c>
      <c r="P732" s="29" t="str">
        <f t="array" ref="P732">IFERROR(XLOOKUP(A732, '2_Capability_Map'!$C$2:$C$200, '2_Capability_Map'!$M$2:$M$200, "Active"), "Active")</f>
        <v>Active</v>
      </c>
    </row>
    <row r="733" ht="15.75" customHeight="1">
      <c r="A733" s="28" t="s">
        <v>818</v>
      </c>
      <c r="B733" s="28" t="s">
        <v>819</v>
      </c>
      <c r="C733" s="28" t="s">
        <v>8131</v>
      </c>
      <c r="D733" s="28" t="s">
        <v>8132</v>
      </c>
      <c r="E733" s="28" t="s">
        <v>9021</v>
      </c>
      <c r="F733" s="34" t="s">
        <v>8011</v>
      </c>
      <c r="G733" s="28" t="s">
        <v>8663</v>
      </c>
      <c r="H733" s="42" t="s">
        <v>8672</v>
      </c>
      <c r="I733" s="28" t="s">
        <v>9022</v>
      </c>
      <c r="J733" s="28" t="s">
        <v>8674</v>
      </c>
      <c r="K733" s="28" t="s">
        <v>9281</v>
      </c>
      <c r="L733" s="28" t="s">
        <v>9282</v>
      </c>
      <c r="M733" s="28" t="s">
        <v>5237</v>
      </c>
      <c r="N733" s="28" t="s">
        <v>9024</v>
      </c>
      <c r="O733" s="28" t="s">
        <v>8670</v>
      </c>
      <c r="P733" s="29" t="str">
        <f t="array" ref="P733">IFERROR(XLOOKUP(A733, '2_Capability_Map'!$C$2:$C$200, '2_Capability_Map'!$M$2:$M$200, "Active"), "Active")</f>
        <v>Active</v>
      </c>
    </row>
    <row r="734" ht="15.75" customHeight="1">
      <c r="A734" s="28" t="s">
        <v>818</v>
      </c>
      <c r="B734" s="28" t="s">
        <v>819</v>
      </c>
      <c r="C734" s="28" t="s">
        <v>8131</v>
      </c>
      <c r="D734" s="28" t="s">
        <v>8132</v>
      </c>
      <c r="E734" s="28" t="s">
        <v>3026</v>
      </c>
      <c r="F734" s="34" t="s">
        <v>8011</v>
      </c>
      <c r="G734" s="28" t="s">
        <v>8663</v>
      </c>
      <c r="H734" s="42" t="s">
        <v>8672</v>
      </c>
      <c r="I734" s="28" t="s">
        <v>9025</v>
      </c>
      <c r="J734" s="28" t="s">
        <v>8674</v>
      </c>
      <c r="K734" s="28" t="s">
        <v>9281</v>
      </c>
      <c r="L734" s="28" t="s">
        <v>9282</v>
      </c>
      <c r="M734" s="28" t="s">
        <v>5237</v>
      </c>
      <c r="N734" s="28" t="s">
        <v>9024</v>
      </c>
      <c r="O734" s="28" t="s">
        <v>8670</v>
      </c>
      <c r="P734" s="29" t="str">
        <f t="array" ref="P734">IFERROR(XLOOKUP(A734, '2_Capability_Map'!$C$2:$C$200, '2_Capability_Map'!$M$2:$M$200, "Active"), "Active")</f>
        <v>Active</v>
      </c>
    </row>
    <row r="735" ht="15.75" customHeight="1">
      <c r="A735" s="28" t="s">
        <v>818</v>
      </c>
      <c r="B735" s="28" t="s">
        <v>819</v>
      </c>
      <c r="C735" s="28" t="s">
        <v>8131</v>
      </c>
      <c r="D735" s="28" t="s">
        <v>8132</v>
      </c>
      <c r="E735" s="28" t="s">
        <v>9026</v>
      </c>
      <c r="F735" s="34" t="s">
        <v>8011</v>
      </c>
      <c r="G735" s="28" t="s">
        <v>8663</v>
      </c>
      <c r="H735" s="42" t="s">
        <v>8672</v>
      </c>
      <c r="I735" s="28" t="s">
        <v>9027</v>
      </c>
      <c r="J735" s="28" t="s">
        <v>8674</v>
      </c>
      <c r="K735" s="28" t="s">
        <v>9281</v>
      </c>
      <c r="L735" s="28" t="s">
        <v>9282</v>
      </c>
      <c r="M735" s="28" t="s">
        <v>5237</v>
      </c>
      <c r="N735" s="28" t="s">
        <v>9024</v>
      </c>
      <c r="O735" s="28" t="s">
        <v>8670</v>
      </c>
      <c r="P735" s="29" t="str">
        <f t="array" ref="P735">IFERROR(XLOOKUP(A735, '2_Capability_Map'!$C$2:$C$200, '2_Capability_Map'!$M$2:$M$200, "Active"), "Active")</f>
        <v>Active</v>
      </c>
    </row>
    <row r="736" ht="15.75" customHeight="1">
      <c r="A736" s="28" t="s">
        <v>818</v>
      </c>
      <c r="B736" s="28" t="s">
        <v>819</v>
      </c>
      <c r="C736" s="28" t="s">
        <v>8131</v>
      </c>
      <c r="D736" s="28" t="s">
        <v>8132</v>
      </c>
      <c r="E736" s="28" t="s">
        <v>9028</v>
      </c>
      <c r="F736" s="34" t="s">
        <v>8011</v>
      </c>
      <c r="G736" s="28" t="s">
        <v>8663</v>
      </c>
      <c r="H736" s="42" t="s">
        <v>8672</v>
      </c>
      <c r="I736" s="28" t="s">
        <v>9029</v>
      </c>
      <c r="J736" s="28" t="s">
        <v>8674</v>
      </c>
      <c r="K736" s="28" t="s">
        <v>9281</v>
      </c>
      <c r="L736" s="28" t="s">
        <v>9282</v>
      </c>
      <c r="M736" s="28" t="s">
        <v>5237</v>
      </c>
      <c r="N736" s="28" t="s">
        <v>9024</v>
      </c>
      <c r="O736" s="28" t="s">
        <v>8670</v>
      </c>
      <c r="P736" s="29" t="str">
        <f t="array" ref="P736">IFERROR(XLOOKUP(A736, '2_Capability_Map'!$C$2:$C$200, '2_Capability_Map'!$M$2:$M$200, "Active"), "Active")</f>
        <v>Active</v>
      </c>
    </row>
    <row r="737" ht="15.75" customHeight="1">
      <c r="A737" s="28" t="s">
        <v>818</v>
      </c>
      <c r="B737" s="28" t="s">
        <v>819</v>
      </c>
      <c r="C737" s="28" t="s">
        <v>8041</v>
      </c>
      <c r="D737" s="28" t="s">
        <v>8042</v>
      </c>
      <c r="E737" s="28" t="s">
        <v>8838</v>
      </c>
      <c r="F737" s="34" t="s">
        <v>8011</v>
      </c>
      <c r="G737" s="28" t="s">
        <v>8663</v>
      </c>
      <c r="H737" s="42" t="s">
        <v>8672</v>
      </c>
      <c r="I737" s="28" t="s">
        <v>8839</v>
      </c>
      <c r="J737" s="28" t="s">
        <v>8674</v>
      </c>
      <c r="K737" s="28" t="s">
        <v>9281</v>
      </c>
      <c r="L737" s="28" t="s">
        <v>9282</v>
      </c>
      <c r="M737" s="28" t="s">
        <v>5237</v>
      </c>
      <c r="N737" s="28" t="s">
        <v>8676</v>
      </c>
      <c r="O737" s="28" t="s">
        <v>8670</v>
      </c>
      <c r="P737" s="29" t="str">
        <f t="array" ref="P737">IFERROR(XLOOKUP(A737, '2_Capability_Map'!$C$2:$C$200, '2_Capability_Map'!$M$2:$M$200, "Active"), "Active")</f>
        <v>Active</v>
      </c>
    </row>
    <row r="738" ht="15.75" customHeight="1">
      <c r="A738" s="28" t="s">
        <v>825</v>
      </c>
      <c r="B738" s="28" t="s">
        <v>826</v>
      </c>
      <c r="C738" s="28" t="s">
        <v>8131</v>
      </c>
      <c r="D738" s="28" t="s">
        <v>8132</v>
      </c>
      <c r="E738" s="28" t="s">
        <v>9021</v>
      </c>
      <c r="F738" s="34" t="s">
        <v>8011</v>
      </c>
      <c r="G738" s="28" t="s">
        <v>8663</v>
      </c>
      <c r="H738" s="42" t="s">
        <v>8672</v>
      </c>
      <c r="I738" s="28" t="s">
        <v>9022</v>
      </c>
      <c r="J738" s="28" t="s">
        <v>8674</v>
      </c>
      <c r="K738" s="28" t="s">
        <v>9283</v>
      </c>
      <c r="L738" s="28" t="s">
        <v>9284</v>
      </c>
      <c r="M738" s="28" t="s">
        <v>5273</v>
      </c>
      <c r="N738" s="28" t="s">
        <v>9024</v>
      </c>
      <c r="O738" s="28" t="s">
        <v>8670</v>
      </c>
      <c r="P738" s="29" t="str">
        <f t="array" ref="P738">IFERROR(XLOOKUP(A738, '2_Capability_Map'!$C$2:$C$200, '2_Capability_Map'!$M$2:$M$200, "Active"), "Active")</f>
        <v>Active</v>
      </c>
    </row>
    <row r="739" ht="15.75" customHeight="1">
      <c r="A739" s="28" t="s">
        <v>825</v>
      </c>
      <c r="B739" s="28" t="s">
        <v>826</v>
      </c>
      <c r="C739" s="28" t="s">
        <v>8131</v>
      </c>
      <c r="D739" s="28" t="s">
        <v>8132</v>
      </c>
      <c r="E739" s="28" t="s">
        <v>3026</v>
      </c>
      <c r="F739" s="34" t="s">
        <v>8011</v>
      </c>
      <c r="G739" s="28" t="s">
        <v>8663</v>
      </c>
      <c r="H739" s="42" t="s">
        <v>8672</v>
      </c>
      <c r="I739" s="28" t="s">
        <v>9025</v>
      </c>
      <c r="J739" s="28" t="s">
        <v>8674</v>
      </c>
      <c r="K739" s="28" t="s">
        <v>9283</v>
      </c>
      <c r="L739" s="28" t="s">
        <v>9284</v>
      </c>
      <c r="M739" s="28" t="s">
        <v>5273</v>
      </c>
      <c r="N739" s="28" t="s">
        <v>9024</v>
      </c>
      <c r="O739" s="28" t="s">
        <v>8670</v>
      </c>
      <c r="P739" s="29" t="str">
        <f t="array" ref="P739">IFERROR(XLOOKUP(A739, '2_Capability_Map'!$C$2:$C$200, '2_Capability_Map'!$M$2:$M$200, "Active"), "Active")</f>
        <v>Active</v>
      </c>
    </row>
    <row r="740" ht="15.75" customHeight="1">
      <c r="A740" s="28" t="s">
        <v>825</v>
      </c>
      <c r="B740" s="28" t="s">
        <v>826</v>
      </c>
      <c r="C740" s="28" t="s">
        <v>8131</v>
      </c>
      <c r="D740" s="28" t="s">
        <v>8132</v>
      </c>
      <c r="E740" s="28" t="s">
        <v>9026</v>
      </c>
      <c r="F740" s="34" t="s">
        <v>8011</v>
      </c>
      <c r="G740" s="28" t="s">
        <v>8663</v>
      </c>
      <c r="H740" s="42" t="s">
        <v>8672</v>
      </c>
      <c r="I740" s="28" t="s">
        <v>9027</v>
      </c>
      <c r="J740" s="28" t="s">
        <v>8674</v>
      </c>
      <c r="K740" s="28" t="s">
        <v>9283</v>
      </c>
      <c r="L740" s="28" t="s">
        <v>9284</v>
      </c>
      <c r="M740" s="28" t="s">
        <v>5273</v>
      </c>
      <c r="N740" s="28" t="s">
        <v>9024</v>
      </c>
      <c r="O740" s="28" t="s">
        <v>8670</v>
      </c>
      <c r="P740" s="29" t="str">
        <f t="array" ref="P740">IFERROR(XLOOKUP(A740, '2_Capability_Map'!$C$2:$C$200, '2_Capability_Map'!$M$2:$M$200, "Active"), "Active")</f>
        <v>Active</v>
      </c>
    </row>
    <row r="741" ht="15.75" customHeight="1">
      <c r="A741" s="28" t="s">
        <v>825</v>
      </c>
      <c r="B741" s="28" t="s">
        <v>826</v>
      </c>
      <c r="C741" s="28" t="s">
        <v>8131</v>
      </c>
      <c r="D741" s="28" t="s">
        <v>8132</v>
      </c>
      <c r="E741" s="28" t="s">
        <v>9028</v>
      </c>
      <c r="F741" s="34" t="s">
        <v>8011</v>
      </c>
      <c r="G741" s="28" t="s">
        <v>8663</v>
      </c>
      <c r="H741" s="42" t="s">
        <v>8672</v>
      </c>
      <c r="I741" s="28" t="s">
        <v>9029</v>
      </c>
      <c r="J741" s="28" t="s">
        <v>8674</v>
      </c>
      <c r="K741" s="28" t="s">
        <v>9283</v>
      </c>
      <c r="L741" s="28" t="s">
        <v>9284</v>
      </c>
      <c r="M741" s="28" t="s">
        <v>5273</v>
      </c>
      <c r="N741" s="28" t="s">
        <v>9024</v>
      </c>
      <c r="O741" s="28" t="s">
        <v>8670</v>
      </c>
      <c r="P741" s="29" t="str">
        <f t="array" ref="P741">IFERROR(XLOOKUP(A741, '2_Capability_Map'!$C$2:$C$200, '2_Capability_Map'!$M$2:$M$200, "Active"), "Active")</f>
        <v>Active</v>
      </c>
    </row>
    <row r="742" ht="15.75" customHeight="1">
      <c r="A742" s="28" t="s">
        <v>825</v>
      </c>
      <c r="B742" s="28" t="s">
        <v>826</v>
      </c>
      <c r="C742" s="28" t="s">
        <v>8041</v>
      </c>
      <c r="D742" s="28" t="s">
        <v>8042</v>
      </c>
      <c r="E742" s="28" t="s">
        <v>8838</v>
      </c>
      <c r="F742" s="34" t="s">
        <v>8011</v>
      </c>
      <c r="G742" s="28" t="s">
        <v>8663</v>
      </c>
      <c r="H742" s="42" t="s">
        <v>8672</v>
      </c>
      <c r="I742" s="28" t="s">
        <v>8839</v>
      </c>
      <c r="J742" s="28" t="s">
        <v>8674</v>
      </c>
      <c r="K742" s="28" t="s">
        <v>9283</v>
      </c>
      <c r="L742" s="28" t="s">
        <v>9284</v>
      </c>
      <c r="M742" s="28" t="s">
        <v>5273</v>
      </c>
      <c r="N742" s="28" t="s">
        <v>8676</v>
      </c>
      <c r="O742" s="28" t="s">
        <v>8670</v>
      </c>
      <c r="P742" s="29" t="str">
        <f t="array" ref="P742">IFERROR(XLOOKUP(A742, '2_Capability_Map'!$C$2:$C$200, '2_Capability_Map'!$M$2:$M$200, "Active"), "Active")</f>
        <v>Active</v>
      </c>
    </row>
    <row r="743" ht="15.75" customHeight="1">
      <c r="A743" s="28" t="s">
        <v>813</v>
      </c>
      <c r="B743" s="28" t="s">
        <v>814</v>
      </c>
      <c r="C743" s="28" t="s">
        <v>8131</v>
      </c>
      <c r="D743" s="28" t="s">
        <v>8132</v>
      </c>
      <c r="E743" s="28" t="s">
        <v>9021</v>
      </c>
      <c r="F743" s="34" t="s">
        <v>8011</v>
      </c>
      <c r="G743" s="28" t="s">
        <v>8663</v>
      </c>
      <c r="H743" s="42" t="s">
        <v>8672</v>
      </c>
      <c r="I743" s="28" t="s">
        <v>9022</v>
      </c>
      <c r="J743" s="28" t="s">
        <v>8674</v>
      </c>
      <c r="K743" s="28" t="s">
        <v>9285</v>
      </c>
      <c r="L743" s="28" t="s">
        <v>9286</v>
      </c>
      <c r="M743" s="28" t="s">
        <v>5225</v>
      </c>
      <c r="N743" s="28" t="s">
        <v>9024</v>
      </c>
      <c r="O743" s="28" t="s">
        <v>8670</v>
      </c>
      <c r="P743" s="29" t="str">
        <f t="array" ref="P743">IFERROR(XLOOKUP(A743, '2_Capability_Map'!$C$2:$C$200, '2_Capability_Map'!$M$2:$M$200, "Active"), "Active")</f>
        <v>Active</v>
      </c>
    </row>
    <row r="744" ht="15.75" customHeight="1">
      <c r="A744" s="28" t="s">
        <v>813</v>
      </c>
      <c r="B744" s="28" t="s">
        <v>814</v>
      </c>
      <c r="C744" s="28" t="s">
        <v>8131</v>
      </c>
      <c r="D744" s="28" t="s">
        <v>8132</v>
      </c>
      <c r="E744" s="28" t="s">
        <v>3026</v>
      </c>
      <c r="F744" s="34" t="s">
        <v>8011</v>
      </c>
      <c r="G744" s="28" t="s">
        <v>8663</v>
      </c>
      <c r="H744" s="42" t="s">
        <v>8672</v>
      </c>
      <c r="I744" s="28" t="s">
        <v>9025</v>
      </c>
      <c r="J744" s="28" t="s">
        <v>8674</v>
      </c>
      <c r="K744" s="28" t="s">
        <v>9285</v>
      </c>
      <c r="L744" s="28" t="s">
        <v>9286</v>
      </c>
      <c r="M744" s="28" t="s">
        <v>5225</v>
      </c>
      <c r="N744" s="28" t="s">
        <v>9024</v>
      </c>
      <c r="O744" s="28" t="s">
        <v>8670</v>
      </c>
      <c r="P744" s="29" t="str">
        <f t="array" ref="P744">IFERROR(XLOOKUP(A744, '2_Capability_Map'!$C$2:$C$200, '2_Capability_Map'!$M$2:$M$200, "Active"), "Active")</f>
        <v>Active</v>
      </c>
    </row>
    <row r="745" ht="15.75" customHeight="1">
      <c r="A745" s="28" t="s">
        <v>813</v>
      </c>
      <c r="B745" s="28" t="s">
        <v>814</v>
      </c>
      <c r="C745" s="28" t="s">
        <v>8131</v>
      </c>
      <c r="D745" s="28" t="s">
        <v>8132</v>
      </c>
      <c r="E745" s="28" t="s">
        <v>9026</v>
      </c>
      <c r="F745" s="34" t="s">
        <v>8011</v>
      </c>
      <c r="G745" s="28" t="s">
        <v>8663</v>
      </c>
      <c r="H745" s="42" t="s">
        <v>8672</v>
      </c>
      <c r="I745" s="28" t="s">
        <v>9027</v>
      </c>
      <c r="J745" s="28" t="s">
        <v>8674</v>
      </c>
      <c r="K745" s="28" t="s">
        <v>9285</v>
      </c>
      <c r="L745" s="28" t="s">
        <v>9286</v>
      </c>
      <c r="M745" s="28" t="s">
        <v>5225</v>
      </c>
      <c r="N745" s="28" t="s">
        <v>9024</v>
      </c>
      <c r="O745" s="28" t="s">
        <v>8670</v>
      </c>
      <c r="P745" s="29" t="str">
        <f t="array" ref="P745">IFERROR(XLOOKUP(A745, '2_Capability_Map'!$C$2:$C$200, '2_Capability_Map'!$M$2:$M$200, "Active"), "Active")</f>
        <v>Active</v>
      </c>
    </row>
    <row r="746" ht="15.75" customHeight="1">
      <c r="A746" s="28" t="s">
        <v>813</v>
      </c>
      <c r="B746" s="28" t="s">
        <v>814</v>
      </c>
      <c r="C746" s="28" t="s">
        <v>8131</v>
      </c>
      <c r="D746" s="28" t="s">
        <v>8132</v>
      </c>
      <c r="E746" s="28" t="s">
        <v>9028</v>
      </c>
      <c r="F746" s="34" t="s">
        <v>8011</v>
      </c>
      <c r="G746" s="28" t="s">
        <v>8663</v>
      </c>
      <c r="H746" s="42" t="s">
        <v>8672</v>
      </c>
      <c r="I746" s="28" t="s">
        <v>9029</v>
      </c>
      <c r="J746" s="28" t="s">
        <v>8674</v>
      </c>
      <c r="K746" s="28" t="s">
        <v>9285</v>
      </c>
      <c r="L746" s="28" t="s">
        <v>9286</v>
      </c>
      <c r="M746" s="28" t="s">
        <v>5225</v>
      </c>
      <c r="N746" s="28" t="s">
        <v>9024</v>
      </c>
      <c r="O746" s="28" t="s">
        <v>8670</v>
      </c>
      <c r="P746" s="29" t="str">
        <f t="array" ref="P746">IFERROR(XLOOKUP(A746, '2_Capability_Map'!$C$2:$C$200, '2_Capability_Map'!$M$2:$M$200, "Active"), "Active")</f>
        <v>Active</v>
      </c>
    </row>
    <row r="747" ht="15.75" customHeight="1">
      <c r="A747" s="28" t="s">
        <v>813</v>
      </c>
      <c r="B747" s="28" t="s">
        <v>814</v>
      </c>
      <c r="C747" s="28" t="s">
        <v>8041</v>
      </c>
      <c r="D747" s="28" t="s">
        <v>8042</v>
      </c>
      <c r="E747" s="28" t="s">
        <v>8838</v>
      </c>
      <c r="F747" s="34" t="s">
        <v>8011</v>
      </c>
      <c r="G747" s="28" t="s">
        <v>8663</v>
      </c>
      <c r="H747" s="42" t="s">
        <v>8672</v>
      </c>
      <c r="I747" s="28" t="s">
        <v>8839</v>
      </c>
      <c r="J747" s="28" t="s">
        <v>8674</v>
      </c>
      <c r="K747" s="28" t="s">
        <v>9285</v>
      </c>
      <c r="L747" s="28" t="s">
        <v>9286</v>
      </c>
      <c r="M747" s="28" t="s">
        <v>5225</v>
      </c>
      <c r="N747" s="28" t="s">
        <v>8676</v>
      </c>
      <c r="O747" s="28" t="s">
        <v>8670</v>
      </c>
      <c r="P747" s="29" t="str">
        <f t="array" ref="P747">IFERROR(XLOOKUP(A747, '2_Capability_Map'!$C$2:$C$200, '2_Capability_Map'!$M$2:$M$200, "Active"), "Active")</f>
        <v>Active</v>
      </c>
    </row>
    <row r="748" ht="15.75" customHeight="1">
      <c r="A748" s="28" t="s">
        <v>805</v>
      </c>
      <c r="B748" s="28" t="s">
        <v>806</v>
      </c>
      <c r="C748" s="28" t="s">
        <v>8131</v>
      </c>
      <c r="D748" s="28" t="s">
        <v>8132</v>
      </c>
      <c r="E748" s="28" t="s">
        <v>9021</v>
      </c>
      <c r="F748" s="34" t="s">
        <v>8011</v>
      </c>
      <c r="G748" s="28" t="s">
        <v>8663</v>
      </c>
      <c r="H748" s="42" t="s">
        <v>8672</v>
      </c>
      <c r="I748" s="28" t="s">
        <v>9022</v>
      </c>
      <c r="J748" s="28" t="s">
        <v>8674</v>
      </c>
      <c r="K748" s="28" t="s">
        <v>9287</v>
      </c>
      <c r="L748" s="28" t="s">
        <v>9288</v>
      </c>
      <c r="M748" s="28" t="s">
        <v>5189</v>
      </c>
      <c r="N748" s="28" t="s">
        <v>9024</v>
      </c>
      <c r="O748" s="28" t="s">
        <v>8670</v>
      </c>
      <c r="P748" s="29" t="str">
        <f t="array" ref="P748">IFERROR(XLOOKUP(A748, '2_Capability_Map'!$C$2:$C$200, '2_Capability_Map'!$M$2:$M$200, "Active"), "Active")</f>
        <v>Active</v>
      </c>
    </row>
    <row r="749" ht="15.75" customHeight="1">
      <c r="A749" s="28" t="s">
        <v>805</v>
      </c>
      <c r="B749" s="28" t="s">
        <v>806</v>
      </c>
      <c r="C749" s="28" t="s">
        <v>8131</v>
      </c>
      <c r="D749" s="28" t="s">
        <v>8132</v>
      </c>
      <c r="E749" s="28" t="s">
        <v>3026</v>
      </c>
      <c r="F749" s="34" t="s">
        <v>8011</v>
      </c>
      <c r="G749" s="28" t="s">
        <v>8663</v>
      </c>
      <c r="H749" s="42" t="s">
        <v>8672</v>
      </c>
      <c r="I749" s="28" t="s">
        <v>9025</v>
      </c>
      <c r="J749" s="28" t="s">
        <v>8674</v>
      </c>
      <c r="K749" s="28" t="s">
        <v>9287</v>
      </c>
      <c r="L749" s="28" t="s">
        <v>9288</v>
      </c>
      <c r="M749" s="28" t="s">
        <v>5189</v>
      </c>
      <c r="N749" s="28" t="s">
        <v>9024</v>
      </c>
      <c r="O749" s="28" t="s">
        <v>8670</v>
      </c>
      <c r="P749" s="29" t="str">
        <f t="array" ref="P749">IFERROR(XLOOKUP(A749, '2_Capability_Map'!$C$2:$C$200, '2_Capability_Map'!$M$2:$M$200, "Active"), "Active")</f>
        <v>Active</v>
      </c>
    </row>
    <row r="750" ht="15.75" customHeight="1">
      <c r="A750" s="28" t="s">
        <v>805</v>
      </c>
      <c r="B750" s="28" t="s">
        <v>806</v>
      </c>
      <c r="C750" s="28" t="s">
        <v>8131</v>
      </c>
      <c r="D750" s="28" t="s">
        <v>8132</v>
      </c>
      <c r="E750" s="28" t="s">
        <v>9026</v>
      </c>
      <c r="F750" s="34" t="s">
        <v>8011</v>
      </c>
      <c r="G750" s="28" t="s">
        <v>8663</v>
      </c>
      <c r="H750" s="42" t="s">
        <v>8672</v>
      </c>
      <c r="I750" s="28" t="s">
        <v>9027</v>
      </c>
      <c r="J750" s="28" t="s">
        <v>8674</v>
      </c>
      <c r="K750" s="28" t="s">
        <v>9287</v>
      </c>
      <c r="L750" s="28" t="s">
        <v>9288</v>
      </c>
      <c r="M750" s="28" t="s">
        <v>5189</v>
      </c>
      <c r="N750" s="28" t="s">
        <v>9024</v>
      </c>
      <c r="O750" s="28" t="s">
        <v>8670</v>
      </c>
      <c r="P750" s="29" t="str">
        <f t="array" ref="P750">IFERROR(XLOOKUP(A750, '2_Capability_Map'!$C$2:$C$200, '2_Capability_Map'!$M$2:$M$200, "Active"), "Active")</f>
        <v>Active</v>
      </c>
    </row>
    <row r="751" ht="15.75" customHeight="1">
      <c r="A751" s="28" t="s">
        <v>805</v>
      </c>
      <c r="B751" s="28" t="s">
        <v>806</v>
      </c>
      <c r="C751" s="28" t="s">
        <v>8131</v>
      </c>
      <c r="D751" s="28" t="s">
        <v>8132</v>
      </c>
      <c r="E751" s="28" t="s">
        <v>9028</v>
      </c>
      <c r="F751" s="34" t="s">
        <v>8011</v>
      </c>
      <c r="G751" s="28" t="s">
        <v>8663</v>
      </c>
      <c r="H751" s="42" t="s">
        <v>8672</v>
      </c>
      <c r="I751" s="28" t="s">
        <v>9029</v>
      </c>
      <c r="J751" s="28" t="s">
        <v>8674</v>
      </c>
      <c r="K751" s="28" t="s">
        <v>9287</v>
      </c>
      <c r="L751" s="28" t="s">
        <v>9288</v>
      </c>
      <c r="M751" s="28" t="s">
        <v>5189</v>
      </c>
      <c r="N751" s="28" t="s">
        <v>9024</v>
      </c>
      <c r="O751" s="28" t="s">
        <v>8670</v>
      </c>
      <c r="P751" s="29" t="str">
        <f t="array" ref="P751">IFERROR(XLOOKUP(A751, '2_Capability_Map'!$C$2:$C$200, '2_Capability_Map'!$M$2:$M$200, "Active"), "Active")</f>
        <v>Active</v>
      </c>
    </row>
    <row r="752" ht="15.75" customHeight="1">
      <c r="A752" s="28" t="s">
        <v>805</v>
      </c>
      <c r="B752" s="28" t="s">
        <v>806</v>
      </c>
      <c r="C752" s="28" t="s">
        <v>8041</v>
      </c>
      <c r="D752" s="28" t="s">
        <v>8042</v>
      </c>
      <c r="E752" s="28" t="s">
        <v>8838</v>
      </c>
      <c r="F752" s="34" t="s">
        <v>8011</v>
      </c>
      <c r="G752" s="28" t="s">
        <v>8663</v>
      </c>
      <c r="H752" s="42" t="s">
        <v>8672</v>
      </c>
      <c r="I752" s="28" t="s">
        <v>8839</v>
      </c>
      <c r="J752" s="28" t="s">
        <v>8674</v>
      </c>
      <c r="K752" s="28" t="s">
        <v>9287</v>
      </c>
      <c r="L752" s="28" t="s">
        <v>9288</v>
      </c>
      <c r="M752" s="28" t="s">
        <v>5189</v>
      </c>
      <c r="N752" s="28" t="s">
        <v>8676</v>
      </c>
      <c r="O752" s="28" t="s">
        <v>8670</v>
      </c>
      <c r="P752" s="29" t="str">
        <f t="array" ref="P752">IFERROR(XLOOKUP(A752, '2_Capability_Map'!$C$2:$C$200, '2_Capability_Map'!$M$2:$M$200, "Active"), "Active")</f>
        <v>Active</v>
      </c>
    </row>
    <row r="753" ht="15.75" customHeight="1">
      <c r="A753" s="28" t="s">
        <v>832</v>
      </c>
      <c r="B753" s="28" t="s">
        <v>833</v>
      </c>
      <c r="C753" s="28" t="s">
        <v>8026</v>
      </c>
      <c r="D753" s="28" t="s">
        <v>8661</v>
      </c>
      <c r="E753" s="28" t="s">
        <v>8662</v>
      </c>
      <c r="F753" s="34" t="s">
        <v>8011</v>
      </c>
      <c r="G753" s="28" t="s">
        <v>8663</v>
      </c>
      <c r="H753" s="41" t="s">
        <v>8664</v>
      </c>
      <c r="I753" s="31" t="s">
        <v>8665</v>
      </c>
      <c r="J753" s="28" t="s">
        <v>8666</v>
      </c>
      <c r="K753" s="28" t="s">
        <v>9289</v>
      </c>
      <c r="L753" s="28" t="s">
        <v>3638</v>
      </c>
      <c r="M753" s="28" t="s">
        <v>8669</v>
      </c>
      <c r="N753" s="28" t="s">
        <v>8186</v>
      </c>
      <c r="O753" s="28" t="s">
        <v>8670</v>
      </c>
      <c r="P753" s="29" t="str">
        <f t="array" ref="P753">IFERROR(XLOOKUP(A753, '2_Capability_Map'!$C$2:$C$200, '2_Capability_Map'!$M$2:$M$200, "Active"), "Active")</f>
        <v>Active</v>
      </c>
    </row>
    <row r="754" ht="15.75" customHeight="1">
      <c r="A754" s="28" t="s">
        <v>832</v>
      </c>
      <c r="B754" s="28" t="s">
        <v>833</v>
      </c>
      <c r="C754" s="28" t="s">
        <v>8026</v>
      </c>
      <c r="D754" s="28" t="s">
        <v>8661</v>
      </c>
      <c r="E754" s="28" t="s">
        <v>8671</v>
      </c>
      <c r="F754" s="34" t="s">
        <v>8011</v>
      </c>
      <c r="G754" s="28" t="s">
        <v>8663</v>
      </c>
      <c r="H754" s="42" t="s">
        <v>8672</v>
      </c>
      <c r="I754" s="28" t="s">
        <v>8673</v>
      </c>
      <c r="J754" s="28" t="s">
        <v>8674</v>
      </c>
      <c r="K754" s="28" t="s">
        <v>9290</v>
      </c>
      <c r="L754" s="28" t="s">
        <v>3638</v>
      </c>
      <c r="M754" s="28" t="s">
        <v>8669</v>
      </c>
      <c r="N754" s="28" t="s">
        <v>8676</v>
      </c>
      <c r="O754" s="28" t="s">
        <v>8670</v>
      </c>
      <c r="P754" s="29" t="str">
        <f t="array" ref="P754">IFERROR(XLOOKUP(A754, '2_Capability_Map'!$C$2:$C$200, '2_Capability_Map'!$M$2:$M$200, "Active"), "Active")</f>
        <v>Active</v>
      </c>
    </row>
    <row r="755" ht="15.75" customHeight="1">
      <c r="A755" s="28" t="s">
        <v>840</v>
      </c>
      <c r="B755" s="28" t="s">
        <v>841</v>
      </c>
      <c r="C755" s="28" t="s">
        <v>8026</v>
      </c>
      <c r="D755" s="28" t="s">
        <v>8661</v>
      </c>
      <c r="E755" s="28" t="s">
        <v>8662</v>
      </c>
      <c r="F755" s="34" t="s">
        <v>8011</v>
      </c>
      <c r="G755" s="28" t="s">
        <v>8663</v>
      </c>
      <c r="H755" s="41" t="s">
        <v>8664</v>
      </c>
      <c r="I755" s="31" t="s">
        <v>8665</v>
      </c>
      <c r="J755" s="28" t="s">
        <v>8666</v>
      </c>
      <c r="K755" s="28" t="s">
        <v>9291</v>
      </c>
      <c r="L755" s="28" t="s">
        <v>3657</v>
      </c>
      <c r="M755" s="28" t="s">
        <v>8669</v>
      </c>
      <c r="N755" s="28" t="s">
        <v>8186</v>
      </c>
      <c r="O755" s="28" t="s">
        <v>8670</v>
      </c>
      <c r="P755" s="29" t="str">
        <f t="array" ref="P755">IFERROR(XLOOKUP(A755, '2_Capability_Map'!$C$2:$C$200, '2_Capability_Map'!$M$2:$M$200, "Active"), "Active")</f>
        <v>Active</v>
      </c>
    </row>
    <row r="756" ht="15.75" customHeight="1">
      <c r="A756" s="28" t="s">
        <v>840</v>
      </c>
      <c r="B756" s="28" t="s">
        <v>841</v>
      </c>
      <c r="C756" s="28" t="s">
        <v>8026</v>
      </c>
      <c r="D756" s="28" t="s">
        <v>8661</v>
      </c>
      <c r="E756" s="28" t="s">
        <v>8671</v>
      </c>
      <c r="F756" s="34" t="s">
        <v>8011</v>
      </c>
      <c r="G756" s="28" t="s">
        <v>8663</v>
      </c>
      <c r="H756" s="42" t="s">
        <v>8672</v>
      </c>
      <c r="I756" s="28" t="s">
        <v>8673</v>
      </c>
      <c r="J756" s="28" t="s">
        <v>8674</v>
      </c>
      <c r="K756" s="28" t="s">
        <v>9292</v>
      </c>
      <c r="L756" s="28" t="s">
        <v>3657</v>
      </c>
      <c r="M756" s="28" t="s">
        <v>8669</v>
      </c>
      <c r="N756" s="28" t="s">
        <v>8676</v>
      </c>
      <c r="O756" s="28" t="s">
        <v>8670</v>
      </c>
      <c r="P756" s="29" t="str">
        <f t="array" ref="P756">IFERROR(XLOOKUP(A756, '2_Capability_Map'!$C$2:$C$200, '2_Capability_Map'!$M$2:$M$200, "Active"), "Active")</f>
        <v>Active</v>
      </c>
    </row>
    <row r="757" ht="15.75" customHeight="1">
      <c r="A757" s="28" t="s">
        <v>845</v>
      </c>
      <c r="B757" s="28" t="s">
        <v>846</v>
      </c>
      <c r="C757" s="28" t="s">
        <v>8026</v>
      </c>
      <c r="D757" s="28" t="s">
        <v>8661</v>
      </c>
      <c r="E757" s="28" t="s">
        <v>8662</v>
      </c>
      <c r="F757" s="34" t="s">
        <v>8011</v>
      </c>
      <c r="G757" s="28" t="s">
        <v>8663</v>
      </c>
      <c r="H757" s="41" t="s">
        <v>8664</v>
      </c>
      <c r="I757" s="31" t="s">
        <v>8665</v>
      </c>
      <c r="J757" s="28" t="s">
        <v>8666</v>
      </c>
      <c r="K757" s="28" t="s">
        <v>9293</v>
      </c>
      <c r="L757" s="28" t="s">
        <v>5286</v>
      </c>
      <c r="M757" s="28" t="s">
        <v>5285</v>
      </c>
      <c r="N757" s="28" t="s">
        <v>8186</v>
      </c>
      <c r="O757" s="28" t="s">
        <v>8670</v>
      </c>
      <c r="P757" s="29" t="str">
        <f t="array" ref="P757">IFERROR(XLOOKUP(A757, '2_Capability_Map'!$C$2:$C$200, '2_Capability_Map'!$M$2:$M$200, "Active"), "Active")</f>
        <v>Active</v>
      </c>
    </row>
    <row r="758" ht="15.75" customHeight="1">
      <c r="A758" s="28" t="s">
        <v>845</v>
      </c>
      <c r="B758" s="28" t="s">
        <v>846</v>
      </c>
      <c r="C758" s="28" t="s">
        <v>8026</v>
      </c>
      <c r="D758" s="28" t="s">
        <v>8661</v>
      </c>
      <c r="E758" s="28" t="s">
        <v>8671</v>
      </c>
      <c r="F758" s="34" t="s">
        <v>8011</v>
      </c>
      <c r="G758" s="28" t="s">
        <v>8663</v>
      </c>
      <c r="H758" s="42" t="s">
        <v>8672</v>
      </c>
      <c r="I758" s="28" t="s">
        <v>8673</v>
      </c>
      <c r="J758" s="28" t="s">
        <v>8674</v>
      </c>
      <c r="K758" s="28" t="s">
        <v>9294</v>
      </c>
      <c r="L758" s="28" t="s">
        <v>5286</v>
      </c>
      <c r="M758" s="28" t="s">
        <v>5285</v>
      </c>
      <c r="N758" s="28" t="s">
        <v>8676</v>
      </c>
      <c r="O758" s="28" t="s">
        <v>8670</v>
      </c>
      <c r="P758" s="29" t="str">
        <f t="array" ref="P758">IFERROR(XLOOKUP(A758, '2_Capability_Map'!$C$2:$C$200, '2_Capability_Map'!$M$2:$M$200, "Active"), "Active")</f>
        <v>Active</v>
      </c>
    </row>
    <row r="759" ht="15.75" customHeight="1">
      <c r="A759" s="28" t="s">
        <v>850</v>
      </c>
      <c r="B759" s="28" t="s">
        <v>851</v>
      </c>
      <c r="C759" s="28" t="s">
        <v>8026</v>
      </c>
      <c r="D759" s="28" t="s">
        <v>8661</v>
      </c>
      <c r="E759" s="28" t="s">
        <v>8662</v>
      </c>
      <c r="F759" s="34" t="s">
        <v>8011</v>
      </c>
      <c r="G759" s="28" t="s">
        <v>8663</v>
      </c>
      <c r="H759" s="41" t="s">
        <v>8664</v>
      </c>
      <c r="I759" s="31" t="s">
        <v>8665</v>
      </c>
      <c r="J759" s="28" t="s">
        <v>8666</v>
      </c>
      <c r="K759" s="28" t="s">
        <v>9295</v>
      </c>
      <c r="L759" s="28" t="s">
        <v>5310</v>
      </c>
      <c r="M759" s="28" t="s">
        <v>5309</v>
      </c>
      <c r="N759" s="28" t="s">
        <v>8186</v>
      </c>
      <c r="O759" s="28" t="s">
        <v>8670</v>
      </c>
      <c r="P759" s="29" t="str">
        <f t="array" ref="P759">IFERROR(XLOOKUP(A759, '2_Capability_Map'!$C$2:$C$200, '2_Capability_Map'!$M$2:$M$200, "Active"), "Active")</f>
        <v>Active</v>
      </c>
    </row>
    <row r="760" ht="15.75" customHeight="1">
      <c r="A760" s="28" t="s">
        <v>850</v>
      </c>
      <c r="B760" s="28" t="s">
        <v>851</v>
      </c>
      <c r="C760" s="28" t="s">
        <v>8026</v>
      </c>
      <c r="D760" s="28" t="s">
        <v>8661</v>
      </c>
      <c r="E760" s="28" t="s">
        <v>8671</v>
      </c>
      <c r="F760" s="34" t="s">
        <v>8011</v>
      </c>
      <c r="G760" s="28" t="s">
        <v>8663</v>
      </c>
      <c r="H760" s="42" t="s">
        <v>8672</v>
      </c>
      <c r="I760" s="28" t="s">
        <v>8673</v>
      </c>
      <c r="J760" s="28" t="s">
        <v>8674</v>
      </c>
      <c r="K760" s="28" t="s">
        <v>9296</v>
      </c>
      <c r="L760" s="28" t="s">
        <v>5310</v>
      </c>
      <c r="M760" s="28" t="s">
        <v>5309</v>
      </c>
      <c r="N760" s="28" t="s">
        <v>8676</v>
      </c>
      <c r="O760" s="28" t="s">
        <v>8670</v>
      </c>
      <c r="P760" s="29" t="str">
        <f t="array" ref="P760">IFERROR(XLOOKUP(A760, '2_Capability_Map'!$C$2:$C$200, '2_Capability_Map'!$M$2:$M$200, "Active"), "Active")</f>
        <v>Active</v>
      </c>
    </row>
    <row r="761" ht="15.75" customHeight="1">
      <c r="A761" s="28" t="s">
        <v>856</v>
      </c>
      <c r="B761" s="28" t="s">
        <v>857</v>
      </c>
      <c r="C761" s="28" t="s">
        <v>8160</v>
      </c>
      <c r="D761" s="28" t="s">
        <v>8161</v>
      </c>
      <c r="E761" s="28" t="s">
        <v>8751</v>
      </c>
      <c r="F761" s="34" t="s">
        <v>8011</v>
      </c>
      <c r="G761" s="28" t="s">
        <v>8663</v>
      </c>
      <c r="H761" s="42" t="s">
        <v>8672</v>
      </c>
      <c r="I761" s="28" t="s">
        <v>8752</v>
      </c>
      <c r="J761" s="28" t="s">
        <v>8674</v>
      </c>
      <c r="K761" s="28" t="s">
        <v>9297</v>
      </c>
      <c r="L761" s="28" t="s">
        <v>5334</v>
      </c>
      <c r="M761" s="28" t="s">
        <v>8669</v>
      </c>
      <c r="N761" s="28" t="s">
        <v>8753</v>
      </c>
      <c r="O761" s="28" t="s">
        <v>8670</v>
      </c>
      <c r="P761" s="29" t="str">
        <f t="array" ref="P761">IFERROR(XLOOKUP(A761, '2_Capability_Map'!$C$2:$C$200, '2_Capability_Map'!$M$2:$M$200, "Active"), "Active")</f>
        <v>Active</v>
      </c>
    </row>
    <row r="762" ht="15.75" customHeight="1">
      <c r="A762" s="28" t="s">
        <v>856</v>
      </c>
      <c r="B762" s="28" t="s">
        <v>857</v>
      </c>
      <c r="C762" s="28" t="s">
        <v>8160</v>
      </c>
      <c r="D762" s="28" t="s">
        <v>8161</v>
      </c>
      <c r="E762" s="28" t="s">
        <v>8754</v>
      </c>
      <c r="F762" s="34" t="s">
        <v>8011</v>
      </c>
      <c r="G762" s="28" t="s">
        <v>8663</v>
      </c>
      <c r="H762" s="42" t="s">
        <v>8672</v>
      </c>
      <c r="I762" s="28" t="s">
        <v>8755</v>
      </c>
      <c r="J762" s="28" t="s">
        <v>8674</v>
      </c>
      <c r="K762" s="28" t="s">
        <v>9297</v>
      </c>
      <c r="L762" s="28" t="s">
        <v>5334</v>
      </c>
      <c r="M762" s="28" t="s">
        <v>8669</v>
      </c>
      <c r="N762" s="28" t="s">
        <v>8753</v>
      </c>
      <c r="O762" s="28" t="s">
        <v>8670</v>
      </c>
      <c r="P762" s="29" t="str">
        <f t="array" ref="P762">IFERROR(XLOOKUP(A762, '2_Capability_Map'!$C$2:$C$200, '2_Capability_Map'!$M$2:$M$200, "Active"), "Active")</f>
        <v>Active</v>
      </c>
    </row>
    <row r="763" ht="15.75" customHeight="1">
      <c r="A763" s="28" t="s">
        <v>856</v>
      </c>
      <c r="B763" s="28" t="s">
        <v>857</v>
      </c>
      <c r="C763" s="28" t="s">
        <v>8160</v>
      </c>
      <c r="D763" s="28" t="s">
        <v>8161</v>
      </c>
      <c r="E763" s="28" t="s">
        <v>8756</v>
      </c>
      <c r="F763" s="34" t="s">
        <v>8011</v>
      </c>
      <c r="G763" s="28" t="s">
        <v>8757</v>
      </c>
      <c r="H763" s="30" t="s">
        <v>8758</v>
      </c>
      <c r="I763" s="28" t="s">
        <v>8759</v>
      </c>
      <c r="J763" s="28" t="s">
        <v>8674</v>
      </c>
      <c r="K763" s="28" t="s">
        <v>9298</v>
      </c>
      <c r="L763" s="28" t="s">
        <v>9299</v>
      </c>
      <c r="M763" s="28" t="s">
        <v>8669</v>
      </c>
      <c r="N763" s="28" t="s">
        <v>8753</v>
      </c>
      <c r="O763" s="28" t="s">
        <v>8670</v>
      </c>
      <c r="P763" s="29" t="str">
        <f t="array" ref="P763">IFERROR(XLOOKUP(A763, '2_Capability_Map'!$C$2:$C$200, '2_Capability_Map'!$M$2:$M$200, "Active"), "Active")</f>
        <v>Active</v>
      </c>
    </row>
    <row r="764" ht="15.75" customHeight="1">
      <c r="A764" s="28" t="s">
        <v>856</v>
      </c>
      <c r="B764" s="28" t="s">
        <v>857</v>
      </c>
      <c r="C764" s="28" t="s">
        <v>8160</v>
      </c>
      <c r="D764" s="28" t="s">
        <v>8161</v>
      </c>
      <c r="E764" s="28" t="s">
        <v>8937</v>
      </c>
      <c r="F764" s="34" t="s">
        <v>8011</v>
      </c>
      <c r="G764" s="28" t="s">
        <v>8663</v>
      </c>
      <c r="H764" s="41" t="s">
        <v>8664</v>
      </c>
      <c r="I764" s="28" t="s">
        <v>8938</v>
      </c>
      <c r="J764" s="28" t="s">
        <v>8666</v>
      </c>
      <c r="K764" s="28" t="s">
        <v>9300</v>
      </c>
      <c r="L764" s="28" t="s">
        <v>9301</v>
      </c>
      <c r="M764" s="28" t="s">
        <v>8669</v>
      </c>
      <c r="N764" s="28" t="s">
        <v>8753</v>
      </c>
      <c r="O764" s="28" t="s">
        <v>8670</v>
      </c>
      <c r="P764" s="29" t="str">
        <f t="array" ref="P764">IFERROR(XLOOKUP(A764, '2_Capability_Map'!$C$2:$C$200, '2_Capability_Map'!$M$2:$M$200, "Active"), "Active")</f>
        <v>Active</v>
      </c>
    </row>
    <row r="765" ht="15.75" customHeight="1">
      <c r="A765" s="28" t="s">
        <v>856</v>
      </c>
      <c r="B765" s="28" t="s">
        <v>857</v>
      </c>
      <c r="C765" s="28" t="s">
        <v>8160</v>
      </c>
      <c r="D765" s="28" t="s">
        <v>8161</v>
      </c>
      <c r="E765" s="28" t="s">
        <v>8941</v>
      </c>
      <c r="F765" s="34" t="s">
        <v>8011</v>
      </c>
      <c r="G765" s="28" t="s">
        <v>8736</v>
      </c>
      <c r="H765" s="42" t="s">
        <v>8672</v>
      </c>
      <c r="I765" s="28" t="s">
        <v>8942</v>
      </c>
      <c r="J765" s="28" t="s">
        <v>8674</v>
      </c>
      <c r="K765" s="28" t="s">
        <v>9297</v>
      </c>
      <c r="L765" s="28" t="s">
        <v>5334</v>
      </c>
      <c r="M765" s="28" t="s">
        <v>8669</v>
      </c>
      <c r="N765" s="28" t="s">
        <v>8943</v>
      </c>
      <c r="O765" s="28" t="s">
        <v>8670</v>
      </c>
      <c r="P765" s="29" t="str">
        <f t="array" ref="P765">IFERROR(XLOOKUP(A765, '2_Capability_Map'!$C$2:$C$200, '2_Capability_Map'!$M$2:$M$200, "Active"), "Active")</f>
        <v>Active</v>
      </c>
    </row>
    <row r="766" ht="15.75" customHeight="1">
      <c r="A766" s="28" t="s">
        <v>856</v>
      </c>
      <c r="B766" s="28" t="s">
        <v>857</v>
      </c>
      <c r="C766" s="28" t="s">
        <v>8189</v>
      </c>
      <c r="D766" s="28" t="s">
        <v>8190</v>
      </c>
      <c r="E766" s="28" t="s">
        <v>9111</v>
      </c>
      <c r="F766" s="34" t="s">
        <v>8011</v>
      </c>
      <c r="G766" s="28" t="s">
        <v>8663</v>
      </c>
      <c r="H766" s="41" t="s">
        <v>8664</v>
      </c>
      <c r="I766" s="28" t="s">
        <v>9112</v>
      </c>
      <c r="J766" s="28" t="s">
        <v>8666</v>
      </c>
      <c r="K766" s="28" t="s">
        <v>9300</v>
      </c>
      <c r="L766" s="28" t="s">
        <v>5348</v>
      </c>
      <c r="M766" s="28" t="s">
        <v>8669</v>
      </c>
      <c r="N766" s="28" t="s">
        <v>8038</v>
      </c>
      <c r="O766" s="28" t="s">
        <v>8670</v>
      </c>
      <c r="P766" s="29" t="str">
        <f t="array" ref="P766">IFERROR(XLOOKUP(A766, '2_Capability_Map'!$C$2:$C$200, '2_Capability_Map'!$M$2:$M$200, "Active"), "Active")</f>
        <v>Active</v>
      </c>
    </row>
    <row r="767" ht="15.75" customHeight="1">
      <c r="A767" s="28" t="s">
        <v>856</v>
      </c>
      <c r="B767" s="28" t="s">
        <v>857</v>
      </c>
      <c r="C767" s="28" t="s">
        <v>8189</v>
      </c>
      <c r="D767" s="28" t="s">
        <v>8190</v>
      </c>
      <c r="E767" s="28" t="s">
        <v>9302</v>
      </c>
      <c r="F767" s="34" t="s">
        <v>8011</v>
      </c>
      <c r="G767" s="28" t="s">
        <v>8663</v>
      </c>
      <c r="H767" s="44" t="s">
        <v>9225</v>
      </c>
      <c r="I767" s="28" t="s">
        <v>9303</v>
      </c>
      <c r="J767" s="28" t="s">
        <v>9227</v>
      </c>
      <c r="K767" s="28" t="s">
        <v>9304</v>
      </c>
      <c r="L767" s="28" t="s">
        <v>5356</v>
      </c>
      <c r="M767" s="28" t="s">
        <v>8669</v>
      </c>
      <c r="N767" s="28" t="s">
        <v>8038</v>
      </c>
      <c r="O767" s="28" t="s">
        <v>8670</v>
      </c>
      <c r="P767" s="29" t="str">
        <f t="array" ref="P767">IFERROR(XLOOKUP(A767, '2_Capability_Map'!$C$2:$C$200, '2_Capability_Map'!$M$2:$M$200, "Active"), "Active")</f>
        <v>Active</v>
      </c>
    </row>
    <row r="768" ht="15.75" customHeight="1">
      <c r="A768" s="28" t="s">
        <v>856</v>
      </c>
      <c r="B768" s="28" t="s">
        <v>857</v>
      </c>
      <c r="C768" s="28" t="s">
        <v>8026</v>
      </c>
      <c r="D768" s="28" t="s">
        <v>8661</v>
      </c>
      <c r="E768" s="28" t="s">
        <v>8662</v>
      </c>
      <c r="F768" s="34" t="s">
        <v>8011</v>
      </c>
      <c r="G768" s="28" t="s">
        <v>8663</v>
      </c>
      <c r="H768" s="41" t="s">
        <v>8664</v>
      </c>
      <c r="I768" s="31" t="s">
        <v>8665</v>
      </c>
      <c r="J768" s="28" t="s">
        <v>8666</v>
      </c>
      <c r="K768" s="28" t="s">
        <v>9300</v>
      </c>
      <c r="L768" s="28" t="s">
        <v>5334</v>
      </c>
      <c r="M768" s="28" t="s">
        <v>8669</v>
      </c>
      <c r="N768" s="28" t="s">
        <v>8186</v>
      </c>
      <c r="O768" s="28" t="s">
        <v>8670</v>
      </c>
      <c r="P768" s="29" t="str">
        <f t="array" ref="P768">IFERROR(XLOOKUP(A768, '2_Capability_Map'!$C$2:$C$200, '2_Capability_Map'!$M$2:$M$200, "Active"), "Active")</f>
        <v>Active</v>
      </c>
    </row>
    <row r="769" ht="15.75" customHeight="1">
      <c r="A769" s="28" t="s">
        <v>864</v>
      </c>
      <c r="B769" s="28" t="s">
        <v>865</v>
      </c>
      <c r="C769" s="28" t="s">
        <v>8160</v>
      </c>
      <c r="D769" s="28" t="s">
        <v>8161</v>
      </c>
      <c r="E769" s="28" t="s">
        <v>8751</v>
      </c>
      <c r="F769" s="34" t="s">
        <v>8011</v>
      </c>
      <c r="G769" s="28" t="s">
        <v>8663</v>
      </c>
      <c r="H769" s="42" t="s">
        <v>8672</v>
      </c>
      <c r="I769" s="28" t="s">
        <v>8752</v>
      </c>
      <c r="J769" s="28" t="s">
        <v>8674</v>
      </c>
      <c r="K769" s="28" t="s">
        <v>9305</v>
      </c>
      <c r="L769" s="28" t="s">
        <v>5362</v>
      </c>
      <c r="M769" s="28" t="s">
        <v>8669</v>
      </c>
      <c r="N769" s="28" t="s">
        <v>8753</v>
      </c>
      <c r="O769" s="28" t="s">
        <v>8670</v>
      </c>
      <c r="P769" s="29" t="str">
        <f t="array" ref="P769">IFERROR(XLOOKUP(A769, '2_Capability_Map'!$C$2:$C$200, '2_Capability_Map'!$M$2:$M$200, "Active"), "Active")</f>
        <v>Active</v>
      </c>
    </row>
    <row r="770" ht="15.75" customHeight="1">
      <c r="A770" s="28" t="s">
        <v>864</v>
      </c>
      <c r="B770" s="28" t="s">
        <v>865</v>
      </c>
      <c r="C770" s="28" t="s">
        <v>8160</v>
      </c>
      <c r="D770" s="28" t="s">
        <v>8161</v>
      </c>
      <c r="E770" s="28" t="s">
        <v>8754</v>
      </c>
      <c r="F770" s="34" t="s">
        <v>8011</v>
      </c>
      <c r="G770" s="28" t="s">
        <v>8663</v>
      </c>
      <c r="H770" s="42" t="s">
        <v>8672</v>
      </c>
      <c r="I770" s="28" t="s">
        <v>8755</v>
      </c>
      <c r="J770" s="28" t="s">
        <v>8674</v>
      </c>
      <c r="K770" s="28" t="s">
        <v>9305</v>
      </c>
      <c r="L770" s="28" t="s">
        <v>5362</v>
      </c>
      <c r="M770" s="28" t="s">
        <v>8669</v>
      </c>
      <c r="N770" s="28" t="s">
        <v>8753</v>
      </c>
      <c r="O770" s="28" t="s">
        <v>8670</v>
      </c>
      <c r="P770" s="29" t="str">
        <f t="array" ref="P770">IFERROR(XLOOKUP(A770, '2_Capability_Map'!$C$2:$C$200, '2_Capability_Map'!$M$2:$M$200, "Active"), "Active")</f>
        <v>Active</v>
      </c>
    </row>
    <row r="771" ht="15.75" customHeight="1">
      <c r="A771" s="28" t="s">
        <v>864</v>
      </c>
      <c r="B771" s="28" t="s">
        <v>865</v>
      </c>
      <c r="C771" s="28" t="s">
        <v>8160</v>
      </c>
      <c r="D771" s="28" t="s">
        <v>8161</v>
      </c>
      <c r="E771" s="28" t="s">
        <v>8756</v>
      </c>
      <c r="F771" s="34" t="s">
        <v>8011</v>
      </c>
      <c r="G771" s="28" t="s">
        <v>8757</v>
      </c>
      <c r="H771" s="30" t="s">
        <v>8758</v>
      </c>
      <c r="I771" s="28" t="s">
        <v>8759</v>
      </c>
      <c r="J771" s="28" t="s">
        <v>8674</v>
      </c>
      <c r="K771" s="28" t="s">
        <v>9306</v>
      </c>
      <c r="L771" s="28" t="s">
        <v>9307</v>
      </c>
      <c r="M771" s="28" t="s">
        <v>8669</v>
      </c>
      <c r="N771" s="28" t="s">
        <v>8753</v>
      </c>
      <c r="O771" s="28" t="s">
        <v>8670</v>
      </c>
      <c r="P771" s="29" t="str">
        <f t="array" ref="P771">IFERROR(XLOOKUP(A771, '2_Capability_Map'!$C$2:$C$200, '2_Capability_Map'!$M$2:$M$200, "Active"), "Active")</f>
        <v>Active</v>
      </c>
    </row>
    <row r="772" ht="15.75" customHeight="1">
      <c r="A772" s="28" t="s">
        <v>864</v>
      </c>
      <c r="B772" s="28" t="s">
        <v>865</v>
      </c>
      <c r="C772" s="28" t="s">
        <v>8160</v>
      </c>
      <c r="D772" s="28" t="s">
        <v>8161</v>
      </c>
      <c r="E772" s="28" t="s">
        <v>8937</v>
      </c>
      <c r="F772" s="34" t="s">
        <v>8011</v>
      </c>
      <c r="G772" s="28" t="s">
        <v>8663</v>
      </c>
      <c r="H772" s="41" t="s">
        <v>8664</v>
      </c>
      <c r="I772" s="28" t="s">
        <v>8938</v>
      </c>
      <c r="J772" s="28" t="s">
        <v>8666</v>
      </c>
      <c r="K772" s="28" t="s">
        <v>9308</v>
      </c>
      <c r="L772" s="28" t="s">
        <v>9309</v>
      </c>
      <c r="M772" s="28" t="s">
        <v>8669</v>
      </c>
      <c r="N772" s="28" t="s">
        <v>8753</v>
      </c>
      <c r="O772" s="28" t="s">
        <v>8670</v>
      </c>
      <c r="P772" s="29" t="str">
        <f t="array" ref="P772">IFERROR(XLOOKUP(A772, '2_Capability_Map'!$C$2:$C$200, '2_Capability_Map'!$M$2:$M$200, "Active"), "Active")</f>
        <v>Active</v>
      </c>
    </row>
    <row r="773" ht="15.75" customHeight="1">
      <c r="A773" s="28" t="s">
        <v>864</v>
      </c>
      <c r="B773" s="28" t="s">
        <v>865</v>
      </c>
      <c r="C773" s="28" t="s">
        <v>8160</v>
      </c>
      <c r="D773" s="28" t="s">
        <v>8161</v>
      </c>
      <c r="E773" s="28" t="s">
        <v>8941</v>
      </c>
      <c r="F773" s="34" t="s">
        <v>8011</v>
      </c>
      <c r="G773" s="28" t="s">
        <v>8736</v>
      </c>
      <c r="H773" s="42" t="s">
        <v>8672</v>
      </c>
      <c r="I773" s="28" t="s">
        <v>8942</v>
      </c>
      <c r="J773" s="28" t="s">
        <v>8674</v>
      </c>
      <c r="K773" s="28" t="s">
        <v>9305</v>
      </c>
      <c r="L773" s="28" t="s">
        <v>5362</v>
      </c>
      <c r="M773" s="28" t="s">
        <v>8669</v>
      </c>
      <c r="N773" s="28" t="s">
        <v>8943</v>
      </c>
      <c r="O773" s="28" t="s">
        <v>8670</v>
      </c>
      <c r="P773" s="29" t="str">
        <f t="array" ref="P773">IFERROR(XLOOKUP(A773, '2_Capability_Map'!$C$2:$C$200, '2_Capability_Map'!$M$2:$M$200, "Active"), "Active")</f>
        <v>Active</v>
      </c>
    </row>
    <row r="774" ht="15.75" customHeight="1">
      <c r="A774" s="28" t="s">
        <v>864</v>
      </c>
      <c r="B774" s="28" t="s">
        <v>865</v>
      </c>
      <c r="C774" s="28" t="s">
        <v>8189</v>
      </c>
      <c r="D774" s="28" t="s">
        <v>8190</v>
      </c>
      <c r="E774" s="28" t="s">
        <v>9111</v>
      </c>
      <c r="F774" s="34" t="s">
        <v>8011</v>
      </c>
      <c r="G774" s="28" t="s">
        <v>8663</v>
      </c>
      <c r="H774" s="41" t="s">
        <v>8664</v>
      </c>
      <c r="I774" s="28" t="s">
        <v>9112</v>
      </c>
      <c r="J774" s="28" t="s">
        <v>8666</v>
      </c>
      <c r="K774" s="28" t="s">
        <v>9308</v>
      </c>
      <c r="L774" s="28" t="s">
        <v>5368</v>
      </c>
      <c r="M774" s="28" t="s">
        <v>8669</v>
      </c>
      <c r="N774" s="28" t="s">
        <v>8038</v>
      </c>
      <c r="O774" s="28" t="s">
        <v>8670</v>
      </c>
      <c r="P774" s="29" t="str">
        <f t="array" ref="P774">IFERROR(XLOOKUP(A774, '2_Capability_Map'!$C$2:$C$200, '2_Capability_Map'!$M$2:$M$200, "Active"), "Active")</f>
        <v>Active</v>
      </c>
    </row>
    <row r="775" ht="15.75" customHeight="1">
      <c r="A775" s="28" t="s">
        <v>864</v>
      </c>
      <c r="B775" s="28" t="s">
        <v>865</v>
      </c>
      <c r="C775" s="28" t="s">
        <v>8189</v>
      </c>
      <c r="D775" s="28" t="s">
        <v>8190</v>
      </c>
      <c r="E775" s="28" t="s">
        <v>9302</v>
      </c>
      <c r="F775" s="34" t="s">
        <v>8011</v>
      </c>
      <c r="G775" s="28" t="s">
        <v>8663</v>
      </c>
      <c r="H775" s="44" t="s">
        <v>9225</v>
      </c>
      <c r="I775" s="28" t="s">
        <v>9303</v>
      </c>
      <c r="J775" s="28" t="s">
        <v>9227</v>
      </c>
      <c r="K775" s="28" t="s">
        <v>9310</v>
      </c>
      <c r="L775" s="28" t="s">
        <v>5380</v>
      </c>
      <c r="M775" s="28" t="s">
        <v>8669</v>
      </c>
      <c r="N775" s="28" t="s">
        <v>8038</v>
      </c>
      <c r="O775" s="28" t="s">
        <v>8670</v>
      </c>
      <c r="P775" s="29" t="str">
        <f t="array" ref="P775">IFERROR(XLOOKUP(A775, '2_Capability_Map'!$C$2:$C$200, '2_Capability_Map'!$M$2:$M$200, "Active"), "Active")</f>
        <v>Active</v>
      </c>
    </row>
    <row r="776" ht="15.75" customHeight="1">
      <c r="A776" s="28" t="s">
        <v>864</v>
      </c>
      <c r="B776" s="28" t="s">
        <v>865</v>
      </c>
      <c r="C776" s="28" t="s">
        <v>8026</v>
      </c>
      <c r="D776" s="28" t="s">
        <v>8661</v>
      </c>
      <c r="E776" s="28" t="s">
        <v>8662</v>
      </c>
      <c r="F776" s="34" t="s">
        <v>8011</v>
      </c>
      <c r="G776" s="28" t="s">
        <v>8663</v>
      </c>
      <c r="H776" s="41" t="s">
        <v>8664</v>
      </c>
      <c r="I776" s="31" t="s">
        <v>8665</v>
      </c>
      <c r="J776" s="28" t="s">
        <v>8666</v>
      </c>
      <c r="K776" s="28" t="s">
        <v>9308</v>
      </c>
      <c r="L776" s="28" t="s">
        <v>5362</v>
      </c>
      <c r="M776" s="28" t="s">
        <v>8669</v>
      </c>
      <c r="N776" s="28" t="s">
        <v>8186</v>
      </c>
      <c r="O776" s="28" t="s">
        <v>8670</v>
      </c>
      <c r="P776" s="29" t="str">
        <f t="array" ref="P776">IFERROR(XLOOKUP(A776, '2_Capability_Map'!$C$2:$C$200, '2_Capability_Map'!$M$2:$M$200, "Active"), "Active")</f>
        <v>Active</v>
      </c>
    </row>
    <row r="777" ht="15.75" customHeight="1">
      <c r="A777" s="28" t="s">
        <v>869</v>
      </c>
      <c r="B777" s="28" t="s">
        <v>870</v>
      </c>
      <c r="C777" s="28" t="s">
        <v>8160</v>
      </c>
      <c r="D777" s="28" t="s">
        <v>8161</v>
      </c>
      <c r="E777" s="28" t="s">
        <v>8751</v>
      </c>
      <c r="F777" s="34" t="s">
        <v>8011</v>
      </c>
      <c r="G777" s="28" t="s">
        <v>8663</v>
      </c>
      <c r="H777" s="42" t="s">
        <v>8672</v>
      </c>
      <c r="I777" s="28" t="s">
        <v>8752</v>
      </c>
      <c r="J777" s="28" t="s">
        <v>8674</v>
      </c>
      <c r="K777" s="28" t="s">
        <v>9311</v>
      </c>
      <c r="L777" s="28" t="s">
        <v>5386</v>
      </c>
      <c r="M777" s="28" t="s">
        <v>8669</v>
      </c>
      <c r="N777" s="28" t="s">
        <v>8753</v>
      </c>
      <c r="O777" s="28" t="s">
        <v>8670</v>
      </c>
      <c r="P777" s="29" t="str">
        <f t="array" ref="P777">IFERROR(XLOOKUP(A777, '2_Capability_Map'!$C$2:$C$200, '2_Capability_Map'!$M$2:$M$200, "Active"), "Active")</f>
        <v>Active</v>
      </c>
    </row>
    <row r="778" ht="15.75" customHeight="1">
      <c r="A778" s="28" t="s">
        <v>869</v>
      </c>
      <c r="B778" s="28" t="s">
        <v>870</v>
      </c>
      <c r="C778" s="28" t="s">
        <v>8160</v>
      </c>
      <c r="D778" s="28" t="s">
        <v>8161</v>
      </c>
      <c r="E778" s="28" t="s">
        <v>8754</v>
      </c>
      <c r="F778" s="34" t="s">
        <v>8011</v>
      </c>
      <c r="G778" s="28" t="s">
        <v>8663</v>
      </c>
      <c r="H778" s="42" t="s">
        <v>8672</v>
      </c>
      <c r="I778" s="28" t="s">
        <v>8755</v>
      </c>
      <c r="J778" s="28" t="s">
        <v>8674</v>
      </c>
      <c r="K778" s="28" t="s">
        <v>9311</v>
      </c>
      <c r="L778" s="28" t="s">
        <v>5386</v>
      </c>
      <c r="M778" s="28" t="s">
        <v>8669</v>
      </c>
      <c r="N778" s="28" t="s">
        <v>8753</v>
      </c>
      <c r="O778" s="28" t="s">
        <v>8670</v>
      </c>
      <c r="P778" s="29" t="str">
        <f t="array" ref="P778">IFERROR(XLOOKUP(A778, '2_Capability_Map'!$C$2:$C$200, '2_Capability_Map'!$M$2:$M$200, "Active"), "Active")</f>
        <v>Active</v>
      </c>
    </row>
    <row r="779" ht="15.75" customHeight="1">
      <c r="A779" s="28" t="s">
        <v>869</v>
      </c>
      <c r="B779" s="28" t="s">
        <v>870</v>
      </c>
      <c r="C779" s="28" t="s">
        <v>8160</v>
      </c>
      <c r="D779" s="28" t="s">
        <v>8161</v>
      </c>
      <c r="E779" s="28" t="s">
        <v>8756</v>
      </c>
      <c r="F779" s="34" t="s">
        <v>8011</v>
      </c>
      <c r="G779" s="28" t="s">
        <v>8757</v>
      </c>
      <c r="H779" s="30" t="s">
        <v>8758</v>
      </c>
      <c r="I779" s="28" t="s">
        <v>8759</v>
      </c>
      <c r="J779" s="28" t="s">
        <v>8674</v>
      </c>
      <c r="K779" s="28" t="s">
        <v>9312</v>
      </c>
      <c r="L779" s="28" t="s">
        <v>9313</v>
      </c>
      <c r="M779" s="28" t="s">
        <v>8669</v>
      </c>
      <c r="N779" s="28" t="s">
        <v>8753</v>
      </c>
      <c r="O779" s="28" t="s">
        <v>8670</v>
      </c>
      <c r="P779" s="29" t="str">
        <f t="array" ref="P779">IFERROR(XLOOKUP(A779, '2_Capability_Map'!$C$2:$C$200, '2_Capability_Map'!$M$2:$M$200, "Active"), "Active")</f>
        <v>Active</v>
      </c>
    </row>
    <row r="780" ht="15.75" customHeight="1">
      <c r="A780" s="28" t="s">
        <v>869</v>
      </c>
      <c r="B780" s="28" t="s">
        <v>870</v>
      </c>
      <c r="C780" s="28" t="s">
        <v>8160</v>
      </c>
      <c r="D780" s="28" t="s">
        <v>8161</v>
      </c>
      <c r="E780" s="28" t="s">
        <v>8937</v>
      </c>
      <c r="F780" s="34" t="s">
        <v>8011</v>
      </c>
      <c r="G780" s="28" t="s">
        <v>8663</v>
      </c>
      <c r="H780" s="41" t="s">
        <v>8664</v>
      </c>
      <c r="I780" s="28" t="s">
        <v>8938</v>
      </c>
      <c r="J780" s="28" t="s">
        <v>8666</v>
      </c>
      <c r="K780" s="28" t="s">
        <v>9314</v>
      </c>
      <c r="L780" s="28" t="s">
        <v>9315</v>
      </c>
      <c r="M780" s="28" t="s">
        <v>8669</v>
      </c>
      <c r="N780" s="28" t="s">
        <v>8753</v>
      </c>
      <c r="O780" s="28" t="s">
        <v>8670</v>
      </c>
      <c r="P780" s="29" t="str">
        <f t="array" ref="P780">IFERROR(XLOOKUP(A780, '2_Capability_Map'!$C$2:$C$200, '2_Capability_Map'!$M$2:$M$200, "Active"), "Active")</f>
        <v>Active</v>
      </c>
    </row>
    <row r="781" ht="15.75" customHeight="1">
      <c r="A781" s="28" t="s">
        <v>869</v>
      </c>
      <c r="B781" s="28" t="s">
        <v>870</v>
      </c>
      <c r="C781" s="28" t="s">
        <v>8160</v>
      </c>
      <c r="D781" s="28" t="s">
        <v>8161</v>
      </c>
      <c r="E781" s="28" t="s">
        <v>8941</v>
      </c>
      <c r="F781" s="34" t="s">
        <v>8011</v>
      </c>
      <c r="G781" s="28" t="s">
        <v>8736</v>
      </c>
      <c r="H781" s="42" t="s">
        <v>8672</v>
      </c>
      <c r="I781" s="28" t="s">
        <v>8942</v>
      </c>
      <c r="J781" s="28" t="s">
        <v>8674</v>
      </c>
      <c r="K781" s="28" t="s">
        <v>9311</v>
      </c>
      <c r="L781" s="28" t="s">
        <v>5386</v>
      </c>
      <c r="M781" s="28" t="s">
        <v>8669</v>
      </c>
      <c r="N781" s="28" t="s">
        <v>8943</v>
      </c>
      <c r="O781" s="28" t="s">
        <v>8670</v>
      </c>
      <c r="P781" s="29" t="str">
        <f t="array" ref="P781">IFERROR(XLOOKUP(A781, '2_Capability_Map'!$C$2:$C$200, '2_Capability_Map'!$M$2:$M$200, "Active"), "Active")</f>
        <v>Active</v>
      </c>
    </row>
    <row r="782" ht="15.75" customHeight="1">
      <c r="A782" s="28" t="s">
        <v>869</v>
      </c>
      <c r="B782" s="28" t="s">
        <v>870</v>
      </c>
      <c r="C782" s="28" t="s">
        <v>8189</v>
      </c>
      <c r="D782" s="28" t="s">
        <v>8190</v>
      </c>
      <c r="E782" s="28" t="s">
        <v>9111</v>
      </c>
      <c r="F782" s="34" t="s">
        <v>8011</v>
      </c>
      <c r="G782" s="28" t="s">
        <v>8663</v>
      </c>
      <c r="H782" s="41" t="s">
        <v>8664</v>
      </c>
      <c r="I782" s="28" t="s">
        <v>9112</v>
      </c>
      <c r="J782" s="28" t="s">
        <v>8666</v>
      </c>
      <c r="K782" s="28" t="s">
        <v>9314</v>
      </c>
      <c r="L782" s="28" t="s">
        <v>5392</v>
      </c>
      <c r="M782" s="28" t="s">
        <v>8669</v>
      </c>
      <c r="N782" s="28" t="s">
        <v>8038</v>
      </c>
      <c r="O782" s="28" t="s">
        <v>8670</v>
      </c>
      <c r="P782" s="29" t="str">
        <f t="array" ref="P782">IFERROR(XLOOKUP(A782, '2_Capability_Map'!$C$2:$C$200, '2_Capability_Map'!$M$2:$M$200, "Active"), "Active")</f>
        <v>Active</v>
      </c>
    </row>
    <row r="783" ht="15.75" customHeight="1">
      <c r="A783" s="28" t="s">
        <v>869</v>
      </c>
      <c r="B783" s="28" t="s">
        <v>870</v>
      </c>
      <c r="C783" s="28" t="s">
        <v>8189</v>
      </c>
      <c r="D783" s="28" t="s">
        <v>8190</v>
      </c>
      <c r="E783" s="28" t="s">
        <v>9302</v>
      </c>
      <c r="F783" s="34" t="s">
        <v>8011</v>
      </c>
      <c r="G783" s="28" t="s">
        <v>8663</v>
      </c>
      <c r="H783" s="44" t="s">
        <v>9225</v>
      </c>
      <c r="I783" s="28" t="s">
        <v>9303</v>
      </c>
      <c r="J783" s="28" t="s">
        <v>9227</v>
      </c>
      <c r="K783" s="28" t="s">
        <v>9316</v>
      </c>
      <c r="L783" s="28" t="s">
        <v>5404</v>
      </c>
      <c r="M783" s="28" t="s">
        <v>8669</v>
      </c>
      <c r="N783" s="28" t="s">
        <v>8038</v>
      </c>
      <c r="O783" s="28" t="s">
        <v>8670</v>
      </c>
      <c r="P783" s="29" t="str">
        <f t="array" ref="P783">IFERROR(XLOOKUP(A783, '2_Capability_Map'!$C$2:$C$200, '2_Capability_Map'!$M$2:$M$200, "Active"), "Active")</f>
        <v>Active</v>
      </c>
    </row>
    <row r="784" ht="15.75" customHeight="1">
      <c r="A784" s="28" t="s">
        <v>869</v>
      </c>
      <c r="B784" s="28" t="s">
        <v>870</v>
      </c>
      <c r="C784" s="28" t="s">
        <v>8026</v>
      </c>
      <c r="D784" s="28" t="s">
        <v>8661</v>
      </c>
      <c r="E784" s="28" t="s">
        <v>8662</v>
      </c>
      <c r="F784" s="34" t="s">
        <v>8011</v>
      </c>
      <c r="G784" s="28" t="s">
        <v>8663</v>
      </c>
      <c r="H784" s="41" t="s">
        <v>8664</v>
      </c>
      <c r="I784" s="31" t="s">
        <v>8665</v>
      </c>
      <c r="J784" s="28" t="s">
        <v>8666</v>
      </c>
      <c r="K784" s="28" t="s">
        <v>9314</v>
      </c>
      <c r="L784" s="28" t="s">
        <v>5386</v>
      </c>
      <c r="M784" s="28" t="s">
        <v>8669</v>
      </c>
      <c r="N784" s="28" t="s">
        <v>8186</v>
      </c>
      <c r="O784" s="28" t="s">
        <v>8670</v>
      </c>
      <c r="P784" s="29" t="str">
        <f t="array" ref="P784">IFERROR(XLOOKUP(A784, '2_Capability_Map'!$C$2:$C$200, '2_Capability_Map'!$M$2:$M$200, "Active"), "Active")</f>
        <v>Active</v>
      </c>
    </row>
    <row r="785" ht="15.75" customHeight="1">
      <c r="A785" s="28" t="s">
        <v>874</v>
      </c>
      <c r="B785" s="28" t="s">
        <v>875</v>
      </c>
      <c r="C785" s="28" t="s">
        <v>8160</v>
      </c>
      <c r="D785" s="28" t="s">
        <v>8161</v>
      </c>
      <c r="E785" s="28" t="s">
        <v>8751</v>
      </c>
      <c r="F785" s="34" t="s">
        <v>8011</v>
      </c>
      <c r="G785" s="28" t="s">
        <v>8663</v>
      </c>
      <c r="H785" s="42" t="s">
        <v>8672</v>
      </c>
      <c r="I785" s="28" t="s">
        <v>8752</v>
      </c>
      <c r="J785" s="28" t="s">
        <v>8674</v>
      </c>
      <c r="K785" s="28" t="s">
        <v>9317</v>
      </c>
      <c r="L785" s="28" t="s">
        <v>5410</v>
      </c>
      <c r="M785" s="28" t="s">
        <v>8669</v>
      </c>
      <c r="N785" s="28" t="s">
        <v>8753</v>
      </c>
      <c r="O785" s="28" t="s">
        <v>8670</v>
      </c>
      <c r="P785" s="29" t="str">
        <f t="array" ref="P785">IFERROR(XLOOKUP(A785, '2_Capability_Map'!$C$2:$C$200, '2_Capability_Map'!$M$2:$M$200, "Active"), "Active")</f>
        <v>Active</v>
      </c>
    </row>
    <row r="786" ht="15.75" customHeight="1">
      <c r="A786" s="28" t="s">
        <v>874</v>
      </c>
      <c r="B786" s="28" t="s">
        <v>875</v>
      </c>
      <c r="C786" s="28" t="s">
        <v>8160</v>
      </c>
      <c r="D786" s="28" t="s">
        <v>8161</v>
      </c>
      <c r="E786" s="28" t="s">
        <v>8754</v>
      </c>
      <c r="F786" s="34" t="s">
        <v>8011</v>
      </c>
      <c r="G786" s="28" t="s">
        <v>8663</v>
      </c>
      <c r="H786" s="42" t="s">
        <v>8672</v>
      </c>
      <c r="I786" s="28" t="s">
        <v>8755</v>
      </c>
      <c r="J786" s="28" t="s">
        <v>8674</v>
      </c>
      <c r="K786" s="28" t="s">
        <v>9317</v>
      </c>
      <c r="L786" s="28" t="s">
        <v>5410</v>
      </c>
      <c r="M786" s="28" t="s">
        <v>8669</v>
      </c>
      <c r="N786" s="28" t="s">
        <v>8753</v>
      </c>
      <c r="O786" s="28" t="s">
        <v>8670</v>
      </c>
      <c r="P786" s="29" t="str">
        <f t="array" ref="P786">IFERROR(XLOOKUP(A786, '2_Capability_Map'!$C$2:$C$200, '2_Capability_Map'!$M$2:$M$200, "Active"), "Active")</f>
        <v>Active</v>
      </c>
    </row>
    <row r="787" ht="15.75" customHeight="1">
      <c r="A787" s="28" t="s">
        <v>874</v>
      </c>
      <c r="B787" s="28" t="s">
        <v>875</v>
      </c>
      <c r="C787" s="28" t="s">
        <v>8160</v>
      </c>
      <c r="D787" s="28" t="s">
        <v>8161</v>
      </c>
      <c r="E787" s="28" t="s">
        <v>8756</v>
      </c>
      <c r="F787" s="34" t="s">
        <v>8011</v>
      </c>
      <c r="G787" s="28" t="s">
        <v>8757</v>
      </c>
      <c r="H787" s="30" t="s">
        <v>8758</v>
      </c>
      <c r="I787" s="28" t="s">
        <v>8759</v>
      </c>
      <c r="J787" s="28" t="s">
        <v>8674</v>
      </c>
      <c r="K787" s="28" t="s">
        <v>9318</v>
      </c>
      <c r="L787" s="28" t="s">
        <v>9319</v>
      </c>
      <c r="M787" s="28" t="s">
        <v>8669</v>
      </c>
      <c r="N787" s="28" t="s">
        <v>8753</v>
      </c>
      <c r="O787" s="28" t="s">
        <v>8670</v>
      </c>
      <c r="P787" s="29" t="str">
        <f t="array" ref="P787">IFERROR(XLOOKUP(A787, '2_Capability_Map'!$C$2:$C$200, '2_Capability_Map'!$M$2:$M$200, "Active"), "Active")</f>
        <v>Active</v>
      </c>
    </row>
    <row r="788" ht="15.75" customHeight="1">
      <c r="A788" s="28" t="s">
        <v>874</v>
      </c>
      <c r="B788" s="28" t="s">
        <v>875</v>
      </c>
      <c r="C788" s="28" t="s">
        <v>8160</v>
      </c>
      <c r="D788" s="28" t="s">
        <v>8161</v>
      </c>
      <c r="E788" s="28" t="s">
        <v>8937</v>
      </c>
      <c r="F788" s="34" t="s">
        <v>8011</v>
      </c>
      <c r="G788" s="28" t="s">
        <v>8663</v>
      </c>
      <c r="H788" s="41" t="s">
        <v>8664</v>
      </c>
      <c r="I788" s="28" t="s">
        <v>8938</v>
      </c>
      <c r="J788" s="28" t="s">
        <v>8666</v>
      </c>
      <c r="K788" s="28" t="s">
        <v>9320</v>
      </c>
      <c r="L788" s="28" t="s">
        <v>9321</v>
      </c>
      <c r="M788" s="28" t="s">
        <v>8669</v>
      </c>
      <c r="N788" s="28" t="s">
        <v>8753</v>
      </c>
      <c r="O788" s="28" t="s">
        <v>8670</v>
      </c>
      <c r="P788" s="29" t="str">
        <f t="array" ref="P788">IFERROR(XLOOKUP(A788, '2_Capability_Map'!$C$2:$C$200, '2_Capability_Map'!$M$2:$M$200, "Active"), "Active")</f>
        <v>Active</v>
      </c>
    </row>
    <row r="789" ht="15.75" customHeight="1">
      <c r="A789" s="28" t="s">
        <v>874</v>
      </c>
      <c r="B789" s="28" t="s">
        <v>875</v>
      </c>
      <c r="C789" s="28" t="s">
        <v>8160</v>
      </c>
      <c r="D789" s="28" t="s">
        <v>8161</v>
      </c>
      <c r="E789" s="28" t="s">
        <v>8941</v>
      </c>
      <c r="F789" s="34" t="s">
        <v>8011</v>
      </c>
      <c r="G789" s="28" t="s">
        <v>8736</v>
      </c>
      <c r="H789" s="42" t="s">
        <v>8672</v>
      </c>
      <c r="I789" s="28" t="s">
        <v>8942</v>
      </c>
      <c r="J789" s="28" t="s">
        <v>8674</v>
      </c>
      <c r="K789" s="28" t="s">
        <v>9317</v>
      </c>
      <c r="L789" s="28" t="s">
        <v>5410</v>
      </c>
      <c r="M789" s="28" t="s">
        <v>8669</v>
      </c>
      <c r="N789" s="28" t="s">
        <v>8943</v>
      </c>
      <c r="O789" s="28" t="s">
        <v>8670</v>
      </c>
      <c r="P789" s="29" t="str">
        <f t="array" ref="P789">IFERROR(XLOOKUP(A789, '2_Capability_Map'!$C$2:$C$200, '2_Capability_Map'!$M$2:$M$200, "Active"), "Active")</f>
        <v>Active</v>
      </c>
    </row>
    <row r="790" ht="15.75" customHeight="1">
      <c r="A790" s="28" t="s">
        <v>874</v>
      </c>
      <c r="B790" s="28" t="s">
        <v>875</v>
      </c>
      <c r="C790" s="28" t="s">
        <v>8189</v>
      </c>
      <c r="D790" s="28" t="s">
        <v>8190</v>
      </c>
      <c r="E790" s="28" t="s">
        <v>9111</v>
      </c>
      <c r="F790" s="34" t="s">
        <v>8011</v>
      </c>
      <c r="G790" s="28" t="s">
        <v>8663</v>
      </c>
      <c r="H790" s="41" t="s">
        <v>8664</v>
      </c>
      <c r="I790" s="28" t="s">
        <v>9112</v>
      </c>
      <c r="J790" s="28" t="s">
        <v>8666</v>
      </c>
      <c r="K790" s="28" t="s">
        <v>9320</v>
      </c>
      <c r="L790" s="28" t="s">
        <v>5416</v>
      </c>
      <c r="M790" s="28" t="s">
        <v>8669</v>
      </c>
      <c r="N790" s="28" t="s">
        <v>8038</v>
      </c>
      <c r="O790" s="28" t="s">
        <v>8670</v>
      </c>
      <c r="P790" s="29" t="str">
        <f t="array" ref="P790">IFERROR(XLOOKUP(A790, '2_Capability_Map'!$C$2:$C$200, '2_Capability_Map'!$M$2:$M$200, "Active"), "Active")</f>
        <v>Active</v>
      </c>
    </row>
    <row r="791" ht="15.75" customHeight="1">
      <c r="A791" s="28" t="s">
        <v>874</v>
      </c>
      <c r="B791" s="28" t="s">
        <v>875</v>
      </c>
      <c r="C791" s="28" t="s">
        <v>8189</v>
      </c>
      <c r="D791" s="28" t="s">
        <v>8190</v>
      </c>
      <c r="E791" s="28" t="s">
        <v>9302</v>
      </c>
      <c r="F791" s="34" t="s">
        <v>8011</v>
      </c>
      <c r="G791" s="28" t="s">
        <v>8663</v>
      </c>
      <c r="H791" s="44" t="s">
        <v>9225</v>
      </c>
      <c r="I791" s="28" t="s">
        <v>9303</v>
      </c>
      <c r="J791" s="28" t="s">
        <v>9227</v>
      </c>
      <c r="K791" s="28" t="s">
        <v>9322</v>
      </c>
      <c r="L791" s="28" t="s">
        <v>5428</v>
      </c>
      <c r="M791" s="28" t="s">
        <v>8669</v>
      </c>
      <c r="N791" s="28" t="s">
        <v>8038</v>
      </c>
      <c r="O791" s="28" t="s">
        <v>8670</v>
      </c>
      <c r="P791" s="29" t="str">
        <f t="array" ref="P791">IFERROR(XLOOKUP(A791, '2_Capability_Map'!$C$2:$C$200, '2_Capability_Map'!$M$2:$M$200, "Active"), "Active")</f>
        <v>Active</v>
      </c>
    </row>
    <row r="792" ht="15.75" customHeight="1">
      <c r="A792" s="28" t="s">
        <v>874</v>
      </c>
      <c r="B792" s="28" t="s">
        <v>875</v>
      </c>
      <c r="C792" s="28" t="s">
        <v>8026</v>
      </c>
      <c r="D792" s="28" t="s">
        <v>8661</v>
      </c>
      <c r="E792" s="28" t="s">
        <v>8662</v>
      </c>
      <c r="F792" s="34" t="s">
        <v>8011</v>
      </c>
      <c r="G792" s="28" t="s">
        <v>8663</v>
      </c>
      <c r="H792" s="41" t="s">
        <v>8664</v>
      </c>
      <c r="I792" s="31" t="s">
        <v>8665</v>
      </c>
      <c r="J792" s="28" t="s">
        <v>8666</v>
      </c>
      <c r="K792" s="28" t="s">
        <v>9320</v>
      </c>
      <c r="L792" s="28" t="s">
        <v>5410</v>
      </c>
      <c r="M792" s="28" t="s">
        <v>8669</v>
      </c>
      <c r="N792" s="28" t="s">
        <v>8186</v>
      </c>
      <c r="O792" s="28" t="s">
        <v>8670</v>
      </c>
      <c r="P792" s="29" t="str">
        <f t="array" ref="P792">IFERROR(XLOOKUP(A792, '2_Capability_Map'!$C$2:$C$200, '2_Capability_Map'!$M$2:$M$200, "Active"), "Active")</f>
        <v>Active</v>
      </c>
    </row>
    <row r="793" ht="15.75" customHeight="1">
      <c r="A793" s="28" t="s">
        <v>879</v>
      </c>
      <c r="B793" s="28" t="s">
        <v>880</v>
      </c>
      <c r="C793" s="28" t="s">
        <v>8160</v>
      </c>
      <c r="D793" s="28" t="s">
        <v>8161</v>
      </c>
      <c r="E793" s="28" t="s">
        <v>8751</v>
      </c>
      <c r="F793" s="34" t="s">
        <v>8011</v>
      </c>
      <c r="G793" s="28" t="s">
        <v>8663</v>
      </c>
      <c r="H793" s="42" t="s">
        <v>8672</v>
      </c>
      <c r="I793" s="28" t="s">
        <v>8752</v>
      </c>
      <c r="J793" s="28" t="s">
        <v>8674</v>
      </c>
      <c r="K793" s="28" t="s">
        <v>9323</v>
      </c>
      <c r="L793" s="28" t="s">
        <v>5452</v>
      </c>
      <c r="M793" s="28" t="s">
        <v>8669</v>
      </c>
      <c r="N793" s="28" t="s">
        <v>8753</v>
      </c>
      <c r="O793" s="28" t="s">
        <v>8670</v>
      </c>
      <c r="P793" s="29" t="str">
        <f t="array" ref="P793">IFERROR(XLOOKUP(A793, '2_Capability_Map'!$C$2:$C$200, '2_Capability_Map'!$M$2:$M$200, "Active"), "Active")</f>
        <v>Active</v>
      </c>
    </row>
    <row r="794" ht="15.75" customHeight="1">
      <c r="A794" s="28" t="s">
        <v>879</v>
      </c>
      <c r="B794" s="28" t="s">
        <v>880</v>
      </c>
      <c r="C794" s="28" t="s">
        <v>8160</v>
      </c>
      <c r="D794" s="28" t="s">
        <v>8161</v>
      </c>
      <c r="E794" s="28" t="s">
        <v>8754</v>
      </c>
      <c r="F794" s="34" t="s">
        <v>8011</v>
      </c>
      <c r="G794" s="28" t="s">
        <v>8663</v>
      </c>
      <c r="H794" s="42" t="s">
        <v>8672</v>
      </c>
      <c r="I794" s="28" t="s">
        <v>8755</v>
      </c>
      <c r="J794" s="28" t="s">
        <v>8674</v>
      </c>
      <c r="K794" s="28" t="s">
        <v>9323</v>
      </c>
      <c r="L794" s="28" t="s">
        <v>5452</v>
      </c>
      <c r="M794" s="28" t="s">
        <v>8669</v>
      </c>
      <c r="N794" s="28" t="s">
        <v>8753</v>
      </c>
      <c r="O794" s="28" t="s">
        <v>8670</v>
      </c>
      <c r="P794" s="29" t="str">
        <f t="array" ref="P794">IFERROR(XLOOKUP(A794, '2_Capability_Map'!$C$2:$C$200, '2_Capability_Map'!$M$2:$M$200, "Active"), "Active")</f>
        <v>Active</v>
      </c>
    </row>
    <row r="795" ht="15.75" customHeight="1">
      <c r="A795" s="28" t="s">
        <v>879</v>
      </c>
      <c r="B795" s="28" t="s">
        <v>880</v>
      </c>
      <c r="C795" s="28" t="s">
        <v>8160</v>
      </c>
      <c r="D795" s="28" t="s">
        <v>8161</v>
      </c>
      <c r="E795" s="28" t="s">
        <v>8756</v>
      </c>
      <c r="F795" s="34" t="s">
        <v>8011</v>
      </c>
      <c r="G795" s="28" t="s">
        <v>8757</v>
      </c>
      <c r="H795" s="30" t="s">
        <v>8758</v>
      </c>
      <c r="I795" s="28" t="s">
        <v>8759</v>
      </c>
      <c r="J795" s="28" t="s">
        <v>8674</v>
      </c>
      <c r="K795" s="28" t="s">
        <v>9324</v>
      </c>
      <c r="L795" s="28" t="s">
        <v>9325</v>
      </c>
      <c r="M795" s="28" t="s">
        <v>8669</v>
      </c>
      <c r="N795" s="28" t="s">
        <v>8753</v>
      </c>
      <c r="O795" s="28" t="s">
        <v>8670</v>
      </c>
      <c r="P795" s="29" t="str">
        <f t="array" ref="P795">IFERROR(XLOOKUP(A795, '2_Capability_Map'!$C$2:$C$200, '2_Capability_Map'!$M$2:$M$200, "Active"), "Active")</f>
        <v>Active</v>
      </c>
    </row>
    <row r="796" ht="15.75" customHeight="1">
      <c r="A796" s="28" t="s">
        <v>879</v>
      </c>
      <c r="B796" s="28" t="s">
        <v>880</v>
      </c>
      <c r="C796" s="28" t="s">
        <v>8160</v>
      </c>
      <c r="D796" s="28" t="s">
        <v>8161</v>
      </c>
      <c r="E796" s="28" t="s">
        <v>8937</v>
      </c>
      <c r="F796" s="34" t="s">
        <v>8011</v>
      </c>
      <c r="G796" s="28" t="s">
        <v>8663</v>
      </c>
      <c r="H796" s="41" t="s">
        <v>8664</v>
      </c>
      <c r="I796" s="28" t="s">
        <v>8938</v>
      </c>
      <c r="J796" s="28" t="s">
        <v>8666</v>
      </c>
      <c r="K796" s="28" t="s">
        <v>9326</v>
      </c>
      <c r="L796" s="28" t="s">
        <v>9327</v>
      </c>
      <c r="M796" s="28" t="s">
        <v>8669</v>
      </c>
      <c r="N796" s="28" t="s">
        <v>8753</v>
      </c>
      <c r="O796" s="28" t="s">
        <v>8670</v>
      </c>
      <c r="P796" s="29" t="str">
        <f t="array" ref="P796">IFERROR(XLOOKUP(A796, '2_Capability_Map'!$C$2:$C$200, '2_Capability_Map'!$M$2:$M$200, "Active"), "Active")</f>
        <v>Active</v>
      </c>
    </row>
    <row r="797" ht="15.75" customHeight="1">
      <c r="A797" s="28" t="s">
        <v>879</v>
      </c>
      <c r="B797" s="28" t="s">
        <v>880</v>
      </c>
      <c r="C797" s="28" t="s">
        <v>8160</v>
      </c>
      <c r="D797" s="28" t="s">
        <v>8161</v>
      </c>
      <c r="E797" s="28" t="s">
        <v>8941</v>
      </c>
      <c r="F797" s="34" t="s">
        <v>8011</v>
      </c>
      <c r="G797" s="28" t="s">
        <v>8736</v>
      </c>
      <c r="H797" s="42" t="s">
        <v>8672</v>
      </c>
      <c r="I797" s="28" t="s">
        <v>8942</v>
      </c>
      <c r="J797" s="28" t="s">
        <v>8674</v>
      </c>
      <c r="K797" s="28" t="s">
        <v>9323</v>
      </c>
      <c r="L797" s="28" t="s">
        <v>5452</v>
      </c>
      <c r="M797" s="28" t="s">
        <v>8669</v>
      </c>
      <c r="N797" s="28" t="s">
        <v>8943</v>
      </c>
      <c r="O797" s="28" t="s">
        <v>8670</v>
      </c>
      <c r="P797" s="29" t="str">
        <f t="array" ref="P797">IFERROR(XLOOKUP(A797, '2_Capability_Map'!$C$2:$C$200, '2_Capability_Map'!$M$2:$M$200, "Active"), "Active")</f>
        <v>Active</v>
      </c>
    </row>
    <row r="798" ht="15.75" customHeight="1">
      <c r="A798" s="28" t="s">
        <v>879</v>
      </c>
      <c r="B798" s="28" t="s">
        <v>880</v>
      </c>
      <c r="C798" s="28" t="s">
        <v>8189</v>
      </c>
      <c r="D798" s="28" t="s">
        <v>8190</v>
      </c>
      <c r="E798" s="28" t="s">
        <v>9111</v>
      </c>
      <c r="F798" s="34" t="s">
        <v>8011</v>
      </c>
      <c r="G798" s="28" t="s">
        <v>8663</v>
      </c>
      <c r="H798" s="41" t="s">
        <v>8664</v>
      </c>
      <c r="I798" s="28" t="s">
        <v>9112</v>
      </c>
      <c r="J798" s="28" t="s">
        <v>8666</v>
      </c>
      <c r="K798" s="28" t="s">
        <v>9326</v>
      </c>
      <c r="L798" s="28" t="s">
        <v>5446</v>
      </c>
      <c r="M798" s="28" t="s">
        <v>8669</v>
      </c>
      <c r="N798" s="28" t="s">
        <v>8038</v>
      </c>
      <c r="O798" s="28" t="s">
        <v>8670</v>
      </c>
      <c r="P798" s="29" t="str">
        <f t="array" ref="P798">IFERROR(XLOOKUP(A798, '2_Capability_Map'!$C$2:$C$200, '2_Capability_Map'!$M$2:$M$200, "Active"), "Active")</f>
        <v>Active</v>
      </c>
    </row>
    <row r="799" ht="15.75" customHeight="1">
      <c r="A799" s="28" t="s">
        <v>879</v>
      </c>
      <c r="B799" s="28" t="s">
        <v>880</v>
      </c>
      <c r="C799" s="28" t="s">
        <v>8189</v>
      </c>
      <c r="D799" s="28" t="s">
        <v>8190</v>
      </c>
      <c r="E799" s="28" t="s">
        <v>9302</v>
      </c>
      <c r="F799" s="34" t="s">
        <v>8011</v>
      </c>
      <c r="G799" s="28" t="s">
        <v>8663</v>
      </c>
      <c r="H799" s="44" t="s">
        <v>9225</v>
      </c>
      <c r="I799" s="28" t="s">
        <v>9303</v>
      </c>
      <c r="J799" s="28" t="s">
        <v>9227</v>
      </c>
      <c r="K799" s="28" t="s">
        <v>9328</v>
      </c>
      <c r="L799" s="28" t="s">
        <v>5434</v>
      </c>
      <c r="M799" s="28" t="s">
        <v>8669</v>
      </c>
      <c r="N799" s="28" t="s">
        <v>8038</v>
      </c>
      <c r="O799" s="28" t="s">
        <v>8670</v>
      </c>
      <c r="P799" s="29" t="str">
        <f t="array" ref="P799">IFERROR(XLOOKUP(A799, '2_Capability_Map'!$C$2:$C$200, '2_Capability_Map'!$M$2:$M$200, "Active"), "Active")</f>
        <v>Active</v>
      </c>
    </row>
    <row r="800" ht="15.75" customHeight="1">
      <c r="A800" s="28" t="s">
        <v>879</v>
      </c>
      <c r="B800" s="28" t="s">
        <v>880</v>
      </c>
      <c r="C800" s="28" t="s">
        <v>8026</v>
      </c>
      <c r="D800" s="28" t="s">
        <v>8661</v>
      </c>
      <c r="E800" s="28" t="s">
        <v>8662</v>
      </c>
      <c r="F800" s="34" t="s">
        <v>8011</v>
      </c>
      <c r="G800" s="28" t="s">
        <v>8663</v>
      </c>
      <c r="H800" s="41" t="s">
        <v>8664</v>
      </c>
      <c r="I800" s="31" t="s">
        <v>8665</v>
      </c>
      <c r="J800" s="28" t="s">
        <v>8666</v>
      </c>
      <c r="K800" s="28" t="s">
        <v>9326</v>
      </c>
      <c r="L800" s="28" t="s">
        <v>5434</v>
      </c>
      <c r="M800" s="28" t="s">
        <v>8669</v>
      </c>
      <c r="N800" s="28" t="s">
        <v>8186</v>
      </c>
      <c r="O800" s="28" t="s">
        <v>8670</v>
      </c>
      <c r="P800" s="29" t="str">
        <f t="array" ref="P800">IFERROR(XLOOKUP(A800, '2_Capability_Map'!$C$2:$C$200, '2_Capability_Map'!$M$2:$M$200, "Active"), "Active")</f>
        <v>Active</v>
      </c>
    </row>
    <row r="801" ht="15.75" customHeight="1">
      <c r="A801" s="28" t="s">
        <v>885</v>
      </c>
      <c r="B801" s="28" t="s">
        <v>886</v>
      </c>
      <c r="C801" s="28" t="s">
        <v>8116</v>
      </c>
      <c r="D801" s="28" t="s">
        <v>8727</v>
      </c>
      <c r="E801" s="28" t="s">
        <v>1527</v>
      </c>
      <c r="F801" s="34" t="s">
        <v>8011</v>
      </c>
      <c r="G801" s="28" t="s">
        <v>8663</v>
      </c>
      <c r="H801" s="42" t="s">
        <v>8672</v>
      </c>
      <c r="I801" s="28" t="s">
        <v>8728</v>
      </c>
      <c r="J801" s="28" t="s">
        <v>8674</v>
      </c>
      <c r="K801" s="28" t="s">
        <v>9329</v>
      </c>
      <c r="L801" s="28" t="s">
        <v>9330</v>
      </c>
      <c r="M801" s="28" t="s">
        <v>9331</v>
      </c>
      <c r="N801" s="28" t="s">
        <v>8038</v>
      </c>
      <c r="O801" s="28" t="s">
        <v>8670</v>
      </c>
      <c r="P801" s="29" t="str">
        <f t="array" ref="P801">IFERROR(XLOOKUP(A801, '2_Capability_Map'!$C$2:$C$200, '2_Capability_Map'!$M$2:$M$200, "Active"), "Active")</f>
        <v>Active</v>
      </c>
    </row>
    <row r="802" ht="15.75" customHeight="1">
      <c r="A802" s="28" t="s">
        <v>885</v>
      </c>
      <c r="B802" s="28" t="s">
        <v>886</v>
      </c>
      <c r="C802" s="28" t="s">
        <v>8116</v>
      </c>
      <c r="D802" s="28" t="s">
        <v>8727</v>
      </c>
      <c r="E802" s="28" t="s">
        <v>1555</v>
      </c>
      <c r="F802" s="34" t="s">
        <v>8011</v>
      </c>
      <c r="G802" s="28" t="s">
        <v>8663</v>
      </c>
      <c r="H802" s="42" t="s">
        <v>8672</v>
      </c>
      <c r="I802" s="28" t="s">
        <v>8730</v>
      </c>
      <c r="J802" s="28" t="s">
        <v>8674</v>
      </c>
      <c r="K802" s="28" t="s">
        <v>9329</v>
      </c>
      <c r="L802" s="28" t="s">
        <v>9332</v>
      </c>
      <c r="M802" s="28" t="s">
        <v>9333</v>
      </c>
      <c r="N802" s="28" t="s">
        <v>8038</v>
      </c>
      <c r="O802" s="28" t="s">
        <v>8670</v>
      </c>
      <c r="P802" s="29" t="str">
        <f t="array" ref="P802">IFERROR(XLOOKUP(A802, '2_Capability_Map'!$C$2:$C$200, '2_Capability_Map'!$M$2:$M$200, "Active"), "Active")</f>
        <v>Active</v>
      </c>
    </row>
    <row r="803" ht="15.75" customHeight="1">
      <c r="A803" s="28" t="s">
        <v>885</v>
      </c>
      <c r="B803" s="28" t="s">
        <v>886</v>
      </c>
      <c r="C803" s="28" t="s">
        <v>8116</v>
      </c>
      <c r="D803" s="28" t="s">
        <v>8727</v>
      </c>
      <c r="E803" s="28" t="s">
        <v>8732</v>
      </c>
      <c r="F803" s="34" t="s">
        <v>8011</v>
      </c>
      <c r="G803" s="28" t="s">
        <v>8663</v>
      </c>
      <c r="H803" s="42" t="s">
        <v>8672</v>
      </c>
      <c r="I803" s="28" t="s">
        <v>8733</v>
      </c>
      <c r="J803" s="28" t="s">
        <v>8674</v>
      </c>
      <c r="K803" s="28" t="s">
        <v>9329</v>
      </c>
      <c r="L803" s="28" t="s">
        <v>9330</v>
      </c>
      <c r="M803" s="28" t="s">
        <v>9331</v>
      </c>
      <c r="N803" s="28" t="s">
        <v>8038</v>
      </c>
      <c r="O803" s="28" t="s">
        <v>8670</v>
      </c>
      <c r="P803" s="29" t="str">
        <f t="array" ref="P803">IFERROR(XLOOKUP(A803, '2_Capability_Map'!$C$2:$C$200, '2_Capability_Map'!$M$2:$M$200, "Active"), "Active")</f>
        <v>Active</v>
      </c>
    </row>
    <row r="804" ht="15.75" customHeight="1">
      <c r="A804" s="28" t="s">
        <v>893</v>
      </c>
      <c r="B804" s="28" t="s">
        <v>894</v>
      </c>
      <c r="C804" s="28" t="s">
        <v>8116</v>
      </c>
      <c r="D804" s="28" t="s">
        <v>8727</v>
      </c>
      <c r="E804" s="28" t="s">
        <v>1527</v>
      </c>
      <c r="F804" s="34" t="s">
        <v>8011</v>
      </c>
      <c r="G804" s="28" t="s">
        <v>8663</v>
      </c>
      <c r="H804" s="42" t="s">
        <v>8672</v>
      </c>
      <c r="I804" s="28" t="s">
        <v>8728</v>
      </c>
      <c r="J804" s="28" t="s">
        <v>8674</v>
      </c>
      <c r="K804" s="28" t="s">
        <v>9334</v>
      </c>
      <c r="L804" s="28" t="s">
        <v>9335</v>
      </c>
      <c r="M804" s="28" t="s">
        <v>9336</v>
      </c>
      <c r="N804" s="28" t="s">
        <v>8038</v>
      </c>
      <c r="O804" s="28" t="s">
        <v>8670</v>
      </c>
      <c r="P804" s="29" t="str">
        <f t="array" ref="P804">IFERROR(XLOOKUP(A804, '2_Capability_Map'!$C$2:$C$200, '2_Capability_Map'!$M$2:$M$200, "Active"), "Active")</f>
        <v>Active</v>
      </c>
    </row>
    <row r="805" ht="15.75" customHeight="1">
      <c r="A805" s="28" t="s">
        <v>893</v>
      </c>
      <c r="B805" s="28" t="s">
        <v>894</v>
      </c>
      <c r="C805" s="28" t="s">
        <v>8116</v>
      </c>
      <c r="D805" s="28" t="s">
        <v>8727</v>
      </c>
      <c r="E805" s="28" t="s">
        <v>1555</v>
      </c>
      <c r="F805" s="34" t="s">
        <v>8011</v>
      </c>
      <c r="G805" s="28" t="s">
        <v>8663</v>
      </c>
      <c r="H805" s="42" t="s">
        <v>8672</v>
      </c>
      <c r="I805" s="28" t="s">
        <v>8730</v>
      </c>
      <c r="J805" s="28" t="s">
        <v>8674</v>
      </c>
      <c r="K805" s="28" t="s">
        <v>9334</v>
      </c>
      <c r="L805" s="28" t="s">
        <v>9337</v>
      </c>
      <c r="M805" s="28" t="s">
        <v>9338</v>
      </c>
      <c r="N805" s="28" t="s">
        <v>8038</v>
      </c>
      <c r="O805" s="28" t="s">
        <v>8670</v>
      </c>
      <c r="P805" s="29" t="str">
        <f t="array" ref="P805">IFERROR(XLOOKUP(A805, '2_Capability_Map'!$C$2:$C$200, '2_Capability_Map'!$M$2:$M$200, "Active"), "Active")</f>
        <v>Active</v>
      </c>
    </row>
    <row r="806" ht="15.75" customHeight="1">
      <c r="A806" s="28" t="s">
        <v>893</v>
      </c>
      <c r="B806" s="28" t="s">
        <v>894</v>
      </c>
      <c r="C806" s="28" t="s">
        <v>8116</v>
      </c>
      <c r="D806" s="28" t="s">
        <v>8727</v>
      </c>
      <c r="E806" s="28" t="s">
        <v>8732</v>
      </c>
      <c r="F806" s="34" t="s">
        <v>8011</v>
      </c>
      <c r="G806" s="28" t="s">
        <v>8663</v>
      </c>
      <c r="H806" s="42" t="s">
        <v>8672</v>
      </c>
      <c r="I806" s="28" t="s">
        <v>8733</v>
      </c>
      <c r="J806" s="28" t="s">
        <v>8674</v>
      </c>
      <c r="K806" s="28" t="s">
        <v>9334</v>
      </c>
      <c r="L806" s="28" t="s">
        <v>9335</v>
      </c>
      <c r="M806" s="28" t="s">
        <v>9336</v>
      </c>
      <c r="N806" s="28" t="s">
        <v>8038</v>
      </c>
      <c r="O806" s="28" t="s">
        <v>8670</v>
      </c>
      <c r="P806" s="29" t="str">
        <f t="array" ref="P806">IFERROR(XLOOKUP(A806, '2_Capability_Map'!$C$2:$C$200, '2_Capability_Map'!$M$2:$M$200, "Active"), "Active")</f>
        <v>Active</v>
      </c>
    </row>
    <row r="807" ht="15.75" customHeight="1">
      <c r="A807" s="28" t="s">
        <v>898</v>
      </c>
      <c r="B807" s="28" t="s">
        <v>899</v>
      </c>
      <c r="C807" s="28" t="s">
        <v>8116</v>
      </c>
      <c r="D807" s="28" t="s">
        <v>8727</v>
      </c>
      <c r="E807" s="28" t="s">
        <v>1527</v>
      </c>
      <c r="F807" s="34" t="s">
        <v>8011</v>
      </c>
      <c r="G807" s="28" t="s">
        <v>8663</v>
      </c>
      <c r="H807" s="42" t="s">
        <v>8672</v>
      </c>
      <c r="I807" s="28" t="s">
        <v>8728</v>
      </c>
      <c r="J807" s="28" t="s">
        <v>8674</v>
      </c>
      <c r="K807" s="28" t="s">
        <v>9339</v>
      </c>
      <c r="L807" s="28" t="s">
        <v>9340</v>
      </c>
      <c r="M807" s="28" t="s">
        <v>9341</v>
      </c>
      <c r="N807" s="28" t="s">
        <v>8038</v>
      </c>
      <c r="O807" s="28" t="s">
        <v>8670</v>
      </c>
      <c r="P807" s="29" t="str">
        <f t="array" ref="P807">IFERROR(XLOOKUP(A807, '2_Capability_Map'!$C$2:$C$200, '2_Capability_Map'!$M$2:$M$200, "Active"), "Active")</f>
        <v>Active</v>
      </c>
    </row>
    <row r="808" ht="15.75" customHeight="1">
      <c r="A808" s="28" t="s">
        <v>898</v>
      </c>
      <c r="B808" s="28" t="s">
        <v>899</v>
      </c>
      <c r="C808" s="28" t="s">
        <v>8116</v>
      </c>
      <c r="D808" s="28" t="s">
        <v>8727</v>
      </c>
      <c r="E808" s="28" t="s">
        <v>1555</v>
      </c>
      <c r="F808" s="34" t="s">
        <v>8011</v>
      </c>
      <c r="G808" s="28" t="s">
        <v>8663</v>
      </c>
      <c r="H808" s="42" t="s">
        <v>8672</v>
      </c>
      <c r="I808" s="28" t="s">
        <v>8730</v>
      </c>
      <c r="J808" s="28" t="s">
        <v>8674</v>
      </c>
      <c r="K808" s="28" t="s">
        <v>9339</v>
      </c>
      <c r="L808" s="28" t="s">
        <v>9342</v>
      </c>
      <c r="M808" s="28" t="s">
        <v>9343</v>
      </c>
      <c r="N808" s="28" t="s">
        <v>8038</v>
      </c>
      <c r="O808" s="28" t="s">
        <v>8670</v>
      </c>
      <c r="P808" s="29" t="str">
        <f t="array" ref="P808">IFERROR(XLOOKUP(A808, '2_Capability_Map'!$C$2:$C$200, '2_Capability_Map'!$M$2:$M$200, "Active"), "Active")</f>
        <v>Active</v>
      </c>
    </row>
    <row r="809" ht="15.75" customHeight="1">
      <c r="A809" s="28" t="s">
        <v>898</v>
      </c>
      <c r="B809" s="28" t="s">
        <v>899</v>
      </c>
      <c r="C809" s="28" t="s">
        <v>8116</v>
      </c>
      <c r="D809" s="28" t="s">
        <v>8727</v>
      </c>
      <c r="E809" s="28" t="s">
        <v>8732</v>
      </c>
      <c r="F809" s="34" t="s">
        <v>8011</v>
      </c>
      <c r="G809" s="28" t="s">
        <v>8663</v>
      </c>
      <c r="H809" s="42" t="s">
        <v>8672</v>
      </c>
      <c r="I809" s="28" t="s">
        <v>8733</v>
      </c>
      <c r="J809" s="28" t="s">
        <v>8674</v>
      </c>
      <c r="K809" s="28" t="s">
        <v>9339</v>
      </c>
      <c r="L809" s="28" t="s">
        <v>9340</v>
      </c>
      <c r="M809" s="28" t="s">
        <v>9341</v>
      </c>
      <c r="N809" s="28" t="s">
        <v>8038</v>
      </c>
      <c r="O809" s="28" t="s">
        <v>8670</v>
      </c>
      <c r="P809" s="29" t="str">
        <f t="array" ref="P809">IFERROR(XLOOKUP(A809, '2_Capability_Map'!$C$2:$C$200, '2_Capability_Map'!$M$2:$M$200, "Active"), "Active")</f>
        <v>Active</v>
      </c>
    </row>
    <row r="810" ht="15.75" customHeight="1">
      <c r="A810" s="28" t="s">
        <v>905</v>
      </c>
      <c r="B810" s="28" t="s">
        <v>906</v>
      </c>
      <c r="C810" s="28" t="s">
        <v>8116</v>
      </c>
      <c r="D810" s="28" t="s">
        <v>8727</v>
      </c>
      <c r="E810" s="28" t="s">
        <v>1527</v>
      </c>
      <c r="F810" s="34" t="s">
        <v>8011</v>
      </c>
      <c r="G810" s="28" t="s">
        <v>8663</v>
      </c>
      <c r="H810" s="42" t="s">
        <v>8672</v>
      </c>
      <c r="I810" s="28" t="s">
        <v>8728</v>
      </c>
      <c r="J810" s="28" t="s">
        <v>8674</v>
      </c>
      <c r="K810" s="28" t="s">
        <v>9344</v>
      </c>
      <c r="L810" s="28" t="s">
        <v>9345</v>
      </c>
      <c r="M810" s="28" t="s">
        <v>9346</v>
      </c>
      <c r="N810" s="28" t="s">
        <v>8038</v>
      </c>
      <c r="O810" s="28" t="s">
        <v>8670</v>
      </c>
      <c r="P810" s="29" t="str">
        <f t="array" ref="P810">IFERROR(XLOOKUP(A810, '2_Capability_Map'!$C$2:$C$200, '2_Capability_Map'!$M$2:$M$200, "Active"), "Active")</f>
        <v>Active</v>
      </c>
    </row>
    <row r="811" ht="15.75" customHeight="1">
      <c r="A811" s="28" t="s">
        <v>905</v>
      </c>
      <c r="B811" s="28" t="s">
        <v>906</v>
      </c>
      <c r="C811" s="28" t="s">
        <v>8116</v>
      </c>
      <c r="D811" s="28" t="s">
        <v>8727</v>
      </c>
      <c r="E811" s="28" t="s">
        <v>1555</v>
      </c>
      <c r="F811" s="34" t="s">
        <v>8011</v>
      </c>
      <c r="G811" s="28" t="s">
        <v>8663</v>
      </c>
      <c r="H811" s="42" t="s">
        <v>8672</v>
      </c>
      <c r="I811" s="28" t="s">
        <v>8730</v>
      </c>
      <c r="J811" s="28" t="s">
        <v>8674</v>
      </c>
      <c r="K811" s="28" t="s">
        <v>9344</v>
      </c>
      <c r="L811" s="28" t="s">
        <v>9347</v>
      </c>
      <c r="M811" s="28" t="s">
        <v>9348</v>
      </c>
      <c r="N811" s="28" t="s">
        <v>8038</v>
      </c>
      <c r="O811" s="28" t="s">
        <v>8670</v>
      </c>
      <c r="P811" s="29" t="str">
        <f t="array" ref="P811">IFERROR(XLOOKUP(A811, '2_Capability_Map'!$C$2:$C$200, '2_Capability_Map'!$M$2:$M$200, "Active"), "Active")</f>
        <v>Active</v>
      </c>
    </row>
    <row r="812" ht="15.75" customHeight="1">
      <c r="A812" s="28" t="s">
        <v>905</v>
      </c>
      <c r="B812" s="28" t="s">
        <v>906</v>
      </c>
      <c r="C812" s="28" t="s">
        <v>8116</v>
      </c>
      <c r="D812" s="28" t="s">
        <v>8727</v>
      </c>
      <c r="E812" s="28" t="s">
        <v>8732</v>
      </c>
      <c r="F812" s="34" t="s">
        <v>8011</v>
      </c>
      <c r="G812" s="28" t="s">
        <v>8663</v>
      </c>
      <c r="H812" s="42" t="s">
        <v>8672</v>
      </c>
      <c r="I812" s="28" t="s">
        <v>8733</v>
      </c>
      <c r="J812" s="28" t="s">
        <v>8674</v>
      </c>
      <c r="K812" s="28" t="s">
        <v>9344</v>
      </c>
      <c r="L812" s="28" t="s">
        <v>9345</v>
      </c>
      <c r="M812" s="28" t="s">
        <v>9346</v>
      </c>
      <c r="N812" s="28" t="s">
        <v>8038</v>
      </c>
      <c r="O812" s="28" t="s">
        <v>8670</v>
      </c>
      <c r="P812" s="29" t="str">
        <f t="array" ref="P812">IFERROR(XLOOKUP(A812, '2_Capability_Map'!$C$2:$C$200, '2_Capability_Map'!$M$2:$M$200, "Active"), "Active")</f>
        <v>Active</v>
      </c>
    </row>
    <row r="813" ht="15.75" customHeight="1">
      <c r="A813" s="28" t="s">
        <v>910</v>
      </c>
      <c r="B813" s="28" t="s">
        <v>911</v>
      </c>
      <c r="C813" s="28" t="s">
        <v>8116</v>
      </c>
      <c r="D813" s="28" t="s">
        <v>8727</v>
      </c>
      <c r="E813" s="28" t="s">
        <v>1527</v>
      </c>
      <c r="F813" s="34" t="s">
        <v>8011</v>
      </c>
      <c r="G813" s="28" t="s">
        <v>8663</v>
      </c>
      <c r="H813" s="42" t="s">
        <v>8672</v>
      </c>
      <c r="I813" s="28" t="s">
        <v>8728</v>
      </c>
      <c r="J813" s="28" t="s">
        <v>8674</v>
      </c>
      <c r="K813" s="28" t="s">
        <v>9349</v>
      </c>
      <c r="L813" s="28" t="s">
        <v>9350</v>
      </c>
      <c r="M813" s="28" t="s">
        <v>9351</v>
      </c>
      <c r="N813" s="28" t="s">
        <v>8038</v>
      </c>
      <c r="O813" s="28" t="s">
        <v>8670</v>
      </c>
      <c r="P813" s="29" t="str">
        <f t="array" ref="P813">IFERROR(XLOOKUP(A813, '2_Capability_Map'!$C$2:$C$200, '2_Capability_Map'!$M$2:$M$200, "Active"), "Active")</f>
        <v>Active</v>
      </c>
    </row>
    <row r="814" ht="15.75" customHeight="1">
      <c r="A814" s="28" t="s">
        <v>910</v>
      </c>
      <c r="B814" s="28" t="s">
        <v>911</v>
      </c>
      <c r="C814" s="28" t="s">
        <v>8116</v>
      </c>
      <c r="D814" s="28" t="s">
        <v>8727</v>
      </c>
      <c r="E814" s="28" t="s">
        <v>1555</v>
      </c>
      <c r="F814" s="34" t="s">
        <v>8011</v>
      </c>
      <c r="G814" s="28" t="s">
        <v>8663</v>
      </c>
      <c r="H814" s="42" t="s">
        <v>8672</v>
      </c>
      <c r="I814" s="28" t="s">
        <v>8730</v>
      </c>
      <c r="J814" s="28" t="s">
        <v>8674</v>
      </c>
      <c r="K814" s="28" t="s">
        <v>9349</v>
      </c>
      <c r="L814" s="28" t="s">
        <v>9352</v>
      </c>
      <c r="M814" s="28" t="s">
        <v>9353</v>
      </c>
      <c r="N814" s="28" t="s">
        <v>8038</v>
      </c>
      <c r="O814" s="28" t="s">
        <v>8670</v>
      </c>
      <c r="P814" s="29" t="str">
        <f t="array" ref="P814">IFERROR(XLOOKUP(A814, '2_Capability_Map'!$C$2:$C$200, '2_Capability_Map'!$M$2:$M$200, "Active"), "Active")</f>
        <v>Active</v>
      </c>
    </row>
    <row r="815" ht="15.75" customHeight="1">
      <c r="A815" s="28" t="s">
        <v>910</v>
      </c>
      <c r="B815" s="28" t="s">
        <v>911</v>
      </c>
      <c r="C815" s="28" t="s">
        <v>8116</v>
      </c>
      <c r="D815" s="28" t="s">
        <v>8727</v>
      </c>
      <c r="E815" s="28" t="s">
        <v>8732</v>
      </c>
      <c r="F815" s="34" t="s">
        <v>8011</v>
      </c>
      <c r="G815" s="28" t="s">
        <v>8663</v>
      </c>
      <c r="H815" s="42" t="s">
        <v>8672</v>
      </c>
      <c r="I815" s="28" t="s">
        <v>8733</v>
      </c>
      <c r="J815" s="28" t="s">
        <v>8674</v>
      </c>
      <c r="K815" s="28" t="s">
        <v>9349</v>
      </c>
      <c r="L815" s="28" t="s">
        <v>9350</v>
      </c>
      <c r="M815" s="28" t="s">
        <v>9351</v>
      </c>
      <c r="N815" s="28" t="s">
        <v>8038</v>
      </c>
      <c r="O815" s="28" t="s">
        <v>8670</v>
      </c>
      <c r="P815" s="29" t="str">
        <f t="array" ref="P815">IFERROR(XLOOKUP(A815, '2_Capability_Map'!$C$2:$C$200, '2_Capability_Map'!$M$2:$M$200, "Active"), "Active")</f>
        <v>Active</v>
      </c>
    </row>
    <row r="816" ht="15.75" customHeight="1">
      <c r="A816" s="28" t="s">
        <v>916</v>
      </c>
      <c r="B816" s="28" t="s">
        <v>917</v>
      </c>
      <c r="C816" s="28" t="s">
        <v>8189</v>
      </c>
      <c r="D816" s="28" t="s">
        <v>8190</v>
      </c>
      <c r="E816" s="28" t="s">
        <v>9111</v>
      </c>
      <c r="F816" s="34" t="s">
        <v>8011</v>
      </c>
      <c r="G816" s="28" t="s">
        <v>8663</v>
      </c>
      <c r="H816" s="41" t="s">
        <v>8664</v>
      </c>
      <c r="I816" s="28" t="s">
        <v>9112</v>
      </c>
      <c r="J816" s="28" t="s">
        <v>8666</v>
      </c>
      <c r="K816" s="28" t="s">
        <v>9354</v>
      </c>
      <c r="L816" s="28" t="s">
        <v>9355</v>
      </c>
      <c r="M816" s="28" t="s">
        <v>8669</v>
      </c>
      <c r="N816" s="28" t="s">
        <v>8038</v>
      </c>
      <c r="O816" s="28" t="s">
        <v>8670</v>
      </c>
      <c r="P816" s="29" t="str">
        <f t="array" ref="P816">IFERROR(XLOOKUP(A816, '2_Capability_Map'!$C$2:$C$200, '2_Capability_Map'!$M$2:$M$200, "Active"), "Active")</f>
        <v>Active</v>
      </c>
    </row>
    <row r="817" ht="15.75" customHeight="1">
      <c r="A817" s="28" t="s">
        <v>916</v>
      </c>
      <c r="B817" s="28" t="s">
        <v>917</v>
      </c>
      <c r="C817" s="28" t="s">
        <v>8010</v>
      </c>
      <c r="D817" s="28" t="s">
        <v>8926</v>
      </c>
      <c r="E817" s="28" t="s">
        <v>8927</v>
      </c>
      <c r="F817" s="34" t="s">
        <v>8011</v>
      </c>
      <c r="G817" s="28" t="s">
        <v>8663</v>
      </c>
      <c r="H817" s="42" t="s">
        <v>8672</v>
      </c>
      <c r="I817" s="28" t="s">
        <v>8928</v>
      </c>
      <c r="J817" s="28" t="s">
        <v>8674</v>
      </c>
      <c r="K817" s="28" t="s">
        <v>9356</v>
      </c>
      <c r="L817" s="28" t="s">
        <v>5578</v>
      </c>
      <c r="M817" s="28" t="s">
        <v>8669</v>
      </c>
      <c r="N817" s="28" t="s">
        <v>8023</v>
      </c>
      <c r="O817" s="28" t="s">
        <v>8670</v>
      </c>
      <c r="P817" s="29" t="str">
        <f t="array" ref="P817">IFERROR(XLOOKUP(A817, '2_Capability_Map'!$C$2:$C$200, '2_Capability_Map'!$M$2:$M$200, "Active"), "Active")</f>
        <v>Active</v>
      </c>
    </row>
    <row r="818" ht="15.75" customHeight="1">
      <c r="A818" s="28" t="s">
        <v>916</v>
      </c>
      <c r="B818" s="28" t="s">
        <v>917</v>
      </c>
      <c r="C818" s="28" t="s">
        <v>8010</v>
      </c>
      <c r="D818" s="28" t="s">
        <v>8926</v>
      </c>
      <c r="E818" s="28" t="s">
        <v>1822</v>
      </c>
      <c r="F818" s="34" t="s">
        <v>8011</v>
      </c>
      <c r="G818" s="28" t="s">
        <v>8663</v>
      </c>
      <c r="H818" s="42" t="s">
        <v>8672</v>
      </c>
      <c r="I818" s="28" t="s">
        <v>8930</v>
      </c>
      <c r="J818" s="28" t="s">
        <v>8674</v>
      </c>
      <c r="K818" s="28" t="s">
        <v>9356</v>
      </c>
      <c r="L818" s="28" t="s">
        <v>5590</v>
      </c>
      <c r="M818" s="28" t="s">
        <v>8669</v>
      </c>
      <c r="N818" s="28" t="s">
        <v>8933</v>
      </c>
      <c r="O818" s="28" t="s">
        <v>8670</v>
      </c>
      <c r="P818" s="29" t="str">
        <f t="array" ref="P818">IFERROR(XLOOKUP(A818, '2_Capability_Map'!$C$2:$C$200, '2_Capability_Map'!$M$2:$M$200, "Active"), "Active")</f>
        <v>Active</v>
      </c>
    </row>
    <row r="819" ht="15.75" customHeight="1">
      <c r="A819" s="28" t="s">
        <v>924</v>
      </c>
      <c r="B819" s="28" t="s">
        <v>925</v>
      </c>
      <c r="C819" s="28" t="s">
        <v>8189</v>
      </c>
      <c r="D819" s="28" t="s">
        <v>8190</v>
      </c>
      <c r="E819" s="28" t="s">
        <v>9111</v>
      </c>
      <c r="F819" s="34" t="s">
        <v>8011</v>
      </c>
      <c r="G819" s="28" t="s">
        <v>8663</v>
      </c>
      <c r="H819" s="41" t="s">
        <v>8664</v>
      </c>
      <c r="I819" s="28" t="s">
        <v>9112</v>
      </c>
      <c r="J819" s="28" t="s">
        <v>8666</v>
      </c>
      <c r="K819" s="28" t="s">
        <v>9357</v>
      </c>
      <c r="L819" s="28" t="s">
        <v>9358</v>
      </c>
      <c r="M819" s="28" t="s">
        <v>8669</v>
      </c>
      <c r="N819" s="28" t="s">
        <v>8038</v>
      </c>
      <c r="O819" s="28" t="s">
        <v>8670</v>
      </c>
      <c r="P819" s="29" t="str">
        <f t="array" ref="P819">IFERROR(XLOOKUP(A819, '2_Capability_Map'!$C$2:$C$200, '2_Capability_Map'!$M$2:$M$200, "Active"), "Active")</f>
        <v>Active</v>
      </c>
    </row>
    <row r="820" ht="15.75" customHeight="1">
      <c r="A820" s="28" t="s">
        <v>924</v>
      </c>
      <c r="B820" s="28" t="s">
        <v>925</v>
      </c>
      <c r="C820" s="28" t="s">
        <v>8010</v>
      </c>
      <c r="D820" s="28" t="s">
        <v>8926</v>
      </c>
      <c r="E820" s="28" t="s">
        <v>8927</v>
      </c>
      <c r="F820" s="34" t="s">
        <v>8011</v>
      </c>
      <c r="G820" s="28" t="s">
        <v>8663</v>
      </c>
      <c r="H820" s="42" t="s">
        <v>8672</v>
      </c>
      <c r="I820" s="28" t="s">
        <v>8928</v>
      </c>
      <c r="J820" s="28" t="s">
        <v>8674</v>
      </c>
      <c r="K820" s="28" t="s">
        <v>9359</v>
      </c>
      <c r="L820" s="28" t="s">
        <v>5602</v>
      </c>
      <c r="M820" s="28" t="s">
        <v>8669</v>
      </c>
      <c r="N820" s="28" t="s">
        <v>8023</v>
      </c>
      <c r="O820" s="28" t="s">
        <v>8670</v>
      </c>
      <c r="P820" s="29" t="str">
        <f t="array" ref="P820">IFERROR(XLOOKUP(A820, '2_Capability_Map'!$C$2:$C$200, '2_Capability_Map'!$M$2:$M$200, "Active"), "Active")</f>
        <v>Active</v>
      </c>
    </row>
    <row r="821" ht="15.75" customHeight="1">
      <c r="A821" s="28" t="s">
        <v>924</v>
      </c>
      <c r="B821" s="28" t="s">
        <v>925</v>
      </c>
      <c r="C821" s="28" t="s">
        <v>8010</v>
      </c>
      <c r="D821" s="28" t="s">
        <v>8926</v>
      </c>
      <c r="E821" s="28" t="s">
        <v>1822</v>
      </c>
      <c r="F821" s="34" t="s">
        <v>8011</v>
      </c>
      <c r="G821" s="28" t="s">
        <v>8663</v>
      </c>
      <c r="H821" s="42" t="s">
        <v>8672</v>
      </c>
      <c r="I821" s="28" t="s">
        <v>8930</v>
      </c>
      <c r="J821" s="28" t="s">
        <v>8674</v>
      </c>
      <c r="K821" s="28" t="s">
        <v>9359</v>
      </c>
      <c r="L821" s="28" t="s">
        <v>5620</v>
      </c>
      <c r="M821" s="28" t="s">
        <v>8669</v>
      </c>
      <c r="N821" s="28" t="s">
        <v>8933</v>
      </c>
      <c r="O821" s="28" t="s">
        <v>8670</v>
      </c>
      <c r="P821" s="29" t="str">
        <f t="array" ref="P821">IFERROR(XLOOKUP(A821, '2_Capability_Map'!$C$2:$C$200, '2_Capability_Map'!$M$2:$M$200, "Active"), "Active")</f>
        <v>Active</v>
      </c>
    </row>
    <row r="822" ht="15.75" customHeight="1">
      <c r="A822" s="28" t="s">
        <v>929</v>
      </c>
      <c r="B822" s="28" t="s">
        <v>930</v>
      </c>
      <c r="C822" s="28" t="s">
        <v>8189</v>
      </c>
      <c r="D822" s="28" t="s">
        <v>8190</v>
      </c>
      <c r="E822" s="28" t="s">
        <v>9111</v>
      </c>
      <c r="F822" s="34" t="s">
        <v>8011</v>
      </c>
      <c r="G822" s="28" t="s">
        <v>8663</v>
      </c>
      <c r="H822" s="41" t="s">
        <v>8664</v>
      </c>
      <c r="I822" s="28" t="s">
        <v>9112</v>
      </c>
      <c r="J822" s="28" t="s">
        <v>8666</v>
      </c>
      <c r="K822" s="28" t="s">
        <v>9360</v>
      </c>
      <c r="L822" s="28" t="s">
        <v>9361</v>
      </c>
      <c r="M822" s="28" t="s">
        <v>8669</v>
      </c>
      <c r="N822" s="28" t="s">
        <v>8038</v>
      </c>
      <c r="O822" s="28" t="s">
        <v>8670</v>
      </c>
      <c r="P822" s="29" t="str">
        <f t="array" ref="P822">IFERROR(XLOOKUP(A822, '2_Capability_Map'!$C$2:$C$200, '2_Capability_Map'!$M$2:$M$200, "Active"), "Active")</f>
        <v>Active</v>
      </c>
    </row>
    <row r="823" ht="15.75" customHeight="1">
      <c r="A823" s="28" t="s">
        <v>929</v>
      </c>
      <c r="B823" s="28" t="s">
        <v>930</v>
      </c>
      <c r="C823" s="28" t="s">
        <v>8010</v>
      </c>
      <c r="D823" s="28" t="s">
        <v>8926</v>
      </c>
      <c r="E823" s="28" t="s">
        <v>8927</v>
      </c>
      <c r="F823" s="34" t="s">
        <v>8011</v>
      </c>
      <c r="G823" s="28" t="s">
        <v>8663</v>
      </c>
      <c r="H823" s="42" t="s">
        <v>8672</v>
      </c>
      <c r="I823" s="28" t="s">
        <v>8928</v>
      </c>
      <c r="J823" s="28" t="s">
        <v>8674</v>
      </c>
      <c r="K823" s="28" t="s">
        <v>9362</v>
      </c>
      <c r="L823" s="28" t="s">
        <v>5626</v>
      </c>
      <c r="M823" s="28" t="s">
        <v>8669</v>
      </c>
      <c r="N823" s="28" t="s">
        <v>8023</v>
      </c>
      <c r="O823" s="28" t="s">
        <v>8670</v>
      </c>
      <c r="P823" s="29" t="str">
        <f t="array" ref="P823">IFERROR(XLOOKUP(A823, '2_Capability_Map'!$C$2:$C$200, '2_Capability_Map'!$M$2:$M$200, "Active"), "Active")</f>
        <v>Active</v>
      </c>
    </row>
    <row r="824" ht="15.75" customHeight="1">
      <c r="A824" s="28" t="s">
        <v>929</v>
      </c>
      <c r="B824" s="28" t="s">
        <v>930</v>
      </c>
      <c r="C824" s="28" t="s">
        <v>8010</v>
      </c>
      <c r="D824" s="28" t="s">
        <v>8926</v>
      </c>
      <c r="E824" s="28" t="s">
        <v>1822</v>
      </c>
      <c r="F824" s="34" t="s">
        <v>8011</v>
      </c>
      <c r="G824" s="28" t="s">
        <v>8663</v>
      </c>
      <c r="H824" s="42" t="s">
        <v>8672</v>
      </c>
      <c r="I824" s="28" t="s">
        <v>8930</v>
      </c>
      <c r="J824" s="28" t="s">
        <v>8674</v>
      </c>
      <c r="K824" s="28" t="s">
        <v>9362</v>
      </c>
      <c r="L824" s="28" t="s">
        <v>5638</v>
      </c>
      <c r="M824" s="28" t="s">
        <v>8669</v>
      </c>
      <c r="N824" s="28" t="s">
        <v>8933</v>
      </c>
      <c r="O824" s="28" t="s">
        <v>8670</v>
      </c>
      <c r="P824" s="29" t="str">
        <f t="array" ref="P824">IFERROR(XLOOKUP(A824, '2_Capability_Map'!$C$2:$C$200, '2_Capability_Map'!$M$2:$M$200, "Active"), "Active")</f>
        <v>Active</v>
      </c>
    </row>
    <row r="825" ht="15.75" customHeight="1">
      <c r="A825" s="28" t="s">
        <v>934</v>
      </c>
      <c r="B825" s="28" t="s">
        <v>935</v>
      </c>
      <c r="C825" s="28" t="s">
        <v>8189</v>
      </c>
      <c r="D825" s="28" t="s">
        <v>8190</v>
      </c>
      <c r="E825" s="28" t="s">
        <v>9111</v>
      </c>
      <c r="F825" s="34" t="s">
        <v>8011</v>
      </c>
      <c r="G825" s="28" t="s">
        <v>8663</v>
      </c>
      <c r="H825" s="41" t="s">
        <v>8664</v>
      </c>
      <c r="I825" s="28" t="s">
        <v>9112</v>
      </c>
      <c r="J825" s="28" t="s">
        <v>8666</v>
      </c>
      <c r="K825" s="28" t="s">
        <v>9363</v>
      </c>
      <c r="L825" s="28" t="s">
        <v>9364</v>
      </c>
      <c r="M825" s="28" t="s">
        <v>8669</v>
      </c>
      <c r="N825" s="28" t="s">
        <v>8038</v>
      </c>
      <c r="O825" s="28" t="s">
        <v>8670</v>
      </c>
      <c r="P825" s="29" t="str">
        <f t="array" ref="P825">IFERROR(XLOOKUP(A825, '2_Capability_Map'!$C$2:$C$200, '2_Capability_Map'!$M$2:$M$200, "Active"), "Active")</f>
        <v>Active</v>
      </c>
    </row>
    <row r="826" ht="15.75" customHeight="1">
      <c r="A826" s="28" t="s">
        <v>934</v>
      </c>
      <c r="B826" s="28" t="s">
        <v>935</v>
      </c>
      <c r="C826" s="28" t="s">
        <v>8010</v>
      </c>
      <c r="D826" s="28" t="s">
        <v>8926</v>
      </c>
      <c r="E826" s="28" t="s">
        <v>8927</v>
      </c>
      <c r="F826" s="34" t="s">
        <v>8011</v>
      </c>
      <c r="G826" s="28" t="s">
        <v>8663</v>
      </c>
      <c r="H826" s="42" t="s">
        <v>8672</v>
      </c>
      <c r="I826" s="28" t="s">
        <v>8928</v>
      </c>
      <c r="J826" s="28" t="s">
        <v>8674</v>
      </c>
      <c r="K826" s="28" t="s">
        <v>9365</v>
      </c>
      <c r="L826" s="28" t="s">
        <v>5650</v>
      </c>
      <c r="M826" s="28" t="s">
        <v>8669</v>
      </c>
      <c r="N826" s="28" t="s">
        <v>8023</v>
      </c>
      <c r="O826" s="28" t="s">
        <v>8670</v>
      </c>
      <c r="P826" s="29" t="str">
        <f t="array" ref="P826">IFERROR(XLOOKUP(A826, '2_Capability_Map'!$C$2:$C$200, '2_Capability_Map'!$M$2:$M$200, "Active"), "Active")</f>
        <v>Active</v>
      </c>
    </row>
    <row r="827" ht="15.75" customHeight="1">
      <c r="A827" s="28" t="s">
        <v>934</v>
      </c>
      <c r="B827" s="28" t="s">
        <v>935</v>
      </c>
      <c r="C827" s="28" t="s">
        <v>8010</v>
      </c>
      <c r="D827" s="28" t="s">
        <v>8926</v>
      </c>
      <c r="E827" s="28" t="s">
        <v>1822</v>
      </c>
      <c r="F827" s="34" t="s">
        <v>8011</v>
      </c>
      <c r="G827" s="28" t="s">
        <v>8663</v>
      </c>
      <c r="H827" s="42" t="s">
        <v>8672</v>
      </c>
      <c r="I827" s="28" t="s">
        <v>8930</v>
      </c>
      <c r="J827" s="28" t="s">
        <v>8674</v>
      </c>
      <c r="K827" s="28" t="s">
        <v>9365</v>
      </c>
      <c r="L827" s="28" t="s">
        <v>5656</v>
      </c>
      <c r="M827" s="28" t="s">
        <v>8669</v>
      </c>
      <c r="N827" s="28" t="s">
        <v>8933</v>
      </c>
      <c r="O827" s="28" t="s">
        <v>8670</v>
      </c>
      <c r="P827" s="29" t="str">
        <f t="array" ref="P827">IFERROR(XLOOKUP(A827, '2_Capability_Map'!$C$2:$C$200, '2_Capability_Map'!$M$2:$M$200, "Active"), "Active")</f>
        <v>Active</v>
      </c>
    </row>
    <row r="828" ht="15.75" customHeight="1">
      <c r="A828" s="28" t="s">
        <v>939</v>
      </c>
      <c r="B828" s="28" t="s">
        <v>940</v>
      </c>
      <c r="C828" s="28" t="s">
        <v>8189</v>
      </c>
      <c r="D828" s="28" t="s">
        <v>8190</v>
      </c>
      <c r="E828" s="28" t="s">
        <v>9111</v>
      </c>
      <c r="F828" s="34" t="s">
        <v>8011</v>
      </c>
      <c r="G828" s="28" t="s">
        <v>8663</v>
      </c>
      <c r="H828" s="41" t="s">
        <v>8664</v>
      </c>
      <c r="I828" s="28" t="s">
        <v>9112</v>
      </c>
      <c r="J828" s="28" t="s">
        <v>8666</v>
      </c>
      <c r="K828" s="28" t="s">
        <v>9366</v>
      </c>
      <c r="L828" s="28" t="s">
        <v>9367</v>
      </c>
      <c r="M828" s="28" t="s">
        <v>8669</v>
      </c>
      <c r="N828" s="28" t="s">
        <v>8038</v>
      </c>
      <c r="O828" s="28" t="s">
        <v>8670</v>
      </c>
      <c r="P828" s="29" t="str">
        <f t="array" ref="P828">IFERROR(XLOOKUP(A828, '2_Capability_Map'!$C$2:$C$200, '2_Capability_Map'!$M$2:$M$200, "Active"), "Active")</f>
        <v>Active</v>
      </c>
    </row>
    <row r="829" ht="15.75" customHeight="1">
      <c r="A829" s="28" t="s">
        <v>939</v>
      </c>
      <c r="B829" s="28" t="s">
        <v>940</v>
      </c>
      <c r="C829" s="28" t="s">
        <v>8010</v>
      </c>
      <c r="D829" s="28" t="s">
        <v>8926</v>
      </c>
      <c r="E829" s="28" t="s">
        <v>8927</v>
      </c>
      <c r="F829" s="34" t="s">
        <v>8011</v>
      </c>
      <c r="G829" s="28" t="s">
        <v>8663</v>
      </c>
      <c r="H829" s="42" t="s">
        <v>8672</v>
      </c>
      <c r="I829" s="28" t="s">
        <v>8928</v>
      </c>
      <c r="J829" s="28" t="s">
        <v>8674</v>
      </c>
      <c r="K829" s="28" t="s">
        <v>9368</v>
      </c>
      <c r="L829" s="28" t="s">
        <v>5674</v>
      </c>
      <c r="M829" s="28" t="s">
        <v>8669</v>
      </c>
      <c r="N829" s="28" t="s">
        <v>8023</v>
      </c>
      <c r="O829" s="28" t="s">
        <v>8670</v>
      </c>
      <c r="P829" s="29" t="str">
        <f t="array" ref="P829">IFERROR(XLOOKUP(A829, '2_Capability_Map'!$C$2:$C$200, '2_Capability_Map'!$M$2:$M$200, "Active"), "Active")</f>
        <v>Active</v>
      </c>
    </row>
    <row r="830" ht="15.75" customHeight="1">
      <c r="A830" s="28" t="s">
        <v>939</v>
      </c>
      <c r="B830" s="28" t="s">
        <v>940</v>
      </c>
      <c r="C830" s="28" t="s">
        <v>8010</v>
      </c>
      <c r="D830" s="28" t="s">
        <v>8926</v>
      </c>
      <c r="E830" s="28" t="s">
        <v>1822</v>
      </c>
      <c r="F830" s="34" t="s">
        <v>8011</v>
      </c>
      <c r="G830" s="28" t="s">
        <v>8663</v>
      </c>
      <c r="H830" s="42" t="s">
        <v>8672</v>
      </c>
      <c r="I830" s="28" t="s">
        <v>8930</v>
      </c>
      <c r="J830" s="28" t="s">
        <v>8674</v>
      </c>
      <c r="K830" s="28" t="s">
        <v>9368</v>
      </c>
      <c r="L830" s="28" t="s">
        <v>5692</v>
      </c>
      <c r="M830" s="28" t="s">
        <v>8669</v>
      </c>
      <c r="N830" s="28" t="s">
        <v>8933</v>
      </c>
      <c r="O830" s="28" t="s">
        <v>8670</v>
      </c>
      <c r="P830" s="29" t="str">
        <f t="array" ref="P830">IFERROR(XLOOKUP(A830, '2_Capability_Map'!$C$2:$C$200, '2_Capability_Map'!$M$2:$M$200, "Active"), "Active")</f>
        <v>Active</v>
      </c>
    </row>
    <row r="831" ht="15.75" customHeight="1">
      <c r="A831" s="28" t="s">
        <v>945</v>
      </c>
      <c r="B831" s="28" t="s">
        <v>946</v>
      </c>
      <c r="C831" s="28" t="s">
        <v>8116</v>
      </c>
      <c r="D831" s="28" t="s">
        <v>8727</v>
      </c>
      <c r="E831" s="28" t="s">
        <v>1527</v>
      </c>
      <c r="F831" s="34" t="s">
        <v>8011</v>
      </c>
      <c r="G831" s="28" t="s">
        <v>8663</v>
      </c>
      <c r="H831" s="42" t="s">
        <v>8672</v>
      </c>
      <c r="I831" s="28" t="s">
        <v>8728</v>
      </c>
      <c r="J831" s="28" t="s">
        <v>8674</v>
      </c>
      <c r="K831" s="28" t="s">
        <v>9369</v>
      </c>
      <c r="L831" s="28" t="s">
        <v>9370</v>
      </c>
      <c r="M831" s="28" t="s">
        <v>5703</v>
      </c>
      <c r="N831" s="28" t="s">
        <v>8038</v>
      </c>
      <c r="O831" s="28" t="s">
        <v>8670</v>
      </c>
      <c r="P831" s="29" t="str">
        <f t="array" ref="P831">IFERROR(XLOOKUP(A831, '2_Capability_Map'!$C$2:$C$200, '2_Capability_Map'!$M$2:$M$200, "Active"), "Active")</f>
        <v>Active</v>
      </c>
    </row>
    <row r="832" ht="15.75" customHeight="1">
      <c r="A832" s="28" t="s">
        <v>945</v>
      </c>
      <c r="B832" s="28" t="s">
        <v>946</v>
      </c>
      <c r="C832" s="28" t="s">
        <v>8116</v>
      </c>
      <c r="D832" s="28" t="s">
        <v>8727</v>
      </c>
      <c r="E832" s="28" t="s">
        <v>1555</v>
      </c>
      <c r="F832" s="34" t="s">
        <v>8011</v>
      </c>
      <c r="G832" s="28" t="s">
        <v>8663</v>
      </c>
      <c r="H832" s="42" t="s">
        <v>8672</v>
      </c>
      <c r="I832" s="28" t="s">
        <v>8730</v>
      </c>
      <c r="J832" s="28" t="s">
        <v>8674</v>
      </c>
      <c r="K832" s="28" t="s">
        <v>9369</v>
      </c>
      <c r="L832" s="28" t="s">
        <v>9370</v>
      </c>
      <c r="M832" s="28" t="s">
        <v>9371</v>
      </c>
      <c r="N832" s="28" t="s">
        <v>8038</v>
      </c>
      <c r="O832" s="28" t="s">
        <v>8670</v>
      </c>
      <c r="P832" s="29" t="str">
        <f t="array" ref="P832">IFERROR(XLOOKUP(A832, '2_Capability_Map'!$C$2:$C$200, '2_Capability_Map'!$M$2:$M$200, "Active"), "Active")</f>
        <v>Active</v>
      </c>
    </row>
    <row r="833" ht="15.75" customHeight="1">
      <c r="A833" s="28" t="s">
        <v>945</v>
      </c>
      <c r="B833" s="28" t="s">
        <v>946</v>
      </c>
      <c r="C833" s="28" t="s">
        <v>8116</v>
      </c>
      <c r="D833" s="28" t="s">
        <v>8727</v>
      </c>
      <c r="E833" s="28" t="s">
        <v>8732</v>
      </c>
      <c r="F833" s="34" t="s">
        <v>8011</v>
      </c>
      <c r="G833" s="28" t="s">
        <v>8663</v>
      </c>
      <c r="H833" s="42" t="s">
        <v>8672</v>
      </c>
      <c r="I833" s="28" t="s">
        <v>8733</v>
      </c>
      <c r="J833" s="28" t="s">
        <v>8674</v>
      </c>
      <c r="K833" s="28" t="s">
        <v>9369</v>
      </c>
      <c r="L833" s="28" t="s">
        <v>9370</v>
      </c>
      <c r="M833" s="28" t="s">
        <v>5703</v>
      </c>
      <c r="N833" s="28" t="s">
        <v>8038</v>
      </c>
      <c r="O833" s="28" t="s">
        <v>8670</v>
      </c>
      <c r="P833" s="29" t="str">
        <f t="array" ref="P833">IFERROR(XLOOKUP(A833, '2_Capability_Map'!$C$2:$C$200, '2_Capability_Map'!$M$2:$M$200, "Active"), "Active")</f>
        <v>Active</v>
      </c>
    </row>
    <row r="834" ht="15.75" customHeight="1">
      <c r="A834" s="28" t="s">
        <v>945</v>
      </c>
      <c r="B834" s="28" t="s">
        <v>946</v>
      </c>
      <c r="C834" s="28" t="s">
        <v>8056</v>
      </c>
      <c r="D834" s="28" t="s">
        <v>8734</v>
      </c>
      <c r="E834" s="28" t="s">
        <v>8735</v>
      </c>
      <c r="F834" s="34" t="s">
        <v>8011</v>
      </c>
      <c r="G834" s="28" t="s">
        <v>8736</v>
      </c>
      <c r="H834" s="42" t="s">
        <v>8672</v>
      </c>
      <c r="I834" s="28" t="s">
        <v>8737</v>
      </c>
      <c r="J834" s="28" t="s">
        <v>8674</v>
      </c>
      <c r="K834" s="28" t="s">
        <v>9369</v>
      </c>
      <c r="L834" s="28" t="s">
        <v>5704</v>
      </c>
      <c r="M834" s="28" t="s">
        <v>5703</v>
      </c>
      <c r="N834" s="28" t="s">
        <v>8038</v>
      </c>
      <c r="O834" s="28" t="s">
        <v>8670</v>
      </c>
      <c r="P834" s="29" t="str">
        <f t="array" ref="P834">IFERROR(XLOOKUP(A834, '2_Capability_Map'!$C$2:$C$200, '2_Capability_Map'!$M$2:$M$200, "Active"), "Active")</f>
        <v>Active</v>
      </c>
    </row>
    <row r="835" ht="15.75" customHeight="1">
      <c r="A835" s="28" t="s">
        <v>945</v>
      </c>
      <c r="B835" s="28" t="s">
        <v>946</v>
      </c>
      <c r="C835" s="28" t="s">
        <v>8056</v>
      </c>
      <c r="D835" s="28" t="s">
        <v>8734</v>
      </c>
      <c r="E835" s="28" t="s">
        <v>8741</v>
      </c>
      <c r="F835" s="34" t="s">
        <v>8011</v>
      </c>
      <c r="G835" s="28" t="s">
        <v>8663</v>
      </c>
      <c r="H835" s="42" t="s">
        <v>8672</v>
      </c>
      <c r="I835" s="28" t="s">
        <v>8742</v>
      </c>
      <c r="J835" s="28" t="s">
        <v>8674</v>
      </c>
      <c r="K835" s="28" t="s">
        <v>9369</v>
      </c>
      <c r="L835" s="28" t="s">
        <v>5704</v>
      </c>
      <c r="M835" s="28" t="s">
        <v>5703</v>
      </c>
      <c r="N835" s="28" t="s">
        <v>8743</v>
      </c>
      <c r="O835" s="28" t="s">
        <v>8670</v>
      </c>
      <c r="P835" s="29" t="str">
        <f t="array" ref="P835">IFERROR(XLOOKUP(A835, '2_Capability_Map'!$C$2:$C$200, '2_Capability_Map'!$M$2:$M$200, "Active"), "Active")</f>
        <v>Active</v>
      </c>
    </row>
    <row r="836" ht="15.75" customHeight="1">
      <c r="A836" s="28" t="s">
        <v>945</v>
      </c>
      <c r="B836" s="28" t="s">
        <v>946</v>
      </c>
      <c r="C836" s="28" t="s">
        <v>8056</v>
      </c>
      <c r="D836" s="28" t="s">
        <v>8734</v>
      </c>
      <c r="E836" s="28" t="s">
        <v>8744</v>
      </c>
      <c r="F836" s="34" t="s">
        <v>8011</v>
      </c>
      <c r="G836" s="28" t="s">
        <v>8663</v>
      </c>
      <c r="H836" s="42" t="s">
        <v>8672</v>
      </c>
      <c r="I836" s="28" t="s">
        <v>8745</v>
      </c>
      <c r="J836" s="28" t="s">
        <v>8674</v>
      </c>
      <c r="K836" s="28" t="s">
        <v>9369</v>
      </c>
      <c r="L836" s="28" t="s">
        <v>5704</v>
      </c>
      <c r="M836" s="28" t="s">
        <v>5703</v>
      </c>
      <c r="N836" s="28" t="s">
        <v>8743</v>
      </c>
      <c r="O836" s="28" t="s">
        <v>8670</v>
      </c>
      <c r="P836" s="29" t="str">
        <f t="array" ref="P836">IFERROR(XLOOKUP(A836, '2_Capability_Map'!$C$2:$C$200, '2_Capability_Map'!$M$2:$M$200, "Active"), "Active")</f>
        <v>Active</v>
      </c>
    </row>
    <row r="837" ht="15.75" customHeight="1">
      <c r="A837" s="28" t="s">
        <v>945</v>
      </c>
      <c r="B837" s="28" t="s">
        <v>946</v>
      </c>
      <c r="C837" s="28" t="s">
        <v>8056</v>
      </c>
      <c r="D837" s="28" t="s">
        <v>8734</v>
      </c>
      <c r="E837" s="28" t="s">
        <v>8746</v>
      </c>
      <c r="F837" s="34" t="s">
        <v>8011</v>
      </c>
      <c r="G837" s="28" t="s">
        <v>8736</v>
      </c>
      <c r="H837" s="43" t="s">
        <v>8747</v>
      </c>
      <c r="I837" s="28" t="s">
        <v>8748</v>
      </c>
      <c r="J837" s="28" t="s">
        <v>8749</v>
      </c>
      <c r="K837" s="28" t="s">
        <v>9372</v>
      </c>
      <c r="L837" s="28" t="s">
        <v>5704</v>
      </c>
      <c r="M837" s="28" t="s">
        <v>5703</v>
      </c>
      <c r="N837" s="28" t="s">
        <v>8743</v>
      </c>
      <c r="O837" s="28" t="s">
        <v>8670</v>
      </c>
      <c r="P837" s="29" t="str">
        <f t="array" ref="P837">IFERROR(XLOOKUP(A837, '2_Capability_Map'!$C$2:$C$200, '2_Capability_Map'!$M$2:$M$200, "Active"), "Active")</f>
        <v>Active</v>
      </c>
    </row>
    <row r="838" ht="15.75" customHeight="1">
      <c r="A838" s="28" t="s">
        <v>945</v>
      </c>
      <c r="B838" s="28" t="s">
        <v>946</v>
      </c>
      <c r="C838" s="28" t="s">
        <v>8160</v>
      </c>
      <c r="D838" s="28" t="s">
        <v>8161</v>
      </c>
      <c r="E838" s="28" t="s">
        <v>8751</v>
      </c>
      <c r="F838" s="34" t="s">
        <v>8011</v>
      </c>
      <c r="G838" s="28" t="s">
        <v>8663</v>
      </c>
      <c r="H838" s="42" t="s">
        <v>8672</v>
      </c>
      <c r="I838" s="28" t="s">
        <v>8752</v>
      </c>
      <c r="J838" s="28" t="s">
        <v>8674</v>
      </c>
      <c r="K838" s="28" t="s">
        <v>9369</v>
      </c>
      <c r="L838" s="28" t="s">
        <v>9373</v>
      </c>
      <c r="M838" s="28" t="s">
        <v>5703</v>
      </c>
      <c r="N838" s="28" t="s">
        <v>8753</v>
      </c>
      <c r="O838" s="28" t="s">
        <v>8670</v>
      </c>
      <c r="P838" s="29" t="str">
        <f t="array" ref="P838">IFERROR(XLOOKUP(A838, '2_Capability_Map'!$C$2:$C$200, '2_Capability_Map'!$M$2:$M$200, "Active"), "Active")</f>
        <v>Active</v>
      </c>
    </row>
    <row r="839" ht="15.75" customHeight="1">
      <c r="A839" s="28" t="s">
        <v>945</v>
      </c>
      <c r="B839" s="28" t="s">
        <v>946</v>
      </c>
      <c r="C839" s="28" t="s">
        <v>8160</v>
      </c>
      <c r="D839" s="28" t="s">
        <v>8161</v>
      </c>
      <c r="E839" s="28" t="s">
        <v>8754</v>
      </c>
      <c r="F839" s="34" t="s">
        <v>8011</v>
      </c>
      <c r="G839" s="28" t="s">
        <v>8663</v>
      </c>
      <c r="H839" s="42" t="s">
        <v>8672</v>
      </c>
      <c r="I839" s="28" t="s">
        <v>8755</v>
      </c>
      <c r="J839" s="28" t="s">
        <v>8674</v>
      </c>
      <c r="K839" s="28" t="s">
        <v>9369</v>
      </c>
      <c r="L839" s="28" t="s">
        <v>9370</v>
      </c>
      <c r="M839" s="28" t="s">
        <v>5703</v>
      </c>
      <c r="N839" s="28" t="s">
        <v>8753</v>
      </c>
      <c r="O839" s="28" t="s">
        <v>8670</v>
      </c>
      <c r="P839" s="29" t="str">
        <f t="array" ref="P839">IFERROR(XLOOKUP(A839, '2_Capability_Map'!$C$2:$C$200, '2_Capability_Map'!$M$2:$M$200, "Active"), "Active")</f>
        <v>Active</v>
      </c>
    </row>
    <row r="840" ht="15.75" customHeight="1">
      <c r="A840" s="28" t="s">
        <v>945</v>
      </c>
      <c r="B840" s="28" t="s">
        <v>946</v>
      </c>
      <c r="C840" s="28" t="s">
        <v>8160</v>
      </c>
      <c r="D840" s="28" t="s">
        <v>8161</v>
      </c>
      <c r="E840" s="28" t="s">
        <v>8756</v>
      </c>
      <c r="F840" s="34" t="s">
        <v>8011</v>
      </c>
      <c r="G840" s="28" t="s">
        <v>8757</v>
      </c>
      <c r="H840" s="30" t="s">
        <v>8758</v>
      </c>
      <c r="I840" s="28" t="s">
        <v>8759</v>
      </c>
      <c r="J840" s="28" t="s">
        <v>8674</v>
      </c>
      <c r="K840" s="28" t="s">
        <v>9374</v>
      </c>
      <c r="L840" s="28" t="s">
        <v>5704</v>
      </c>
      <c r="M840" s="28" t="s">
        <v>5703</v>
      </c>
      <c r="N840" s="28" t="s">
        <v>8753</v>
      </c>
      <c r="O840" s="28" t="s">
        <v>8670</v>
      </c>
      <c r="P840" s="29" t="str">
        <f t="array" ref="P840">IFERROR(XLOOKUP(A840, '2_Capability_Map'!$C$2:$C$200, '2_Capability_Map'!$M$2:$M$200, "Active"), "Active")</f>
        <v>Active</v>
      </c>
    </row>
    <row r="841" ht="15.75" customHeight="1">
      <c r="A841" s="28" t="s">
        <v>951</v>
      </c>
      <c r="B841" s="28" t="s">
        <v>952</v>
      </c>
      <c r="C841" s="28" t="s">
        <v>8116</v>
      </c>
      <c r="D841" s="28" t="s">
        <v>8727</v>
      </c>
      <c r="E841" s="28" t="s">
        <v>1527</v>
      </c>
      <c r="F841" s="34" t="s">
        <v>8011</v>
      </c>
      <c r="G841" s="28" t="s">
        <v>8663</v>
      </c>
      <c r="H841" s="42" t="s">
        <v>8672</v>
      </c>
      <c r="I841" s="28" t="s">
        <v>8728</v>
      </c>
      <c r="J841" s="28" t="s">
        <v>8674</v>
      </c>
      <c r="K841" s="28" t="s">
        <v>9375</v>
      </c>
      <c r="L841" s="28" t="s">
        <v>9376</v>
      </c>
      <c r="M841" s="28" t="s">
        <v>5733</v>
      </c>
      <c r="N841" s="28" t="s">
        <v>8038</v>
      </c>
      <c r="O841" s="28" t="s">
        <v>8670</v>
      </c>
      <c r="P841" s="29" t="str">
        <f t="array" ref="P841">IFERROR(XLOOKUP(A841, '2_Capability_Map'!$C$2:$C$200, '2_Capability_Map'!$M$2:$M$200, "Active"), "Active")</f>
        <v>Active</v>
      </c>
    </row>
    <row r="842" ht="15.75" customHeight="1">
      <c r="A842" s="28" t="s">
        <v>951</v>
      </c>
      <c r="B842" s="28" t="s">
        <v>952</v>
      </c>
      <c r="C842" s="28" t="s">
        <v>8116</v>
      </c>
      <c r="D842" s="28" t="s">
        <v>8727</v>
      </c>
      <c r="E842" s="28" t="s">
        <v>1555</v>
      </c>
      <c r="F842" s="34" t="s">
        <v>8011</v>
      </c>
      <c r="G842" s="28" t="s">
        <v>8663</v>
      </c>
      <c r="H842" s="42" t="s">
        <v>8672</v>
      </c>
      <c r="I842" s="28" t="s">
        <v>8730</v>
      </c>
      <c r="J842" s="28" t="s">
        <v>8674</v>
      </c>
      <c r="K842" s="28" t="s">
        <v>9375</v>
      </c>
      <c r="L842" s="28" t="s">
        <v>9376</v>
      </c>
      <c r="M842" s="28" t="s">
        <v>9377</v>
      </c>
      <c r="N842" s="28" t="s">
        <v>8038</v>
      </c>
      <c r="O842" s="28" t="s">
        <v>8670</v>
      </c>
      <c r="P842" s="29" t="str">
        <f t="array" ref="P842">IFERROR(XLOOKUP(A842, '2_Capability_Map'!$C$2:$C$200, '2_Capability_Map'!$M$2:$M$200, "Active"), "Active")</f>
        <v>Active</v>
      </c>
    </row>
    <row r="843" ht="15.75" customHeight="1">
      <c r="A843" s="28" t="s">
        <v>951</v>
      </c>
      <c r="B843" s="28" t="s">
        <v>952</v>
      </c>
      <c r="C843" s="28" t="s">
        <v>8116</v>
      </c>
      <c r="D843" s="28" t="s">
        <v>8727</v>
      </c>
      <c r="E843" s="28" t="s">
        <v>8732</v>
      </c>
      <c r="F843" s="34" t="s">
        <v>8011</v>
      </c>
      <c r="G843" s="28" t="s">
        <v>8663</v>
      </c>
      <c r="H843" s="42" t="s">
        <v>8672</v>
      </c>
      <c r="I843" s="28" t="s">
        <v>8733</v>
      </c>
      <c r="J843" s="28" t="s">
        <v>8674</v>
      </c>
      <c r="K843" s="28" t="s">
        <v>9375</v>
      </c>
      <c r="L843" s="28" t="s">
        <v>9376</v>
      </c>
      <c r="M843" s="28" t="s">
        <v>5733</v>
      </c>
      <c r="N843" s="28" t="s">
        <v>8038</v>
      </c>
      <c r="O843" s="28" t="s">
        <v>8670</v>
      </c>
      <c r="P843" s="29" t="str">
        <f t="array" ref="P843">IFERROR(XLOOKUP(A843, '2_Capability_Map'!$C$2:$C$200, '2_Capability_Map'!$M$2:$M$200, "Active"), "Active")</f>
        <v>Active</v>
      </c>
    </row>
    <row r="844" ht="15.75" customHeight="1">
      <c r="A844" s="28" t="s">
        <v>951</v>
      </c>
      <c r="B844" s="28" t="s">
        <v>952</v>
      </c>
      <c r="C844" s="28" t="s">
        <v>8056</v>
      </c>
      <c r="D844" s="28" t="s">
        <v>8734</v>
      </c>
      <c r="E844" s="28" t="s">
        <v>8735</v>
      </c>
      <c r="F844" s="34" t="s">
        <v>8011</v>
      </c>
      <c r="G844" s="28" t="s">
        <v>8736</v>
      </c>
      <c r="H844" s="42" t="s">
        <v>8672</v>
      </c>
      <c r="I844" s="28" t="s">
        <v>8737</v>
      </c>
      <c r="J844" s="28" t="s">
        <v>8674</v>
      </c>
      <c r="K844" s="28" t="s">
        <v>9375</v>
      </c>
      <c r="L844" s="28" t="s">
        <v>5734</v>
      </c>
      <c r="M844" s="28" t="s">
        <v>5733</v>
      </c>
      <c r="N844" s="28" t="s">
        <v>8038</v>
      </c>
      <c r="O844" s="28" t="s">
        <v>8670</v>
      </c>
      <c r="P844" s="29" t="str">
        <f t="array" ref="P844">IFERROR(XLOOKUP(A844, '2_Capability_Map'!$C$2:$C$200, '2_Capability_Map'!$M$2:$M$200, "Active"), "Active")</f>
        <v>Active</v>
      </c>
    </row>
    <row r="845" ht="15.75" customHeight="1">
      <c r="A845" s="28" t="s">
        <v>951</v>
      </c>
      <c r="B845" s="28" t="s">
        <v>952</v>
      </c>
      <c r="C845" s="28" t="s">
        <v>8056</v>
      </c>
      <c r="D845" s="28" t="s">
        <v>8734</v>
      </c>
      <c r="E845" s="28" t="s">
        <v>8741</v>
      </c>
      <c r="F845" s="34" t="s">
        <v>8011</v>
      </c>
      <c r="G845" s="28" t="s">
        <v>8663</v>
      </c>
      <c r="H845" s="42" t="s">
        <v>8672</v>
      </c>
      <c r="I845" s="28" t="s">
        <v>8742</v>
      </c>
      <c r="J845" s="28" t="s">
        <v>8674</v>
      </c>
      <c r="K845" s="28" t="s">
        <v>9375</v>
      </c>
      <c r="L845" s="28" t="s">
        <v>5734</v>
      </c>
      <c r="M845" s="28" t="s">
        <v>5733</v>
      </c>
      <c r="N845" s="28" t="s">
        <v>8743</v>
      </c>
      <c r="O845" s="28" t="s">
        <v>8670</v>
      </c>
      <c r="P845" s="29" t="str">
        <f t="array" ref="P845">IFERROR(XLOOKUP(A845, '2_Capability_Map'!$C$2:$C$200, '2_Capability_Map'!$M$2:$M$200, "Active"), "Active")</f>
        <v>Active</v>
      </c>
    </row>
    <row r="846" ht="15.75" customHeight="1">
      <c r="A846" s="28" t="s">
        <v>951</v>
      </c>
      <c r="B846" s="28" t="s">
        <v>952</v>
      </c>
      <c r="C846" s="28" t="s">
        <v>8056</v>
      </c>
      <c r="D846" s="28" t="s">
        <v>8734</v>
      </c>
      <c r="E846" s="28" t="s">
        <v>8744</v>
      </c>
      <c r="F846" s="34" t="s">
        <v>8011</v>
      </c>
      <c r="G846" s="28" t="s">
        <v>8663</v>
      </c>
      <c r="H846" s="42" t="s">
        <v>8672</v>
      </c>
      <c r="I846" s="28" t="s">
        <v>8745</v>
      </c>
      <c r="J846" s="28" t="s">
        <v>8674</v>
      </c>
      <c r="K846" s="28" t="s">
        <v>9375</v>
      </c>
      <c r="L846" s="28" t="s">
        <v>5734</v>
      </c>
      <c r="M846" s="28" t="s">
        <v>5733</v>
      </c>
      <c r="N846" s="28" t="s">
        <v>8743</v>
      </c>
      <c r="O846" s="28" t="s">
        <v>8670</v>
      </c>
      <c r="P846" s="29" t="str">
        <f t="array" ref="P846">IFERROR(XLOOKUP(A846, '2_Capability_Map'!$C$2:$C$200, '2_Capability_Map'!$M$2:$M$200, "Active"), "Active")</f>
        <v>Active</v>
      </c>
    </row>
    <row r="847" ht="15.75" customHeight="1">
      <c r="A847" s="28" t="s">
        <v>951</v>
      </c>
      <c r="B847" s="28" t="s">
        <v>952</v>
      </c>
      <c r="C847" s="28" t="s">
        <v>8056</v>
      </c>
      <c r="D847" s="28" t="s">
        <v>8734</v>
      </c>
      <c r="E847" s="28" t="s">
        <v>8746</v>
      </c>
      <c r="F847" s="34" t="s">
        <v>8011</v>
      </c>
      <c r="G847" s="28" t="s">
        <v>8736</v>
      </c>
      <c r="H847" s="43" t="s">
        <v>8747</v>
      </c>
      <c r="I847" s="28" t="s">
        <v>8748</v>
      </c>
      <c r="J847" s="28" t="s">
        <v>8749</v>
      </c>
      <c r="K847" s="28" t="s">
        <v>9378</v>
      </c>
      <c r="L847" s="28" t="s">
        <v>5734</v>
      </c>
      <c r="M847" s="28" t="s">
        <v>5733</v>
      </c>
      <c r="N847" s="28" t="s">
        <v>8743</v>
      </c>
      <c r="O847" s="28" t="s">
        <v>8670</v>
      </c>
      <c r="P847" s="29" t="str">
        <f t="array" ref="P847">IFERROR(XLOOKUP(A847, '2_Capability_Map'!$C$2:$C$200, '2_Capability_Map'!$M$2:$M$200, "Active"), "Active")</f>
        <v>Active</v>
      </c>
    </row>
    <row r="848" ht="15.75" customHeight="1">
      <c r="A848" s="28" t="s">
        <v>951</v>
      </c>
      <c r="B848" s="28" t="s">
        <v>952</v>
      </c>
      <c r="C848" s="28" t="s">
        <v>8160</v>
      </c>
      <c r="D848" s="28" t="s">
        <v>8161</v>
      </c>
      <c r="E848" s="28" t="s">
        <v>8751</v>
      </c>
      <c r="F848" s="34" t="s">
        <v>8011</v>
      </c>
      <c r="G848" s="28" t="s">
        <v>8663</v>
      </c>
      <c r="H848" s="42" t="s">
        <v>8672</v>
      </c>
      <c r="I848" s="28" t="s">
        <v>8752</v>
      </c>
      <c r="J848" s="28" t="s">
        <v>8674</v>
      </c>
      <c r="K848" s="28" t="s">
        <v>9375</v>
      </c>
      <c r="L848" s="28" t="s">
        <v>9379</v>
      </c>
      <c r="M848" s="28" t="s">
        <v>5733</v>
      </c>
      <c r="N848" s="28" t="s">
        <v>8753</v>
      </c>
      <c r="O848" s="28" t="s">
        <v>8670</v>
      </c>
      <c r="P848" s="29" t="str">
        <f t="array" ref="P848">IFERROR(XLOOKUP(A848, '2_Capability_Map'!$C$2:$C$200, '2_Capability_Map'!$M$2:$M$200, "Active"), "Active")</f>
        <v>Active</v>
      </c>
    </row>
    <row r="849" ht="15.75" customHeight="1">
      <c r="A849" s="28" t="s">
        <v>951</v>
      </c>
      <c r="B849" s="28" t="s">
        <v>952</v>
      </c>
      <c r="C849" s="28" t="s">
        <v>8160</v>
      </c>
      <c r="D849" s="28" t="s">
        <v>8161</v>
      </c>
      <c r="E849" s="28" t="s">
        <v>8754</v>
      </c>
      <c r="F849" s="34" t="s">
        <v>8011</v>
      </c>
      <c r="G849" s="28" t="s">
        <v>8663</v>
      </c>
      <c r="H849" s="42" t="s">
        <v>8672</v>
      </c>
      <c r="I849" s="28" t="s">
        <v>8755</v>
      </c>
      <c r="J849" s="28" t="s">
        <v>8674</v>
      </c>
      <c r="K849" s="28" t="s">
        <v>9375</v>
      </c>
      <c r="L849" s="28" t="s">
        <v>9376</v>
      </c>
      <c r="M849" s="28" t="s">
        <v>5733</v>
      </c>
      <c r="N849" s="28" t="s">
        <v>8753</v>
      </c>
      <c r="O849" s="28" t="s">
        <v>8670</v>
      </c>
      <c r="P849" s="29" t="str">
        <f t="array" ref="P849">IFERROR(XLOOKUP(A849, '2_Capability_Map'!$C$2:$C$200, '2_Capability_Map'!$M$2:$M$200, "Active"), "Active")</f>
        <v>Active</v>
      </c>
    </row>
    <row r="850" ht="15.75" customHeight="1">
      <c r="A850" s="28" t="s">
        <v>951</v>
      </c>
      <c r="B850" s="28" t="s">
        <v>952</v>
      </c>
      <c r="C850" s="28" t="s">
        <v>8160</v>
      </c>
      <c r="D850" s="28" t="s">
        <v>8161</v>
      </c>
      <c r="E850" s="28" t="s">
        <v>8756</v>
      </c>
      <c r="F850" s="34" t="s">
        <v>8011</v>
      </c>
      <c r="G850" s="28" t="s">
        <v>8757</v>
      </c>
      <c r="H850" s="30" t="s">
        <v>8758</v>
      </c>
      <c r="I850" s="28" t="s">
        <v>8759</v>
      </c>
      <c r="J850" s="28" t="s">
        <v>8674</v>
      </c>
      <c r="K850" s="28" t="s">
        <v>9380</v>
      </c>
      <c r="L850" s="28" t="s">
        <v>5734</v>
      </c>
      <c r="M850" s="28" t="s">
        <v>5733</v>
      </c>
      <c r="N850" s="28" t="s">
        <v>8753</v>
      </c>
      <c r="O850" s="28" t="s">
        <v>8670</v>
      </c>
      <c r="P850" s="29" t="str">
        <f t="array" ref="P850">IFERROR(XLOOKUP(A850, '2_Capability_Map'!$C$2:$C$200, '2_Capability_Map'!$M$2:$M$200, "Active"), "Active")</f>
        <v>Active</v>
      </c>
    </row>
    <row r="851" ht="15.75" customHeight="1">
      <c r="A851" s="28" t="s">
        <v>956</v>
      </c>
      <c r="B851" s="28" t="s">
        <v>957</v>
      </c>
      <c r="C851" s="28" t="s">
        <v>8116</v>
      </c>
      <c r="D851" s="28" t="s">
        <v>8727</v>
      </c>
      <c r="E851" s="28" t="s">
        <v>1527</v>
      </c>
      <c r="F851" s="34" t="s">
        <v>8011</v>
      </c>
      <c r="G851" s="28" t="s">
        <v>8663</v>
      </c>
      <c r="H851" s="42" t="s">
        <v>8672</v>
      </c>
      <c r="I851" s="28" t="s">
        <v>8728</v>
      </c>
      <c r="J851" s="28" t="s">
        <v>8674</v>
      </c>
      <c r="K851" s="28" t="s">
        <v>9381</v>
      </c>
      <c r="L851" s="28" t="s">
        <v>9382</v>
      </c>
      <c r="M851" s="28" t="s">
        <v>5763</v>
      </c>
      <c r="N851" s="28" t="s">
        <v>8038</v>
      </c>
      <c r="O851" s="28" t="s">
        <v>8670</v>
      </c>
      <c r="P851" s="29" t="str">
        <f t="array" ref="P851">IFERROR(XLOOKUP(A851, '2_Capability_Map'!$C$2:$C$200, '2_Capability_Map'!$M$2:$M$200, "Active"), "Active")</f>
        <v>Active</v>
      </c>
    </row>
    <row r="852" ht="15.75" customHeight="1">
      <c r="A852" s="28" t="s">
        <v>956</v>
      </c>
      <c r="B852" s="28" t="s">
        <v>957</v>
      </c>
      <c r="C852" s="28" t="s">
        <v>8116</v>
      </c>
      <c r="D852" s="28" t="s">
        <v>8727</v>
      </c>
      <c r="E852" s="28" t="s">
        <v>1555</v>
      </c>
      <c r="F852" s="34" t="s">
        <v>8011</v>
      </c>
      <c r="G852" s="28" t="s">
        <v>8663</v>
      </c>
      <c r="H852" s="42" t="s">
        <v>8672</v>
      </c>
      <c r="I852" s="28" t="s">
        <v>8730</v>
      </c>
      <c r="J852" s="28" t="s">
        <v>8674</v>
      </c>
      <c r="K852" s="28" t="s">
        <v>9381</v>
      </c>
      <c r="L852" s="28" t="s">
        <v>9382</v>
      </c>
      <c r="M852" s="28" t="s">
        <v>9383</v>
      </c>
      <c r="N852" s="28" t="s">
        <v>8038</v>
      </c>
      <c r="O852" s="28" t="s">
        <v>8670</v>
      </c>
      <c r="P852" s="29" t="str">
        <f t="array" ref="P852">IFERROR(XLOOKUP(A852, '2_Capability_Map'!$C$2:$C$200, '2_Capability_Map'!$M$2:$M$200, "Active"), "Active")</f>
        <v>Active</v>
      </c>
    </row>
    <row r="853" ht="15.75" customHeight="1">
      <c r="A853" s="28" t="s">
        <v>956</v>
      </c>
      <c r="B853" s="28" t="s">
        <v>957</v>
      </c>
      <c r="C853" s="28" t="s">
        <v>8116</v>
      </c>
      <c r="D853" s="28" t="s">
        <v>8727</v>
      </c>
      <c r="E853" s="28" t="s">
        <v>8732</v>
      </c>
      <c r="F853" s="34" t="s">
        <v>8011</v>
      </c>
      <c r="G853" s="28" t="s">
        <v>8663</v>
      </c>
      <c r="H853" s="42" t="s">
        <v>8672</v>
      </c>
      <c r="I853" s="28" t="s">
        <v>8733</v>
      </c>
      <c r="J853" s="28" t="s">
        <v>8674</v>
      </c>
      <c r="K853" s="28" t="s">
        <v>9381</v>
      </c>
      <c r="L853" s="28" t="s">
        <v>9382</v>
      </c>
      <c r="M853" s="28" t="s">
        <v>5763</v>
      </c>
      <c r="N853" s="28" t="s">
        <v>8038</v>
      </c>
      <c r="O853" s="28" t="s">
        <v>8670</v>
      </c>
      <c r="P853" s="29" t="str">
        <f t="array" ref="P853">IFERROR(XLOOKUP(A853, '2_Capability_Map'!$C$2:$C$200, '2_Capability_Map'!$M$2:$M$200, "Active"), "Active")</f>
        <v>Active</v>
      </c>
    </row>
    <row r="854" ht="15.75" customHeight="1">
      <c r="A854" s="28" t="s">
        <v>956</v>
      </c>
      <c r="B854" s="28" t="s">
        <v>957</v>
      </c>
      <c r="C854" s="28" t="s">
        <v>8056</v>
      </c>
      <c r="D854" s="28" t="s">
        <v>8734</v>
      </c>
      <c r="E854" s="28" t="s">
        <v>8735</v>
      </c>
      <c r="F854" s="34" t="s">
        <v>8011</v>
      </c>
      <c r="G854" s="28" t="s">
        <v>8736</v>
      </c>
      <c r="H854" s="42" t="s">
        <v>8672</v>
      </c>
      <c r="I854" s="28" t="s">
        <v>8737</v>
      </c>
      <c r="J854" s="28" t="s">
        <v>8674</v>
      </c>
      <c r="K854" s="28" t="s">
        <v>9381</v>
      </c>
      <c r="L854" s="28" t="s">
        <v>5764</v>
      </c>
      <c r="M854" s="28" t="s">
        <v>5763</v>
      </c>
      <c r="N854" s="28" t="s">
        <v>8038</v>
      </c>
      <c r="O854" s="28" t="s">
        <v>8670</v>
      </c>
      <c r="P854" s="29" t="str">
        <f t="array" ref="P854">IFERROR(XLOOKUP(A854, '2_Capability_Map'!$C$2:$C$200, '2_Capability_Map'!$M$2:$M$200, "Active"), "Active")</f>
        <v>Active</v>
      </c>
    </row>
    <row r="855" ht="15.75" customHeight="1">
      <c r="A855" s="28" t="s">
        <v>956</v>
      </c>
      <c r="B855" s="28" t="s">
        <v>957</v>
      </c>
      <c r="C855" s="28" t="s">
        <v>8056</v>
      </c>
      <c r="D855" s="28" t="s">
        <v>8734</v>
      </c>
      <c r="E855" s="28" t="s">
        <v>8741</v>
      </c>
      <c r="F855" s="34" t="s">
        <v>8011</v>
      </c>
      <c r="G855" s="28" t="s">
        <v>8663</v>
      </c>
      <c r="H855" s="42" t="s">
        <v>8672</v>
      </c>
      <c r="I855" s="28" t="s">
        <v>8742</v>
      </c>
      <c r="J855" s="28" t="s">
        <v>8674</v>
      </c>
      <c r="K855" s="28" t="s">
        <v>9381</v>
      </c>
      <c r="L855" s="28" t="s">
        <v>5764</v>
      </c>
      <c r="M855" s="28" t="s">
        <v>5763</v>
      </c>
      <c r="N855" s="28" t="s">
        <v>8743</v>
      </c>
      <c r="O855" s="28" t="s">
        <v>8670</v>
      </c>
      <c r="P855" s="29" t="str">
        <f t="array" ref="P855">IFERROR(XLOOKUP(A855, '2_Capability_Map'!$C$2:$C$200, '2_Capability_Map'!$M$2:$M$200, "Active"), "Active")</f>
        <v>Active</v>
      </c>
    </row>
    <row r="856" ht="15.75" customHeight="1">
      <c r="A856" s="28" t="s">
        <v>956</v>
      </c>
      <c r="B856" s="28" t="s">
        <v>957</v>
      </c>
      <c r="C856" s="28" t="s">
        <v>8056</v>
      </c>
      <c r="D856" s="28" t="s">
        <v>8734</v>
      </c>
      <c r="E856" s="28" t="s">
        <v>8744</v>
      </c>
      <c r="F856" s="34" t="s">
        <v>8011</v>
      </c>
      <c r="G856" s="28" t="s">
        <v>8663</v>
      </c>
      <c r="H856" s="42" t="s">
        <v>8672</v>
      </c>
      <c r="I856" s="28" t="s">
        <v>8745</v>
      </c>
      <c r="J856" s="28" t="s">
        <v>8674</v>
      </c>
      <c r="K856" s="28" t="s">
        <v>9381</v>
      </c>
      <c r="L856" s="28" t="s">
        <v>5764</v>
      </c>
      <c r="M856" s="28" t="s">
        <v>5763</v>
      </c>
      <c r="N856" s="28" t="s">
        <v>8743</v>
      </c>
      <c r="O856" s="28" t="s">
        <v>8670</v>
      </c>
      <c r="P856" s="29" t="str">
        <f t="array" ref="P856">IFERROR(XLOOKUP(A856, '2_Capability_Map'!$C$2:$C$200, '2_Capability_Map'!$M$2:$M$200, "Active"), "Active")</f>
        <v>Active</v>
      </c>
    </row>
    <row r="857" ht="15.75" customHeight="1">
      <c r="A857" s="28" t="s">
        <v>956</v>
      </c>
      <c r="B857" s="28" t="s">
        <v>957</v>
      </c>
      <c r="C857" s="28" t="s">
        <v>8056</v>
      </c>
      <c r="D857" s="28" t="s">
        <v>8734</v>
      </c>
      <c r="E857" s="28" t="s">
        <v>8746</v>
      </c>
      <c r="F857" s="34" t="s">
        <v>8011</v>
      </c>
      <c r="G857" s="28" t="s">
        <v>8736</v>
      </c>
      <c r="H857" s="43" t="s">
        <v>8747</v>
      </c>
      <c r="I857" s="28" t="s">
        <v>8748</v>
      </c>
      <c r="J857" s="28" t="s">
        <v>8749</v>
      </c>
      <c r="K857" s="28" t="s">
        <v>9384</v>
      </c>
      <c r="L857" s="28" t="s">
        <v>5764</v>
      </c>
      <c r="M857" s="28" t="s">
        <v>5763</v>
      </c>
      <c r="N857" s="28" t="s">
        <v>8743</v>
      </c>
      <c r="O857" s="28" t="s">
        <v>8670</v>
      </c>
      <c r="P857" s="29" t="str">
        <f t="array" ref="P857">IFERROR(XLOOKUP(A857, '2_Capability_Map'!$C$2:$C$200, '2_Capability_Map'!$M$2:$M$200, "Active"), "Active")</f>
        <v>Active</v>
      </c>
    </row>
    <row r="858" ht="15.75" customHeight="1">
      <c r="A858" s="28" t="s">
        <v>956</v>
      </c>
      <c r="B858" s="28" t="s">
        <v>957</v>
      </c>
      <c r="C858" s="28" t="s">
        <v>8160</v>
      </c>
      <c r="D858" s="28" t="s">
        <v>8161</v>
      </c>
      <c r="E858" s="28" t="s">
        <v>8751</v>
      </c>
      <c r="F858" s="34" t="s">
        <v>8011</v>
      </c>
      <c r="G858" s="28" t="s">
        <v>8663</v>
      </c>
      <c r="H858" s="42" t="s">
        <v>8672</v>
      </c>
      <c r="I858" s="28" t="s">
        <v>8752</v>
      </c>
      <c r="J858" s="28" t="s">
        <v>8674</v>
      </c>
      <c r="K858" s="28" t="s">
        <v>9381</v>
      </c>
      <c r="L858" s="28" t="s">
        <v>9385</v>
      </c>
      <c r="M858" s="28" t="s">
        <v>5763</v>
      </c>
      <c r="N858" s="28" t="s">
        <v>8753</v>
      </c>
      <c r="O858" s="28" t="s">
        <v>8670</v>
      </c>
      <c r="P858" s="29" t="str">
        <f t="array" ref="P858">IFERROR(XLOOKUP(A858, '2_Capability_Map'!$C$2:$C$200, '2_Capability_Map'!$M$2:$M$200, "Active"), "Active")</f>
        <v>Active</v>
      </c>
    </row>
    <row r="859" ht="15.75" customHeight="1">
      <c r="A859" s="28" t="s">
        <v>956</v>
      </c>
      <c r="B859" s="28" t="s">
        <v>957</v>
      </c>
      <c r="C859" s="28" t="s">
        <v>8160</v>
      </c>
      <c r="D859" s="28" t="s">
        <v>8161</v>
      </c>
      <c r="E859" s="28" t="s">
        <v>8754</v>
      </c>
      <c r="F859" s="34" t="s">
        <v>8011</v>
      </c>
      <c r="G859" s="28" t="s">
        <v>8663</v>
      </c>
      <c r="H859" s="42" t="s">
        <v>8672</v>
      </c>
      <c r="I859" s="28" t="s">
        <v>8755</v>
      </c>
      <c r="J859" s="28" t="s">
        <v>8674</v>
      </c>
      <c r="K859" s="28" t="s">
        <v>9381</v>
      </c>
      <c r="L859" s="28" t="s">
        <v>9382</v>
      </c>
      <c r="M859" s="28" t="s">
        <v>5763</v>
      </c>
      <c r="N859" s="28" t="s">
        <v>8753</v>
      </c>
      <c r="O859" s="28" t="s">
        <v>8670</v>
      </c>
      <c r="P859" s="29" t="str">
        <f t="array" ref="P859">IFERROR(XLOOKUP(A859, '2_Capability_Map'!$C$2:$C$200, '2_Capability_Map'!$M$2:$M$200, "Active"), "Active")</f>
        <v>Active</v>
      </c>
    </row>
    <row r="860" ht="15.75" customHeight="1">
      <c r="A860" s="28" t="s">
        <v>956</v>
      </c>
      <c r="B860" s="28" t="s">
        <v>957</v>
      </c>
      <c r="C860" s="28" t="s">
        <v>8160</v>
      </c>
      <c r="D860" s="28" t="s">
        <v>8161</v>
      </c>
      <c r="E860" s="28" t="s">
        <v>8756</v>
      </c>
      <c r="F860" s="34" t="s">
        <v>8011</v>
      </c>
      <c r="G860" s="28" t="s">
        <v>8757</v>
      </c>
      <c r="H860" s="30" t="s">
        <v>8758</v>
      </c>
      <c r="I860" s="28" t="s">
        <v>8759</v>
      </c>
      <c r="J860" s="28" t="s">
        <v>8674</v>
      </c>
      <c r="K860" s="28" t="s">
        <v>9386</v>
      </c>
      <c r="L860" s="28" t="s">
        <v>5764</v>
      </c>
      <c r="M860" s="28" t="s">
        <v>5763</v>
      </c>
      <c r="N860" s="28" t="s">
        <v>8753</v>
      </c>
      <c r="O860" s="28" t="s">
        <v>8670</v>
      </c>
      <c r="P860" s="29" t="str">
        <f t="array" ref="P860">IFERROR(XLOOKUP(A860, '2_Capability_Map'!$C$2:$C$200, '2_Capability_Map'!$M$2:$M$200, "Active"), "Active")</f>
        <v>Active</v>
      </c>
    </row>
    <row r="861" ht="15.75" customHeight="1">
      <c r="A861" s="28" t="s">
        <v>961</v>
      </c>
      <c r="B861" s="28" t="s">
        <v>962</v>
      </c>
      <c r="C861" s="28" t="s">
        <v>8116</v>
      </c>
      <c r="D861" s="28" t="s">
        <v>8727</v>
      </c>
      <c r="E861" s="28" t="s">
        <v>1527</v>
      </c>
      <c r="F861" s="34" t="s">
        <v>8011</v>
      </c>
      <c r="G861" s="28" t="s">
        <v>8663</v>
      </c>
      <c r="H861" s="42" t="s">
        <v>8672</v>
      </c>
      <c r="I861" s="28" t="s">
        <v>8728</v>
      </c>
      <c r="J861" s="28" t="s">
        <v>8674</v>
      </c>
      <c r="K861" s="28" t="s">
        <v>9387</v>
      </c>
      <c r="L861" s="28" t="s">
        <v>9388</v>
      </c>
      <c r="M861" s="28" t="s">
        <v>5769</v>
      </c>
      <c r="N861" s="28" t="s">
        <v>8038</v>
      </c>
      <c r="O861" s="28" t="s">
        <v>8670</v>
      </c>
      <c r="P861" s="29" t="str">
        <f t="array" ref="P861">IFERROR(XLOOKUP(A861, '2_Capability_Map'!$C$2:$C$200, '2_Capability_Map'!$M$2:$M$200, "Active"), "Active")</f>
        <v>Active</v>
      </c>
    </row>
    <row r="862" ht="15.75" customHeight="1">
      <c r="A862" s="28" t="s">
        <v>961</v>
      </c>
      <c r="B862" s="28" t="s">
        <v>962</v>
      </c>
      <c r="C862" s="28" t="s">
        <v>8116</v>
      </c>
      <c r="D862" s="28" t="s">
        <v>8727</v>
      </c>
      <c r="E862" s="28" t="s">
        <v>1555</v>
      </c>
      <c r="F862" s="34" t="s">
        <v>8011</v>
      </c>
      <c r="G862" s="28" t="s">
        <v>8663</v>
      </c>
      <c r="H862" s="42" t="s">
        <v>8672</v>
      </c>
      <c r="I862" s="28" t="s">
        <v>8730</v>
      </c>
      <c r="J862" s="28" t="s">
        <v>8674</v>
      </c>
      <c r="K862" s="28" t="s">
        <v>9387</v>
      </c>
      <c r="L862" s="28" t="s">
        <v>9388</v>
      </c>
      <c r="M862" s="28" t="s">
        <v>9389</v>
      </c>
      <c r="N862" s="28" t="s">
        <v>8038</v>
      </c>
      <c r="O862" s="28" t="s">
        <v>8670</v>
      </c>
      <c r="P862" s="29" t="str">
        <f t="array" ref="P862">IFERROR(XLOOKUP(A862, '2_Capability_Map'!$C$2:$C$200, '2_Capability_Map'!$M$2:$M$200, "Active"), "Active")</f>
        <v>Active</v>
      </c>
    </row>
    <row r="863" ht="15.75" customHeight="1">
      <c r="A863" s="28" t="s">
        <v>961</v>
      </c>
      <c r="B863" s="28" t="s">
        <v>962</v>
      </c>
      <c r="C863" s="28" t="s">
        <v>8116</v>
      </c>
      <c r="D863" s="28" t="s">
        <v>8727</v>
      </c>
      <c r="E863" s="28" t="s">
        <v>8732</v>
      </c>
      <c r="F863" s="34" t="s">
        <v>8011</v>
      </c>
      <c r="G863" s="28" t="s">
        <v>8663</v>
      </c>
      <c r="H863" s="42" t="s">
        <v>8672</v>
      </c>
      <c r="I863" s="28" t="s">
        <v>8733</v>
      </c>
      <c r="J863" s="28" t="s">
        <v>8674</v>
      </c>
      <c r="K863" s="28" t="s">
        <v>9387</v>
      </c>
      <c r="L863" s="28" t="s">
        <v>9388</v>
      </c>
      <c r="M863" s="28" t="s">
        <v>5769</v>
      </c>
      <c r="N863" s="28" t="s">
        <v>8038</v>
      </c>
      <c r="O863" s="28" t="s">
        <v>8670</v>
      </c>
      <c r="P863" s="29" t="str">
        <f t="array" ref="P863">IFERROR(XLOOKUP(A863, '2_Capability_Map'!$C$2:$C$200, '2_Capability_Map'!$M$2:$M$200, "Active"), "Active")</f>
        <v>Active</v>
      </c>
    </row>
    <row r="864" ht="15.75" customHeight="1">
      <c r="A864" s="28" t="s">
        <v>961</v>
      </c>
      <c r="B864" s="28" t="s">
        <v>962</v>
      </c>
      <c r="C864" s="28" t="s">
        <v>8056</v>
      </c>
      <c r="D864" s="28" t="s">
        <v>8734</v>
      </c>
      <c r="E864" s="28" t="s">
        <v>8735</v>
      </c>
      <c r="F864" s="34" t="s">
        <v>8011</v>
      </c>
      <c r="G864" s="28" t="s">
        <v>8736</v>
      </c>
      <c r="H864" s="42" t="s">
        <v>8672</v>
      </c>
      <c r="I864" s="28" t="s">
        <v>8737</v>
      </c>
      <c r="J864" s="28" t="s">
        <v>8674</v>
      </c>
      <c r="K864" s="28" t="s">
        <v>9387</v>
      </c>
      <c r="L864" s="28" t="s">
        <v>5770</v>
      </c>
      <c r="M864" s="28" t="s">
        <v>5769</v>
      </c>
      <c r="N864" s="28" t="s">
        <v>8038</v>
      </c>
      <c r="O864" s="28" t="s">
        <v>8670</v>
      </c>
      <c r="P864" s="29" t="str">
        <f t="array" ref="P864">IFERROR(XLOOKUP(A864, '2_Capability_Map'!$C$2:$C$200, '2_Capability_Map'!$M$2:$M$200, "Active"), "Active")</f>
        <v>Active</v>
      </c>
    </row>
    <row r="865" ht="15.75" customHeight="1">
      <c r="A865" s="28" t="s">
        <v>961</v>
      </c>
      <c r="B865" s="28" t="s">
        <v>962</v>
      </c>
      <c r="C865" s="28" t="s">
        <v>8056</v>
      </c>
      <c r="D865" s="28" t="s">
        <v>8734</v>
      </c>
      <c r="E865" s="28" t="s">
        <v>8741</v>
      </c>
      <c r="F865" s="34" t="s">
        <v>8011</v>
      </c>
      <c r="G865" s="28" t="s">
        <v>8663</v>
      </c>
      <c r="H865" s="42" t="s">
        <v>8672</v>
      </c>
      <c r="I865" s="28" t="s">
        <v>8742</v>
      </c>
      <c r="J865" s="28" t="s">
        <v>8674</v>
      </c>
      <c r="K865" s="28" t="s">
        <v>9387</v>
      </c>
      <c r="L865" s="28" t="s">
        <v>5770</v>
      </c>
      <c r="M865" s="28" t="s">
        <v>5769</v>
      </c>
      <c r="N865" s="28" t="s">
        <v>8743</v>
      </c>
      <c r="O865" s="28" t="s">
        <v>8670</v>
      </c>
      <c r="P865" s="29" t="str">
        <f t="array" ref="P865">IFERROR(XLOOKUP(A865, '2_Capability_Map'!$C$2:$C$200, '2_Capability_Map'!$M$2:$M$200, "Active"), "Active")</f>
        <v>Active</v>
      </c>
    </row>
    <row r="866" ht="15.75" customHeight="1">
      <c r="A866" s="28" t="s">
        <v>961</v>
      </c>
      <c r="B866" s="28" t="s">
        <v>962</v>
      </c>
      <c r="C866" s="28" t="s">
        <v>8056</v>
      </c>
      <c r="D866" s="28" t="s">
        <v>8734</v>
      </c>
      <c r="E866" s="28" t="s">
        <v>8744</v>
      </c>
      <c r="F866" s="34" t="s">
        <v>8011</v>
      </c>
      <c r="G866" s="28" t="s">
        <v>8663</v>
      </c>
      <c r="H866" s="42" t="s">
        <v>8672</v>
      </c>
      <c r="I866" s="28" t="s">
        <v>8745</v>
      </c>
      <c r="J866" s="28" t="s">
        <v>8674</v>
      </c>
      <c r="K866" s="28" t="s">
        <v>9387</v>
      </c>
      <c r="L866" s="28" t="s">
        <v>5770</v>
      </c>
      <c r="M866" s="28" t="s">
        <v>5769</v>
      </c>
      <c r="N866" s="28" t="s">
        <v>8743</v>
      </c>
      <c r="O866" s="28" t="s">
        <v>8670</v>
      </c>
      <c r="P866" s="29" t="str">
        <f t="array" ref="P866">IFERROR(XLOOKUP(A866, '2_Capability_Map'!$C$2:$C$200, '2_Capability_Map'!$M$2:$M$200, "Active"), "Active")</f>
        <v>Active</v>
      </c>
    </row>
    <row r="867" ht="15.75" customHeight="1">
      <c r="A867" s="28" t="s">
        <v>961</v>
      </c>
      <c r="B867" s="28" t="s">
        <v>962</v>
      </c>
      <c r="C867" s="28" t="s">
        <v>8056</v>
      </c>
      <c r="D867" s="28" t="s">
        <v>8734</v>
      </c>
      <c r="E867" s="28" t="s">
        <v>8746</v>
      </c>
      <c r="F867" s="34" t="s">
        <v>8011</v>
      </c>
      <c r="G867" s="28" t="s">
        <v>8736</v>
      </c>
      <c r="H867" s="43" t="s">
        <v>8747</v>
      </c>
      <c r="I867" s="28" t="s">
        <v>8748</v>
      </c>
      <c r="J867" s="28" t="s">
        <v>8749</v>
      </c>
      <c r="K867" s="28" t="s">
        <v>9390</v>
      </c>
      <c r="L867" s="28" t="s">
        <v>5770</v>
      </c>
      <c r="M867" s="28" t="s">
        <v>5769</v>
      </c>
      <c r="N867" s="28" t="s">
        <v>8743</v>
      </c>
      <c r="O867" s="28" t="s">
        <v>8670</v>
      </c>
      <c r="P867" s="29" t="str">
        <f t="array" ref="P867">IFERROR(XLOOKUP(A867, '2_Capability_Map'!$C$2:$C$200, '2_Capability_Map'!$M$2:$M$200, "Active"), "Active")</f>
        <v>Active</v>
      </c>
    </row>
    <row r="868" ht="15.75" customHeight="1">
      <c r="A868" s="28" t="s">
        <v>961</v>
      </c>
      <c r="B868" s="28" t="s">
        <v>962</v>
      </c>
      <c r="C868" s="28" t="s">
        <v>8160</v>
      </c>
      <c r="D868" s="28" t="s">
        <v>8161</v>
      </c>
      <c r="E868" s="28" t="s">
        <v>8751</v>
      </c>
      <c r="F868" s="34" t="s">
        <v>8011</v>
      </c>
      <c r="G868" s="28" t="s">
        <v>8663</v>
      </c>
      <c r="H868" s="42" t="s">
        <v>8672</v>
      </c>
      <c r="I868" s="28" t="s">
        <v>8752</v>
      </c>
      <c r="J868" s="28" t="s">
        <v>8674</v>
      </c>
      <c r="K868" s="28" t="s">
        <v>9387</v>
      </c>
      <c r="L868" s="28" t="s">
        <v>9391</v>
      </c>
      <c r="M868" s="28" t="s">
        <v>5769</v>
      </c>
      <c r="N868" s="28" t="s">
        <v>8753</v>
      </c>
      <c r="O868" s="28" t="s">
        <v>8670</v>
      </c>
      <c r="P868" s="29" t="str">
        <f t="array" ref="P868">IFERROR(XLOOKUP(A868, '2_Capability_Map'!$C$2:$C$200, '2_Capability_Map'!$M$2:$M$200, "Active"), "Active")</f>
        <v>Active</v>
      </c>
    </row>
    <row r="869" ht="15.75" customHeight="1">
      <c r="A869" s="28" t="s">
        <v>961</v>
      </c>
      <c r="B869" s="28" t="s">
        <v>962</v>
      </c>
      <c r="C869" s="28" t="s">
        <v>8160</v>
      </c>
      <c r="D869" s="28" t="s">
        <v>8161</v>
      </c>
      <c r="E869" s="28" t="s">
        <v>8754</v>
      </c>
      <c r="F869" s="34" t="s">
        <v>8011</v>
      </c>
      <c r="G869" s="28" t="s">
        <v>8663</v>
      </c>
      <c r="H869" s="42" t="s">
        <v>8672</v>
      </c>
      <c r="I869" s="28" t="s">
        <v>8755</v>
      </c>
      <c r="J869" s="28" t="s">
        <v>8674</v>
      </c>
      <c r="K869" s="28" t="s">
        <v>9387</v>
      </c>
      <c r="L869" s="28" t="s">
        <v>9388</v>
      </c>
      <c r="M869" s="28" t="s">
        <v>5769</v>
      </c>
      <c r="N869" s="28" t="s">
        <v>8753</v>
      </c>
      <c r="O869" s="28" t="s">
        <v>8670</v>
      </c>
      <c r="P869" s="29" t="str">
        <f t="array" ref="P869">IFERROR(XLOOKUP(A869, '2_Capability_Map'!$C$2:$C$200, '2_Capability_Map'!$M$2:$M$200, "Active"), "Active")</f>
        <v>Active</v>
      </c>
    </row>
    <row r="870" ht="15.75" customHeight="1">
      <c r="A870" s="28" t="s">
        <v>961</v>
      </c>
      <c r="B870" s="28" t="s">
        <v>962</v>
      </c>
      <c r="C870" s="28" t="s">
        <v>8160</v>
      </c>
      <c r="D870" s="28" t="s">
        <v>8161</v>
      </c>
      <c r="E870" s="28" t="s">
        <v>8756</v>
      </c>
      <c r="F870" s="34" t="s">
        <v>8011</v>
      </c>
      <c r="G870" s="28" t="s">
        <v>8757</v>
      </c>
      <c r="H870" s="30" t="s">
        <v>8758</v>
      </c>
      <c r="I870" s="28" t="s">
        <v>8759</v>
      </c>
      <c r="J870" s="28" t="s">
        <v>8674</v>
      </c>
      <c r="K870" s="28" t="s">
        <v>9392</v>
      </c>
      <c r="L870" s="28" t="s">
        <v>5770</v>
      </c>
      <c r="M870" s="28" t="s">
        <v>5769</v>
      </c>
      <c r="N870" s="28" t="s">
        <v>8753</v>
      </c>
      <c r="O870" s="28" t="s">
        <v>8670</v>
      </c>
      <c r="P870" s="29" t="str">
        <f t="array" ref="P870">IFERROR(XLOOKUP(A870, '2_Capability_Map'!$C$2:$C$200, '2_Capability_Map'!$M$2:$M$200, "Active"), "Active")</f>
        <v>Active</v>
      </c>
    </row>
    <row r="871" ht="15.75" customHeight="1">
      <c r="A871" s="28" t="s">
        <v>967</v>
      </c>
      <c r="B871" s="28" t="s">
        <v>968</v>
      </c>
      <c r="C871" s="28" t="s">
        <v>8189</v>
      </c>
      <c r="D871" s="28" t="s">
        <v>8190</v>
      </c>
      <c r="E871" s="28" t="s">
        <v>9111</v>
      </c>
      <c r="F871" s="34" t="s">
        <v>8011</v>
      </c>
      <c r="G871" s="28" t="s">
        <v>8663</v>
      </c>
      <c r="H871" s="41" t="s">
        <v>8664</v>
      </c>
      <c r="I871" s="28" t="s">
        <v>9112</v>
      </c>
      <c r="J871" s="28" t="s">
        <v>8666</v>
      </c>
      <c r="K871" s="28" t="s">
        <v>9393</v>
      </c>
      <c r="L871" s="28" t="s">
        <v>5794</v>
      </c>
      <c r="M871" s="28" t="s">
        <v>8669</v>
      </c>
      <c r="N871" s="28" t="s">
        <v>8038</v>
      </c>
      <c r="O871" s="28" t="s">
        <v>8670</v>
      </c>
      <c r="P871" s="29" t="str">
        <f t="array" ref="P871">IFERROR(XLOOKUP(A871, '2_Capability_Map'!$C$2:$C$200, '2_Capability_Map'!$M$2:$M$200, "Active"), "Active")</f>
        <v>Active</v>
      </c>
    </row>
    <row r="872" ht="15.75" customHeight="1">
      <c r="A872" s="28" t="s">
        <v>967</v>
      </c>
      <c r="B872" s="28" t="s">
        <v>968</v>
      </c>
      <c r="C872" s="28" t="s">
        <v>8189</v>
      </c>
      <c r="D872" s="28" t="s">
        <v>8190</v>
      </c>
      <c r="E872" s="28" t="s">
        <v>1783</v>
      </c>
      <c r="F872" s="34" t="s">
        <v>8011</v>
      </c>
      <c r="G872" s="28" t="s">
        <v>8663</v>
      </c>
      <c r="H872" s="44" t="s">
        <v>9225</v>
      </c>
      <c r="I872" s="28" t="s">
        <v>9226</v>
      </c>
      <c r="J872" s="28" t="s">
        <v>9227</v>
      </c>
      <c r="K872" s="28" t="s">
        <v>9394</v>
      </c>
      <c r="L872" s="28" t="s">
        <v>5794</v>
      </c>
      <c r="M872" s="28" t="s">
        <v>8669</v>
      </c>
      <c r="N872" s="28" t="s">
        <v>8038</v>
      </c>
      <c r="O872" s="28" t="s">
        <v>8670</v>
      </c>
      <c r="P872" s="29" t="str">
        <f t="array" ref="P872">IFERROR(XLOOKUP(A872, '2_Capability_Map'!$C$2:$C$200, '2_Capability_Map'!$M$2:$M$200, "Active"), "Active")</f>
        <v>Active</v>
      </c>
    </row>
    <row r="873" ht="15.75" customHeight="1">
      <c r="A873" s="28" t="s">
        <v>967</v>
      </c>
      <c r="B873" s="28" t="s">
        <v>968</v>
      </c>
      <c r="C873" s="28" t="s">
        <v>8189</v>
      </c>
      <c r="D873" s="28" t="s">
        <v>8190</v>
      </c>
      <c r="E873" s="28" t="s">
        <v>9302</v>
      </c>
      <c r="F873" s="34" t="s">
        <v>8011</v>
      </c>
      <c r="G873" s="28" t="s">
        <v>8663</v>
      </c>
      <c r="H873" s="44" t="s">
        <v>9225</v>
      </c>
      <c r="I873" s="28" t="s">
        <v>9303</v>
      </c>
      <c r="J873" s="28" t="s">
        <v>9227</v>
      </c>
      <c r="K873" s="28" t="s">
        <v>9394</v>
      </c>
      <c r="L873" s="28" t="s">
        <v>5800</v>
      </c>
      <c r="M873" s="28" t="s">
        <v>8669</v>
      </c>
      <c r="N873" s="28" t="s">
        <v>8038</v>
      </c>
      <c r="O873" s="28" t="s">
        <v>8670</v>
      </c>
      <c r="P873" s="29" t="str">
        <f t="array" ref="P873">IFERROR(XLOOKUP(A873, '2_Capability_Map'!$C$2:$C$200, '2_Capability_Map'!$M$2:$M$200, "Active"), "Active")</f>
        <v>Active</v>
      </c>
    </row>
    <row r="874" ht="15.75" customHeight="1">
      <c r="A874" s="28" t="s">
        <v>967</v>
      </c>
      <c r="B874" s="28" t="s">
        <v>968</v>
      </c>
      <c r="C874" s="28" t="s">
        <v>8189</v>
      </c>
      <c r="D874" s="28" t="s">
        <v>8190</v>
      </c>
      <c r="E874" s="28" t="s">
        <v>1881</v>
      </c>
      <c r="F874" s="34" t="s">
        <v>8011</v>
      </c>
      <c r="G874" s="28" t="s">
        <v>8663</v>
      </c>
      <c r="H874" s="30" t="s">
        <v>8758</v>
      </c>
      <c r="I874" s="28" t="s">
        <v>9229</v>
      </c>
      <c r="J874" s="28" t="s">
        <v>8674</v>
      </c>
      <c r="K874" s="28" t="s">
        <v>9395</v>
      </c>
      <c r="L874" s="28" t="s">
        <v>5794</v>
      </c>
      <c r="M874" s="28" t="s">
        <v>8669</v>
      </c>
      <c r="N874" s="28" t="s">
        <v>8038</v>
      </c>
      <c r="O874" s="28" t="s">
        <v>8670</v>
      </c>
      <c r="P874" s="29" t="str">
        <f t="array" ref="P874">IFERROR(XLOOKUP(A874, '2_Capability_Map'!$C$2:$C$200, '2_Capability_Map'!$M$2:$M$200, "Active"), "Active")</f>
        <v>Active</v>
      </c>
    </row>
    <row r="875" ht="15.75" customHeight="1">
      <c r="A875" s="28" t="s">
        <v>967</v>
      </c>
      <c r="B875" s="28" t="s">
        <v>968</v>
      </c>
      <c r="C875" s="28" t="s">
        <v>8189</v>
      </c>
      <c r="D875" s="28" t="s">
        <v>8190</v>
      </c>
      <c r="E875" s="28" t="s">
        <v>9231</v>
      </c>
      <c r="F875" s="34" t="s">
        <v>8011</v>
      </c>
      <c r="G875" s="28" t="s">
        <v>8663</v>
      </c>
      <c r="H875" s="30" t="s">
        <v>8758</v>
      </c>
      <c r="I875" s="28" t="s">
        <v>9232</v>
      </c>
      <c r="J875" s="28" t="s">
        <v>8674</v>
      </c>
      <c r="K875" s="28" t="s">
        <v>9395</v>
      </c>
      <c r="L875" s="28" t="s">
        <v>5794</v>
      </c>
      <c r="M875" s="28" t="s">
        <v>8669</v>
      </c>
      <c r="N875" s="28" t="s">
        <v>8038</v>
      </c>
      <c r="O875" s="28" t="s">
        <v>8670</v>
      </c>
      <c r="P875" s="29" t="str">
        <f t="array" ref="P875">IFERROR(XLOOKUP(A875, '2_Capability_Map'!$C$2:$C$200, '2_Capability_Map'!$M$2:$M$200, "Active"), "Active")</f>
        <v>Active</v>
      </c>
    </row>
    <row r="876" ht="15.75" customHeight="1">
      <c r="A876" s="28" t="s">
        <v>967</v>
      </c>
      <c r="B876" s="28" t="s">
        <v>968</v>
      </c>
      <c r="C876" s="28" t="s">
        <v>8010</v>
      </c>
      <c r="D876" s="28" t="s">
        <v>8926</v>
      </c>
      <c r="E876" s="28" t="s">
        <v>8927</v>
      </c>
      <c r="F876" s="34" t="s">
        <v>8011</v>
      </c>
      <c r="G876" s="28" t="s">
        <v>8663</v>
      </c>
      <c r="H876" s="42" t="s">
        <v>8672</v>
      </c>
      <c r="I876" s="28" t="s">
        <v>8928</v>
      </c>
      <c r="J876" s="28" t="s">
        <v>8674</v>
      </c>
      <c r="K876" s="28" t="s">
        <v>9396</v>
      </c>
      <c r="L876" s="28" t="s">
        <v>5794</v>
      </c>
      <c r="M876" s="28" t="s">
        <v>8669</v>
      </c>
      <c r="N876" s="28" t="s">
        <v>8023</v>
      </c>
      <c r="O876" s="28" t="s">
        <v>8670</v>
      </c>
      <c r="P876" s="29" t="str">
        <f t="array" ref="P876">IFERROR(XLOOKUP(A876, '2_Capability_Map'!$C$2:$C$200, '2_Capability_Map'!$M$2:$M$200, "Active"), "Active")</f>
        <v>Active</v>
      </c>
    </row>
    <row r="877" ht="15.75" customHeight="1">
      <c r="A877" s="28" t="s">
        <v>967</v>
      </c>
      <c r="B877" s="28" t="s">
        <v>968</v>
      </c>
      <c r="C877" s="28" t="s">
        <v>8010</v>
      </c>
      <c r="D877" s="28" t="s">
        <v>8926</v>
      </c>
      <c r="E877" s="28" t="s">
        <v>1822</v>
      </c>
      <c r="F877" s="34" t="s">
        <v>8011</v>
      </c>
      <c r="G877" s="28" t="s">
        <v>8663</v>
      </c>
      <c r="H877" s="42" t="s">
        <v>8672</v>
      </c>
      <c r="I877" s="28" t="s">
        <v>8930</v>
      </c>
      <c r="J877" s="28" t="s">
        <v>8674</v>
      </c>
      <c r="K877" s="28" t="s">
        <v>9396</v>
      </c>
      <c r="L877" s="28" t="s">
        <v>5794</v>
      </c>
      <c r="M877" s="28" t="s">
        <v>8669</v>
      </c>
      <c r="N877" s="28" t="s">
        <v>8933</v>
      </c>
      <c r="O877" s="28" t="s">
        <v>8670</v>
      </c>
      <c r="P877" s="29" t="str">
        <f t="array" ref="P877">IFERROR(XLOOKUP(A877, '2_Capability_Map'!$C$2:$C$200, '2_Capability_Map'!$M$2:$M$200, "Active"), "Active")</f>
        <v>Active</v>
      </c>
    </row>
    <row r="878" ht="15.75" customHeight="1">
      <c r="A878" s="28" t="s">
        <v>975</v>
      </c>
      <c r="B878" s="28" t="s">
        <v>976</v>
      </c>
      <c r="C878" s="28" t="s">
        <v>8189</v>
      </c>
      <c r="D878" s="28" t="s">
        <v>8190</v>
      </c>
      <c r="E878" s="28" t="s">
        <v>9111</v>
      </c>
      <c r="F878" s="34" t="s">
        <v>8011</v>
      </c>
      <c r="G878" s="28" t="s">
        <v>8663</v>
      </c>
      <c r="H878" s="41" t="s">
        <v>8664</v>
      </c>
      <c r="I878" s="28" t="s">
        <v>9112</v>
      </c>
      <c r="J878" s="28" t="s">
        <v>8666</v>
      </c>
      <c r="K878" s="28" t="s">
        <v>9397</v>
      </c>
      <c r="L878" s="28" t="s">
        <v>5830</v>
      </c>
      <c r="M878" s="28" t="s">
        <v>8669</v>
      </c>
      <c r="N878" s="28" t="s">
        <v>8038</v>
      </c>
      <c r="O878" s="28" t="s">
        <v>8670</v>
      </c>
      <c r="P878" s="29" t="str">
        <f t="array" ref="P878">IFERROR(XLOOKUP(A878, '2_Capability_Map'!$C$2:$C$200, '2_Capability_Map'!$M$2:$M$200, "Active"), "Active")</f>
        <v>Active</v>
      </c>
    </row>
    <row r="879" ht="15.75" customHeight="1">
      <c r="A879" s="28" t="s">
        <v>975</v>
      </c>
      <c r="B879" s="28" t="s">
        <v>976</v>
      </c>
      <c r="C879" s="28" t="s">
        <v>8189</v>
      </c>
      <c r="D879" s="28" t="s">
        <v>8190</v>
      </c>
      <c r="E879" s="28" t="s">
        <v>1783</v>
      </c>
      <c r="F879" s="34" t="s">
        <v>8011</v>
      </c>
      <c r="G879" s="28" t="s">
        <v>8663</v>
      </c>
      <c r="H879" s="44" t="s">
        <v>9225</v>
      </c>
      <c r="I879" s="28" t="s">
        <v>9226</v>
      </c>
      <c r="J879" s="28" t="s">
        <v>9227</v>
      </c>
      <c r="K879" s="28" t="s">
        <v>9398</v>
      </c>
      <c r="L879" s="28" t="s">
        <v>5818</v>
      </c>
      <c r="M879" s="28" t="s">
        <v>8669</v>
      </c>
      <c r="N879" s="28" t="s">
        <v>8038</v>
      </c>
      <c r="O879" s="28" t="s">
        <v>8670</v>
      </c>
      <c r="P879" s="29" t="str">
        <f t="array" ref="P879">IFERROR(XLOOKUP(A879, '2_Capability_Map'!$C$2:$C$200, '2_Capability_Map'!$M$2:$M$200, "Active"), "Active")</f>
        <v>Active</v>
      </c>
    </row>
    <row r="880" ht="15.75" customHeight="1">
      <c r="A880" s="28" t="s">
        <v>975</v>
      </c>
      <c r="B880" s="28" t="s">
        <v>976</v>
      </c>
      <c r="C880" s="28" t="s">
        <v>8189</v>
      </c>
      <c r="D880" s="28" t="s">
        <v>8190</v>
      </c>
      <c r="E880" s="28" t="s">
        <v>9302</v>
      </c>
      <c r="F880" s="34" t="s">
        <v>8011</v>
      </c>
      <c r="G880" s="28" t="s">
        <v>8663</v>
      </c>
      <c r="H880" s="44" t="s">
        <v>9225</v>
      </c>
      <c r="I880" s="28" t="s">
        <v>9303</v>
      </c>
      <c r="J880" s="28" t="s">
        <v>9227</v>
      </c>
      <c r="K880" s="28" t="s">
        <v>9398</v>
      </c>
      <c r="L880" s="28" t="s">
        <v>5836</v>
      </c>
      <c r="M880" s="28" t="s">
        <v>8669</v>
      </c>
      <c r="N880" s="28" t="s">
        <v>8038</v>
      </c>
      <c r="O880" s="28" t="s">
        <v>8670</v>
      </c>
      <c r="P880" s="29" t="str">
        <f t="array" ref="P880">IFERROR(XLOOKUP(A880, '2_Capability_Map'!$C$2:$C$200, '2_Capability_Map'!$M$2:$M$200, "Active"), "Active")</f>
        <v>Active</v>
      </c>
    </row>
    <row r="881" ht="15.75" customHeight="1">
      <c r="A881" s="28" t="s">
        <v>975</v>
      </c>
      <c r="B881" s="28" t="s">
        <v>976</v>
      </c>
      <c r="C881" s="28" t="s">
        <v>8189</v>
      </c>
      <c r="D881" s="28" t="s">
        <v>8190</v>
      </c>
      <c r="E881" s="28" t="s">
        <v>1881</v>
      </c>
      <c r="F881" s="34" t="s">
        <v>8011</v>
      </c>
      <c r="G881" s="28" t="s">
        <v>8663</v>
      </c>
      <c r="H881" s="30" t="s">
        <v>8758</v>
      </c>
      <c r="I881" s="28" t="s">
        <v>9229</v>
      </c>
      <c r="J881" s="28" t="s">
        <v>8674</v>
      </c>
      <c r="K881" s="28" t="s">
        <v>9399</v>
      </c>
      <c r="L881" s="28" t="s">
        <v>5818</v>
      </c>
      <c r="M881" s="28" t="s">
        <v>8669</v>
      </c>
      <c r="N881" s="28" t="s">
        <v>8038</v>
      </c>
      <c r="O881" s="28" t="s">
        <v>8670</v>
      </c>
      <c r="P881" s="29" t="str">
        <f t="array" ref="P881">IFERROR(XLOOKUP(A881, '2_Capability_Map'!$C$2:$C$200, '2_Capability_Map'!$M$2:$M$200, "Active"), "Active")</f>
        <v>Active</v>
      </c>
    </row>
    <row r="882" ht="15.75" customHeight="1">
      <c r="A882" s="28" t="s">
        <v>975</v>
      </c>
      <c r="B882" s="28" t="s">
        <v>976</v>
      </c>
      <c r="C882" s="28" t="s">
        <v>8189</v>
      </c>
      <c r="D882" s="28" t="s">
        <v>8190</v>
      </c>
      <c r="E882" s="28" t="s">
        <v>9231</v>
      </c>
      <c r="F882" s="34" t="s">
        <v>8011</v>
      </c>
      <c r="G882" s="28" t="s">
        <v>8663</v>
      </c>
      <c r="H882" s="30" t="s">
        <v>8758</v>
      </c>
      <c r="I882" s="28" t="s">
        <v>9232</v>
      </c>
      <c r="J882" s="28" t="s">
        <v>8674</v>
      </c>
      <c r="K882" s="28" t="s">
        <v>9399</v>
      </c>
      <c r="L882" s="28" t="s">
        <v>5818</v>
      </c>
      <c r="M882" s="28" t="s">
        <v>8669</v>
      </c>
      <c r="N882" s="28" t="s">
        <v>8038</v>
      </c>
      <c r="O882" s="28" t="s">
        <v>8670</v>
      </c>
      <c r="P882" s="29" t="str">
        <f t="array" ref="P882">IFERROR(XLOOKUP(A882, '2_Capability_Map'!$C$2:$C$200, '2_Capability_Map'!$M$2:$M$200, "Active"), "Active")</f>
        <v>Active</v>
      </c>
    </row>
    <row r="883" ht="15.75" customHeight="1">
      <c r="A883" s="28" t="s">
        <v>975</v>
      </c>
      <c r="B883" s="28" t="s">
        <v>976</v>
      </c>
      <c r="C883" s="28" t="s">
        <v>8010</v>
      </c>
      <c r="D883" s="28" t="s">
        <v>8926</v>
      </c>
      <c r="E883" s="28" t="s">
        <v>8927</v>
      </c>
      <c r="F883" s="34" t="s">
        <v>8011</v>
      </c>
      <c r="G883" s="28" t="s">
        <v>8663</v>
      </c>
      <c r="H883" s="42" t="s">
        <v>8672</v>
      </c>
      <c r="I883" s="28" t="s">
        <v>8928</v>
      </c>
      <c r="J883" s="28" t="s">
        <v>8674</v>
      </c>
      <c r="K883" s="28" t="s">
        <v>9400</v>
      </c>
      <c r="L883" s="28" t="s">
        <v>5818</v>
      </c>
      <c r="M883" s="28" t="s">
        <v>8669</v>
      </c>
      <c r="N883" s="28" t="s">
        <v>8023</v>
      </c>
      <c r="O883" s="28" t="s">
        <v>8670</v>
      </c>
      <c r="P883" s="29" t="str">
        <f t="array" ref="P883">IFERROR(XLOOKUP(A883, '2_Capability_Map'!$C$2:$C$200, '2_Capability_Map'!$M$2:$M$200, "Active"), "Active")</f>
        <v>Active</v>
      </c>
    </row>
    <row r="884" ht="15.75" customHeight="1">
      <c r="A884" s="28" t="s">
        <v>975</v>
      </c>
      <c r="B884" s="28" t="s">
        <v>976</v>
      </c>
      <c r="C884" s="28" t="s">
        <v>8010</v>
      </c>
      <c r="D884" s="28" t="s">
        <v>8926</v>
      </c>
      <c r="E884" s="28" t="s">
        <v>1822</v>
      </c>
      <c r="F884" s="34" t="s">
        <v>8011</v>
      </c>
      <c r="G884" s="28" t="s">
        <v>8663</v>
      </c>
      <c r="H884" s="42" t="s">
        <v>8672</v>
      </c>
      <c r="I884" s="28" t="s">
        <v>8930</v>
      </c>
      <c r="J884" s="28" t="s">
        <v>8674</v>
      </c>
      <c r="K884" s="28" t="s">
        <v>9400</v>
      </c>
      <c r="L884" s="28" t="s">
        <v>5830</v>
      </c>
      <c r="M884" s="28" t="s">
        <v>8669</v>
      </c>
      <c r="N884" s="28" t="s">
        <v>8933</v>
      </c>
      <c r="O884" s="28" t="s">
        <v>8670</v>
      </c>
      <c r="P884" s="29" t="str">
        <f t="array" ref="P884">IFERROR(XLOOKUP(A884, '2_Capability_Map'!$C$2:$C$200, '2_Capability_Map'!$M$2:$M$200, "Active"), "Active")</f>
        <v>Active</v>
      </c>
    </row>
    <row r="885" ht="15.75" customHeight="1">
      <c r="A885" s="28" t="s">
        <v>980</v>
      </c>
      <c r="B885" s="28" t="s">
        <v>981</v>
      </c>
      <c r="C885" s="28" t="s">
        <v>8189</v>
      </c>
      <c r="D885" s="28" t="s">
        <v>8190</v>
      </c>
      <c r="E885" s="28" t="s">
        <v>9111</v>
      </c>
      <c r="F885" s="34" t="s">
        <v>8011</v>
      </c>
      <c r="G885" s="28" t="s">
        <v>8663</v>
      </c>
      <c r="H885" s="41" t="s">
        <v>8664</v>
      </c>
      <c r="I885" s="28" t="s">
        <v>9112</v>
      </c>
      <c r="J885" s="28" t="s">
        <v>8666</v>
      </c>
      <c r="K885" s="28" t="s">
        <v>9401</v>
      </c>
      <c r="L885" s="28" t="s">
        <v>5848</v>
      </c>
      <c r="M885" s="28" t="s">
        <v>8669</v>
      </c>
      <c r="N885" s="28" t="s">
        <v>8038</v>
      </c>
      <c r="O885" s="28" t="s">
        <v>8670</v>
      </c>
      <c r="P885" s="29" t="str">
        <f t="array" ref="P885">IFERROR(XLOOKUP(A885, '2_Capability_Map'!$C$2:$C$200, '2_Capability_Map'!$M$2:$M$200, "Active"), "Active")</f>
        <v>Active</v>
      </c>
    </row>
    <row r="886" ht="15.75" customHeight="1">
      <c r="A886" s="28" t="s">
        <v>980</v>
      </c>
      <c r="B886" s="28" t="s">
        <v>981</v>
      </c>
      <c r="C886" s="28" t="s">
        <v>8189</v>
      </c>
      <c r="D886" s="28" t="s">
        <v>8190</v>
      </c>
      <c r="E886" s="28" t="s">
        <v>1783</v>
      </c>
      <c r="F886" s="34" t="s">
        <v>8011</v>
      </c>
      <c r="G886" s="28" t="s">
        <v>8663</v>
      </c>
      <c r="H886" s="44" t="s">
        <v>9225</v>
      </c>
      <c r="I886" s="28" t="s">
        <v>9226</v>
      </c>
      <c r="J886" s="28" t="s">
        <v>9227</v>
      </c>
      <c r="K886" s="28" t="s">
        <v>9402</v>
      </c>
      <c r="L886" s="28" t="s">
        <v>5842</v>
      </c>
      <c r="M886" s="28" t="s">
        <v>8669</v>
      </c>
      <c r="N886" s="28" t="s">
        <v>8038</v>
      </c>
      <c r="O886" s="28" t="s">
        <v>8670</v>
      </c>
      <c r="P886" s="29" t="str">
        <f t="array" ref="P886">IFERROR(XLOOKUP(A886, '2_Capability_Map'!$C$2:$C$200, '2_Capability_Map'!$M$2:$M$200, "Active"), "Active")</f>
        <v>Active</v>
      </c>
    </row>
    <row r="887" ht="15.75" customHeight="1">
      <c r="A887" s="28" t="s">
        <v>980</v>
      </c>
      <c r="B887" s="28" t="s">
        <v>981</v>
      </c>
      <c r="C887" s="28" t="s">
        <v>8189</v>
      </c>
      <c r="D887" s="28" t="s">
        <v>8190</v>
      </c>
      <c r="E887" s="28" t="s">
        <v>9302</v>
      </c>
      <c r="F887" s="34" t="s">
        <v>8011</v>
      </c>
      <c r="G887" s="28" t="s">
        <v>8663</v>
      </c>
      <c r="H887" s="44" t="s">
        <v>9225</v>
      </c>
      <c r="I887" s="28" t="s">
        <v>9303</v>
      </c>
      <c r="J887" s="28" t="s">
        <v>9227</v>
      </c>
      <c r="K887" s="28" t="s">
        <v>9402</v>
      </c>
      <c r="L887" s="28" t="s">
        <v>5842</v>
      </c>
      <c r="M887" s="28" t="s">
        <v>8669</v>
      </c>
      <c r="N887" s="28" t="s">
        <v>8038</v>
      </c>
      <c r="O887" s="28" t="s">
        <v>8670</v>
      </c>
      <c r="P887" s="29" t="str">
        <f t="array" ref="P887">IFERROR(XLOOKUP(A887, '2_Capability_Map'!$C$2:$C$200, '2_Capability_Map'!$M$2:$M$200, "Active"), "Active")</f>
        <v>Active</v>
      </c>
    </row>
    <row r="888" ht="15.75" customHeight="1">
      <c r="A888" s="28" t="s">
        <v>980</v>
      </c>
      <c r="B888" s="28" t="s">
        <v>981</v>
      </c>
      <c r="C888" s="28" t="s">
        <v>8189</v>
      </c>
      <c r="D888" s="28" t="s">
        <v>8190</v>
      </c>
      <c r="E888" s="28" t="s">
        <v>1881</v>
      </c>
      <c r="F888" s="34" t="s">
        <v>8011</v>
      </c>
      <c r="G888" s="28" t="s">
        <v>8663</v>
      </c>
      <c r="H888" s="30" t="s">
        <v>8758</v>
      </c>
      <c r="I888" s="28" t="s">
        <v>9229</v>
      </c>
      <c r="J888" s="28" t="s">
        <v>8674</v>
      </c>
      <c r="K888" s="28" t="s">
        <v>9403</v>
      </c>
      <c r="L888" s="28" t="s">
        <v>5842</v>
      </c>
      <c r="M888" s="28" t="s">
        <v>8669</v>
      </c>
      <c r="N888" s="28" t="s">
        <v>8038</v>
      </c>
      <c r="O888" s="28" t="s">
        <v>8670</v>
      </c>
      <c r="P888" s="29" t="str">
        <f t="array" ref="P888">IFERROR(XLOOKUP(A888, '2_Capability_Map'!$C$2:$C$200, '2_Capability_Map'!$M$2:$M$200, "Active"), "Active")</f>
        <v>Active</v>
      </c>
    </row>
    <row r="889" ht="15.75" customHeight="1">
      <c r="A889" s="28" t="s">
        <v>980</v>
      </c>
      <c r="B889" s="28" t="s">
        <v>981</v>
      </c>
      <c r="C889" s="28" t="s">
        <v>8189</v>
      </c>
      <c r="D889" s="28" t="s">
        <v>8190</v>
      </c>
      <c r="E889" s="28" t="s">
        <v>9231</v>
      </c>
      <c r="F889" s="34" t="s">
        <v>8011</v>
      </c>
      <c r="G889" s="28" t="s">
        <v>8663</v>
      </c>
      <c r="H889" s="30" t="s">
        <v>8758</v>
      </c>
      <c r="I889" s="28" t="s">
        <v>9232</v>
      </c>
      <c r="J889" s="28" t="s">
        <v>8674</v>
      </c>
      <c r="K889" s="28" t="s">
        <v>9403</v>
      </c>
      <c r="L889" s="28" t="s">
        <v>5842</v>
      </c>
      <c r="M889" s="28" t="s">
        <v>8669</v>
      </c>
      <c r="N889" s="28" t="s">
        <v>8038</v>
      </c>
      <c r="O889" s="28" t="s">
        <v>8670</v>
      </c>
      <c r="P889" s="29" t="str">
        <f t="array" ref="P889">IFERROR(XLOOKUP(A889, '2_Capability_Map'!$C$2:$C$200, '2_Capability_Map'!$M$2:$M$200, "Active"), "Active")</f>
        <v>Active</v>
      </c>
    </row>
    <row r="890" ht="15.75" customHeight="1">
      <c r="A890" s="28" t="s">
        <v>980</v>
      </c>
      <c r="B890" s="28" t="s">
        <v>981</v>
      </c>
      <c r="C890" s="28" t="s">
        <v>8010</v>
      </c>
      <c r="D890" s="28" t="s">
        <v>8926</v>
      </c>
      <c r="E890" s="28" t="s">
        <v>8927</v>
      </c>
      <c r="F890" s="34" t="s">
        <v>8011</v>
      </c>
      <c r="G890" s="28" t="s">
        <v>8663</v>
      </c>
      <c r="H890" s="42" t="s">
        <v>8672</v>
      </c>
      <c r="I890" s="28" t="s">
        <v>8928</v>
      </c>
      <c r="J890" s="28" t="s">
        <v>8674</v>
      </c>
      <c r="K890" s="28" t="s">
        <v>9404</v>
      </c>
      <c r="L890" s="28" t="s">
        <v>5842</v>
      </c>
      <c r="M890" s="28" t="s">
        <v>8669</v>
      </c>
      <c r="N890" s="28" t="s">
        <v>8023</v>
      </c>
      <c r="O890" s="28" t="s">
        <v>8670</v>
      </c>
      <c r="P890" s="29" t="str">
        <f t="array" ref="P890">IFERROR(XLOOKUP(A890, '2_Capability_Map'!$C$2:$C$200, '2_Capability_Map'!$M$2:$M$200, "Active"), "Active")</f>
        <v>Active</v>
      </c>
    </row>
    <row r="891" ht="15.75" customHeight="1">
      <c r="A891" s="28" t="s">
        <v>980</v>
      </c>
      <c r="B891" s="28" t="s">
        <v>981</v>
      </c>
      <c r="C891" s="28" t="s">
        <v>8010</v>
      </c>
      <c r="D891" s="28" t="s">
        <v>8926</v>
      </c>
      <c r="E891" s="28" t="s">
        <v>1822</v>
      </c>
      <c r="F891" s="34" t="s">
        <v>8011</v>
      </c>
      <c r="G891" s="28" t="s">
        <v>8663</v>
      </c>
      <c r="H891" s="42" t="s">
        <v>8672</v>
      </c>
      <c r="I891" s="28" t="s">
        <v>8930</v>
      </c>
      <c r="J891" s="28" t="s">
        <v>8674</v>
      </c>
      <c r="K891" s="28" t="s">
        <v>9404</v>
      </c>
      <c r="L891" s="28" t="s">
        <v>5848</v>
      </c>
      <c r="M891" s="28" t="s">
        <v>8669</v>
      </c>
      <c r="N891" s="28" t="s">
        <v>8933</v>
      </c>
      <c r="O891" s="28" t="s">
        <v>8670</v>
      </c>
      <c r="P891" s="29" t="str">
        <f t="array" ref="P891">IFERROR(XLOOKUP(A891, '2_Capability_Map'!$C$2:$C$200, '2_Capability_Map'!$M$2:$M$200, "Active"), "Active")</f>
        <v>Active</v>
      </c>
    </row>
    <row r="892" ht="15.75" customHeight="1">
      <c r="A892" s="28" t="s">
        <v>985</v>
      </c>
      <c r="B892" s="28" t="s">
        <v>986</v>
      </c>
      <c r="C892" s="28" t="s">
        <v>8189</v>
      </c>
      <c r="D892" s="28" t="s">
        <v>8190</v>
      </c>
      <c r="E892" s="28" t="s">
        <v>9111</v>
      </c>
      <c r="F892" s="34" t="s">
        <v>8011</v>
      </c>
      <c r="G892" s="28" t="s">
        <v>8663</v>
      </c>
      <c r="H892" s="41" t="s">
        <v>8664</v>
      </c>
      <c r="I892" s="28" t="s">
        <v>9112</v>
      </c>
      <c r="J892" s="28" t="s">
        <v>8666</v>
      </c>
      <c r="K892" s="28" t="s">
        <v>9405</v>
      </c>
      <c r="L892" s="28" t="s">
        <v>5878</v>
      </c>
      <c r="M892" s="28" t="s">
        <v>8669</v>
      </c>
      <c r="N892" s="28" t="s">
        <v>8038</v>
      </c>
      <c r="O892" s="28" t="s">
        <v>8670</v>
      </c>
      <c r="P892" s="29" t="str">
        <f t="array" ref="P892">IFERROR(XLOOKUP(A892, '2_Capability_Map'!$C$2:$C$200, '2_Capability_Map'!$M$2:$M$200, "Active"), "Active")</f>
        <v>Active</v>
      </c>
    </row>
    <row r="893" ht="15.75" customHeight="1">
      <c r="A893" s="28" t="s">
        <v>985</v>
      </c>
      <c r="B893" s="28" t="s">
        <v>986</v>
      </c>
      <c r="C893" s="28" t="s">
        <v>8189</v>
      </c>
      <c r="D893" s="28" t="s">
        <v>8190</v>
      </c>
      <c r="E893" s="28" t="s">
        <v>1783</v>
      </c>
      <c r="F893" s="34" t="s">
        <v>8011</v>
      </c>
      <c r="G893" s="28" t="s">
        <v>8663</v>
      </c>
      <c r="H893" s="44" t="s">
        <v>9225</v>
      </c>
      <c r="I893" s="28" t="s">
        <v>9226</v>
      </c>
      <c r="J893" s="28" t="s">
        <v>9227</v>
      </c>
      <c r="K893" s="28" t="s">
        <v>9406</v>
      </c>
      <c r="L893" s="28" t="s">
        <v>5866</v>
      </c>
      <c r="M893" s="28" t="s">
        <v>8669</v>
      </c>
      <c r="N893" s="28" t="s">
        <v>8038</v>
      </c>
      <c r="O893" s="28" t="s">
        <v>8670</v>
      </c>
      <c r="P893" s="29" t="str">
        <f t="array" ref="P893">IFERROR(XLOOKUP(A893, '2_Capability_Map'!$C$2:$C$200, '2_Capability_Map'!$M$2:$M$200, "Active"), "Active")</f>
        <v>Active</v>
      </c>
    </row>
    <row r="894" ht="15.75" customHeight="1">
      <c r="A894" s="28" t="s">
        <v>985</v>
      </c>
      <c r="B894" s="28" t="s">
        <v>986</v>
      </c>
      <c r="C894" s="28" t="s">
        <v>8189</v>
      </c>
      <c r="D894" s="28" t="s">
        <v>8190</v>
      </c>
      <c r="E894" s="28" t="s">
        <v>9302</v>
      </c>
      <c r="F894" s="34" t="s">
        <v>8011</v>
      </c>
      <c r="G894" s="28" t="s">
        <v>8663</v>
      </c>
      <c r="H894" s="44" t="s">
        <v>9225</v>
      </c>
      <c r="I894" s="28" t="s">
        <v>9303</v>
      </c>
      <c r="J894" s="28" t="s">
        <v>9227</v>
      </c>
      <c r="K894" s="28" t="s">
        <v>9406</v>
      </c>
      <c r="L894" s="28" t="s">
        <v>5884</v>
      </c>
      <c r="M894" s="28" t="s">
        <v>8669</v>
      </c>
      <c r="N894" s="28" t="s">
        <v>8038</v>
      </c>
      <c r="O894" s="28" t="s">
        <v>8670</v>
      </c>
      <c r="P894" s="29" t="str">
        <f t="array" ref="P894">IFERROR(XLOOKUP(A894, '2_Capability_Map'!$C$2:$C$200, '2_Capability_Map'!$M$2:$M$200, "Active"), "Active")</f>
        <v>Active</v>
      </c>
    </row>
    <row r="895" ht="15.75" customHeight="1">
      <c r="A895" s="28" t="s">
        <v>985</v>
      </c>
      <c r="B895" s="28" t="s">
        <v>986</v>
      </c>
      <c r="C895" s="28" t="s">
        <v>8189</v>
      </c>
      <c r="D895" s="28" t="s">
        <v>8190</v>
      </c>
      <c r="E895" s="28" t="s">
        <v>1881</v>
      </c>
      <c r="F895" s="34" t="s">
        <v>8011</v>
      </c>
      <c r="G895" s="28" t="s">
        <v>8663</v>
      </c>
      <c r="H895" s="30" t="s">
        <v>8758</v>
      </c>
      <c r="I895" s="28" t="s">
        <v>9229</v>
      </c>
      <c r="J895" s="28" t="s">
        <v>8674</v>
      </c>
      <c r="K895" s="28" t="s">
        <v>9407</v>
      </c>
      <c r="L895" s="28" t="s">
        <v>5866</v>
      </c>
      <c r="M895" s="28" t="s">
        <v>8669</v>
      </c>
      <c r="N895" s="28" t="s">
        <v>8038</v>
      </c>
      <c r="O895" s="28" t="s">
        <v>8670</v>
      </c>
      <c r="P895" s="29" t="str">
        <f t="array" ref="P895">IFERROR(XLOOKUP(A895, '2_Capability_Map'!$C$2:$C$200, '2_Capability_Map'!$M$2:$M$200, "Active"), "Active")</f>
        <v>Active</v>
      </c>
    </row>
    <row r="896" ht="15.75" customHeight="1">
      <c r="A896" s="28" t="s">
        <v>985</v>
      </c>
      <c r="B896" s="28" t="s">
        <v>986</v>
      </c>
      <c r="C896" s="28" t="s">
        <v>8189</v>
      </c>
      <c r="D896" s="28" t="s">
        <v>8190</v>
      </c>
      <c r="E896" s="28" t="s">
        <v>9231</v>
      </c>
      <c r="F896" s="34" t="s">
        <v>8011</v>
      </c>
      <c r="G896" s="28" t="s">
        <v>8663</v>
      </c>
      <c r="H896" s="30" t="s">
        <v>8758</v>
      </c>
      <c r="I896" s="28" t="s">
        <v>9232</v>
      </c>
      <c r="J896" s="28" t="s">
        <v>8674</v>
      </c>
      <c r="K896" s="28" t="s">
        <v>9407</v>
      </c>
      <c r="L896" s="28" t="s">
        <v>5866</v>
      </c>
      <c r="M896" s="28" t="s">
        <v>8669</v>
      </c>
      <c r="N896" s="28" t="s">
        <v>8038</v>
      </c>
      <c r="O896" s="28" t="s">
        <v>8670</v>
      </c>
      <c r="P896" s="29" t="str">
        <f t="array" ref="P896">IFERROR(XLOOKUP(A896, '2_Capability_Map'!$C$2:$C$200, '2_Capability_Map'!$M$2:$M$200, "Active"), "Active")</f>
        <v>Active</v>
      </c>
    </row>
    <row r="897" ht="15.75" customHeight="1">
      <c r="A897" s="28" t="s">
        <v>985</v>
      </c>
      <c r="B897" s="28" t="s">
        <v>986</v>
      </c>
      <c r="C897" s="28" t="s">
        <v>8010</v>
      </c>
      <c r="D897" s="28" t="s">
        <v>8926</v>
      </c>
      <c r="E897" s="28" t="s">
        <v>8927</v>
      </c>
      <c r="F897" s="34" t="s">
        <v>8011</v>
      </c>
      <c r="G897" s="28" t="s">
        <v>8663</v>
      </c>
      <c r="H897" s="42" t="s">
        <v>8672</v>
      </c>
      <c r="I897" s="28" t="s">
        <v>8928</v>
      </c>
      <c r="J897" s="28" t="s">
        <v>8674</v>
      </c>
      <c r="K897" s="28" t="s">
        <v>9408</v>
      </c>
      <c r="L897" s="28" t="s">
        <v>5866</v>
      </c>
      <c r="M897" s="28" t="s">
        <v>8669</v>
      </c>
      <c r="N897" s="28" t="s">
        <v>8023</v>
      </c>
      <c r="O897" s="28" t="s">
        <v>8670</v>
      </c>
      <c r="P897" s="29" t="str">
        <f t="array" ref="P897">IFERROR(XLOOKUP(A897, '2_Capability_Map'!$C$2:$C$200, '2_Capability_Map'!$M$2:$M$200, "Active"), "Active")</f>
        <v>Active</v>
      </c>
    </row>
    <row r="898" ht="15.75" customHeight="1">
      <c r="A898" s="28" t="s">
        <v>985</v>
      </c>
      <c r="B898" s="28" t="s">
        <v>986</v>
      </c>
      <c r="C898" s="28" t="s">
        <v>8010</v>
      </c>
      <c r="D898" s="28" t="s">
        <v>8926</v>
      </c>
      <c r="E898" s="28" t="s">
        <v>1822</v>
      </c>
      <c r="F898" s="34" t="s">
        <v>8011</v>
      </c>
      <c r="G898" s="28" t="s">
        <v>8663</v>
      </c>
      <c r="H898" s="42" t="s">
        <v>8672</v>
      </c>
      <c r="I898" s="28" t="s">
        <v>8930</v>
      </c>
      <c r="J898" s="28" t="s">
        <v>8674</v>
      </c>
      <c r="K898" s="28" t="s">
        <v>9408</v>
      </c>
      <c r="L898" s="28" t="s">
        <v>5878</v>
      </c>
      <c r="M898" s="28" t="s">
        <v>8669</v>
      </c>
      <c r="N898" s="28" t="s">
        <v>8933</v>
      </c>
      <c r="O898" s="28" t="s">
        <v>8670</v>
      </c>
      <c r="P898" s="29" t="str">
        <f t="array" ref="P898">IFERROR(XLOOKUP(A898, '2_Capability_Map'!$C$2:$C$200, '2_Capability_Map'!$M$2:$M$200, "Active"), "Active")</f>
        <v>Active</v>
      </c>
    </row>
    <row r="899" ht="15.75" customHeight="1">
      <c r="A899" s="28" t="s">
        <v>990</v>
      </c>
      <c r="B899" s="28" t="s">
        <v>991</v>
      </c>
      <c r="C899" s="28" t="s">
        <v>8189</v>
      </c>
      <c r="D899" s="28" t="s">
        <v>8190</v>
      </c>
      <c r="E899" s="28" t="s">
        <v>9111</v>
      </c>
      <c r="F899" s="34" t="s">
        <v>8011</v>
      </c>
      <c r="G899" s="28" t="s">
        <v>8663</v>
      </c>
      <c r="H899" s="41" t="s">
        <v>8664</v>
      </c>
      <c r="I899" s="28" t="s">
        <v>9112</v>
      </c>
      <c r="J899" s="28" t="s">
        <v>8666</v>
      </c>
      <c r="K899" s="28" t="s">
        <v>9409</v>
      </c>
      <c r="L899" s="28" t="s">
        <v>3663</v>
      </c>
      <c r="M899" s="28" t="s">
        <v>8669</v>
      </c>
      <c r="N899" s="28" t="s">
        <v>8038</v>
      </c>
      <c r="O899" s="28" t="s">
        <v>8670</v>
      </c>
      <c r="P899" s="29" t="str">
        <f t="array" ref="P899">IFERROR(XLOOKUP(A899, '2_Capability_Map'!$C$2:$C$200, '2_Capability_Map'!$M$2:$M$200, "Active"), "Active")</f>
        <v>Active</v>
      </c>
    </row>
    <row r="900" ht="15.75" customHeight="1">
      <c r="A900" s="28" t="s">
        <v>990</v>
      </c>
      <c r="B900" s="28" t="s">
        <v>991</v>
      </c>
      <c r="C900" s="28" t="s">
        <v>8189</v>
      </c>
      <c r="D900" s="28" t="s">
        <v>8190</v>
      </c>
      <c r="E900" s="28" t="s">
        <v>1783</v>
      </c>
      <c r="F900" s="34" t="s">
        <v>8011</v>
      </c>
      <c r="G900" s="28" t="s">
        <v>8663</v>
      </c>
      <c r="H900" s="44" t="s">
        <v>9225</v>
      </c>
      <c r="I900" s="28" t="s">
        <v>9226</v>
      </c>
      <c r="J900" s="28" t="s">
        <v>9227</v>
      </c>
      <c r="K900" s="28" t="s">
        <v>9410</v>
      </c>
      <c r="L900" s="28" t="s">
        <v>3661</v>
      </c>
      <c r="M900" s="28" t="s">
        <v>2557</v>
      </c>
      <c r="N900" s="28" t="s">
        <v>8038</v>
      </c>
      <c r="O900" s="28" t="s">
        <v>8670</v>
      </c>
      <c r="P900" s="29" t="str">
        <f t="array" ref="P900">IFERROR(XLOOKUP(A900, '2_Capability_Map'!$C$2:$C$200, '2_Capability_Map'!$M$2:$M$200, "Active"), "Active")</f>
        <v>Active</v>
      </c>
    </row>
    <row r="901" ht="15.75" customHeight="1">
      <c r="A901" s="28" t="s">
        <v>990</v>
      </c>
      <c r="B901" s="28" t="s">
        <v>991</v>
      </c>
      <c r="C901" s="28" t="s">
        <v>8189</v>
      </c>
      <c r="D901" s="28" t="s">
        <v>8190</v>
      </c>
      <c r="E901" s="28" t="s">
        <v>9302</v>
      </c>
      <c r="F901" s="34" t="s">
        <v>8011</v>
      </c>
      <c r="G901" s="28" t="s">
        <v>8663</v>
      </c>
      <c r="H901" s="44" t="s">
        <v>9225</v>
      </c>
      <c r="I901" s="28" t="s">
        <v>9303</v>
      </c>
      <c r="J901" s="28" t="s">
        <v>9227</v>
      </c>
      <c r="K901" s="28" t="s">
        <v>9410</v>
      </c>
      <c r="L901" s="28" t="s">
        <v>3659</v>
      </c>
      <c r="M901" s="28" t="s">
        <v>8669</v>
      </c>
      <c r="N901" s="28" t="s">
        <v>8038</v>
      </c>
      <c r="O901" s="28" t="s">
        <v>8670</v>
      </c>
      <c r="P901" s="29" t="str">
        <f t="array" ref="P901">IFERROR(XLOOKUP(A901, '2_Capability_Map'!$C$2:$C$200, '2_Capability_Map'!$M$2:$M$200, "Active"), "Active")</f>
        <v>Active</v>
      </c>
    </row>
    <row r="902" ht="15.75" customHeight="1">
      <c r="A902" s="28" t="s">
        <v>990</v>
      </c>
      <c r="B902" s="28" t="s">
        <v>991</v>
      </c>
      <c r="C902" s="28" t="s">
        <v>8189</v>
      </c>
      <c r="D902" s="28" t="s">
        <v>8190</v>
      </c>
      <c r="E902" s="28" t="s">
        <v>1881</v>
      </c>
      <c r="F902" s="34" t="s">
        <v>8011</v>
      </c>
      <c r="G902" s="28" t="s">
        <v>8663</v>
      </c>
      <c r="H902" s="30" t="s">
        <v>8758</v>
      </c>
      <c r="I902" s="28" t="s">
        <v>9229</v>
      </c>
      <c r="J902" s="28" t="s">
        <v>8674</v>
      </c>
      <c r="K902" s="28" t="s">
        <v>9411</v>
      </c>
      <c r="L902" s="28" t="s">
        <v>3661</v>
      </c>
      <c r="M902" s="28" t="s">
        <v>8669</v>
      </c>
      <c r="N902" s="28" t="s">
        <v>8038</v>
      </c>
      <c r="O902" s="28" t="s">
        <v>8670</v>
      </c>
      <c r="P902" s="29" t="str">
        <f t="array" ref="P902">IFERROR(XLOOKUP(A902, '2_Capability_Map'!$C$2:$C$200, '2_Capability_Map'!$M$2:$M$200, "Active"), "Active")</f>
        <v>Active</v>
      </c>
    </row>
    <row r="903" ht="15.75" customHeight="1">
      <c r="A903" s="28" t="s">
        <v>990</v>
      </c>
      <c r="B903" s="28" t="s">
        <v>991</v>
      </c>
      <c r="C903" s="28" t="s">
        <v>8189</v>
      </c>
      <c r="D903" s="28" t="s">
        <v>8190</v>
      </c>
      <c r="E903" s="28" t="s">
        <v>9231</v>
      </c>
      <c r="F903" s="34" t="s">
        <v>8011</v>
      </c>
      <c r="G903" s="28" t="s">
        <v>8663</v>
      </c>
      <c r="H903" s="30" t="s">
        <v>8758</v>
      </c>
      <c r="I903" s="28" t="s">
        <v>9232</v>
      </c>
      <c r="J903" s="28" t="s">
        <v>8674</v>
      </c>
      <c r="K903" s="28" t="s">
        <v>9411</v>
      </c>
      <c r="L903" s="28" t="s">
        <v>3661</v>
      </c>
      <c r="M903" s="28" t="s">
        <v>8669</v>
      </c>
      <c r="N903" s="28" t="s">
        <v>8038</v>
      </c>
      <c r="O903" s="28" t="s">
        <v>8670</v>
      </c>
      <c r="P903" s="29" t="str">
        <f t="array" ref="P903">IFERROR(XLOOKUP(A903, '2_Capability_Map'!$C$2:$C$200, '2_Capability_Map'!$M$2:$M$200, "Active"), "Active")</f>
        <v>Active</v>
      </c>
    </row>
    <row r="904" ht="15.75" customHeight="1">
      <c r="A904" s="28" t="s">
        <v>990</v>
      </c>
      <c r="B904" s="28" t="s">
        <v>991</v>
      </c>
      <c r="C904" s="28" t="s">
        <v>8010</v>
      </c>
      <c r="D904" s="28" t="s">
        <v>8926</v>
      </c>
      <c r="E904" s="28" t="s">
        <v>8927</v>
      </c>
      <c r="F904" s="34" t="s">
        <v>8011</v>
      </c>
      <c r="G904" s="28" t="s">
        <v>8663</v>
      </c>
      <c r="H904" s="42" t="s">
        <v>8672</v>
      </c>
      <c r="I904" s="28" t="s">
        <v>8928</v>
      </c>
      <c r="J904" s="28" t="s">
        <v>8674</v>
      </c>
      <c r="K904" s="28" t="s">
        <v>9412</v>
      </c>
      <c r="L904" s="28" t="s">
        <v>3661</v>
      </c>
      <c r="M904" s="28" t="s">
        <v>8669</v>
      </c>
      <c r="N904" s="28" t="s">
        <v>8023</v>
      </c>
      <c r="O904" s="28" t="s">
        <v>8670</v>
      </c>
      <c r="P904" s="29" t="str">
        <f t="array" ref="P904">IFERROR(XLOOKUP(A904, '2_Capability_Map'!$C$2:$C$200, '2_Capability_Map'!$M$2:$M$200, "Active"), "Active")</f>
        <v>Active</v>
      </c>
    </row>
    <row r="905" ht="15.75" customHeight="1">
      <c r="A905" s="28" t="s">
        <v>990</v>
      </c>
      <c r="B905" s="28" t="s">
        <v>991</v>
      </c>
      <c r="C905" s="28" t="s">
        <v>8010</v>
      </c>
      <c r="D905" s="28" t="s">
        <v>8926</v>
      </c>
      <c r="E905" s="28" t="s">
        <v>1822</v>
      </c>
      <c r="F905" s="34" t="s">
        <v>8011</v>
      </c>
      <c r="G905" s="28" t="s">
        <v>8663</v>
      </c>
      <c r="H905" s="42" t="s">
        <v>8672</v>
      </c>
      <c r="I905" s="28" t="s">
        <v>8930</v>
      </c>
      <c r="J905" s="28" t="s">
        <v>8674</v>
      </c>
      <c r="K905" s="28" t="s">
        <v>9412</v>
      </c>
      <c r="L905" s="28" t="s">
        <v>3663</v>
      </c>
      <c r="M905" s="28" t="s">
        <v>8669</v>
      </c>
      <c r="N905" s="28" t="s">
        <v>8933</v>
      </c>
      <c r="O905" s="28" t="s">
        <v>8670</v>
      </c>
      <c r="P905" s="29" t="str">
        <f t="array" ref="P905">IFERROR(XLOOKUP(A905, '2_Capability_Map'!$C$2:$C$200, '2_Capability_Map'!$M$2:$M$200, "Active"), "Active")</f>
        <v>Active</v>
      </c>
    </row>
    <row r="906" ht="15.75" customHeight="1">
      <c r="A906" s="28" t="s">
        <v>998</v>
      </c>
      <c r="B906" s="28" t="s">
        <v>999</v>
      </c>
      <c r="C906" s="28" t="s">
        <v>8189</v>
      </c>
      <c r="D906" s="28" t="s">
        <v>8190</v>
      </c>
      <c r="E906" s="28" t="s">
        <v>9111</v>
      </c>
      <c r="F906" s="34" t="s">
        <v>8011</v>
      </c>
      <c r="G906" s="28" t="s">
        <v>8663</v>
      </c>
      <c r="H906" s="41" t="s">
        <v>8664</v>
      </c>
      <c r="I906" s="28" t="s">
        <v>9112</v>
      </c>
      <c r="J906" s="28" t="s">
        <v>8666</v>
      </c>
      <c r="K906" s="28" t="s">
        <v>9413</v>
      </c>
      <c r="L906" s="28" t="s">
        <v>9414</v>
      </c>
      <c r="M906" s="28" t="s">
        <v>5901</v>
      </c>
      <c r="N906" s="28" t="s">
        <v>8038</v>
      </c>
      <c r="O906" s="28" t="s">
        <v>8670</v>
      </c>
      <c r="P906" s="29" t="str">
        <f t="array" ref="P906">IFERROR(XLOOKUP(A906, '2_Capability_Map'!$C$2:$C$200, '2_Capability_Map'!$M$2:$M$200, "Active"), "Active")</f>
        <v>Active</v>
      </c>
    </row>
    <row r="907" ht="15.75" customHeight="1">
      <c r="A907" s="28" t="s">
        <v>998</v>
      </c>
      <c r="B907" s="28" t="s">
        <v>999</v>
      </c>
      <c r="C907" s="28" t="s">
        <v>8189</v>
      </c>
      <c r="D907" s="28" t="s">
        <v>8190</v>
      </c>
      <c r="E907" s="28" t="s">
        <v>1783</v>
      </c>
      <c r="F907" s="34" t="s">
        <v>8011</v>
      </c>
      <c r="G907" s="28" t="s">
        <v>8663</v>
      </c>
      <c r="H907" s="44" t="s">
        <v>9225</v>
      </c>
      <c r="I907" s="28" t="s">
        <v>9226</v>
      </c>
      <c r="J907" s="28" t="s">
        <v>9227</v>
      </c>
      <c r="K907" s="28" t="s">
        <v>9415</v>
      </c>
      <c r="L907" s="28" t="s">
        <v>5902</v>
      </c>
      <c r="M907" s="28" t="s">
        <v>5901</v>
      </c>
      <c r="N907" s="28" t="s">
        <v>8038</v>
      </c>
      <c r="O907" s="28" t="s">
        <v>8670</v>
      </c>
      <c r="P907" s="29" t="str">
        <f t="array" ref="P907">IFERROR(XLOOKUP(A907, '2_Capability_Map'!$C$2:$C$200, '2_Capability_Map'!$M$2:$M$200, "Active"), "Active")</f>
        <v>Active</v>
      </c>
    </row>
    <row r="908" ht="15.75" customHeight="1">
      <c r="A908" s="28" t="s">
        <v>998</v>
      </c>
      <c r="B908" s="28" t="s">
        <v>999</v>
      </c>
      <c r="C908" s="28" t="s">
        <v>8010</v>
      </c>
      <c r="D908" s="28" t="s">
        <v>8926</v>
      </c>
      <c r="E908" s="28" t="s">
        <v>8927</v>
      </c>
      <c r="F908" s="34" t="s">
        <v>8011</v>
      </c>
      <c r="G908" s="28" t="s">
        <v>8663</v>
      </c>
      <c r="H908" s="42" t="s">
        <v>8672</v>
      </c>
      <c r="I908" s="28" t="s">
        <v>8928</v>
      </c>
      <c r="J908" s="28" t="s">
        <v>8674</v>
      </c>
      <c r="K908" s="28" t="s">
        <v>9416</v>
      </c>
      <c r="L908" s="28" t="s">
        <v>5902</v>
      </c>
      <c r="M908" s="28" t="s">
        <v>5901</v>
      </c>
      <c r="N908" s="28" t="s">
        <v>8023</v>
      </c>
      <c r="O908" s="28" t="s">
        <v>8670</v>
      </c>
      <c r="P908" s="29" t="str">
        <f t="array" ref="P908">IFERROR(XLOOKUP(A908, '2_Capability_Map'!$C$2:$C$200, '2_Capability_Map'!$M$2:$M$200, "Active"), "Active")</f>
        <v>Active</v>
      </c>
    </row>
    <row r="909" ht="15.75" customHeight="1">
      <c r="A909" s="28" t="s">
        <v>998</v>
      </c>
      <c r="B909" s="28" t="s">
        <v>999</v>
      </c>
      <c r="C909" s="28" t="s">
        <v>8010</v>
      </c>
      <c r="D909" s="28" t="s">
        <v>8926</v>
      </c>
      <c r="E909" s="28" t="s">
        <v>1822</v>
      </c>
      <c r="F909" s="34" t="s">
        <v>8011</v>
      </c>
      <c r="G909" s="28" t="s">
        <v>8663</v>
      </c>
      <c r="H909" s="42" t="s">
        <v>8672</v>
      </c>
      <c r="I909" s="28" t="s">
        <v>8930</v>
      </c>
      <c r="J909" s="28" t="s">
        <v>8674</v>
      </c>
      <c r="K909" s="28" t="s">
        <v>9416</v>
      </c>
      <c r="L909" s="28" t="s">
        <v>9414</v>
      </c>
      <c r="M909" s="28" t="s">
        <v>5901</v>
      </c>
      <c r="N909" s="28" t="s">
        <v>8933</v>
      </c>
      <c r="O909" s="28" t="s">
        <v>8670</v>
      </c>
      <c r="P909" s="29" t="str">
        <f t="array" ref="P909">IFERROR(XLOOKUP(A909, '2_Capability_Map'!$C$2:$C$200, '2_Capability_Map'!$M$2:$M$200, "Active"), "Active")</f>
        <v>Active</v>
      </c>
    </row>
    <row r="910" ht="15.75" customHeight="1">
      <c r="A910" s="28" t="s">
        <v>1006</v>
      </c>
      <c r="B910" s="28" t="s">
        <v>1007</v>
      </c>
      <c r="C910" s="28" t="s">
        <v>8189</v>
      </c>
      <c r="D910" s="28" t="s">
        <v>8190</v>
      </c>
      <c r="E910" s="28" t="s">
        <v>9111</v>
      </c>
      <c r="F910" s="34" t="s">
        <v>8011</v>
      </c>
      <c r="G910" s="28" t="s">
        <v>8663</v>
      </c>
      <c r="H910" s="41" t="s">
        <v>8664</v>
      </c>
      <c r="I910" s="28" t="s">
        <v>9112</v>
      </c>
      <c r="J910" s="28" t="s">
        <v>8666</v>
      </c>
      <c r="K910" s="28" t="s">
        <v>9417</v>
      </c>
      <c r="L910" s="28" t="s">
        <v>9418</v>
      </c>
      <c r="M910" s="28" t="s">
        <v>5913</v>
      </c>
      <c r="N910" s="28" t="s">
        <v>8038</v>
      </c>
      <c r="O910" s="28" t="s">
        <v>8670</v>
      </c>
      <c r="P910" s="29" t="str">
        <f t="array" ref="P910">IFERROR(XLOOKUP(A910, '2_Capability_Map'!$C$2:$C$200, '2_Capability_Map'!$M$2:$M$200, "Active"), "Active")</f>
        <v>Active</v>
      </c>
    </row>
    <row r="911" ht="15.75" customHeight="1">
      <c r="A911" s="28" t="s">
        <v>1006</v>
      </c>
      <c r="B911" s="28" t="s">
        <v>1007</v>
      </c>
      <c r="C911" s="28" t="s">
        <v>8189</v>
      </c>
      <c r="D911" s="28" t="s">
        <v>8190</v>
      </c>
      <c r="E911" s="28" t="s">
        <v>1783</v>
      </c>
      <c r="F911" s="34" t="s">
        <v>8011</v>
      </c>
      <c r="G911" s="28" t="s">
        <v>8663</v>
      </c>
      <c r="H911" s="44" t="s">
        <v>9225</v>
      </c>
      <c r="I911" s="28" t="s">
        <v>9226</v>
      </c>
      <c r="J911" s="28" t="s">
        <v>9227</v>
      </c>
      <c r="K911" s="28" t="s">
        <v>9419</v>
      </c>
      <c r="L911" s="28" t="s">
        <v>5914</v>
      </c>
      <c r="M911" s="28" t="s">
        <v>5913</v>
      </c>
      <c r="N911" s="28" t="s">
        <v>8038</v>
      </c>
      <c r="O911" s="28" t="s">
        <v>8670</v>
      </c>
      <c r="P911" s="29" t="str">
        <f t="array" ref="P911">IFERROR(XLOOKUP(A911, '2_Capability_Map'!$C$2:$C$200, '2_Capability_Map'!$M$2:$M$200, "Active"), "Active")</f>
        <v>Active</v>
      </c>
    </row>
    <row r="912" ht="15.75" customHeight="1">
      <c r="A912" s="28" t="s">
        <v>1006</v>
      </c>
      <c r="B912" s="28" t="s">
        <v>1007</v>
      </c>
      <c r="C912" s="28" t="s">
        <v>8010</v>
      </c>
      <c r="D912" s="28" t="s">
        <v>8926</v>
      </c>
      <c r="E912" s="28" t="s">
        <v>8927</v>
      </c>
      <c r="F912" s="34" t="s">
        <v>8011</v>
      </c>
      <c r="G912" s="28" t="s">
        <v>8663</v>
      </c>
      <c r="H912" s="42" t="s">
        <v>8672</v>
      </c>
      <c r="I912" s="28" t="s">
        <v>8928</v>
      </c>
      <c r="J912" s="28" t="s">
        <v>8674</v>
      </c>
      <c r="K912" s="28" t="s">
        <v>9420</v>
      </c>
      <c r="L912" s="28" t="s">
        <v>5914</v>
      </c>
      <c r="M912" s="28" t="s">
        <v>5913</v>
      </c>
      <c r="N912" s="28" t="s">
        <v>8023</v>
      </c>
      <c r="O912" s="28" t="s">
        <v>8670</v>
      </c>
      <c r="P912" s="29" t="str">
        <f t="array" ref="P912">IFERROR(XLOOKUP(A912, '2_Capability_Map'!$C$2:$C$200, '2_Capability_Map'!$M$2:$M$200, "Active"), "Active")</f>
        <v>Active</v>
      </c>
    </row>
    <row r="913" ht="15.75" customHeight="1">
      <c r="A913" s="28" t="s">
        <v>1006</v>
      </c>
      <c r="B913" s="28" t="s">
        <v>1007</v>
      </c>
      <c r="C913" s="28" t="s">
        <v>8010</v>
      </c>
      <c r="D913" s="28" t="s">
        <v>8926</v>
      </c>
      <c r="E913" s="28" t="s">
        <v>1822</v>
      </c>
      <c r="F913" s="34" t="s">
        <v>8011</v>
      </c>
      <c r="G913" s="28" t="s">
        <v>8663</v>
      </c>
      <c r="H913" s="42" t="s">
        <v>8672</v>
      </c>
      <c r="I913" s="28" t="s">
        <v>8930</v>
      </c>
      <c r="J913" s="28" t="s">
        <v>8674</v>
      </c>
      <c r="K913" s="28" t="s">
        <v>9420</v>
      </c>
      <c r="L913" s="28" t="s">
        <v>9418</v>
      </c>
      <c r="M913" s="28" t="s">
        <v>5913</v>
      </c>
      <c r="N913" s="28" t="s">
        <v>8933</v>
      </c>
      <c r="O913" s="28" t="s">
        <v>8670</v>
      </c>
      <c r="P913" s="29" t="str">
        <f t="array" ref="P913">IFERROR(XLOOKUP(A913, '2_Capability_Map'!$C$2:$C$200, '2_Capability_Map'!$M$2:$M$200, "Active"), "Active")</f>
        <v>Active</v>
      </c>
    </row>
    <row r="914" ht="15.75" customHeight="1">
      <c r="A914" s="28" t="s">
        <v>1011</v>
      </c>
      <c r="B914" s="28" t="s">
        <v>1012</v>
      </c>
      <c r="C914" s="28" t="s">
        <v>8189</v>
      </c>
      <c r="D914" s="28" t="s">
        <v>8190</v>
      </c>
      <c r="E914" s="28" t="s">
        <v>9111</v>
      </c>
      <c r="F914" s="34" t="s">
        <v>8011</v>
      </c>
      <c r="G914" s="28" t="s">
        <v>8663</v>
      </c>
      <c r="H914" s="41" t="s">
        <v>8664</v>
      </c>
      <c r="I914" s="28" t="s">
        <v>9112</v>
      </c>
      <c r="J914" s="28" t="s">
        <v>8666</v>
      </c>
      <c r="K914" s="28" t="s">
        <v>9421</v>
      </c>
      <c r="L914" s="28" t="s">
        <v>9422</v>
      </c>
      <c r="M914" s="28" t="s">
        <v>5931</v>
      </c>
      <c r="N914" s="28" t="s">
        <v>8038</v>
      </c>
      <c r="O914" s="28" t="s">
        <v>8670</v>
      </c>
      <c r="P914" s="29" t="str">
        <f t="array" ref="P914">IFERROR(XLOOKUP(A914, '2_Capability_Map'!$C$2:$C$200, '2_Capability_Map'!$M$2:$M$200, "Active"), "Active")</f>
        <v>Active</v>
      </c>
    </row>
    <row r="915" ht="15.75" customHeight="1">
      <c r="A915" s="28" t="s">
        <v>1011</v>
      </c>
      <c r="B915" s="28" t="s">
        <v>1012</v>
      </c>
      <c r="C915" s="28" t="s">
        <v>8189</v>
      </c>
      <c r="D915" s="28" t="s">
        <v>8190</v>
      </c>
      <c r="E915" s="28" t="s">
        <v>1783</v>
      </c>
      <c r="F915" s="34" t="s">
        <v>8011</v>
      </c>
      <c r="G915" s="28" t="s">
        <v>8663</v>
      </c>
      <c r="H915" s="44" t="s">
        <v>9225</v>
      </c>
      <c r="I915" s="28" t="s">
        <v>9226</v>
      </c>
      <c r="J915" s="28" t="s">
        <v>9227</v>
      </c>
      <c r="K915" s="28" t="s">
        <v>9423</v>
      </c>
      <c r="L915" s="28" t="s">
        <v>5932</v>
      </c>
      <c r="M915" s="28" t="s">
        <v>5931</v>
      </c>
      <c r="N915" s="28" t="s">
        <v>8038</v>
      </c>
      <c r="O915" s="28" t="s">
        <v>8670</v>
      </c>
      <c r="P915" s="29" t="str">
        <f t="array" ref="P915">IFERROR(XLOOKUP(A915, '2_Capability_Map'!$C$2:$C$200, '2_Capability_Map'!$M$2:$M$200, "Active"), "Active")</f>
        <v>Active</v>
      </c>
    </row>
    <row r="916" ht="15.75" customHeight="1">
      <c r="A916" s="28" t="s">
        <v>1011</v>
      </c>
      <c r="B916" s="28" t="s">
        <v>1012</v>
      </c>
      <c r="C916" s="28" t="s">
        <v>8010</v>
      </c>
      <c r="D916" s="28" t="s">
        <v>8926</v>
      </c>
      <c r="E916" s="28" t="s">
        <v>8927</v>
      </c>
      <c r="F916" s="34" t="s">
        <v>8011</v>
      </c>
      <c r="G916" s="28" t="s">
        <v>8663</v>
      </c>
      <c r="H916" s="42" t="s">
        <v>8672</v>
      </c>
      <c r="I916" s="28" t="s">
        <v>8928</v>
      </c>
      <c r="J916" s="28" t="s">
        <v>8674</v>
      </c>
      <c r="K916" s="28" t="s">
        <v>9424</v>
      </c>
      <c r="L916" s="28" t="s">
        <v>5932</v>
      </c>
      <c r="M916" s="28" t="s">
        <v>5931</v>
      </c>
      <c r="N916" s="28" t="s">
        <v>8023</v>
      </c>
      <c r="O916" s="28" t="s">
        <v>8670</v>
      </c>
      <c r="P916" s="29" t="str">
        <f t="array" ref="P916">IFERROR(XLOOKUP(A916, '2_Capability_Map'!$C$2:$C$200, '2_Capability_Map'!$M$2:$M$200, "Active"), "Active")</f>
        <v>Active</v>
      </c>
    </row>
    <row r="917" ht="15.75" customHeight="1">
      <c r="A917" s="28" t="s">
        <v>1011</v>
      </c>
      <c r="B917" s="28" t="s">
        <v>1012</v>
      </c>
      <c r="C917" s="28" t="s">
        <v>8010</v>
      </c>
      <c r="D917" s="28" t="s">
        <v>8926</v>
      </c>
      <c r="E917" s="28" t="s">
        <v>1822</v>
      </c>
      <c r="F917" s="34" t="s">
        <v>8011</v>
      </c>
      <c r="G917" s="28" t="s">
        <v>8663</v>
      </c>
      <c r="H917" s="42" t="s">
        <v>8672</v>
      </c>
      <c r="I917" s="28" t="s">
        <v>8930</v>
      </c>
      <c r="J917" s="28" t="s">
        <v>8674</v>
      </c>
      <c r="K917" s="28" t="s">
        <v>9424</v>
      </c>
      <c r="L917" s="28" t="s">
        <v>9422</v>
      </c>
      <c r="M917" s="28" t="s">
        <v>5931</v>
      </c>
      <c r="N917" s="28" t="s">
        <v>8933</v>
      </c>
      <c r="O917" s="28" t="s">
        <v>8670</v>
      </c>
      <c r="P917" s="29" t="str">
        <f t="array" ref="P917">IFERROR(XLOOKUP(A917, '2_Capability_Map'!$C$2:$C$200, '2_Capability_Map'!$M$2:$M$200, "Active"), "Active")</f>
        <v>Active</v>
      </c>
    </row>
    <row r="918" ht="15.75" customHeight="1">
      <c r="A918" s="28" t="s">
        <v>1017</v>
      </c>
      <c r="B918" s="28" t="s">
        <v>1018</v>
      </c>
      <c r="C918" s="28" t="s">
        <v>8026</v>
      </c>
      <c r="D918" s="28" t="s">
        <v>8661</v>
      </c>
      <c r="E918" s="28" t="s">
        <v>8662</v>
      </c>
      <c r="F918" s="34" t="s">
        <v>8011</v>
      </c>
      <c r="G918" s="28" t="s">
        <v>8663</v>
      </c>
      <c r="H918" s="41" t="s">
        <v>8664</v>
      </c>
      <c r="I918" s="31" t="s">
        <v>8665</v>
      </c>
      <c r="J918" s="28" t="s">
        <v>8666</v>
      </c>
      <c r="K918" s="28" t="s">
        <v>9425</v>
      </c>
      <c r="L918" s="28" t="s">
        <v>9426</v>
      </c>
      <c r="M918" s="28" t="s">
        <v>9427</v>
      </c>
      <c r="N918" s="28" t="s">
        <v>8186</v>
      </c>
      <c r="O918" s="28" t="s">
        <v>8670</v>
      </c>
      <c r="P918" s="29" t="str">
        <f t="array" ref="P918">IFERROR(XLOOKUP(A918, '2_Capability_Map'!$C$2:$C$200, '2_Capability_Map'!$M$2:$M$200, "Active"), "Active")</f>
        <v>Active</v>
      </c>
    </row>
    <row r="919" ht="15.75" customHeight="1">
      <c r="A919" s="28" t="s">
        <v>1017</v>
      </c>
      <c r="B919" s="28" t="s">
        <v>1018</v>
      </c>
      <c r="C919" s="28" t="s">
        <v>8026</v>
      </c>
      <c r="D919" s="28" t="s">
        <v>8661</v>
      </c>
      <c r="E919" s="28" t="s">
        <v>8671</v>
      </c>
      <c r="F919" s="34" t="s">
        <v>8011</v>
      </c>
      <c r="G919" s="28" t="s">
        <v>8663</v>
      </c>
      <c r="H919" s="42" t="s">
        <v>8672</v>
      </c>
      <c r="I919" s="28" t="s">
        <v>8673</v>
      </c>
      <c r="J919" s="28" t="s">
        <v>8674</v>
      </c>
      <c r="K919" s="28" t="s">
        <v>9428</v>
      </c>
      <c r="L919" s="28" t="s">
        <v>9426</v>
      </c>
      <c r="M919" s="28" t="s">
        <v>9427</v>
      </c>
      <c r="N919" s="28" t="s">
        <v>8676</v>
      </c>
      <c r="O919" s="28" t="s">
        <v>8670</v>
      </c>
      <c r="P919" s="29" t="str">
        <f t="array" ref="P919">IFERROR(XLOOKUP(A919, '2_Capability_Map'!$C$2:$C$200, '2_Capability_Map'!$M$2:$M$200, "Active"), "Active")</f>
        <v>Active</v>
      </c>
    </row>
    <row r="920" ht="15.75" customHeight="1">
      <c r="A920" s="28" t="s">
        <v>1017</v>
      </c>
      <c r="B920" s="28" t="s">
        <v>1018</v>
      </c>
      <c r="C920" s="28" t="s">
        <v>8041</v>
      </c>
      <c r="D920" s="28" t="s">
        <v>8042</v>
      </c>
      <c r="E920" s="28" t="s">
        <v>8838</v>
      </c>
      <c r="F920" s="34" t="s">
        <v>8011</v>
      </c>
      <c r="G920" s="28" t="s">
        <v>8663</v>
      </c>
      <c r="H920" s="42" t="s">
        <v>8672</v>
      </c>
      <c r="I920" s="28" t="s">
        <v>8839</v>
      </c>
      <c r="J920" s="28" t="s">
        <v>8674</v>
      </c>
      <c r="K920" s="28" t="s">
        <v>9428</v>
      </c>
      <c r="L920" s="28" t="s">
        <v>9426</v>
      </c>
      <c r="M920" s="28" t="s">
        <v>9427</v>
      </c>
      <c r="N920" s="28" t="s">
        <v>8676</v>
      </c>
      <c r="O920" s="28" t="s">
        <v>8670</v>
      </c>
      <c r="P920" s="29" t="str">
        <f t="array" ref="P920">IFERROR(XLOOKUP(A920, '2_Capability_Map'!$C$2:$C$200, '2_Capability_Map'!$M$2:$M$200, "Active"), "Active")</f>
        <v>Active</v>
      </c>
    </row>
    <row r="921" ht="15.75" customHeight="1">
      <c r="A921" s="28" t="s">
        <v>1025</v>
      </c>
      <c r="B921" s="28" t="s">
        <v>1026</v>
      </c>
      <c r="C921" s="28" t="s">
        <v>8026</v>
      </c>
      <c r="D921" s="28" t="s">
        <v>8661</v>
      </c>
      <c r="E921" s="28" t="s">
        <v>8662</v>
      </c>
      <c r="F921" s="34" t="s">
        <v>8011</v>
      </c>
      <c r="G921" s="28" t="s">
        <v>8663</v>
      </c>
      <c r="H921" s="41" t="s">
        <v>8664</v>
      </c>
      <c r="I921" s="31" t="s">
        <v>8665</v>
      </c>
      <c r="J921" s="28" t="s">
        <v>8666</v>
      </c>
      <c r="K921" s="28" t="s">
        <v>9429</v>
      </c>
      <c r="L921" s="28" t="s">
        <v>9430</v>
      </c>
      <c r="M921" s="28" t="s">
        <v>8669</v>
      </c>
      <c r="N921" s="28" t="s">
        <v>8186</v>
      </c>
      <c r="O921" s="28" t="s">
        <v>8670</v>
      </c>
      <c r="P921" s="29" t="str">
        <f t="array" ref="P921">IFERROR(XLOOKUP(A921, '2_Capability_Map'!$C$2:$C$200, '2_Capability_Map'!$M$2:$M$200, "Active"), "Active")</f>
        <v>Active</v>
      </c>
    </row>
    <row r="922" ht="15.75" customHeight="1">
      <c r="A922" s="28" t="s">
        <v>1025</v>
      </c>
      <c r="B922" s="28" t="s">
        <v>1026</v>
      </c>
      <c r="C922" s="28" t="s">
        <v>8026</v>
      </c>
      <c r="D922" s="28" t="s">
        <v>8661</v>
      </c>
      <c r="E922" s="28" t="s">
        <v>8671</v>
      </c>
      <c r="F922" s="34" t="s">
        <v>8011</v>
      </c>
      <c r="G922" s="28" t="s">
        <v>8663</v>
      </c>
      <c r="H922" s="42" t="s">
        <v>8672</v>
      </c>
      <c r="I922" s="28" t="s">
        <v>8673</v>
      </c>
      <c r="J922" s="28" t="s">
        <v>8674</v>
      </c>
      <c r="K922" s="28" t="s">
        <v>9431</v>
      </c>
      <c r="L922" s="28" t="s">
        <v>9430</v>
      </c>
      <c r="M922" s="28" t="s">
        <v>8669</v>
      </c>
      <c r="N922" s="28" t="s">
        <v>8676</v>
      </c>
      <c r="O922" s="28" t="s">
        <v>8670</v>
      </c>
      <c r="P922" s="29" t="str">
        <f t="array" ref="P922">IFERROR(XLOOKUP(A922, '2_Capability_Map'!$C$2:$C$200, '2_Capability_Map'!$M$2:$M$200, "Active"), "Active")</f>
        <v>Active</v>
      </c>
    </row>
    <row r="923" ht="15.75" customHeight="1">
      <c r="A923" s="28" t="s">
        <v>1025</v>
      </c>
      <c r="B923" s="28" t="s">
        <v>1026</v>
      </c>
      <c r="C923" s="28" t="s">
        <v>8041</v>
      </c>
      <c r="D923" s="28" t="s">
        <v>8042</v>
      </c>
      <c r="E923" s="28" t="s">
        <v>8838</v>
      </c>
      <c r="F923" s="34" t="s">
        <v>8011</v>
      </c>
      <c r="G923" s="28" t="s">
        <v>8663</v>
      </c>
      <c r="H923" s="42" t="s">
        <v>8672</v>
      </c>
      <c r="I923" s="28" t="s">
        <v>8839</v>
      </c>
      <c r="J923" s="28" t="s">
        <v>8674</v>
      </c>
      <c r="K923" s="28" t="s">
        <v>9431</v>
      </c>
      <c r="L923" s="28" t="s">
        <v>9430</v>
      </c>
      <c r="M923" s="28" t="s">
        <v>8669</v>
      </c>
      <c r="N923" s="28" t="s">
        <v>8676</v>
      </c>
      <c r="O923" s="28" t="s">
        <v>8670</v>
      </c>
      <c r="P923" s="29" t="str">
        <f t="array" ref="P923">IFERROR(XLOOKUP(A923, '2_Capability_Map'!$C$2:$C$200, '2_Capability_Map'!$M$2:$M$200, "Active"), "Active")</f>
        <v>Active</v>
      </c>
    </row>
    <row r="924" ht="15.75" customHeight="1">
      <c r="A924" s="28" t="s">
        <v>1030</v>
      </c>
      <c r="B924" s="28" t="s">
        <v>1031</v>
      </c>
      <c r="C924" s="28" t="s">
        <v>8026</v>
      </c>
      <c r="D924" s="28" t="s">
        <v>8661</v>
      </c>
      <c r="E924" s="28" t="s">
        <v>8662</v>
      </c>
      <c r="F924" s="34" t="s">
        <v>8011</v>
      </c>
      <c r="G924" s="28" t="s">
        <v>8663</v>
      </c>
      <c r="H924" s="41" t="s">
        <v>8664</v>
      </c>
      <c r="I924" s="31" t="s">
        <v>8665</v>
      </c>
      <c r="J924" s="28" t="s">
        <v>8666</v>
      </c>
      <c r="K924" s="28" t="s">
        <v>9432</v>
      </c>
      <c r="L924" s="28" t="s">
        <v>9433</v>
      </c>
      <c r="M924" s="28" t="s">
        <v>9434</v>
      </c>
      <c r="N924" s="28" t="s">
        <v>8186</v>
      </c>
      <c r="O924" s="28" t="s">
        <v>8670</v>
      </c>
      <c r="P924" s="29" t="str">
        <f t="array" ref="P924">IFERROR(XLOOKUP(A924, '2_Capability_Map'!$C$2:$C$200, '2_Capability_Map'!$M$2:$M$200, "Active"), "Active")</f>
        <v>Active</v>
      </c>
    </row>
    <row r="925" ht="15.75" customHeight="1">
      <c r="A925" s="28" t="s">
        <v>1030</v>
      </c>
      <c r="B925" s="28" t="s">
        <v>1031</v>
      </c>
      <c r="C925" s="28" t="s">
        <v>8026</v>
      </c>
      <c r="D925" s="28" t="s">
        <v>8661</v>
      </c>
      <c r="E925" s="28" t="s">
        <v>8671</v>
      </c>
      <c r="F925" s="34" t="s">
        <v>8011</v>
      </c>
      <c r="G925" s="28" t="s">
        <v>8663</v>
      </c>
      <c r="H925" s="42" t="s">
        <v>8672</v>
      </c>
      <c r="I925" s="28" t="s">
        <v>8673</v>
      </c>
      <c r="J925" s="28" t="s">
        <v>8674</v>
      </c>
      <c r="K925" s="28" t="s">
        <v>9435</v>
      </c>
      <c r="L925" s="28" t="s">
        <v>9433</v>
      </c>
      <c r="M925" s="28" t="s">
        <v>9434</v>
      </c>
      <c r="N925" s="28" t="s">
        <v>8676</v>
      </c>
      <c r="O925" s="28" t="s">
        <v>8670</v>
      </c>
      <c r="P925" s="29" t="str">
        <f t="array" ref="P925">IFERROR(XLOOKUP(A925, '2_Capability_Map'!$C$2:$C$200, '2_Capability_Map'!$M$2:$M$200, "Active"), "Active")</f>
        <v>Active</v>
      </c>
    </row>
    <row r="926" ht="15.75" customHeight="1">
      <c r="A926" s="28" t="s">
        <v>1030</v>
      </c>
      <c r="B926" s="28" t="s">
        <v>1031</v>
      </c>
      <c r="C926" s="28" t="s">
        <v>8041</v>
      </c>
      <c r="D926" s="28" t="s">
        <v>8042</v>
      </c>
      <c r="E926" s="28" t="s">
        <v>8838</v>
      </c>
      <c r="F926" s="34" t="s">
        <v>8011</v>
      </c>
      <c r="G926" s="28" t="s">
        <v>8663</v>
      </c>
      <c r="H926" s="42" t="s">
        <v>8672</v>
      </c>
      <c r="I926" s="28" t="s">
        <v>8839</v>
      </c>
      <c r="J926" s="28" t="s">
        <v>8674</v>
      </c>
      <c r="K926" s="28" t="s">
        <v>9435</v>
      </c>
      <c r="L926" s="28" t="s">
        <v>9433</v>
      </c>
      <c r="M926" s="28" t="s">
        <v>9434</v>
      </c>
      <c r="N926" s="28" t="s">
        <v>8676</v>
      </c>
      <c r="O926" s="28" t="s">
        <v>8670</v>
      </c>
      <c r="P926" s="29" t="str">
        <f t="array" ref="P926">IFERROR(XLOOKUP(A926, '2_Capability_Map'!$C$2:$C$200, '2_Capability_Map'!$M$2:$M$200, "Active"), "Active")</f>
        <v>Active</v>
      </c>
    </row>
    <row r="927" ht="15.75" customHeight="1">
      <c r="A927" s="28" t="s">
        <v>1035</v>
      </c>
      <c r="B927" s="28" t="s">
        <v>1036</v>
      </c>
      <c r="C927" s="28" t="s">
        <v>8026</v>
      </c>
      <c r="D927" s="28" t="s">
        <v>8661</v>
      </c>
      <c r="E927" s="28" t="s">
        <v>8662</v>
      </c>
      <c r="F927" s="34" t="s">
        <v>8011</v>
      </c>
      <c r="G927" s="28" t="s">
        <v>8663</v>
      </c>
      <c r="H927" s="41" t="s">
        <v>8664</v>
      </c>
      <c r="I927" s="31" t="s">
        <v>8665</v>
      </c>
      <c r="J927" s="28" t="s">
        <v>8666</v>
      </c>
      <c r="K927" s="28" t="s">
        <v>9436</v>
      </c>
      <c r="L927" s="28" t="s">
        <v>9437</v>
      </c>
      <c r="M927" s="28" t="s">
        <v>8669</v>
      </c>
      <c r="N927" s="28" t="s">
        <v>8186</v>
      </c>
      <c r="O927" s="28" t="s">
        <v>8670</v>
      </c>
      <c r="P927" s="29" t="str">
        <f t="array" ref="P927">IFERROR(XLOOKUP(A927, '2_Capability_Map'!$C$2:$C$200, '2_Capability_Map'!$M$2:$M$200, "Active"), "Active")</f>
        <v>Active</v>
      </c>
    </row>
    <row r="928" ht="15.75" customHeight="1">
      <c r="A928" s="28" t="s">
        <v>1035</v>
      </c>
      <c r="B928" s="28" t="s">
        <v>1036</v>
      </c>
      <c r="C928" s="28" t="s">
        <v>8026</v>
      </c>
      <c r="D928" s="28" t="s">
        <v>8661</v>
      </c>
      <c r="E928" s="28" t="s">
        <v>8671</v>
      </c>
      <c r="F928" s="34" t="s">
        <v>8011</v>
      </c>
      <c r="G928" s="28" t="s">
        <v>8663</v>
      </c>
      <c r="H928" s="42" t="s">
        <v>8672</v>
      </c>
      <c r="I928" s="28" t="s">
        <v>8673</v>
      </c>
      <c r="J928" s="28" t="s">
        <v>8674</v>
      </c>
      <c r="K928" s="28" t="s">
        <v>9438</v>
      </c>
      <c r="L928" s="28" t="s">
        <v>9437</v>
      </c>
      <c r="M928" s="28" t="s">
        <v>8669</v>
      </c>
      <c r="N928" s="28" t="s">
        <v>8676</v>
      </c>
      <c r="O928" s="28" t="s">
        <v>8670</v>
      </c>
      <c r="P928" s="29" t="str">
        <f t="array" ref="P928">IFERROR(XLOOKUP(A928, '2_Capability_Map'!$C$2:$C$200, '2_Capability_Map'!$M$2:$M$200, "Active"), "Active")</f>
        <v>Active</v>
      </c>
    </row>
    <row r="929" ht="15.75" customHeight="1">
      <c r="A929" s="28" t="s">
        <v>1035</v>
      </c>
      <c r="B929" s="28" t="s">
        <v>1036</v>
      </c>
      <c r="C929" s="28" t="s">
        <v>8041</v>
      </c>
      <c r="D929" s="28" t="s">
        <v>8042</v>
      </c>
      <c r="E929" s="28" t="s">
        <v>8838</v>
      </c>
      <c r="F929" s="34" t="s">
        <v>8011</v>
      </c>
      <c r="G929" s="28" t="s">
        <v>8663</v>
      </c>
      <c r="H929" s="42" t="s">
        <v>8672</v>
      </c>
      <c r="I929" s="28" t="s">
        <v>8839</v>
      </c>
      <c r="J929" s="28" t="s">
        <v>8674</v>
      </c>
      <c r="K929" s="28" t="s">
        <v>9438</v>
      </c>
      <c r="L929" s="28" t="s">
        <v>9437</v>
      </c>
      <c r="M929" s="28" t="s">
        <v>8669</v>
      </c>
      <c r="N929" s="28" t="s">
        <v>8676</v>
      </c>
      <c r="O929" s="28" t="s">
        <v>8670</v>
      </c>
      <c r="P929" s="29" t="str">
        <f t="array" ref="P929">IFERROR(XLOOKUP(A929, '2_Capability_Map'!$C$2:$C$200, '2_Capability_Map'!$M$2:$M$200, "Active"), "Active")</f>
        <v>Active</v>
      </c>
    </row>
    <row r="930" ht="15.75" customHeight="1">
      <c r="A930" s="28" t="s">
        <v>1041</v>
      </c>
      <c r="B930" s="28" t="s">
        <v>1042</v>
      </c>
      <c r="C930" s="28" t="s">
        <v>8101</v>
      </c>
      <c r="D930" s="28" t="s">
        <v>9439</v>
      </c>
      <c r="E930" s="28" t="s">
        <v>9440</v>
      </c>
      <c r="F930" s="34" t="s">
        <v>8011</v>
      </c>
      <c r="G930" s="28" t="s">
        <v>8663</v>
      </c>
      <c r="H930" s="42" t="s">
        <v>8672</v>
      </c>
      <c r="I930" s="31" t="s">
        <v>9441</v>
      </c>
      <c r="J930" s="28" t="s">
        <v>8674</v>
      </c>
      <c r="K930" s="28" t="s">
        <v>9442</v>
      </c>
      <c r="L930" s="28" t="s">
        <v>5992</v>
      </c>
      <c r="M930" s="28" t="s">
        <v>8669</v>
      </c>
      <c r="N930" s="28" t="s">
        <v>8186</v>
      </c>
      <c r="O930" s="28" t="s">
        <v>8670</v>
      </c>
      <c r="P930" s="29" t="str">
        <f t="array" ref="P930">IFERROR(XLOOKUP(A930, '2_Capability_Map'!$C$2:$C$200, '2_Capability_Map'!$M$2:$M$200, "Active"), "Active")</f>
        <v>Active</v>
      </c>
    </row>
    <row r="931" ht="15.75" customHeight="1">
      <c r="A931" s="28" t="s">
        <v>1041</v>
      </c>
      <c r="B931" s="28" t="s">
        <v>1042</v>
      </c>
      <c r="C931" s="28" t="s">
        <v>8116</v>
      </c>
      <c r="D931" s="28" t="s">
        <v>8727</v>
      </c>
      <c r="E931" s="28" t="s">
        <v>1527</v>
      </c>
      <c r="F931" s="34" t="s">
        <v>8011</v>
      </c>
      <c r="G931" s="28" t="s">
        <v>8663</v>
      </c>
      <c r="H931" s="42" t="s">
        <v>8672</v>
      </c>
      <c r="I931" s="28" t="s">
        <v>8728</v>
      </c>
      <c r="J931" s="28" t="s">
        <v>8674</v>
      </c>
      <c r="K931" s="28" t="s">
        <v>9442</v>
      </c>
      <c r="L931" s="28" t="s">
        <v>9443</v>
      </c>
      <c r="M931" s="28" t="s">
        <v>8669</v>
      </c>
      <c r="N931" s="28" t="s">
        <v>8038</v>
      </c>
      <c r="O931" s="28" t="s">
        <v>8670</v>
      </c>
      <c r="P931" s="29" t="str">
        <f t="array" ref="P931">IFERROR(XLOOKUP(A931, '2_Capability_Map'!$C$2:$C$200, '2_Capability_Map'!$M$2:$M$200, "Active"), "Active")</f>
        <v>Active</v>
      </c>
    </row>
    <row r="932" ht="15.75" customHeight="1">
      <c r="A932" s="28" t="s">
        <v>1041</v>
      </c>
      <c r="B932" s="28" t="s">
        <v>1042</v>
      </c>
      <c r="C932" s="28" t="s">
        <v>8116</v>
      </c>
      <c r="D932" s="28" t="s">
        <v>8727</v>
      </c>
      <c r="E932" s="28" t="s">
        <v>1555</v>
      </c>
      <c r="F932" s="34" t="s">
        <v>8011</v>
      </c>
      <c r="G932" s="28" t="s">
        <v>8663</v>
      </c>
      <c r="H932" s="42" t="s">
        <v>8672</v>
      </c>
      <c r="I932" s="28" t="s">
        <v>8730</v>
      </c>
      <c r="J932" s="28" t="s">
        <v>8674</v>
      </c>
      <c r="K932" s="28" t="s">
        <v>9442</v>
      </c>
      <c r="L932" s="28" t="s">
        <v>6010</v>
      </c>
      <c r="M932" s="28" t="s">
        <v>6009</v>
      </c>
      <c r="N932" s="28" t="s">
        <v>8038</v>
      </c>
      <c r="O932" s="28" t="s">
        <v>8670</v>
      </c>
      <c r="P932" s="29" t="str">
        <f t="array" ref="P932">IFERROR(XLOOKUP(A932, '2_Capability_Map'!$C$2:$C$200, '2_Capability_Map'!$M$2:$M$200, "Active"), "Active")</f>
        <v>Active</v>
      </c>
    </row>
    <row r="933" ht="15.75" customHeight="1">
      <c r="A933" s="28" t="s">
        <v>1041</v>
      </c>
      <c r="B933" s="28" t="s">
        <v>1042</v>
      </c>
      <c r="C933" s="28" t="s">
        <v>8116</v>
      </c>
      <c r="D933" s="28" t="s">
        <v>8727</v>
      </c>
      <c r="E933" s="28" t="s">
        <v>8732</v>
      </c>
      <c r="F933" s="34" t="s">
        <v>8011</v>
      </c>
      <c r="G933" s="28" t="s">
        <v>8663</v>
      </c>
      <c r="H933" s="42" t="s">
        <v>8672</v>
      </c>
      <c r="I933" s="28" t="s">
        <v>8733</v>
      </c>
      <c r="J933" s="28" t="s">
        <v>8674</v>
      </c>
      <c r="K933" s="28" t="s">
        <v>9442</v>
      </c>
      <c r="L933" s="28" t="s">
        <v>9443</v>
      </c>
      <c r="M933" s="28" t="s">
        <v>8669</v>
      </c>
      <c r="N933" s="28" t="s">
        <v>8038</v>
      </c>
      <c r="O933" s="28" t="s">
        <v>8670</v>
      </c>
      <c r="P933" s="29" t="str">
        <f t="array" ref="P933">IFERROR(XLOOKUP(A933, '2_Capability_Map'!$C$2:$C$200, '2_Capability_Map'!$M$2:$M$200, "Active"), "Active")</f>
        <v>Active</v>
      </c>
    </row>
    <row r="934" ht="15.75" customHeight="1">
      <c r="A934" s="28" t="s">
        <v>1049</v>
      </c>
      <c r="B934" s="28" t="s">
        <v>1050</v>
      </c>
      <c r="C934" s="28" t="s">
        <v>8101</v>
      </c>
      <c r="D934" s="28" t="s">
        <v>9439</v>
      </c>
      <c r="E934" s="28" t="s">
        <v>9440</v>
      </c>
      <c r="F934" s="34" t="s">
        <v>8011</v>
      </c>
      <c r="G934" s="28" t="s">
        <v>8663</v>
      </c>
      <c r="H934" s="42" t="s">
        <v>8672</v>
      </c>
      <c r="I934" s="31" t="s">
        <v>9441</v>
      </c>
      <c r="J934" s="28" t="s">
        <v>8674</v>
      </c>
      <c r="K934" s="28" t="s">
        <v>9444</v>
      </c>
      <c r="L934" s="28" t="s">
        <v>6016</v>
      </c>
      <c r="M934" s="28" t="s">
        <v>8669</v>
      </c>
      <c r="N934" s="28" t="s">
        <v>8186</v>
      </c>
      <c r="O934" s="28" t="s">
        <v>8670</v>
      </c>
      <c r="P934" s="29" t="str">
        <f t="array" ref="P934">IFERROR(XLOOKUP(A934, '2_Capability_Map'!$C$2:$C$200, '2_Capability_Map'!$M$2:$M$200, "Active"), "Active")</f>
        <v>Active</v>
      </c>
    </row>
    <row r="935" ht="15.75" customHeight="1">
      <c r="A935" s="28" t="s">
        <v>1049</v>
      </c>
      <c r="B935" s="28" t="s">
        <v>1050</v>
      </c>
      <c r="C935" s="28" t="s">
        <v>8116</v>
      </c>
      <c r="D935" s="28" t="s">
        <v>8727</v>
      </c>
      <c r="E935" s="28" t="s">
        <v>1527</v>
      </c>
      <c r="F935" s="34" t="s">
        <v>8011</v>
      </c>
      <c r="G935" s="28" t="s">
        <v>8663</v>
      </c>
      <c r="H935" s="42" t="s">
        <v>8672</v>
      </c>
      <c r="I935" s="28" t="s">
        <v>8728</v>
      </c>
      <c r="J935" s="28" t="s">
        <v>8674</v>
      </c>
      <c r="K935" s="28" t="s">
        <v>9444</v>
      </c>
      <c r="L935" s="28" t="s">
        <v>9445</v>
      </c>
      <c r="M935" s="28" t="s">
        <v>8669</v>
      </c>
      <c r="N935" s="28" t="s">
        <v>8038</v>
      </c>
      <c r="O935" s="28" t="s">
        <v>8670</v>
      </c>
      <c r="P935" s="29" t="str">
        <f t="array" ref="P935">IFERROR(XLOOKUP(A935, '2_Capability_Map'!$C$2:$C$200, '2_Capability_Map'!$M$2:$M$200, "Active"), "Active")</f>
        <v>Active</v>
      </c>
    </row>
    <row r="936" ht="15.75" customHeight="1">
      <c r="A936" s="28" t="s">
        <v>1049</v>
      </c>
      <c r="B936" s="28" t="s">
        <v>1050</v>
      </c>
      <c r="C936" s="28" t="s">
        <v>8116</v>
      </c>
      <c r="D936" s="28" t="s">
        <v>8727</v>
      </c>
      <c r="E936" s="28" t="s">
        <v>1555</v>
      </c>
      <c r="F936" s="34" t="s">
        <v>8011</v>
      </c>
      <c r="G936" s="28" t="s">
        <v>8663</v>
      </c>
      <c r="H936" s="42" t="s">
        <v>8672</v>
      </c>
      <c r="I936" s="28" t="s">
        <v>8730</v>
      </c>
      <c r="J936" s="28" t="s">
        <v>8674</v>
      </c>
      <c r="K936" s="28" t="s">
        <v>9444</v>
      </c>
      <c r="L936" s="28" t="s">
        <v>6028</v>
      </c>
      <c r="M936" s="28" t="s">
        <v>6027</v>
      </c>
      <c r="N936" s="28" t="s">
        <v>8038</v>
      </c>
      <c r="O936" s="28" t="s">
        <v>8670</v>
      </c>
      <c r="P936" s="29" t="str">
        <f t="array" ref="P936">IFERROR(XLOOKUP(A936, '2_Capability_Map'!$C$2:$C$200, '2_Capability_Map'!$M$2:$M$200, "Active"), "Active")</f>
        <v>Active</v>
      </c>
    </row>
    <row r="937" ht="15.75" customHeight="1">
      <c r="A937" s="28" t="s">
        <v>1049</v>
      </c>
      <c r="B937" s="28" t="s">
        <v>1050</v>
      </c>
      <c r="C937" s="28" t="s">
        <v>8116</v>
      </c>
      <c r="D937" s="28" t="s">
        <v>8727</v>
      </c>
      <c r="E937" s="28" t="s">
        <v>8732</v>
      </c>
      <c r="F937" s="34" t="s">
        <v>8011</v>
      </c>
      <c r="G937" s="28" t="s">
        <v>8663</v>
      </c>
      <c r="H937" s="42" t="s">
        <v>8672</v>
      </c>
      <c r="I937" s="28" t="s">
        <v>8733</v>
      </c>
      <c r="J937" s="28" t="s">
        <v>8674</v>
      </c>
      <c r="K937" s="28" t="s">
        <v>9444</v>
      </c>
      <c r="L937" s="28" t="s">
        <v>9445</v>
      </c>
      <c r="M937" s="28" t="s">
        <v>8669</v>
      </c>
      <c r="N937" s="28" t="s">
        <v>8038</v>
      </c>
      <c r="O937" s="28" t="s">
        <v>8670</v>
      </c>
      <c r="P937" s="29" t="str">
        <f t="array" ref="P937">IFERROR(XLOOKUP(A937, '2_Capability_Map'!$C$2:$C$200, '2_Capability_Map'!$M$2:$M$200, "Active"), "Active")</f>
        <v>Active</v>
      </c>
    </row>
    <row r="938" ht="15.75" customHeight="1">
      <c r="A938" s="28" t="s">
        <v>1054</v>
      </c>
      <c r="B938" s="28" t="s">
        <v>1055</v>
      </c>
      <c r="C938" s="28" t="s">
        <v>8101</v>
      </c>
      <c r="D938" s="28" t="s">
        <v>9439</v>
      </c>
      <c r="E938" s="28" t="s">
        <v>9440</v>
      </c>
      <c r="F938" s="34" t="s">
        <v>8011</v>
      </c>
      <c r="G938" s="28" t="s">
        <v>8663</v>
      </c>
      <c r="H938" s="42" t="s">
        <v>8672</v>
      </c>
      <c r="I938" s="31" t="s">
        <v>9441</v>
      </c>
      <c r="J938" s="28" t="s">
        <v>8674</v>
      </c>
      <c r="K938" s="28" t="s">
        <v>9446</v>
      </c>
      <c r="L938" s="28" t="s">
        <v>6040</v>
      </c>
      <c r="M938" s="28" t="s">
        <v>8669</v>
      </c>
      <c r="N938" s="28" t="s">
        <v>8186</v>
      </c>
      <c r="O938" s="28" t="s">
        <v>8670</v>
      </c>
      <c r="P938" s="29" t="str">
        <f t="array" ref="P938">IFERROR(XLOOKUP(A938, '2_Capability_Map'!$C$2:$C$200, '2_Capability_Map'!$M$2:$M$200, "Active"), "Active")</f>
        <v>Active</v>
      </c>
    </row>
    <row r="939" ht="15.75" customHeight="1">
      <c r="A939" s="28" t="s">
        <v>1054</v>
      </c>
      <c r="B939" s="28" t="s">
        <v>1055</v>
      </c>
      <c r="C939" s="28" t="s">
        <v>8116</v>
      </c>
      <c r="D939" s="28" t="s">
        <v>8727</v>
      </c>
      <c r="E939" s="28" t="s">
        <v>1527</v>
      </c>
      <c r="F939" s="34" t="s">
        <v>8011</v>
      </c>
      <c r="G939" s="28" t="s">
        <v>8663</v>
      </c>
      <c r="H939" s="42" t="s">
        <v>8672</v>
      </c>
      <c r="I939" s="28" t="s">
        <v>8728</v>
      </c>
      <c r="J939" s="28" t="s">
        <v>8674</v>
      </c>
      <c r="K939" s="28" t="s">
        <v>9446</v>
      </c>
      <c r="L939" s="28" t="s">
        <v>9447</v>
      </c>
      <c r="M939" s="28" t="s">
        <v>8669</v>
      </c>
      <c r="N939" s="28" t="s">
        <v>8038</v>
      </c>
      <c r="O939" s="28" t="s">
        <v>8670</v>
      </c>
      <c r="P939" s="29" t="str">
        <f t="array" ref="P939">IFERROR(XLOOKUP(A939, '2_Capability_Map'!$C$2:$C$200, '2_Capability_Map'!$M$2:$M$200, "Active"), "Active")</f>
        <v>Active</v>
      </c>
    </row>
    <row r="940" ht="15.75" customHeight="1">
      <c r="A940" s="28" t="s">
        <v>1054</v>
      </c>
      <c r="B940" s="28" t="s">
        <v>1055</v>
      </c>
      <c r="C940" s="28" t="s">
        <v>8116</v>
      </c>
      <c r="D940" s="28" t="s">
        <v>8727</v>
      </c>
      <c r="E940" s="28" t="s">
        <v>1555</v>
      </c>
      <c r="F940" s="34" t="s">
        <v>8011</v>
      </c>
      <c r="G940" s="28" t="s">
        <v>8663</v>
      </c>
      <c r="H940" s="42" t="s">
        <v>8672</v>
      </c>
      <c r="I940" s="28" t="s">
        <v>8730</v>
      </c>
      <c r="J940" s="28" t="s">
        <v>8674</v>
      </c>
      <c r="K940" s="28" t="s">
        <v>9446</v>
      </c>
      <c r="L940" s="28" t="s">
        <v>6046</v>
      </c>
      <c r="M940" s="28" t="s">
        <v>6045</v>
      </c>
      <c r="N940" s="28" t="s">
        <v>8038</v>
      </c>
      <c r="O940" s="28" t="s">
        <v>8670</v>
      </c>
      <c r="P940" s="29" t="str">
        <f t="array" ref="P940">IFERROR(XLOOKUP(A940, '2_Capability_Map'!$C$2:$C$200, '2_Capability_Map'!$M$2:$M$200, "Active"), "Active")</f>
        <v>Active</v>
      </c>
    </row>
    <row r="941" ht="15.75" customHeight="1">
      <c r="A941" s="28" t="s">
        <v>1054</v>
      </c>
      <c r="B941" s="28" t="s">
        <v>1055</v>
      </c>
      <c r="C941" s="28" t="s">
        <v>8116</v>
      </c>
      <c r="D941" s="28" t="s">
        <v>8727</v>
      </c>
      <c r="E941" s="28" t="s">
        <v>8732</v>
      </c>
      <c r="F941" s="34" t="s">
        <v>8011</v>
      </c>
      <c r="G941" s="28" t="s">
        <v>8663</v>
      </c>
      <c r="H941" s="42" t="s">
        <v>8672</v>
      </c>
      <c r="I941" s="28" t="s">
        <v>8733</v>
      </c>
      <c r="J941" s="28" t="s">
        <v>8674</v>
      </c>
      <c r="K941" s="28" t="s">
        <v>9446</v>
      </c>
      <c r="L941" s="28" t="s">
        <v>9447</v>
      </c>
      <c r="M941" s="28" t="s">
        <v>8669</v>
      </c>
      <c r="N941" s="28" t="s">
        <v>8038</v>
      </c>
      <c r="O941" s="28" t="s">
        <v>8670</v>
      </c>
      <c r="P941" s="29" t="str">
        <f t="array" ref="P941">IFERROR(XLOOKUP(A941, '2_Capability_Map'!$C$2:$C$200, '2_Capability_Map'!$M$2:$M$200, "Active"), "Active")</f>
        <v>Active</v>
      </c>
    </row>
    <row r="942" ht="15.75" customHeight="1">
      <c r="A942" s="28" t="s">
        <v>1059</v>
      </c>
      <c r="B942" s="28" t="s">
        <v>1060</v>
      </c>
      <c r="C942" s="28" t="s">
        <v>8101</v>
      </c>
      <c r="D942" s="28" t="s">
        <v>9439</v>
      </c>
      <c r="E942" s="28" t="s">
        <v>9440</v>
      </c>
      <c r="F942" s="34" t="s">
        <v>8011</v>
      </c>
      <c r="G942" s="28" t="s">
        <v>8663</v>
      </c>
      <c r="H942" s="42" t="s">
        <v>8672</v>
      </c>
      <c r="I942" s="31" t="s">
        <v>9441</v>
      </c>
      <c r="J942" s="28" t="s">
        <v>8674</v>
      </c>
      <c r="K942" s="28" t="s">
        <v>9448</v>
      </c>
      <c r="L942" s="28" t="s">
        <v>6076</v>
      </c>
      <c r="M942" s="28" t="s">
        <v>8669</v>
      </c>
      <c r="N942" s="28" t="s">
        <v>8186</v>
      </c>
      <c r="O942" s="28" t="s">
        <v>8670</v>
      </c>
      <c r="P942" s="29" t="str">
        <f t="array" ref="P942">IFERROR(XLOOKUP(A942, '2_Capability_Map'!$C$2:$C$200, '2_Capability_Map'!$M$2:$M$200, "Active"), "Active")</f>
        <v>Active</v>
      </c>
    </row>
    <row r="943" ht="15.75" customHeight="1">
      <c r="A943" s="28" t="s">
        <v>1059</v>
      </c>
      <c r="B943" s="28" t="s">
        <v>1060</v>
      </c>
      <c r="C943" s="28" t="s">
        <v>8116</v>
      </c>
      <c r="D943" s="28" t="s">
        <v>8727</v>
      </c>
      <c r="E943" s="28" t="s">
        <v>1527</v>
      </c>
      <c r="F943" s="34" t="s">
        <v>8011</v>
      </c>
      <c r="G943" s="28" t="s">
        <v>8663</v>
      </c>
      <c r="H943" s="42" t="s">
        <v>8672</v>
      </c>
      <c r="I943" s="28" t="s">
        <v>8728</v>
      </c>
      <c r="J943" s="28" t="s">
        <v>8674</v>
      </c>
      <c r="K943" s="28" t="s">
        <v>9448</v>
      </c>
      <c r="L943" s="28" t="s">
        <v>9449</v>
      </c>
      <c r="M943" s="28" t="s">
        <v>8669</v>
      </c>
      <c r="N943" s="28" t="s">
        <v>8038</v>
      </c>
      <c r="O943" s="28" t="s">
        <v>8670</v>
      </c>
      <c r="P943" s="29" t="str">
        <f t="array" ref="P943">IFERROR(XLOOKUP(A943, '2_Capability_Map'!$C$2:$C$200, '2_Capability_Map'!$M$2:$M$200, "Active"), "Active")</f>
        <v>Active</v>
      </c>
    </row>
    <row r="944" ht="15.75" customHeight="1">
      <c r="A944" s="28" t="s">
        <v>1059</v>
      </c>
      <c r="B944" s="28" t="s">
        <v>1060</v>
      </c>
      <c r="C944" s="28" t="s">
        <v>8116</v>
      </c>
      <c r="D944" s="28" t="s">
        <v>8727</v>
      </c>
      <c r="E944" s="28" t="s">
        <v>1555</v>
      </c>
      <c r="F944" s="34" t="s">
        <v>8011</v>
      </c>
      <c r="G944" s="28" t="s">
        <v>8663</v>
      </c>
      <c r="H944" s="42" t="s">
        <v>8672</v>
      </c>
      <c r="I944" s="28" t="s">
        <v>8730</v>
      </c>
      <c r="J944" s="28" t="s">
        <v>8674</v>
      </c>
      <c r="K944" s="28" t="s">
        <v>9448</v>
      </c>
      <c r="L944" s="28" t="s">
        <v>6064</v>
      </c>
      <c r="M944" s="28" t="s">
        <v>6063</v>
      </c>
      <c r="N944" s="28" t="s">
        <v>8038</v>
      </c>
      <c r="O944" s="28" t="s">
        <v>8670</v>
      </c>
      <c r="P944" s="29" t="str">
        <f t="array" ref="P944">IFERROR(XLOOKUP(A944, '2_Capability_Map'!$C$2:$C$200, '2_Capability_Map'!$M$2:$M$200, "Active"), "Active")</f>
        <v>Active</v>
      </c>
    </row>
    <row r="945" ht="15.75" customHeight="1">
      <c r="A945" s="28" t="s">
        <v>1059</v>
      </c>
      <c r="B945" s="28" t="s">
        <v>1060</v>
      </c>
      <c r="C945" s="28" t="s">
        <v>8116</v>
      </c>
      <c r="D945" s="28" t="s">
        <v>8727</v>
      </c>
      <c r="E945" s="28" t="s">
        <v>8732</v>
      </c>
      <c r="F945" s="34" t="s">
        <v>8011</v>
      </c>
      <c r="G945" s="28" t="s">
        <v>8663</v>
      </c>
      <c r="H945" s="42" t="s">
        <v>8672</v>
      </c>
      <c r="I945" s="28" t="s">
        <v>8733</v>
      </c>
      <c r="J945" s="28" t="s">
        <v>8674</v>
      </c>
      <c r="K945" s="28" t="s">
        <v>9448</v>
      </c>
      <c r="L945" s="28" t="s">
        <v>9449</v>
      </c>
      <c r="M945" s="28" t="s">
        <v>8669</v>
      </c>
      <c r="N945" s="28" t="s">
        <v>8038</v>
      </c>
      <c r="O945" s="28" t="s">
        <v>8670</v>
      </c>
      <c r="P945" s="29" t="str">
        <f t="array" ref="P945">IFERROR(XLOOKUP(A945, '2_Capability_Map'!$C$2:$C$200, '2_Capability_Map'!$M$2:$M$200, "Active"), "Active")</f>
        <v>Active</v>
      </c>
    </row>
    <row r="946" ht="15.75" customHeight="1">
      <c r="A946" s="28" t="s">
        <v>1066</v>
      </c>
      <c r="B946" s="28" t="s">
        <v>1067</v>
      </c>
      <c r="C946" s="28" t="s">
        <v>8189</v>
      </c>
      <c r="D946" s="28" t="s">
        <v>8190</v>
      </c>
      <c r="E946" s="28" t="s">
        <v>9111</v>
      </c>
      <c r="F946" s="34" t="s">
        <v>8011</v>
      </c>
      <c r="G946" s="28" t="s">
        <v>8663</v>
      </c>
      <c r="H946" s="41" t="s">
        <v>8664</v>
      </c>
      <c r="I946" s="28" t="s">
        <v>9112</v>
      </c>
      <c r="J946" s="28" t="s">
        <v>8666</v>
      </c>
      <c r="K946" s="28" t="s">
        <v>9450</v>
      </c>
      <c r="L946" s="28" t="s">
        <v>6112</v>
      </c>
      <c r="M946" s="28" t="s">
        <v>6111</v>
      </c>
      <c r="N946" s="28" t="s">
        <v>8038</v>
      </c>
      <c r="O946" s="28" t="s">
        <v>8670</v>
      </c>
      <c r="P946" s="29" t="str">
        <f t="array" ref="P946">IFERROR(XLOOKUP(A946, '2_Capability_Map'!$C$2:$C$200, '2_Capability_Map'!$M$2:$M$200, "Active"), "Active")</f>
        <v>Active</v>
      </c>
    </row>
    <row r="947" ht="15.75" customHeight="1">
      <c r="A947" s="28" t="s">
        <v>1066</v>
      </c>
      <c r="B947" s="28" t="s">
        <v>1067</v>
      </c>
      <c r="C947" s="28" t="s">
        <v>8189</v>
      </c>
      <c r="D947" s="28" t="s">
        <v>8190</v>
      </c>
      <c r="E947" s="28" t="s">
        <v>1881</v>
      </c>
      <c r="F947" s="34" t="s">
        <v>8011</v>
      </c>
      <c r="G947" s="28" t="s">
        <v>8663</v>
      </c>
      <c r="H947" s="30" t="s">
        <v>8758</v>
      </c>
      <c r="I947" s="28" t="s">
        <v>9229</v>
      </c>
      <c r="J947" s="28" t="s">
        <v>8674</v>
      </c>
      <c r="K947" s="28" t="s">
        <v>9451</v>
      </c>
      <c r="L947" s="28" t="s">
        <v>6112</v>
      </c>
      <c r="M947" s="28" t="s">
        <v>6111</v>
      </c>
      <c r="N947" s="28" t="s">
        <v>8038</v>
      </c>
      <c r="O947" s="28" t="s">
        <v>8670</v>
      </c>
      <c r="P947" s="29" t="str">
        <f t="array" ref="P947">IFERROR(XLOOKUP(A947, '2_Capability_Map'!$C$2:$C$200, '2_Capability_Map'!$M$2:$M$200, "Active"), "Active")</f>
        <v>Active</v>
      </c>
    </row>
    <row r="948" ht="15.75" customHeight="1">
      <c r="A948" s="28" t="s">
        <v>1066</v>
      </c>
      <c r="B948" s="28" t="s">
        <v>1067</v>
      </c>
      <c r="C948" s="28" t="s">
        <v>8189</v>
      </c>
      <c r="D948" s="28" t="s">
        <v>8190</v>
      </c>
      <c r="E948" s="28" t="s">
        <v>9231</v>
      </c>
      <c r="F948" s="34" t="s">
        <v>8011</v>
      </c>
      <c r="G948" s="28" t="s">
        <v>8663</v>
      </c>
      <c r="H948" s="30" t="s">
        <v>8758</v>
      </c>
      <c r="I948" s="28" t="s">
        <v>9232</v>
      </c>
      <c r="J948" s="28" t="s">
        <v>8674</v>
      </c>
      <c r="K948" s="28" t="s">
        <v>9451</v>
      </c>
      <c r="L948" s="28" t="s">
        <v>6112</v>
      </c>
      <c r="M948" s="28" t="s">
        <v>6111</v>
      </c>
      <c r="N948" s="28" t="s">
        <v>8038</v>
      </c>
      <c r="O948" s="28" t="s">
        <v>8670</v>
      </c>
      <c r="P948" s="29" t="str">
        <f t="array" ref="P948">IFERROR(XLOOKUP(A948, '2_Capability_Map'!$C$2:$C$200, '2_Capability_Map'!$M$2:$M$200, "Active"), "Active")</f>
        <v>Active</v>
      </c>
    </row>
    <row r="949" ht="15.75" customHeight="1">
      <c r="A949" s="28" t="s">
        <v>1066</v>
      </c>
      <c r="B949" s="28" t="s">
        <v>1067</v>
      </c>
      <c r="C949" s="28" t="s">
        <v>8189</v>
      </c>
      <c r="D949" s="28" t="s">
        <v>8190</v>
      </c>
      <c r="E949" s="28" t="s">
        <v>9114</v>
      </c>
      <c r="F949" s="34" t="s">
        <v>8011</v>
      </c>
      <c r="G949" s="28" t="s">
        <v>8663</v>
      </c>
      <c r="H949" s="42" t="s">
        <v>8672</v>
      </c>
      <c r="I949" s="28" t="s">
        <v>9115</v>
      </c>
      <c r="J949" s="28" t="s">
        <v>8674</v>
      </c>
      <c r="K949" s="28" t="s">
        <v>9452</v>
      </c>
      <c r="L949" s="28" t="s">
        <v>6112</v>
      </c>
      <c r="M949" s="28" t="s">
        <v>6111</v>
      </c>
      <c r="N949" s="28" t="s">
        <v>8038</v>
      </c>
      <c r="O949" s="28" t="s">
        <v>8670</v>
      </c>
      <c r="P949" s="29" t="str">
        <f t="array" ref="P949">IFERROR(XLOOKUP(A949, '2_Capability_Map'!$C$2:$C$200, '2_Capability_Map'!$M$2:$M$200, "Active"), "Active")</f>
        <v>Active</v>
      </c>
    </row>
    <row r="950" ht="15.75" customHeight="1">
      <c r="A950" s="28" t="s">
        <v>1066</v>
      </c>
      <c r="B950" s="28" t="s">
        <v>1067</v>
      </c>
      <c r="C950" s="28" t="s">
        <v>8146</v>
      </c>
      <c r="D950" s="28" t="s">
        <v>9234</v>
      </c>
      <c r="E950" s="28" t="s">
        <v>9235</v>
      </c>
      <c r="F950" s="34" t="s">
        <v>8011</v>
      </c>
      <c r="G950" s="28" t="s">
        <v>8663</v>
      </c>
      <c r="H950" s="41" t="s">
        <v>8664</v>
      </c>
      <c r="I950" s="28" t="s">
        <v>9236</v>
      </c>
      <c r="J950" s="28" t="s">
        <v>8666</v>
      </c>
      <c r="K950" s="28" t="s">
        <v>9450</v>
      </c>
      <c r="L950" s="28" t="s">
        <v>9453</v>
      </c>
      <c r="M950" s="28" t="s">
        <v>6111</v>
      </c>
      <c r="N950" s="28" t="s">
        <v>8023</v>
      </c>
      <c r="O950" s="28" t="s">
        <v>8670</v>
      </c>
      <c r="P950" s="29" t="str">
        <f t="array" ref="P950">IFERROR(XLOOKUP(A950, '2_Capability_Map'!$C$2:$C$200, '2_Capability_Map'!$M$2:$M$200, "Active"), "Active")</f>
        <v>Active</v>
      </c>
    </row>
    <row r="951" ht="15.75" customHeight="1">
      <c r="A951" s="28" t="s">
        <v>1066</v>
      </c>
      <c r="B951" s="28" t="s">
        <v>1067</v>
      </c>
      <c r="C951" s="28" t="s">
        <v>8146</v>
      </c>
      <c r="D951" s="28" t="s">
        <v>9234</v>
      </c>
      <c r="E951" s="28" t="s">
        <v>1620</v>
      </c>
      <c r="F951" s="34" t="s">
        <v>8011</v>
      </c>
      <c r="G951" s="28" t="s">
        <v>8663</v>
      </c>
      <c r="H951" s="41" t="s">
        <v>8664</v>
      </c>
      <c r="I951" s="28" t="s">
        <v>9237</v>
      </c>
      <c r="J951" s="28" t="s">
        <v>8666</v>
      </c>
      <c r="K951" s="28" t="s">
        <v>9450</v>
      </c>
      <c r="L951" s="28" t="s">
        <v>6112</v>
      </c>
      <c r="M951" s="28" t="s">
        <v>6111</v>
      </c>
      <c r="N951" s="28" t="s">
        <v>8023</v>
      </c>
      <c r="O951" s="28" t="s">
        <v>8670</v>
      </c>
      <c r="P951" s="29" t="str">
        <f t="array" ref="P951">IFERROR(XLOOKUP(A951, '2_Capability_Map'!$C$2:$C$200, '2_Capability_Map'!$M$2:$M$200, "Active"), "Active")</f>
        <v>Active</v>
      </c>
    </row>
    <row r="952" ht="15.75" customHeight="1">
      <c r="A952" s="28" t="s">
        <v>1066</v>
      </c>
      <c r="B952" s="28" t="s">
        <v>1067</v>
      </c>
      <c r="C952" s="28" t="s">
        <v>8146</v>
      </c>
      <c r="D952" s="28" t="s">
        <v>9234</v>
      </c>
      <c r="E952" s="28" t="s">
        <v>9238</v>
      </c>
      <c r="F952" s="34" t="s">
        <v>8011</v>
      </c>
      <c r="G952" s="28" t="s">
        <v>8663</v>
      </c>
      <c r="H952" s="41" t="s">
        <v>8664</v>
      </c>
      <c r="I952" s="28" t="s">
        <v>9239</v>
      </c>
      <c r="J952" s="28" t="s">
        <v>8666</v>
      </c>
      <c r="K952" s="28" t="s">
        <v>9450</v>
      </c>
      <c r="L952" s="28" t="s">
        <v>6112</v>
      </c>
      <c r="M952" s="28" t="s">
        <v>6111</v>
      </c>
      <c r="N952" s="28" t="s">
        <v>8023</v>
      </c>
      <c r="O952" s="28" t="s">
        <v>8670</v>
      </c>
      <c r="P952" s="29" t="str">
        <f t="array" ref="P952">IFERROR(XLOOKUP(A952, '2_Capability_Map'!$C$2:$C$200, '2_Capability_Map'!$M$2:$M$200, "Active"), "Active")</f>
        <v>Active</v>
      </c>
    </row>
    <row r="953" ht="15.75" customHeight="1">
      <c r="A953" s="28" t="s">
        <v>1066</v>
      </c>
      <c r="B953" s="28" t="s">
        <v>1067</v>
      </c>
      <c r="C953" s="28" t="s">
        <v>8146</v>
      </c>
      <c r="D953" s="28" t="s">
        <v>9234</v>
      </c>
      <c r="E953" s="28" t="s">
        <v>9240</v>
      </c>
      <c r="F953" s="34" t="s">
        <v>8011</v>
      </c>
      <c r="G953" s="28" t="s">
        <v>8663</v>
      </c>
      <c r="H953" s="41" t="s">
        <v>8664</v>
      </c>
      <c r="I953" s="28" t="s">
        <v>9241</v>
      </c>
      <c r="J953" s="28" t="s">
        <v>8666</v>
      </c>
      <c r="K953" s="28" t="s">
        <v>9450</v>
      </c>
      <c r="L953" s="28" t="s">
        <v>6112</v>
      </c>
      <c r="M953" s="28" t="s">
        <v>6111</v>
      </c>
      <c r="N953" s="28" t="s">
        <v>8023</v>
      </c>
      <c r="O953" s="28" t="s">
        <v>8670</v>
      </c>
      <c r="P953" s="29" t="str">
        <f t="array" ref="P953">IFERROR(XLOOKUP(A953, '2_Capability_Map'!$C$2:$C$200, '2_Capability_Map'!$M$2:$M$200, "Active"), "Active")</f>
        <v>Active</v>
      </c>
    </row>
    <row r="954" ht="15.75" customHeight="1">
      <c r="A954" s="28" t="s">
        <v>1066</v>
      </c>
      <c r="B954" s="28" t="s">
        <v>1067</v>
      </c>
      <c r="C954" s="28" t="s">
        <v>8146</v>
      </c>
      <c r="D954" s="28" t="s">
        <v>9234</v>
      </c>
      <c r="E954" s="28" t="s">
        <v>9242</v>
      </c>
      <c r="F954" s="34" t="s">
        <v>8011</v>
      </c>
      <c r="G954" s="28" t="s">
        <v>8663</v>
      </c>
      <c r="H954" s="42" t="s">
        <v>8672</v>
      </c>
      <c r="I954" s="28" t="s">
        <v>9243</v>
      </c>
      <c r="J954" s="28" t="s">
        <v>8674</v>
      </c>
      <c r="K954" s="28" t="s">
        <v>9452</v>
      </c>
      <c r="L954" s="28" t="s">
        <v>6112</v>
      </c>
      <c r="M954" s="28" t="s">
        <v>6111</v>
      </c>
      <c r="N954" s="28" t="s">
        <v>8933</v>
      </c>
      <c r="O954" s="28" t="s">
        <v>8670</v>
      </c>
      <c r="P954" s="29" t="str">
        <f t="array" ref="P954">IFERROR(XLOOKUP(A954, '2_Capability_Map'!$C$2:$C$200, '2_Capability_Map'!$M$2:$M$200, "Active"), "Active")</f>
        <v>Active</v>
      </c>
    </row>
    <row r="955" ht="15.75" customHeight="1">
      <c r="A955" s="28" t="s">
        <v>1066</v>
      </c>
      <c r="B955" s="28" t="s">
        <v>1067</v>
      </c>
      <c r="C955" s="28" t="s">
        <v>8160</v>
      </c>
      <c r="D955" s="28" t="s">
        <v>8161</v>
      </c>
      <c r="E955" s="28" t="s">
        <v>8751</v>
      </c>
      <c r="F955" s="34" t="s">
        <v>8011</v>
      </c>
      <c r="G955" s="28" t="s">
        <v>8663</v>
      </c>
      <c r="H955" s="42" t="s">
        <v>8672</v>
      </c>
      <c r="I955" s="28" t="s">
        <v>8752</v>
      </c>
      <c r="J955" s="28" t="s">
        <v>8674</v>
      </c>
      <c r="K955" s="28" t="s">
        <v>9452</v>
      </c>
      <c r="L955" s="28" t="s">
        <v>9454</v>
      </c>
      <c r="M955" s="28" t="s">
        <v>6111</v>
      </c>
      <c r="N955" s="28" t="s">
        <v>8753</v>
      </c>
      <c r="O955" s="28" t="s">
        <v>8670</v>
      </c>
      <c r="P955" s="29" t="str">
        <f t="array" ref="P955">IFERROR(XLOOKUP(A955, '2_Capability_Map'!$C$2:$C$200, '2_Capability_Map'!$M$2:$M$200, "Active"), "Active")</f>
        <v>Active</v>
      </c>
    </row>
    <row r="956" ht="15.75" customHeight="1">
      <c r="A956" s="28" t="s">
        <v>1074</v>
      </c>
      <c r="B956" s="28" t="s">
        <v>1075</v>
      </c>
      <c r="C956" s="28" t="s">
        <v>8189</v>
      </c>
      <c r="D956" s="28" t="s">
        <v>8190</v>
      </c>
      <c r="E956" s="28" t="s">
        <v>9111</v>
      </c>
      <c r="F956" s="34" t="s">
        <v>8011</v>
      </c>
      <c r="G956" s="28" t="s">
        <v>8663</v>
      </c>
      <c r="H956" s="41" t="s">
        <v>8664</v>
      </c>
      <c r="I956" s="28" t="s">
        <v>9112</v>
      </c>
      <c r="J956" s="28" t="s">
        <v>8666</v>
      </c>
      <c r="K956" s="28" t="s">
        <v>9455</v>
      </c>
      <c r="L956" s="28" t="s">
        <v>6136</v>
      </c>
      <c r="M956" s="28" t="s">
        <v>6135</v>
      </c>
      <c r="N956" s="28" t="s">
        <v>8038</v>
      </c>
      <c r="O956" s="28" t="s">
        <v>8670</v>
      </c>
      <c r="P956" s="29" t="str">
        <f t="array" ref="P956">IFERROR(XLOOKUP(A956, '2_Capability_Map'!$C$2:$C$200, '2_Capability_Map'!$M$2:$M$200, "Active"), "Active")</f>
        <v>Active</v>
      </c>
    </row>
    <row r="957" ht="15.75" customHeight="1">
      <c r="A957" s="28" t="s">
        <v>1074</v>
      </c>
      <c r="B957" s="28" t="s">
        <v>1075</v>
      </c>
      <c r="C957" s="28" t="s">
        <v>8189</v>
      </c>
      <c r="D957" s="28" t="s">
        <v>8190</v>
      </c>
      <c r="E957" s="28" t="s">
        <v>1881</v>
      </c>
      <c r="F957" s="34" t="s">
        <v>8011</v>
      </c>
      <c r="G957" s="28" t="s">
        <v>8663</v>
      </c>
      <c r="H957" s="30" t="s">
        <v>8758</v>
      </c>
      <c r="I957" s="28" t="s">
        <v>9229</v>
      </c>
      <c r="J957" s="28" t="s">
        <v>8674</v>
      </c>
      <c r="K957" s="28" t="s">
        <v>9456</v>
      </c>
      <c r="L957" s="28" t="s">
        <v>6136</v>
      </c>
      <c r="M957" s="28" t="s">
        <v>6135</v>
      </c>
      <c r="N957" s="28" t="s">
        <v>8038</v>
      </c>
      <c r="O957" s="28" t="s">
        <v>8670</v>
      </c>
      <c r="P957" s="29" t="str">
        <f t="array" ref="P957">IFERROR(XLOOKUP(A957, '2_Capability_Map'!$C$2:$C$200, '2_Capability_Map'!$M$2:$M$200, "Active"), "Active")</f>
        <v>Active</v>
      </c>
    </row>
    <row r="958" ht="15.75" customHeight="1">
      <c r="A958" s="28" t="s">
        <v>1074</v>
      </c>
      <c r="B958" s="28" t="s">
        <v>1075</v>
      </c>
      <c r="C958" s="28" t="s">
        <v>8189</v>
      </c>
      <c r="D958" s="28" t="s">
        <v>8190</v>
      </c>
      <c r="E958" s="28" t="s">
        <v>9231</v>
      </c>
      <c r="F958" s="34" t="s">
        <v>8011</v>
      </c>
      <c r="G958" s="28" t="s">
        <v>8663</v>
      </c>
      <c r="H958" s="30" t="s">
        <v>8758</v>
      </c>
      <c r="I958" s="28" t="s">
        <v>9232</v>
      </c>
      <c r="J958" s="28" t="s">
        <v>8674</v>
      </c>
      <c r="K958" s="28" t="s">
        <v>9456</v>
      </c>
      <c r="L958" s="28" t="s">
        <v>6136</v>
      </c>
      <c r="M958" s="28" t="s">
        <v>6135</v>
      </c>
      <c r="N958" s="28" t="s">
        <v>8038</v>
      </c>
      <c r="O958" s="28" t="s">
        <v>8670</v>
      </c>
      <c r="P958" s="29" t="str">
        <f t="array" ref="P958">IFERROR(XLOOKUP(A958, '2_Capability_Map'!$C$2:$C$200, '2_Capability_Map'!$M$2:$M$200, "Active"), "Active")</f>
        <v>Active</v>
      </c>
    </row>
    <row r="959" ht="15.75" customHeight="1">
      <c r="A959" s="28" t="s">
        <v>1074</v>
      </c>
      <c r="B959" s="28" t="s">
        <v>1075</v>
      </c>
      <c r="C959" s="28" t="s">
        <v>8189</v>
      </c>
      <c r="D959" s="28" t="s">
        <v>8190</v>
      </c>
      <c r="E959" s="28" t="s">
        <v>9114</v>
      </c>
      <c r="F959" s="34" t="s">
        <v>8011</v>
      </c>
      <c r="G959" s="28" t="s">
        <v>8663</v>
      </c>
      <c r="H959" s="42" t="s">
        <v>8672</v>
      </c>
      <c r="I959" s="28" t="s">
        <v>9115</v>
      </c>
      <c r="J959" s="28" t="s">
        <v>8674</v>
      </c>
      <c r="K959" s="28" t="s">
        <v>9457</v>
      </c>
      <c r="L959" s="28" t="s">
        <v>6136</v>
      </c>
      <c r="M959" s="28" t="s">
        <v>6135</v>
      </c>
      <c r="N959" s="28" t="s">
        <v>8038</v>
      </c>
      <c r="O959" s="28" t="s">
        <v>8670</v>
      </c>
      <c r="P959" s="29" t="str">
        <f t="array" ref="P959">IFERROR(XLOOKUP(A959, '2_Capability_Map'!$C$2:$C$200, '2_Capability_Map'!$M$2:$M$200, "Active"), "Active")</f>
        <v>Active</v>
      </c>
    </row>
    <row r="960" ht="15.75" customHeight="1">
      <c r="A960" s="28" t="s">
        <v>1074</v>
      </c>
      <c r="B960" s="28" t="s">
        <v>1075</v>
      </c>
      <c r="C960" s="28" t="s">
        <v>8146</v>
      </c>
      <c r="D960" s="28" t="s">
        <v>9234</v>
      </c>
      <c r="E960" s="28" t="s">
        <v>9235</v>
      </c>
      <c r="F960" s="34" t="s">
        <v>8011</v>
      </c>
      <c r="G960" s="28" t="s">
        <v>8663</v>
      </c>
      <c r="H960" s="41" t="s">
        <v>8664</v>
      </c>
      <c r="I960" s="28" t="s">
        <v>9236</v>
      </c>
      <c r="J960" s="28" t="s">
        <v>8666</v>
      </c>
      <c r="K960" s="28" t="s">
        <v>9455</v>
      </c>
      <c r="L960" s="28" t="s">
        <v>9458</v>
      </c>
      <c r="M960" s="28" t="s">
        <v>6135</v>
      </c>
      <c r="N960" s="28" t="s">
        <v>8023</v>
      </c>
      <c r="O960" s="28" t="s">
        <v>8670</v>
      </c>
      <c r="P960" s="29" t="str">
        <f t="array" ref="P960">IFERROR(XLOOKUP(A960, '2_Capability_Map'!$C$2:$C$200, '2_Capability_Map'!$M$2:$M$200, "Active"), "Active")</f>
        <v>Active</v>
      </c>
    </row>
    <row r="961" ht="15.75" customHeight="1">
      <c r="A961" s="28" t="s">
        <v>1074</v>
      </c>
      <c r="B961" s="28" t="s">
        <v>1075</v>
      </c>
      <c r="C961" s="28" t="s">
        <v>8146</v>
      </c>
      <c r="D961" s="28" t="s">
        <v>9234</v>
      </c>
      <c r="E961" s="28" t="s">
        <v>1620</v>
      </c>
      <c r="F961" s="34" t="s">
        <v>8011</v>
      </c>
      <c r="G961" s="28" t="s">
        <v>8663</v>
      </c>
      <c r="H961" s="41" t="s">
        <v>8664</v>
      </c>
      <c r="I961" s="28" t="s">
        <v>9237</v>
      </c>
      <c r="J961" s="28" t="s">
        <v>8666</v>
      </c>
      <c r="K961" s="28" t="s">
        <v>9455</v>
      </c>
      <c r="L961" s="28" t="s">
        <v>6136</v>
      </c>
      <c r="M961" s="28" t="s">
        <v>6135</v>
      </c>
      <c r="N961" s="28" t="s">
        <v>8023</v>
      </c>
      <c r="O961" s="28" t="s">
        <v>8670</v>
      </c>
      <c r="P961" s="29" t="str">
        <f t="array" ref="P961">IFERROR(XLOOKUP(A961, '2_Capability_Map'!$C$2:$C$200, '2_Capability_Map'!$M$2:$M$200, "Active"), "Active")</f>
        <v>Active</v>
      </c>
    </row>
    <row r="962" ht="15.75" customHeight="1">
      <c r="A962" s="28" t="s">
        <v>1074</v>
      </c>
      <c r="B962" s="28" t="s">
        <v>1075</v>
      </c>
      <c r="C962" s="28" t="s">
        <v>8146</v>
      </c>
      <c r="D962" s="28" t="s">
        <v>9234</v>
      </c>
      <c r="E962" s="28" t="s">
        <v>9238</v>
      </c>
      <c r="F962" s="34" t="s">
        <v>8011</v>
      </c>
      <c r="G962" s="28" t="s">
        <v>8663</v>
      </c>
      <c r="H962" s="41" t="s">
        <v>8664</v>
      </c>
      <c r="I962" s="28" t="s">
        <v>9239</v>
      </c>
      <c r="J962" s="28" t="s">
        <v>8666</v>
      </c>
      <c r="K962" s="28" t="s">
        <v>9455</v>
      </c>
      <c r="L962" s="28" t="s">
        <v>6136</v>
      </c>
      <c r="M962" s="28" t="s">
        <v>6135</v>
      </c>
      <c r="N962" s="28" t="s">
        <v>8023</v>
      </c>
      <c r="O962" s="28" t="s">
        <v>8670</v>
      </c>
      <c r="P962" s="29" t="str">
        <f t="array" ref="P962">IFERROR(XLOOKUP(A962, '2_Capability_Map'!$C$2:$C$200, '2_Capability_Map'!$M$2:$M$200, "Active"), "Active")</f>
        <v>Active</v>
      </c>
    </row>
    <row r="963" ht="15.75" customHeight="1">
      <c r="A963" s="28" t="s">
        <v>1074</v>
      </c>
      <c r="B963" s="28" t="s">
        <v>1075</v>
      </c>
      <c r="C963" s="28" t="s">
        <v>8146</v>
      </c>
      <c r="D963" s="28" t="s">
        <v>9234</v>
      </c>
      <c r="E963" s="28" t="s">
        <v>9240</v>
      </c>
      <c r="F963" s="34" t="s">
        <v>8011</v>
      </c>
      <c r="G963" s="28" t="s">
        <v>8663</v>
      </c>
      <c r="H963" s="41" t="s">
        <v>8664</v>
      </c>
      <c r="I963" s="28" t="s">
        <v>9241</v>
      </c>
      <c r="J963" s="28" t="s">
        <v>8666</v>
      </c>
      <c r="K963" s="28" t="s">
        <v>9455</v>
      </c>
      <c r="L963" s="28" t="s">
        <v>6136</v>
      </c>
      <c r="M963" s="28" t="s">
        <v>6135</v>
      </c>
      <c r="N963" s="28" t="s">
        <v>8023</v>
      </c>
      <c r="O963" s="28" t="s">
        <v>8670</v>
      </c>
      <c r="P963" s="29" t="str">
        <f t="array" ref="P963">IFERROR(XLOOKUP(A963, '2_Capability_Map'!$C$2:$C$200, '2_Capability_Map'!$M$2:$M$200, "Active"), "Active")</f>
        <v>Active</v>
      </c>
    </row>
    <row r="964" ht="15.75" customHeight="1">
      <c r="A964" s="28" t="s">
        <v>1074</v>
      </c>
      <c r="B964" s="28" t="s">
        <v>1075</v>
      </c>
      <c r="C964" s="28" t="s">
        <v>8146</v>
      </c>
      <c r="D964" s="28" t="s">
        <v>9234</v>
      </c>
      <c r="E964" s="28" t="s">
        <v>9242</v>
      </c>
      <c r="F964" s="34" t="s">
        <v>8011</v>
      </c>
      <c r="G964" s="28" t="s">
        <v>8663</v>
      </c>
      <c r="H964" s="42" t="s">
        <v>8672</v>
      </c>
      <c r="I964" s="28" t="s">
        <v>9243</v>
      </c>
      <c r="J964" s="28" t="s">
        <v>8674</v>
      </c>
      <c r="K964" s="28" t="s">
        <v>9457</v>
      </c>
      <c r="L964" s="28" t="s">
        <v>6136</v>
      </c>
      <c r="M964" s="28" t="s">
        <v>6135</v>
      </c>
      <c r="N964" s="28" t="s">
        <v>8933</v>
      </c>
      <c r="O964" s="28" t="s">
        <v>8670</v>
      </c>
      <c r="P964" s="29" t="str">
        <f t="array" ref="P964">IFERROR(XLOOKUP(A964, '2_Capability_Map'!$C$2:$C$200, '2_Capability_Map'!$M$2:$M$200, "Active"), "Active")</f>
        <v>Active</v>
      </c>
    </row>
    <row r="965" ht="15.75" customHeight="1">
      <c r="A965" s="28" t="s">
        <v>1074</v>
      </c>
      <c r="B965" s="28" t="s">
        <v>1075</v>
      </c>
      <c r="C965" s="28" t="s">
        <v>8160</v>
      </c>
      <c r="D965" s="28" t="s">
        <v>8161</v>
      </c>
      <c r="E965" s="28" t="s">
        <v>8751</v>
      </c>
      <c r="F965" s="34" t="s">
        <v>8011</v>
      </c>
      <c r="G965" s="28" t="s">
        <v>8663</v>
      </c>
      <c r="H965" s="42" t="s">
        <v>8672</v>
      </c>
      <c r="I965" s="28" t="s">
        <v>8752</v>
      </c>
      <c r="J965" s="28" t="s">
        <v>8674</v>
      </c>
      <c r="K965" s="28" t="s">
        <v>9457</v>
      </c>
      <c r="L965" s="28" t="s">
        <v>9459</v>
      </c>
      <c r="M965" s="28" t="s">
        <v>6135</v>
      </c>
      <c r="N965" s="28" t="s">
        <v>8753</v>
      </c>
      <c r="O965" s="28" t="s">
        <v>8670</v>
      </c>
      <c r="P965" s="29" t="str">
        <f t="array" ref="P965">IFERROR(XLOOKUP(A965, '2_Capability_Map'!$C$2:$C$200, '2_Capability_Map'!$M$2:$M$200, "Active"), "Active")</f>
        <v>Active</v>
      </c>
    </row>
    <row r="966" ht="15.75" customHeight="1">
      <c r="A966" s="28" t="s">
        <v>1079</v>
      </c>
      <c r="B966" s="28" t="s">
        <v>1080</v>
      </c>
      <c r="C966" s="28" t="s">
        <v>8189</v>
      </c>
      <c r="D966" s="28" t="s">
        <v>8190</v>
      </c>
      <c r="E966" s="28" t="s">
        <v>9111</v>
      </c>
      <c r="F966" s="34" t="s">
        <v>8011</v>
      </c>
      <c r="G966" s="28" t="s">
        <v>8663</v>
      </c>
      <c r="H966" s="41" t="s">
        <v>8664</v>
      </c>
      <c r="I966" s="28" t="s">
        <v>9112</v>
      </c>
      <c r="J966" s="28" t="s">
        <v>8666</v>
      </c>
      <c r="K966" s="28" t="s">
        <v>9460</v>
      </c>
      <c r="L966" s="28" t="s">
        <v>6178</v>
      </c>
      <c r="M966" s="28" t="s">
        <v>6177</v>
      </c>
      <c r="N966" s="28" t="s">
        <v>8038</v>
      </c>
      <c r="O966" s="28" t="s">
        <v>8670</v>
      </c>
      <c r="P966" s="29" t="str">
        <f t="array" ref="P966">IFERROR(XLOOKUP(A966, '2_Capability_Map'!$C$2:$C$200, '2_Capability_Map'!$M$2:$M$200, "Active"), "Active")</f>
        <v>Active</v>
      </c>
    </row>
    <row r="967" ht="15.75" customHeight="1">
      <c r="A967" s="28" t="s">
        <v>1079</v>
      </c>
      <c r="B967" s="28" t="s">
        <v>1080</v>
      </c>
      <c r="C967" s="28" t="s">
        <v>8189</v>
      </c>
      <c r="D967" s="28" t="s">
        <v>8190</v>
      </c>
      <c r="E967" s="28" t="s">
        <v>1881</v>
      </c>
      <c r="F967" s="34" t="s">
        <v>8011</v>
      </c>
      <c r="G967" s="28" t="s">
        <v>8663</v>
      </c>
      <c r="H967" s="30" t="s">
        <v>8758</v>
      </c>
      <c r="I967" s="28" t="s">
        <v>9229</v>
      </c>
      <c r="J967" s="28" t="s">
        <v>8674</v>
      </c>
      <c r="K967" s="28" t="s">
        <v>9461</v>
      </c>
      <c r="L967" s="28" t="s">
        <v>6178</v>
      </c>
      <c r="M967" s="28" t="s">
        <v>6177</v>
      </c>
      <c r="N967" s="28" t="s">
        <v>8038</v>
      </c>
      <c r="O967" s="28" t="s">
        <v>8670</v>
      </c>
      <c r="P967" s="29" t="str">
        <f t="array" ref="P967">IFERROR(XLOOKUP(A967, '2_Capability_Map'!$C$2:$C$200, '2_Capability_Map'!$M$2:$M$200, "Active"), "Active")</f>
        <v>Active</v>
      </c>
    </row>
    <row r="968" ht="15.75" customHeight="1">
      <c r="A968" s="28" t="s">
        <v>1079</v>
      </c>
      <c r="B968" s="28" t="s">
        <v>1080</v>
      </c>
      <c r="C968" s="28" t="s">
        <v>8189</v>
      </c>
      <c r="D968" s="28" t="s">
        <v>8190</v>
      </c>
      <c r="E968" s="28" t="s">
        <v>9231</v>
      </c>
      <c r="F968" s="34" t="s">
        <v>8011</v>
      </c>
      <c r="G968" s="28" t="s">
        <v>8663</v>
      </c>
      <c r="H968" s="30" t="s">
        <v>8758</v>
      </c>
      <c r="I968" s="28" t="s">
        <v>9232</v>
      </c>
      <c r="J968" s="28" t="s">
        <v>8674</v>
      </c>
      <c r="K968" s="28" t="s">
        <v>9461</v>
      </c>
      <c r="L968" s="28" t="s">
        <v>6178</v>
      </c>
      <c r="M968" s="28" t="s">
        <v>6177</v>
      </c>
      <c r="N968" s="28" t="s">
        <v>8038</v>
      </c>
      <c r="O968" s="28" t="s">
        <v>8670</v>
      </c>
      <c r="P968" s="29" t="str">
        <f t="array" ref="P968">IFERROR(XLOOKUP(A968, '2_Capability_Map'!$C$2:$C$200, '2_Capability_Map'!$M$2:$M$200, "Active"), "Active")</f>
        <v>Active</v>
      </c>
    </row>
    <row r="969" ht="15.75" customHeight="1">
      <c r="A969" s="28" t="s">
        <v>1079</v>
      </c>
      <c r="B969" s="28" t="s">
        <v>1080</v>
      </c>
      <c r="C969" s="28" t="s">
        <v>8189</v>
      </c>
      <c r="D969" s="28" t="s">
        <v>8190</v>
      </c>
      <c r="E969" s="28" t="s">
        <v>9114</v>
      </c>
      <c r="F969" s="34" t="s">
        <v>8011</v>
      </c>
      <c r="G969" s="28" t="s">
        <v>8663</v>
      </c>
      <c r="H969" s="42" t="s">
        <v>8672</v>
      </c>
      <c r="I969" s="28" t="s">
        <v>9115</v>
      </c>
      <c r="J969" s="28" t="s">
        <v>8674</v>
      </c>
      <c r="K969" s="28" t="s">
        <v>9462</v>
      </c>
      <c r="L969" s="28" t="s">
        <v>6178</v>
      </c>
      <c r="M969" s="28" t="s">
        <v>6177</v>
      </c>
      <c r="N969" s="28" t="s">
        <v>8038</v>
      </c>
      <c r="O969" s="28" t="s">
        <v>8670</v>
      </c>
      <c r="P969" s="29" t="str">
        <f t="array" ref="P969">IFERROR(XLOOKUP(A969, '2_Capability_Map'!$C$2:$C$200, '2_Capability_Map'!$M$2:$M$200, "Active"), "Active")</f>
        <v>Active</v>
      </c>
    </row>
    <row r="970" ht="15.75" customHeight="1">
      <c r="A970" s="28" t="s">
        <v>1079</v>
      </c>
      <c r="B970" s="28" t="s">
        <v>1080</v>
      </c>
      <c r="C970" s="28" t="s">
        <v>8146</v>
      </c>
      <c r="D970" s="28" t="s">
        <v>9234</v>
      </c>
      <c r="E970" s="28" t="s">
        <v>9235</v>
      </c>
      <c r="F970" s="34" t="s">
        <v>8011</v>
      </c>
      <c r="G970" s="28" t="s">
        <v>8663</v>
      </c>
      <c r="H970" s="41" t="s">
        <v>8664</v>
      </c>
      <c r="I970" s="28" t="s">
        <v>9236</v>
      </c>
      <c r="J970" s="28" t="s">
        <v>8666</v>
      </c>
      <c r="K970" s="28" t="s">
        <v>9460</v>
      </c>
      <c r="L970" s="28" t="s">
        <v>9463</v>
      </c>
      <c r="M970" s="28" t="s">
        <v>6177</v>
      </c>
      <c r="N970" s="28" t="s">
        <v>8023</v>
      </c>
      <c r="O970" s="28" t="s">
        <v>8670</v>
      </c>
      <c r="P970" s="29" t="str">
        <f t="array" ref="P970">IFERROR(XLOOKUP(A970, '2_Capability_Map'!$C$2:$C$200, '2_Capability_Map'!$M$2:$M$200, "Active"), "Active")</f>
        <v>Active</v>
      </c>
    </row>
    <row r="971" ht="15.75" customHeight="1">
      <c r="A971" s="28" t="s">
        <v>1079</v>
      </c>
      <c r="B971" s="28" t="s">
        <v>1080</v>
      </c>
      <c r="C971" s="28" t="s">
        <v>8146</v>
      </c>
      <c r="D971" s="28" t="s">
        <v>9234</v>
      </c>
      <c r="E971" s="28" t="s">
        <v>1620</v>
      </c>
      <c r="F971" s="34" t="s">
        <v>8011</v>
      </c>
      <c r="G971" s="28" t="s">
        <v>8663</v>
      </c>
      <c r="H971" s="41" t="s">
        <v>8664</v>
      </c>
      <c r="I971" s="28" t="s">
        <v>9237</v>
      </c>
      <c r="J971" s="28" t="s">
        <v>8666</v>
      </c>
      <c r="K971" s="28" t="s">
        <v>9460</v>
      </c>
      <c r="L971" s="28" t="s">
        <v>6178</v>
      </c>
      <c r="M971" s="28" t="s">
        <v>6177</v>
      </c>
      <c r="N971" s="28" t="s">
        <v>8023</v>
      </c>
      <c r="O971" s="28" t="s">
        <v>8670</v>
      </c>
      <c r="P971" s="29" t="str">
        <f t="array" ref="P971">IFERROR(XLOOKUP(A971, '2_Capability_Map'!$C$2:$C$200, '2_Capability_Map'!$M$2:$M$200, "Active"), "Active")</f>
        <v>Active</v>
      </c>
    </row>
    <row r="972" ht="15.75" customHeight="1">
      <c r="A972" s="28" t="s">
        <v>1079</v>
      </c>
      <c r="B972" s="28" t="s">
        <v>1080</v>
      </c>
      <c r="C972" s="28" t="s">
        <v>8146</v>
      </c>
      <c r="D972" s="28" t="s">
        <v>9234</v>
      </c>
      <c r="E972" s="28" t="s">
        <v>9238</v>
      </c>
      <c r="F972" s="34" t="s">
        <v>8011</v>
      </c>
      <c r="G972" s="28" t="s">
        <v>8663</v>
      </c>
      <c r="H972" s="41" t="s">
        <v>8664</v>
      </c>
      <c r="I972" s="28" t="s">
        <v>9239</v>
      </c>
      <c r="J972" s="28" t="s">
        <v>8666</v>
      </c>
      <c r="K972" s="28" t="s">
        <v>9460</v>
      </c>
      <c r="L972" s="28" t="s">
        <v>6178</v>
      </c>
      <c r="M972" s="28" t="s">
        <v>6177</v>
      </c>
      <c r="N972" s="28" t="s">
        <v>8023</v>
      </c>
      <c r="O972" s="28" t="s">
        <v>8670</v>
      </c>
      <c r="P972" s="29" t="str">
        <f t="array" ref="P972">IFERROR(XLOOKUP(A972, '2_Capability_Map'!$C$2:$C$200, '2_Capability_Map'!$M$2:$M$200, "Active"), "Active")</f>
        <v>Active</v>
      </c>
    </row>
    <row r="973" ht="15.75" customHeight="1">
      <c r="A973" s="28" t="s">
        <v>1079</v>
      </c>
      <c r="B973" s="28" t="s">
        <v>1080</v>
      </c>
      <c r="C973" s="28" t="s">
        <v>8146</v>
      </c>
      <c r="D973" s="28" t="s">
        <v>9234</v>
      </c>
      <c r="E973" s="28" t="s">
        <v>9240</v>
      </c>
      <c r="F973" s="34" t="s">
        <v>8011</v>
      </c>
      <c r="G973" s="28" t="s">
        <v>8663</v>
      </c>
      <c r="H973" s="41" t="s">
        <v>8664</v>
      </c>
      <c r="I973" s="28" t="s">
        <v>9241</v>
      </c>
      <c r="J973" s="28" t="s">
        <v>8666</v>
      </c>
      <c r="K973" s="28" t="s">
        <v>9460</v>
      </c>
      <c r="L973" s="28" t="s">
        <v>6178</v>
      </c>
      <c r="M973" s="28" t="s">
        <v>6177</v>
      </c>
      <c r="N973" s="28" t="s">
        <v>8023</v>
      </c>
      <c r="O973" s="28" t="s">
        <v>8670</v>
      </c>
      <c r="P973" s="29" t="str">
        <f t="array" ref="P973">IFERROR(XLOOKUP(A973, '2_Capability_Map'!$C$2:$C$200, '2_Capability_Map'!$M$2:$M$200, "Active"), "Active")</f>
        <v>Active</v>
      </c>
    </row>
    <row r="974" ht="15.75" customHeight="1">
      <c r="A974" s="28" t="s">
        <v>1079</v>
      </c>
      <c r="B974" s="28" t="s">
        <v>1080</v>
      </c>
      <c r="C974" s="28" t="s">
        <v>8146</v>
      </c>
      <c r="D974" s="28" t="s">
        <v>9234</v>
      </c>
      <c r="E974" s="28" t="s">
        <v>9242</v>
      </c>
      <c r="F974" s="34" t="s">
        <v>8011</v>
      </c>
      <c r="G974" s="28" t="s">
        <v>8663</v>
      </c>
      <c r="H974" s="42" t="s">
        <v>8672</v>
      </c>
      <c r="I974" s="28" t="s">
        <v>9243</v>
      </c>
      <c r="J974" s="28" t="s">
        <v>8674</v>
      </c>
      <c r="K974" s="28" t="s">
        <v>9462</v>
      </c>
      <c r="L974" s="28" t="s">
        <v>6178</v>
      </c>
      <c r="M974" s="28" t="s">
        <v>6177</v>
      </c>
      <c r="N974" s="28" t="s">
        <v>8933</v>
      </c>
      <c r="O974" s="28" t="s">
        <v>8670</v>
      </c>
      <c r="P974" s="29" t="str">
        <f t="array" ref="P974">IFERROR(XLOOKUP(A974, '2_Capability_Map'!$C$2:$C$200, '2_Capability_Map'!$M$2:$M$200, "Active"), "Active")</f>
        <v>Active</v>
      </c>
    </row>
    <row r="975" ht="15.75" customHeight="1">
      <c r="A975" s="28" t="s">
        <v>1079</v>
      </c>
      <c r="B975" s="28" t="s">
        <v>1080</v>
      </c>
      <c r="C975" s="28" t="s">
        <v>8160</v>
      </c>
      <c r="D975" s="28" t="s">
        <v>8161</v>
      </c>
      <c r="E975" s="28" t="s">
        <v>8751</v>
      </c>
      <c r="F975" s="34" t="s">
        <v>8011</v>
      </c>
      <c r="G975" s="28" t="s">
        <v>8663</v>
      </c>
      <c r="H975" s="42" t="s">
        <v>8672</v>
      </c>
      <c r="I975" s="28" t="s">
        <v>8752</v>
      </c>
      <c r="J975" s="28" t="s">
        <v>8674</v>
      </c>
      <c r="K975" s="28" t="s">
        <v>9462</v>
      </c>
      <c r="L975" s="28" t="s">
        <v>9464</v>
      </c>
      <c r="M975" s="28" t="s">
        <v>6177</v>
      </c>
      <c r="N975" s="28" t="s">
        <v>8753</v>
      </c>
      <c r="O975" s="28" t="s">
        <v>8670</v>
      </c>
      <c r="P975" s="29" t="str">
        <f t="array" ref="P975">IFERROR(XLOOKUP(A975, '2_Capability_Map'!$C$2:$C$200, '2_Capability_Map'!$M$2:$M$200, "Active"), "Active")</f>
        <v>Active</v>
      </c>
    </row>
    <row r="976" ht="15.75" customHeight="1">
      <c r="A976" s="28" t="s">
        <v>1084</v>
      </c>
      <c r="B976" s="28" t="s">
        <v>1085</v>
      </c>
      <c r="C976" s="28" t="s">
        <v>8189</v>
      </c>
      <c r="D976" s="28" t="s">
        <v>8190</v>
      </c>
      <c r="E976" s="28" t="s">
        <v>9111</v>
      </c>
      <c r="F976" s="34" t="s">
        <v>8011</v>
      </c>
      <c r="G976" s="28" t="s">
        <v>8663</v>
      </c>
      <c r="H976" s="41" t="s">
        <v>8664</v>
      </c>
      <c r="I976" s="28" t="s">
        <v>9112</v>
      </c>
      <c r="J976" s="28" t="s">
        <v>8666</v>
      </c>
      <c r="K976" s="28" t="s">
        <v>9465</v>
      </c>
      <c r="L976" s="28" t="s">
        <v>6220</v>
      </c>
      <c r="M976" s="28" t="s">
        <v>6219</v>
      </c>
      <c r="N976" s="28" t="s">
        <v>8038</v>
      </c>
      <c r="O976" s="28" t="s">
        <v>8670</v>
      </c>
      <c r="P976" s="29" t="str">
        <f t="array" ref="P976">IFERROR(XLOOKUP(A976, '2_Capability_Map'!$C$2:$C$200, '2_Capability_Map'!$M$2:$M$200, "Active"), "Active")</f>
        <v>Active</v>
      </c>
    </row>
    <row r="977" ht="15.75" customHeight="1">
      <c r="A977" s="28" t="s">
        <v>1084</v>
      </c>
      <c r="B977" s="28" t="s">
        <v>1085</v>
      </c>
      <c r="C977" s="28" t="s">
        <v>8189</v>
      </c>
      <c r="D977" s="28" t="s">
        <v>8190</v>
      </c>
      <c r="E977" s="28" t="s">
        <v>1881</v>
      </c>
      <c r="F977" s="34" t="s">
        <v>8011</v>
      </c>
      <c r="G977" s="28" t="s">
        <v>8663</v>
      </c>
      <c r="H977" s="30" t="s">
        <v>8758</v>
      </c>
      <c r="I977" s="28" t="s">
        <v>9229</v>
      </c>
      <c r="J977" s="28" t="s">
        <v>8674</v>
      </c>
      <c r="K977" s="28" t="s">
        <v>9466</v>
      </c>
      <c r="L977" s="28" t="s">
        <v>6220</v>
      </c>
      <c r="M977" s="28" t="s">
        <v>6219</v>
      </c>
      <c r="N977" s="28" t="s">
        <v>8038</v>
      </c>
      <c r="O977" s="28" t="s">
        <v>8670</v>
      </c>
      <c r="P977" s="29" t="str">
        <f t="array" ref="P977">IFERROR(XLOOKUP(A977, '2_Capability_Map'!$C$2:$C$200, '2_Capability_Map'!$M$2:$M$200, "Active"), "Active")</f>
        <v>Active</v>
      </c>
    </row>
    <row r="978" ht="15.75" customHeight="1">
      <c r="A978" s="28" t="s">
        <v>1084</v>
      </c>
      <c r="B978" s="28" t="s">
        <v>1085</v>
      </c>
      <c r="C978" s="28" t="s">
        <v>8189</v>
      </c>
      <c r="D978" s="28" t="s">
        <v>8190</v>
      </c>
      <c r="E978" s="28" t="s">
        <v>9231</v>
      </c>
      <c r="F978" s="34" t="s">
        <v>8011</v>
      </c>
      <c r="G978" s="28" t="s">
        <v>8663</v>
      </c>
      <c r="H978" s="30" t="s">
        <v>8758</v>
      </c>
      <c r="I978" s="28" t="s">
        <v>9232</v>
      </c>
      <c r="J978" s="28" t="s">
        <v>8674</v>
      </c>
      <c r="K978" s="28" t="s">
        <v>9466</v>
      </c>
      <c r="L978" s="28" t="s">
        <v>6220</v>
      </c>
      <c r="M978" s="28" t="s">
        <v>6219</v>
      </c>
      <c r="N978" s="28" t="s">
        <v>8038</v>
      </c>
      <c r="O978" s="28" t="s">
        <v>8670</v>
      </c>
      <c r="P978" s="29" t="str">
        <f t="array" ref="P978">IFERROR(XLOOKUP(A978, '2_Capability_Map'!$C$2:$C$200, '2_Capability_Map'!$M$2:$M$200, "Active"), "Active")</f>
        <v>Active</v>
      </c>
    </row>
    <row r="979" ht="15.75" customHeight="1">
      <c r="A979" s="28" t="s">
        <v>1084</v>
      </c>
      <c r="B979" s="28" t="s">
        <v>1085</v>
      </c>
      <c r="C979" s="28" t="s">
        <v>8189</v>
      </c>
      <c r="D979" s="28" t="s">
        <v>8190</v>
      </c>
      <c r="E979" s="28" t="s">
        <v>9114</v>
      </c>
      <c r="F979" s="34" t="s">
        <v>8011</v>
      </c>
      <c r="G979" s="28" t="s">
        <v>8663</v>
      </c>
      <c r="H979" s="42" t="s">
        <v>8672</v>
      </c>
      <c r="I979" s="28" t="s">
        <v>9115</v>
      </c>
      <c r="J979" s="28" t="s">
        <v>8674</v>
      </c>
      <c r="K979" s="28" t="s">
        <v>9467</v>
      </c>
      <c r="L979" s="28" t="s">
        <v>6220</v>
      </c>
      <c r="M979" s="28" t="s">
        <v>6219</v>
      </c>
      <c r="N979" s="28" t="s">
        <v>8038</v>
      </c>
      <c r="O979" s="28" t="s">
        <v>8670</v>
      </c>
      <c r="P979" s="29" t="str">
        <f t="array" ref="P979">IFERROR(XLOOKUP(A979, '2_Capability_Map'!$C$2:$C$200, '2_Capability_Map'!$M$2:$M$200, "Active"), "Active")</f>
        <v>Active</v>
      </c>
    </row>
    <row r="980" ht="15.75" customHeight="1">
      <c r="A980" s="28" t="s">
        <v>1084</v>
      </c>
      <c r="B980" s="28" t="s">
        <v>1085</v>
      </c>
      <c r="C980" s="28" t="s">
        <v>8146</v>
      </c>
      <c r="D980" s="28" t="s">
        <v>9234</v>
      </c>
      <c r="E980" s="28" t="s">
        <v>9235</v>
      </c>
      <c r="F980" s="34" t="s">
        <v>8011</v>
      </c>
      <c r="G980" s="28" t="s">
        <v>8663</v>
      </c>
      <c r="H980" s="41" t="s">
        <v>8664</v>
      </c>
      <c r="I980" s="28" t="s">
        <v>9236</v>
      </c>
      <c r="J980" s="28" t="s">
        <v>8666</v>
      </c>
      <c r="K980" s="28" t="s">
        <v>9465</v>
      </c>
      <c r="L980" s="28" t="s">
        <v>9468</v>
      </c>
      <c r="M980" s="28" t="s">
        <v>6219</v>
      </c>
      <c r="N980" s="28" t="s">
        <v>8023</v>
      </c>
      <c r="O980" s="28" t="s">
        <v>8670</v>
      </c>
      <c r="P980" s="29" t="str">
        <f t="array" ref="P980">IFERROR(XLOOKUP(A980, '2_Capability_Map'!$C$2:$C$200, '2_Capability_Map'!$M$2:$M$200, "Active"), "Active")</f>
        <v>Active</v>
      </c>
    </row>
    <row r="981" ht="15.75" customHeight="1">
      <c r="A981" s="28" t="s">
        <v>1084</v>
      </c>
      <c r="B981" s="28" t="s">
        <v>1085</v>
      </c>
      <c r="C981" s="28" t="s">
        <v>8146</v>
      </c>
      <c r="D981" s="28" t="s">
        <v>9234</v>
      </c>
      <c r="E981" s="28" t="s">
        <v>1620</v>
      </c>
      <c r="F981" s="34" t="s">
        <v>8011</v>
      </c>
      <c r="G981" s="28" t="s">
        <v>8663</v>
      </c>
      <c r="H981" s="41" t="s">
        <v>8664</v>
      </c>
      <c r="I981" s="28" t="s">
        <v>9237</v>
      </c>
      <c r="J981" s="28" t="s">
        <v>8666</v>
      </c>
      <c r="K981" s="28" t="s">
        <v>9465</v>
      </c>
      <c r="L981" s="28" t="s">
        <v>6220</v>
      </c>
      <c r="M981" s="28" t="s">
        <v>6219</v>
      </c>
      <c r="N981" s="28" t="s">
        <v>8023</v>
      </c>
      <c r="O981" s="28" t="s">
        <v>8670</v>
      </c>
      <c r="P981" s="29" t="str">
        <f t="array" ref="P981">IFERROR(XLOOKUP(A981, '2_Capability_Map'!$C$2:$C$200, '2_Capability_Map'!$M$2:$M$200, "Active"), "Active")</f>
        <v>Active</v>
      </c>
    </row>
    <row r="982" ht="15.75" customHeight="1">
      <c r="A982" s="28" t="s">
        <v>1084</v>
      </c>
      <c r="B982" s="28" t="s">
        <v>1085</v>
      </c>
      <c r="C982" s="28" t="s">
        <v>8146</v>
      </c>
      <c r="D982" s="28" t="s">
        <v>9234</v>
      </c>
      <c r="E982" s="28" t="s">
        <v>9238</v>
      </c>
      <c r="F982" s="34" t="s">
        <v>8011</v>
      </c>
      <c r="G982" s="28" t="s">
        <v>8663</v>
      </c>
      <c r="H982" s="41" t="s">
        <v>8664</v>
      </c>
      <c r="I982" s="28" t="s">
        <v>9239</v>
      </c>
      <c r="J982" s="28" t="s">
        <v>8666</v>
      </c>
      <c r="K982" s="28" t="s">
        <v>9465</v>
      </c>
      <c r="L982" s="28" t="s">
        <v>6220</v>
      </c>
      <c r="M982" s="28" t="s">
        <v>6219</v>
      </c>
      <c r="N982" s="28" t="s">
        <v>8023</v>
      </c>
      <c r="O982" s="28" t="s">
        <v>8670</v>
      </c>
      <c r="P982" s="29" t="str">
        <f t="array" ref="P982">IFERROR(XLOOKUP(A982, '2_Capability_Map'!$C$2:$C$200, '2_Capability_Map'!$M$2:$M$200, "Active"), "Active")</f>
        <v>Active</v>
      </c>
    </row>
    <row r="983" ht="15.75" customHeight="1">
      <c r="A983" s="28" t="s">
        <v>1084</v>
      </c>
      <c r="B983" s="28" t="s">
        <v>1085</v>
      </c>
      <c r="C983" s="28" t="s">
        <v>8146</v>
      </c>
      <c r="D983" s="28" t="s">
        <v>9234</v>
      </c>
      <c r="E983" s="28" t="s">
        <v>9240</v>
      </c>
      <c r="F983" s="34" t="s">
        <v>8011</v>
      </c>
      <c r="G983" s="28" t="s">
        <v>8663</v>
      </c>
      <c r="H983" s="41" t="s">
        <v>8664</v>
      </c>
      <c r="I983" s="28" t="s">
        <v>9241</v>
      </c>
      <c r="J983" s="28" t="s">
        <v>8666</v>
      </c>
      <c r="K983" s="28" t="s">
        <v>9465</v>
      </c>
      <c r="L983" s="28" t="s">
        <v>6220</v>
      </c>
      <c r="M983" s="28" t="s">
        <v>6219</v>
      </c>
      <c r="N983" s="28" t="s">
        <v>8023</v>
      </c>
      <c r="O983" s="28" t="s">
        <v>8670</v>
      </c>
      <c r="P983" s="29" t="str">
        <f t="array" ref="P983">IFERROR(XLOOKUP(A983, '2_Capability_Map'!$C$2:$C$200, '2_Capability_Map'!$M$2:$M$200, "Active"), "Active")</f>
        <v>Active</v>
      </c>
    </row>
    <row r="984" ht="15.75" customHeight="1">
      <c r="A984" s="28" t="s">
        <v>1084</v>
      </c>
      <c r="B984" s="28" t="s">
        <v>1085</v>
      </c>
      <c r="C984" s="28" t="s">
        <v>8146</v>
      </c>
      <c r="D984" s="28" t="s">
        <v>9234</v>
      </c>
      <c r="E984" s="28" t="s">
        <v>9242</v>
      </c>
      <c r="F984" s="34" t="s">
        <v>8011</v>
      </c>
      <c r="G984" s="28" t="s">
        <v>8663</v>
      </c>
      <c r="H984" s="42" t="s">
        <v>8672</v>
      </c>
      <c r="I984" s="28" t="s">
        <v>9243</v>
      </c>
      <c r="J984" s="28" t="s">
        <v>8674</v>
      </c>
      <c r="K984" s="28" t="s">
        <v>9467</v>
      </c>
      <c r="L984" s="28" t="s">
        <v>6220</v>
      </c>
      <c r="M984" s="28" t="s">
        <v>6219</v>
      </c>
      <c r="N984" s="28" t="s">
        <v>8933</v>
      </c>
      <c r="O984" s="28" t="s">
        <v>8670</v>
      </c>
      <c r="P984" s="29" t="str">
        <f t="array" ref="P984">IFERROR(XLOOKUP(A984, '2_Capability_Map'!$C$2:$C$200, '2_Capability_Map'!$M$2:$M$200, "Active"), "Active")</f>
        <v>Active</v>
      </c>
    </row>
    <row r="985" ht="15.75" customHeight="1">
      <c r="A985" s="28" t="s">
        <v>1084</v>
      </c>
      <c r="B985" s="28" t="s">
        <v>1085</v>
      </c>
      <c r="C985" s="28" t="s">
        <v>8160</v>
      </c>
      <c r="D985" s="28" t="s">
        <v>8161</v>
      </c>
      <c r="E985" s="28" t="s">
        <v>8751</v>
      </c>
      <c r="F985" s="34" t="s">
        <v>8011</v>
      </c>
      <c r="G985" s="28" t="s">
        <v>8663</v>
      </c>
      <c r="H985" s="42" t="s">
        <v>8672</v>
      </c>
      <c r="I985" s="28" t="s">
        <v>8752</v>
      </c>
      <c r="J985" s="28" t="s">
        <v>8674</v>
      </c>
      <c r="K985" s="28" t="s">
        <v>9467</v>
      </c>
      <c r="L985" s="28" t="s">
        <v>9469</v>
      </c>
      <c r="M985" s="28" t="s">
        <v>6219</v>
      </c>
      <c r="N985" s="28" t="s">
        <v>8753</v>
      </c>
      <c r="O985" s="28" t="s">
        <v>8670</v>
      </c>
      <c r="P985" s="29" t="str">
        <f t="array" ref="P985">IFERROR(XLOOKUP(A985, '2_Capability_Map'!$C$2:$C$200, '2_Capability_Map'!$M$2:$M$200, "Active"), "Active")</f>
        <v>Active</v>
      </c>
    </row>
    <row r="986" ht="15.75" customHeight="1">
      <c r="A986" s="28" t="s">
        <v>1089</v>
      </c>
      <c r="B986" s="28" t="s">
        <v>1090</v>
      </c>
      <c r="C986" s="28" t="s">
        <v>8189</v>
      </c>
      <c r="D986" s="28" t="s">
        <v>8190</v>
      </c>
      <c r="E986" s="28" t="s">
        <v>9111</v>
      </c>
      <c r="F986" s="34" t="s">
        <v>8011</v>
      </c>
      <c r="G986" s="28" t="s">
        <v>8663</v>
      </c>
      <c r="H986" s="41" t="s">
        <v>8664</v>
      </c>
      <c r="I986" s="28" t="s">
        <v>9112</v>
      </c>
      <c r="J986" s="28" t="s">
        <v>8666</v>
      </c>
      <c r="K986" s="28" t="s">
        <v>9470</v>
      </c>
      <c r="L986" s="28" t="s">
        <v>6256</v>
      </c>
      <c r="M986" s="28" t="s">
        <v>6255</v>
      </c>
      <c r="N986" s="28" t="s">
        <v>8038</v>
      </c>
      <c r="O986" s="28" t="s">
        <v>8670</v>
      </c>
      <c r="P986" s="29" t="str">
        <f t="array" ref="P986">IFERROR(XLOOKUP(A986, '2_Capability_Map'!$C$2:$C$200, '2_Capability_Map'!$M$2:$M$200, "Active"), "Active")</f>
        <v>Active</v>
      </c>
    </row>
    <row r="987" ht="15.75" customHeight="1">
      <c r="A987" s="28" t="s">
        <v>1089</v>
      </c>
      <c r="B987" s="28" t="s">
        <v>1090</v>
      </c>
      <c r="C987" s="28" t="s">
        <v>8189</v>
      </c>
      <c r="D987" s="28" t="s">
        <v>8190</v>
      </c>
      <c r="E987" s="28" t="s">
        <v>1881</v>
      </c>
      <c r="F987" s="34" t="s">
        <v>8011</v>
      </c>
      <c r="G987" s="28" t="s">
        <v>8663</v>
      </c>
      <c r="H987" s="30" t="s">
        <v>8758</v>
      </c>
      <c r="I987" s="28" t="s">
        <v>9229</v>
      </c>
      <c r="J987" s="28" t="s">
        <v>8674</v>
      </c>
      <c r="K987" s="28" t="s">
        <v>9471</v>
      </c>
      <c r="L987" s="28" t="s">
        <v>6256</v>
      </c>
      <c r="M987" s="28" t="s">
        <v>6255</v>
      </c>
      <c r="N987" s="28" t="s">
        <v>8038</v>
      </c>
      <c r="O987" s="28" t="s">
        <v>8670</v>
      </c>
      <c r="P987" s="29" t="str">
        <f t="array" ref="P987">IFERROR(XLOOKUP(A987, '2_Capability_Map'!$C$2:$C$200, '2_Capability_Map'!$M$2:$M$200, "Active"), "Active")</f>
        <v>Active</v>
      </c>
    </row>
    <row r="988" ht="15.75" customHeight="1">
      <c r="A988" s="28" t="s">
        <v>1089</v>
      </c>
      <c r="B988" s="28" t="s">
        <v>1090</v>
      </c>
      <c r="C988" s="28" t="s">
        <v>8189</v>
      </c>
      <c r="D988" s="28" t="s">
        <v>8190</v>
      </c>
      <c r="E988" s="28" t="s">
        <v>9231</v>
      </c>
      <c r="F988" s="34" t="s">
        <v>8011</v>
      </c>
      <c r="G988" s="28" t="s">
        <v>8663</v>
      </c>
      <c r="H988" s="30" t="s">
        <v>8758</v>
      </c>
      <c r="I988" s="28" t="s">
        <v>9232</v>
      </c>
      <c r="J988" s="28" t="s">
        <v>8674</v>
      </c>
      <c r="K988" s="28" t="s">
        <v>9471</v>
      </c>
      <c r="L988" s="28" t="s">
        <v>6256</v>
      </c>
      <c r="M988" s="28" t="s">
        <v>6255</v>
      </c>
      <c r="N988" s="28" t="s">
        <v>8038</v>
      </c>
      <c r="O988" s="28" t="s">
        <v>8670</v>
      </c>
      <c r="P988" s="29" t="str">
        <f t="array" ref="P988">IFERROR(XLOOKUP(A988, '2_Capability_Map'!$C$2:$C$200, '2_Capability_Map'!$M$2:$M$200, "Active"), "Active")</f>
        <v>Active</v>
      </c>
    </row>
    <row r="989" ht="15.75" customHeight="1">
      <c r="A989" s="28" t="s">
        <v>1089</v>
      </c>
      <c r="B989" s="28" t="s">
        <v>1090</v>
      </c>
      <c r="C989" s="28" t="s">
        <v>8189</v>
      </c>
      <c r="D989" s="28" t="s">
        <v>8190</v>
      </c>
      <c r="E989" s="28" t="s">
        <v>9114</v>
      </c>
      <c r="F989" s="34" t="s">
        <v>8011</v>
      </c>
      <c r="G989" s="28" t="s">
        <v>8663</v>
      </c>
      <c r="H989" s="42" t="s">
        <v>8672</v>
      </c>
      <c r="I989" s="28" t="s">
        <v>9115</v>
      </c>
      <c r="J989" s="28" t="s">
        <v>8674</v>
      </c>
      <c r="K989" s="28" t="s">
        <v>9472</v>
      </c>
      <c r="L989" s="28" t="s">
        <v>6256</v>
      </c>
      <c r="M989" s="28" t="s">
        <v>6255</v>
      </c>
      <c r="N989" s="28" t="s">
        <v>8038</v>
      </c>
      <c r="O989" s="28" t="s">
        <v>8670</v>
      </c>
      <c r="P989" s="29" t="str">
        <f t="array" ref="P989">IFERROR(XLOOKUP(A989, '2_Capability_Map'!$C$2:$C$200, '2_Capability_Map'!$M$2:$M$200, "Active"), "Active")</f>
        <v>Active</v>
      </c>
    </row>
    <row r="990" ht="15.75" customHeight="1">
      <c r="A990" s="28" t="s">
        <v>1089</v>
      </c>
      <c r="B990" s="28" t="s">
        <v>1090</v>
      </c>
      <c r="C990" s="28" t="s">
        <v>8146</v>
      </c>
      <c r="D990" s="28" t="s">
        <v>9234</v>
      </c>
      <c r="E990" s="28" t="s">
        <v>9235</v>
      </c>
      <c r="F990" s="34" t="s">
        <v>8011</v>
      </c>
      <c r="G990" s="28" t="s">
        <v>8663</v>
      </c>
      <c r="H990" s="41" t="s">
        <v>8664</v>
      </c>
      <c r="I990" s="28" t="s">
        <v>9236</v>
      </c>
      <c r="J990" s="28" t="s">
        <v>8666</v>
      </c>
      <c r="K990" s="28" t="s">
        <v>9470</v>
      </c>
      <c r="L990" s="28" t="s">
        <v>9473</v>
      </c>
      <c r="M990" s="28" t="s">
        <v>6255</v>
      </c>
      <c r="N990" s="28" t="s">
        <v>8023</v>
      </c>
      <c r="O990" s="28" t="s">
        <v>8670</v>
      </c>
      <c r="P990" s="29" t="str">
        <f t="array" ref="P990">IFERROR(XLOOKUP(A990, '2_Capability_Map'!$C$2:$C$200, '2_Capability_Map'!$M$2:$M$200, "Active"), "Active")</f>
        <v>Active</v>
      </c>
    </row>
    <row r="991" ht="15.75" customHeight="1">
      <c r="A991" s="28" t="s">
        <v>1089</v>
      </c>
      <c r="B991" s="28" t="s">
        <v>1090</v>
      </c>
      <c r="C991" s="28" t="s">
        <v>8146</v>
      </c>
      <c r="D991" s="28" t="s">
        <v>9234</v>
      </c>
      <c r="E991" s="28" t="s">
        <v>1620</v>
      </c>
      <c r="F991" s="34" t="s">
        <v>8011</v>
      </c>
      <c r="G991" s="28" t="s">
        <v>8663</v>
      </c>
      <c r="H991" s="41" t="s">
        <v>8664</v>
      </c>
      <c r="I991" s="28" t="s">
        <v>9237</v>
      </c>
      <c r="J991" s="28" t="s">
        <v>8666</v>
      </c>
      <c r="K991" s="28" t="s">
        <v>9470</v>
      </c>
      <c r="L991" s="28" t="s">
        <v>6256</v>
      </c>
      <c r="M991" s="28" t="s">
        <v>6255</v>
      </c>
      <c r="N991" s="28" t="s">
        <v>8023</v>
      </c>
      <c r="O991" s="28" t="s">
        <v>8670</v>
      </c>
      <c r="P991" s="29" t="str">
        <f t="array" ref="P991">IFERROR(XLOOKUP(A991, '2_Capability_Map'!$C$2:$C$200, '2_Capability_Map'!$M$2:$M$200, "Active"), "Active")</f>
        <v>Active</v>
      </c>
    </row>
    <row r="992" ht="15.75" customHeight="1">
      <c r="A992" s="28" t="s">
        <v>1089</v>
      </c>
      <c r="B992" s="28" t="s">
        <v>1090</v>
      </c>
      <c r="C992" s="28" t="s">
        <v>8146</v>
      </c>
      <c r="D992" s="28" t="s">
        <v>9234</v>
      </c>
      <c r="E992" s="28" t="s">
        <v>9238</v>
      </c>
      <c r="F992" s="34" t="s">
        <v>8011</v>
      </c>
      <c r="G992" s="28" t="s">
        <v>8663</v>
      </c>
      <c r="H992" s="41" t="s">
        <v>8664</v>
      </c>
      <c r="I992" s="28" t="s">
        <v>9239</v>
      </c>
      <c r="J992" s="28" t="s">
        <v>8666</v>
      </c>
      <c r="K992" s="28" t="s">
        <v>9470</v>
      </c>
      <c r="L992" s="28" t="s">
        <v>6256</v>
      </c>
      <c r="M992" s="28" t="s">
        <v>6255</v>
      </c>
      <c r="N992" s="28" t="s">
        <v>8023</v>
      </c>
      <c r="O992" s="28" t="s">
        <v>8670</v>
      </c>
      <c r="P992" s="29" t="str">
        <f t="array" ref="P992">IFERROR(XLOOKUP(A992, '2_Capability_Map'!$C$2:$C$200, '2_Capability_Map'!$M$2:$M$200, "Active"), "Active")</f>
        <v>Active</v>
      </c>
    </row>
    <row r="993" ht="15.75" customHeight="1">
      <c r="A993" s="28" t="s">
        <v>1089</v>
      </c>
      <c r="B993" s="28" t="s">
        <v>1090</v>
      </c>
      <c r="C993" s="28" t="s">
        <v>8146</v>
      </c>
      <c r="D993" s="28" t="s">
        <v>9234</v>
      </c>
      <c r="E993" s="28" t="s">
        <v>9240</v>
      </c>
      <c r="F993" s="34" t="s">
        <v>8011</v>
      </c>
      <c r="G993" s="28" t="s">
        <v>8663</v>
      </c>
      <c r="H993" s="41" t="s">
        <v>8664</v>
      </c>
      <c r="I993" s="28" t="s">
        <v>9241</v>
      </c>
      <c r="J993" s="28" t="s">
        <v>8666</v>
      </c>
      <c r="K993" s="28" t="s">
        <v>9470</v>
      </c>
      <c r="L993" s="28" t="s">
        <v>6256</v>
      </c>
      <c r="M993" s="28" t="s">
        <v>6255</v>
      </c>
      <c r="N993" s="28" t="s">
        <v>8023</v>
      </c>
      <c r="O993" s="28" t="s">
        <v>8670</v>
      </c>
      <c r="P993" s="29" t="str">
        <f t="array" ref="P993">IFERROR(XLOOKUP(A993, '2_Capability_Map'!$C$2:$C$200, '2_Capability_Map'!$M$2:$M$200, "Active"), "Active")</f>
        <v>Active</v>
      </c>
    </row>
    <row r="994" ht="15.75" customHeight="1">
      <c r="A994" s="28" t="s">
        <v>1089</v>
      </c>
      <c r="B994" s="28" t="s">
        <v>1090</v>
      </c>
      <c r="C994" s="28" t="s">
        <v>8146</v>
      </c>
      <c r="D994" s="28" t="s">
        <v>9234</v>
      </c>
      <c r="E994" s="28" t="s">
        <v>9242</v>
      </c>
      <c r="F994" s="34" t="s">
        <v>8011</v>
      </c>
      <c r="G994" s="28" t="s">
        <v>8663</v>
      </c>
      <c r="H994" s="42" t="s">
        <v>8672</v>
      </c>
      <c r="I994" s="28" t="s">
        <v>9243</v>
      </c>
      <c r="J994" s="28" t="s">
        <v>8674</v>
      </c>
      <c r="K994" s="28" t="s">
        <v>9472</v>
      </c>
      <c r="L994" s="28" t="s">
        <v>6256</v>
      </c>
      <c r="M994" s="28" t="s">
        <v>6255</v>
      </c>
      <c r="N994" s="28" t="s">
        <v>8933</v>
      </c>
      <c r="O994" s="28" t="s">
        <v>8670</v>
      </c>
      <c r="P994" s="29" t="str">
        <f t="array" ref="P994">IFERROR(XLOOKUP(A994, '2_Capability_Map'!$C$2:$C$200, '2_Capability_Map'!$M$2:$M$200, "Active"), "Active")</f>
        <v>Active</v>
      </c>
    </row>
    <row r="995" ht="15.75" customHeight="1">
      <c r="A995" s="28" t="s">
        <v>1089</v>
      </c>
      <c r="B995" s="28" t="s">
        <v>1090</v>
      </c>
      <c r="C995" s="28" t="s">
        <v>8160</v>
      </c>
      <c r="D995" s="28" t="s">
        <v>8161</v>
      </c>
      <c r="E995" s="28" t="s">
        <v>8751</v>
      </c>
      <c r="F995" s="34" t="s">
        <v>8011</v>
      </c>
      <c r="G995" s="28" t="s">
        <v>8663</v>
      </c>
      <c r="H995" s="42" t="s">
        <v>8672</v>
      </c>
      <c r="I995" s="28" t="s">
        <v>8752</v>
      </c>
      <c r="J995" s="28" t="s">
        <v>8674</v>
      </c>
      <c r="K995" s="28" t="s">
        <v>9472</v>
      </c>
      <c r="L995" s="28" t="s">
        <v>9474</v>
      </c>
      <c r="M995" s="28" t="s">
        <v>6255</v>
      </c>
      <c r="N995" s="28" t="s">
        <v>8753</v>
      </c>
      <c r="O995" s="28" t="s">
        <v>8670</v>
      </c>
      <c r="P995" s="29" t="str">
        <f t="array" ref="P995">IFERROR(XLOOKUP(A995, '2_Capability_Map'!$C$2:$C$200, '2_Capability_Map'!$M$2:$M$200, "Active"), "Active")</f>
        <v>Active</v>
      </c>
    </row>
    <row r="996" ht="15.75" customHeight="1">
      <c r="A996" s="28" t="s">
        <v>1094</v>
      </c>
      <c r="B996" s="28" t="s">
        <v>1095</v>
      </c>
      <c r="C996" s="28" t="s">
        <v>8189</v>
      </c>
      <c r="D996" s="28" t="s">
        <v>8190</v>
      </c>
      <c r="E996" s="28" t="s">
        <v>9111</v>
      </c>
      <c r="F996" s="34" t="s">
        <v>8011</v>
      </c>
      <c r="G996" s="28" t="s">
        <v>8663</v>
      </c>
      <c r="H996" s="41" t="s">
        <v>8664</v>
      </c>
      <c r="I996" s="28" t="s">
        <v>9112</v>
      </c>
      <c r="J996" s="28" t="s">
        <v>8666</v>
      </c>
      <c r="K996" s="28" t="s">
        <v>9475</v>
      </c>
      <c r="L996" s="28" t="s">
        <v>3820</v>
      </c>
      <c r="M996" s="28" t="s">
        <v>8669</v>
      </c>
      <c r="N996" s="28" t="s">
        <v>8038</v>
      </c>
      <c r="O996" s="28" t="s">
        <v>8670</v>
      </c>
      <c r="P996" s="29" t="str">
        <f t="array" ref="P996">IFERROR(XLOOKUP(A996, '2_Capability_Map'!$C$2:$C$200, '2_Capability_Map'!$M$2:$M$200, "Active"), "Active")</f>
        <v>Active</v>
      </c>
    </row>
    <row r="997" ht="15.75" customHeight="1">
      <c r="A997" s="28" t="s">
        <v>1094</v>
      </c>
      <c r="B997" s="28" t="s">
        <v>1095</v>
      </c>
      <c r="C997" s="28" t="s">
        <v>8189</v>
      </c>
      <c r="D997" s="28" t="s">
        <v>8190</v>
      </c>
      <c r="E997" s="28" t="s">
        <v>1881</v>
      </c>
      <c r="F997" s="34" t="s">
        <v>8011</v>
      </c>
      <c r="G997" s="28" t="s">
        <v>8663</v>
      </c>
      <c r="H997" s="30" t="s">
        <v>8758</v>
      </c>
      <c r="I997" s="28" t="s">
        <v>9229</v>
      </c>
      <c r="J997" s="28" t="s">
        <v>8674</v>
      </c>
      <c r="K997" s="28" t="s">
        <v>9476</v>
      </c>
      <c r="L997" s="28" t="s">
        <v>3820</v>
      </c>
      <c r="M997" s="28" t="s">
        <v>8669</v>
      </c>
      <c r="N997" s="28" t="s">
        <v>8038</v>
      </c>
      <c r="O997" s="28" t="s">
        <v>8670</v>
      </c>
      <c r="P997" s="29" t="str">
        <f t="array" ref="P997">IFERROR(XLOOKUP(A997, '2_Capability_Map'!$C$2:$C$200, '2_Capability_Map'!$M$2:$M$200, "Active"), "Active")</f>
        <v>Active</v>
      </c>
    </row>
    <row r="998" ht="15.75" customHeight="1">
      <c r="A998" s="28" t="s">
        <v>1094</v>
      </c>
      <c r="B998" s="28" t="s">
        <v>1095</v>
      </c>
      <c r="C998" s="28" t="s">
        <v>8189</v>
      </c>
      <c r="D998" s="28" t="s">
        <v>8190</v>
      </c>
      <c r="E998" s="28" t="s">
        <v>9231</v>
      </c>
      <c r="F998" s="34" t="s">
        <v>8011</v>
      </c>
      <c r="G998" s="28" t="s">
        <v>8663</v>
      </c>
      <c r="H998" s="30" t="s">
        <v>8758</v>
      </c>
      <c r="I998" s="28" t="s">
        <v>9232</v>
      </c>
      <c r="J998" s="28" t="s">
        <v>8674</v>
      </c>
      <c r="K998" s="28" t="s">
        <v>9476</v>
      </c>
      <c r="L998" s="28" t="s">
        <v>3820</v>
      </c>
      <c r="M998" s="28" t="s">
        <v>8669</v>
      </c>
      <c r="N998" s="28" t="s">
        <v>8038</v>
      </c>
      <c r="O998" s="28" t="s">
        <v>8670</v>
      </c>
      <c r="P998" s="29" t="str">
        <f t="array" ref="P998">IFERROR(XLOOKUP(A998, '2_Capability_Map'!$C$2:$C$200, '2_Capability_Map'!$M$2:$M$200, "Active"), "Active")</f>
        <v>Active</v>
      </c>
    </row>
    <row r="999" ht="15.75" customHeight="1">
      <c r="A999" s="28" t="s">
        <v>1094</v>
      </c>
      <c r="B999" s="28" t="s">
        <v>1095</v>
      </c>
      <c r="C999" s="28" t="s">
        <v>8189</v>
      </c>
      <c r="D999" s="28" t="s">
        <v>8190</v>
      </c>
      <c r="E999" s="28" t="s">
        <v>9114</v>
      </c>
      <c r="F999" s="34" t="s">
        <v>8011</v>
      </c>
      <c r="G999" s="28" t="s">
        <v>8663</v>
      </c>
      <c r="H999" s="42" t="s">
        <v>8672</v>
      </c>
      <c r="I999" s="28" t="s">
        <v>9115</v>
      </c>
      <c r="J999" s="28" t="s">
        <v>8674</v>
      </c>
      <c r="K999" s="28" t="s">
        <v>9477</v>
      </c>
      <c r="L999" s="28" t="s">
        <v>3820</v>
      </c>
      <c r="M999" s="28" t="s">
        <v>8669</v>
      </c>
      <c r="N999" s="28" t="s">
        <v>8038</v>
      </c>
      <c r="O999" s="28" t="s">
        <v>8670</v>
      </c>
      <c r="P999" s="29" t="str">
        <f t="array" ref="P999">IFERROR(XLOOKUP(A999, '2_Capability_Map'!$C$2:$C$200, '2_Capability_Map'!$M$2:$M$200, "Active"), "Active")</f>
        <v>Active</v>
      </c>
    </row>
    <row r="1000" ht="15.75" customHeight="1">
      <c r="A1000" s="28" t="s">
        <v>1094</v>
      </c>
      <c r="B1000" s="28" t="s">
        <v>1095</v>
      </c>
      <c r="C1000" s="28" t="s">
        <v>8146</v>
      </c>
      <c r="D1000" s="28" t="s">
        <v>9234</v>
      </c>
      <c r="E1000" s="28" t="s">
        <v>9235</v>
      </c>
      <c r="F1000" s="34" t="s">
        <v>8011</v>
      </c>
      <c r="G1000" s="28" t="s">
        <v>8663</v>
      </c>
      <c r="H1000" s="41" t="s">
        <v>8664</v>
      </c>
      <c r="I1000" s="28" t="s">
        <v>9236</v>
      </c>
      <c r="J1000" s="28" t="s">
        <v>8666</v>
      </c>
      <c r="K1000" s="28" t="s">
        <v>9475</v>
      </c>
      <c r="L1000" s="28" t="s">
        <v>3815</v>
      </c>
      <c r="M1000" s="28" t="s">
        <v>8669</v>
      </c>
      <c r="N1000" s="28" t="s">
        <v>8023</v>
      </c>
      <c r="O1000" s="28" t="s">
        <v>8670</v>
      </c>
      <c r="P1000" s="29" t="str">
        <f t="array" ref="P1000">IFERROR(XLOOKUP(A1000, '2_Capability_Map'!$C$2:$C$200, '2_Capability_Map'!$M$2:$M$200, "Active"), "Active")</f>
        <v>Active</v>
      </c>
    </row>
    <row r="1001" ht="15.75" customHeight="1">
      <c r="A1001" s="28" t="s">
        <v>1094</v>
      </c>
      <c r="B1001" s="28" t="s">
        <v>1095</v>
      </c>
      <c r="C1001" s="28" t="s">
        <v>8146</v>
      </c>
      <c r="D1001" s="28" t="s">
        <v>9234</v>
      </c>
      <c r="E1001" s="28" t="s">
        <v>1620</v>
      </c>
      <c r="F1001" s="34" t="s">
        <v>8011</v>
      </c>
      <c r="G1001" s="28" t="s">
        <v>8663</v>
      </c>
      <c r="H1001" s="41" t="s">
        <v>8664</v>
      </c>
      <c r="I1001" s="28" t="s">
        <v>9237</v>
      </c>
      <c r="J1001" s="28" t="s">
        <v>8666</v>
      </c>
      <c r="K1001" s="28" t="s">
        <v>9475</v>
      </c>
      <c r="L1001" s="28" t="s">
        <v>3820</v>
      </c>
      <c r="M1001" s="28" t="s">
        <v>9478</v>
      </c>
      <c r="N1001" s="28" t="s">
        <v>8023</v>
      </c>
      <c r="O1001" s="28" t="s">
        <v>8670</v>
      </c>
      <c r="P1001" s="29" t="str">
        <f t="array" ref="P1001">IFERROR(XLOOKUP(A1001, '2_Capability_Map'!$C$2:$C$200, '2_Capability_Map'!$M$2:$M$200, "Active"), "Active")</f>
        <v>Active</v>
      </c>
    </row>
    <row r="1002" ht="15.75" customHeight="1">
      <c r="A1002" s="28" t="s">
        <v>1094</v>
      </c>
      <c r="B1002" s="28" t="s">
        <v>1095</v>
      </c>
      <c r="C1002" s="28" t="s">
        <v>8146</v>
      </c>
      <c r="D1002" s="28" t="s">
        <v>9234</v>
      </c>
      <c r="E1002" s="28" t="s">
        <v>9238</v>
      </c>
      <c r="F1002" s="34" t="s">
        <v>8011</v>
      </c>
      <c r="G1002" s="28" t="s">
        <v>8663</v>
      </c>
      <c r="H1002" s="41" t="s">
        <v>8664</v>
      </c>
      <c r="I1002" s="28" t="s">
        <v>9239</v>
      </c>
      <c r="J1002" s="28" t="s">
        <v>8666</v>
      </c>
      <c r="K1002" s="28" t="s">
        <v>9475</v>
      </c>
      <c r="L1002" s="28" t="s">
        <v>3820</v>
      </c>
      <c r="M1002" s="28" t="s">
        <v>8669</v>
      </c>
      <c r="N1002" s="28" t="s">
        <v>8023</v>
      </c>
      <c r="O1002" s="28" t="s">
        <v>8670</v>
      </c>
      <c r="P1002" s="29" t="str">
        <f t="array" ref="P1002">IFERROR(XLOOKUP(A1002, '2_Capability_Map'!$C$2:$C$200, '2_Capability_Map'!$M$2:$M$200, "Active"), "Active")</f>
        <v>Active</v>
      </c>
    </row>
    <row r="1003" ht="15.75" customHeight="1">
      <c r="A1003" s="28" t="s">
        <v>1094</v>
      </c>
      <c r="B1003" s="28" t="s">
        <v>1095</v>
      </c>
      <c r="C1003" s="28" t="s">
        <v>8146</v>
      </c>
      <c r="D1003" s="28" t="s">
        <v>9234</v>
      </c>
      <c r="E1003" s="28" t="s">
        <v>9240</v>
      </c>
      <c r="F1003" s="34" t="s">
        <v>8011</v>
      </c>
      <c r="G1003" s="28" t="s">
        <v>8663</v>
      </c>
      <c r="H1003" s="41" t="s">
        <v>8664</v>
      </c>
      <c r="I1003" s="28" t="s">
        <v>9241</v>
      </c>
      <c r="J1003" s="28" t="s">
        <v>8666</v>
      </c>
      <c r="K1003" s="28" t="s">
        <v>9475</v>
      </c>
      <c r="L1003" s="28" t="s">
        <v>3820</v>
      </c>
      <c r="M1003" s="28" t="s">
        <v>8669</v>
      </c>
      <c r="N1003" s="28" t="s">
        <v>8023</v>
      </c>
      <c r="O1003" s="28" t="s">
        <v>8670</v>
      </c>
      <c r="P1003" s="29" t="str">
        <f t="array" ref="P1003">IFERROR(XLOOKUP(A1003, '2_Capability_Map'!$C$2:$C$200, '2_Capability_Map'!$M$2:$M$200, "Active"), "Active")</f>
        <v>Active</v>
      </c>
    </row>
    <row r="1004" ht="15.75" customHeight="1">
      <c r="A1004" s="28" t="s">
        <v>1094</v>
      </c>
      <c r="B1004" s="28" t="s">
        <v>1095</v>
      </c>
      <c r="C1004" s="28" t="s">
        <v>8146</v>
      </c>
      <c r="D1004" s="28" t="s">
        <v>9234</v>
      </c>
      <c r="E1004" s="28" t="s">
        <v>9242</v>
      </c>
      <c r="F1004" s="34" t="s">
        <v>8011</v>
      </c>
      <c r="G1004" s="28" t="s">
        <v>8663</v>
      </c>
      <c r="H1004" s="42" t="s">
        <v>8672</v>
      </c>
      <c r="I1004" s="28" t="s">
        <v>9243</v>
      </c>
      <c r="J1004" s="28" t="s">
        <v>8674</v>
      </c>
      <c r="K1004" s="28" t="s">
        <v>9477</v>
      </c>
      <c r="L1004" s="28" t="s">
        <v>3820</v>
      </c>
      <c r="M1004" s="28" t="s">
        <v>8669</v>
      </c>
      <c r="N1004" s="28" t="s">
        <v>8933</v>
      </c>
      <c r="O1004" s="28" t="s">
        <v>8670</v>
      </c>
      <c r="P1004" s="29" t="str">
        <f t="array" ref="P1004">IFERROR(XLOOKUP(A1004, '2_Capability_Map'!$C$2:$C$200, '2_Capability_Map'!$M$2:$M$200, "Active"), "Active")</f>
        <v>Active</v>
      </c>
    </row>
    <row r="1005" ht="15.75" customHeight="1">
      <c r="A1005" s="28" t="s">
        <v>1094</v>
      </c>
      <c r="B1005" s="28" t="s">
        <v>1095</v>
      </c>
      <c r="C1005" s="28" t="s">
        <v>8160</v>
      </c>
      <c r="D1005" s="28" t="s">
        <v>8161</v>
      </c>
      <c r="E1005" s="28" t="s">
        <v>8751</v>
      </c>
      <c r="F1005" s="34" t="s">
        <v>8011</v>
      </c>
      <c r="G1005" s="28" t="s">
        <v>8663</v>
      </c>
      <c r="H1005" s="42" t="s">
        <v>8672</v>
      </c>
      <c r="I1005" s="28" t="s">
        <v>8752</v>
      </c>
      <c r="J1005" s="28" t="s">
        <v>8674</v>
      </c>
      <c r="K1005" s="28" t="s">
        <v>9477</v>
      </c>
      <c r="L1005" s="28" t="s">
        <v>9479</v>
      </c>
      <c r="M1005" s="28" t="s">
        <v>8669</v>
      </c>
      <c r="N1005" s="28" t="s">
        <v>8753</v>
      </c>
      <c r="O1005" s="28" t="s">
        <v>8670</v>
      </c>
      <c r="P1005" s="29" t="str">
        <f t="array" ref="P1005">IFERROR(XLOOKUP(A1005, '2_Capability_Map'!$C$2:$C$200, '2_Capability_Map'!$M$2:$M$200, "Active"), "Active")</f>
        <v>Active</v>
      </c>
    </row>
    <row r="1006" ht="15.75" customHeight="1">
      <c r="A1006" s="28" t="s">
        <v>1100</v>
      </c>
      <c r="B1006" s="28" t="s">
        <v>1101</v>
      </c>
      <c r="C1006" s="28" t="s">
        <v>8071</v>
      </c>
      <c r="D1006" s="28" t="s">
        <v>9480</v>
      </c>
      <c r="E1006" s="28" t="s">
        <v>9481</v>
      </c>
      <c r="F1006" s="34" t="s">
        <v>8011</v>
      </c>
      <c r="G1006" s="28" t="s">
        <v>8663</v>
      </c>
      <c r="H1006" s="41" t="s">
        <v>8664</v>
      </c>
      <c r="I1006" s="28" t="s">
        <v>9482</v>
      </c>
      <c r="J1006" s="28" t="s">
        <v>8666</v>
      </c>
      <c r="K1006" s="28" t="s">
        <v>9483</v>
      </c>
      <c r="L1006" s="28" t="s">
        <v>9484</v>
      </c>
      <c r="M1006" s="28" t="s">
        <v>9485</v>
      </c>
      <c r="N1006" s="28" t="s">
        <v>8743</v>
      </c>
      <c r="O1006" s="28" t="s">
        <v>8670</v>
      </c>
      <c r="P1006" s="29" t="str">
        <f t="array" ref="P1006">IFERROR(XLOOKUP(A1006, '2_Capability_Map'!$C$2:$C$200, '2_Capability_Map'!$M$2:$M$200, "Active"), "Active")</f>
        <v>Active</v>
      </c>
    </row>
    <row r="1007" ht="15.75" customHeight="1">
      <c r="A1007" s="28" t="s">
        <v>1100</v>
      </c>
      <c r="B1007" s="28" t="s">
        <v>1101</v>
      </c>
      <c r="C1007" s="28" t="s">
        <v>8160</v>
      </c>
      <c r="D1007" s="28" t="s">
        <v>8161</v>
      </c>
      <c r="E1007" s="28" t="s">
        <v>8751</v>
      </c>
      <c r="F1007" s="34" t="s">
        <v>8011</v>
      </c>
      <c r="G1007" s="28" t="s">
        <v>8663</v>
      </c>
      <c r="H1007" s="42" t="s">
        <v>8672</v>
      </c>
      <c r="I1007" s="28" t="s">
        <v>8752</v>
      </c>
      <c r="J1007" s="28" t="s">
        <v>8674</v>
      </c>
      <c r="K1007" s="28" t="s">
        <v>9486</v>
      </c>
      <c r="L1007" s="28" t="s">
        <v>9484</v>
      </c>
      <c r="M1007" s="28" t="s">
        <v>6279</v>
      </c>
      <c r="N1007" s="28" t="s">
        <v>8753</v>
      </c>
      <c r="O1007" s="28" t="s">
        <v>8670</v>
      </c>
      <c r="P1007" s="29" t="str">
        <f t="array" ref="P1007">IFERROR(XLOOKUP(A1007, '2_Capability_Map'!$C$2:$C$200, '2_Capability_Map'!$M$2:$M$200, "Active"), "Active")</f>
        <v>Active</v>
      </c>
    </row>
    <row r="1008" ht="15.75" customHeight="1">
      <c r="A1008" s="28" t="s">
        <v>1100</v>
      </c>
      <c r="B1008" s="28" t="s">
        <v>1101</v>
      </c>
      <c r="C1008" s="28" t="s">
        <v>8160</v>
      </c>
      <c r="D1008" s="28" t="s">
        <v>8161</v>
      </c>
      <c r="E1008" s="28" t="s">
        <v>8754</v>
      </c>
      <c r="F1008" s="34" t="s">
        <v>8011</v>
      </c>
      <c r="G1008" s="28" t="s">
        <v>8663</v>
      </c>
      <c r="H1008" s="42" t="s">
        <v>8672</v>
      </c>
      <c r="I1008" s="28" t="s">
        <v>8755</v>
      </c>
      <c r="J1008" s="28" t="s">
        <v>8674</v>
      </c>
      <c r="K1008" s="28" t="s">
        <v>9486</v>
      </c>
      <c r="L1008" s="28" t="s">
        <v>9487</v>
      </c>
      <c r="M1008" s="28" t="s">
        <v>6279</v>
      </c>
      <c r="N1008" s="28" t="s">
        <v>8753</v>
      </c>
      <c r="O1008" s="28" t="s">
        <v>8670</v>
      </c>
      <c r="P1008" s="29" t="str">
        <f t="array" ref="P1008">IFERROR(XLOOKUP(A1008, '2_Capability_Map'!$C$2:$C$200, '2_Capability_Map'!$M$2:$M$200, "Active"), "Active")</f>
        <v>Active</v>
      </c>
    </row>
    <row r="1009" ht="15.75" customHeight="1">
      <c r="A1009" s="28" t="s">
        <v>1100</v>
      </c>
      <c r="B1009" s="28" t="s">
        <v>1101</v>
      </c>
      <c r="C1009" s="28" t="s">
        <v>8160</v>
      </c>
      <c r="D1009" s="28" t="s">
        <v>8161</v>
      </c>
      <c r="E1009" s="28" t="s">
        <v>8756</v>
      </c>
      <c r="F1009" s="34" t="s">
        <v>8011</v>
      </c>
      <c r="G1009" s="28" t="s">
        <v>8757</v>
      </c>
      <c r="H1009" s="30" t="s">
        <v>8758</v>
      </c>
      <c r="I1009" s="28" t="s">
        <v>8759</v>
      </c>
      <c r="J1009" s="28" t="s">
        <v>8674</v>
      </c>
      <c r="K1009" s="28" t="s">
        <v>9488</v>
      </c>
      <c r="L1009" s="28" t="s">
        <v>9484</v>
      </c>
      <c r="M1009" s="28" t="s">
        <v>6279</v>
      </c>
      <c r="N1009" s="28" t="s">
        <v>8753</v>
      </c>
      <c r="O1009" s="28" t="s">
        <v>8670</v>
      </c>
      <c r="P1009" s="29" t="str">
        <f t="array" ref="P1009">IFERROR(XLOOKUP(A1009, '2_Capability_Map'!$C$2:$C$200, '2_Capability_Map'!$M$2:$M$200, "Active"), "Active")</f>
        <v>Active</v>
      </c>
    </row>
    <row r="1010" ht="15.75" customHeight="1">
      <c r="A1010" s="28" t="s">
        <v>1100</v>
      </c>
      <c r="B1010" s="28" t="s">
        <v>1101</v>
      </c>
      <c r="C1010" s="28" t="s">
        <v>8160</v>
      </c>
      <c r="D1010" s="28" t="s">
        <v>8161</v>
      </c>
      <c r="E1010" s="28" t="s">
        <v>8937</v>
      </c>
      <c r="F1010" s="34" t="s">
        <v>8011</v>
      </c>
      <c r="G1010" s="28" t="s">
        <v>8663</v>
      </c>
      <c r="H1010" s="41" t="s">
        <v>8664</v>
      </c>
      <c r="I1010" s="28" t="s">
        <v>8938</v>
      </c>
      <c r="J1010" s="28" t="s">
        <v>8666</v>
      </c>
      <c r="K1010" s="28" t="s">
        <v>9483</v>
      </c>
      <c r="L1010" s="28" t="s">
        <v>9484</v>
      </c>
      <c r="M1010" s="28" t="s">
        <v>6279</v>
      </c>
      <c r="N1010" s="28" t="s">
        <v>8753</v>
      </c>
      <c r="O1010" s="28" t="s">
        <v>8670</v>
      </c>
      <c r="P1010" s="29" t="str">
        <f t="array" ref="P1010">IFERROR(XLOOKUP(A1010, '2_Capability_Map'!$C$2:$C$200, '2_Capability_Map'!$M$2:$M$200, "Active"), "Active")</f>
        <v>Active</v>
      </c>
    </row>
    <row r="1011" ht="15.75" customHeight="1">
      <c r="A1011" s="28" t="s">
        <v>1100</v>
      </c>
      <c r="B1011" s="28" t="s">
        <v>1101</v>
      </c>
      <c r="C1011" s="28" t="s">
        <v>8160</v>
      </c>
      <c r="D1011" s="28" t="s">
        <v>8161</v>
      </c>
      <c r="E1011" s="28" t="s">
        <v>8941</v>
      </c>
      <c r="F1011" s="34" t="s">
        <v>8011</v>
      </c>
      <c r="G1011" s="28" t="s">
        <v>8736</v>
      </c>
      <c r="H1011" s="42" t="s">
        <v>8672</v>
      </c>
      <c r="I1011" s="28" t="s">
        <v>8942</v>
      </c>
      <c r="J1011" s="28" t="s">
        <v>8674</v>
      </c>
      <c r="K1011" s="28" t="s">
        <v>9486</v>
      </c>
      <c r="L1011" s="28" t="s">
        <v>9484</v>
      </c>
      <c r="M1011" s="28" t="s">
        <v>6279</v>
      </c>
      <c r="N1011" s="28" t="s">
        <v>8943</v>
      </c>
      <c r="O1011" s="28" t="s">
        <v>8670</v>
      </c>
      <c r="P1011" s="29" t="str">
        <f t="array" ref="P1011">IFERROR(XLOOKUP(A1011, '2_Capability_Map'!$C$2:$C$200, '2_Capability_Map'!$M$2:$M$200, "Active"), "Active")</f>
        <v>Active</v>
      </c>
    </row>
    <row r="1012" ht="15.75" customHeight="1">
      <c r="A1012" s="28" t="s">
        <v>1100</v>
      </c>
      <c r="B1012" s="28" t="s">
        <v>1101</v>
      </c>
      <c r="C1012" s="28" t="s">
        <v>8101</v>
      </c>
      <c r="D1012" s="28" t="s">
        <v>9439</v>
      </c>
      <c r="E1012" s="28" t="s">
        <v>9440</v>
      </c>
      <c r="F1012" s="34" t="s">
        <v>8011</v>
      </c>
      <c r="G1012" s="28" t="s">
        <v>8663</v>
      </c>
      <c r="H1012" s="42" t="s">
        <v>8672</v>
      </c>
      <c r="I1012" s="31" t="s">
        <v>9441</v>
      </c>
      <c r="J1012" s="28" t="s">
        <v>8674</v>
      </c>
      <c r="K1012" s="28" t="s">
        <v>9486</v>
      </c>
      <c r="L1012" s="28" t="s">
        <v>9489</v>
      </c>
      <c r="M1012" s="28" t="s">
        <v>6279</v>
      </c>
      <c r="N1012" s="28" t="s">
        <v>8186</v>
      </c>
      <c r="O1012" s="28" t="s">
        <v>8670</v>
      </c>
      <c r="P1012" s="29" t="str">
        <f t="array" ref="P1012">IFERROR(XLOOKUP(A1012, '2_Capability_Map'!$C$2:$C$200, '2_Capability_Map'!$M$2:$M$200, "Active"), "Active")</f>
        <v>Active</v>
      </c>
    </row>
    <row r="1013" ht="15.75" customHeight="1">
      <c r="A1013" s="28" t="s">
        <v>1108</v>
      </c>
      <c r="B1013" s="28" t="s">
        <v>1109</v>
      </c>
      <c r="C1013" s="28" t="s">
        <v>8071</v>
      </c>
      <c r="D1013" s="28" t="s">
        <v>9480</v>
      </c>
      <c r="E1013" s="28" t="s">
        <v>9481</v>
      </c>
      <c r="F1013" s="34" t="s">
        <v>8011</v>
      </c>
      <c r="G1013" s="28" t="s">
        <v>8663</v>
      </c>
      <c r="H1013" s="41" t="s">
        <v>8664</v>
      </c>
      <c r="I1013" s="28" t="s">
        <v>9482</v>
      </c>
      <c r="J1013" s="28" t="s">
        <v>8666</v>
      </c>
      <c r="K1013" s="28" t="s">
        <v>9490</v>
      </c>
      <c r="L1013" s="28" t="s">
        <v>9491</v>
      </c>
      <c r="M1013" s="28" t="s">
        <v>9492</v>
      </c>
      <c r="N1013" s="28" t="s">
        <v>8743</v>
      </c>
      <c r="O1013" s="28" t="s">
        <v>8670</v>
      </c>
      <c r="P1013" s="29" t="str">
        <f t="array" ref="P1013">IFERROR(XLOOKUP(A1013, '2_Capability_Map'!$C$2:$C$200, '2_Capability_Map'!$M$2:$M$200, "Active"), "Active")</f>
        <v>Active</v>
      </c>
    </row>
    <row r="1014" ht="15.75" customHeight="1">
      <c r="A1014" s="28" t="s">
        <v>1108</v>
      </c>
      <c r="B1014" s="28" t="s">
        <v>1109</v>
      </c>
      <c r="C1014" s="28" t="s">
        <v>8160</v>
      </c>
      <c r="D1014" s="28" t="s">
        <v>8161</v>
      </c>
      <c r="E1014" s="28" t="s">
        <v>8751</v>
      </c>
      <c r="F1014" s="34" t="s">
        <v>8011</v>
      </c>
      <c r="G1014" s="28" t="s">
        <v>8663</v>
      </c>
      <c r="H1014" s="42" t="s">
        <v>8672</v>
      </c>
      <c r="I1014" s="28" t="s">
        <v>8752</v>
      </c>
      <c r="J1014" s="28" t="s">
        <v>8674</v>
      </c>
      <c r="K1014" s="28" t="s">
        <v>9493</v>
      </c>
      <c r="L1014" s="28" t="s">
        <v>9491</v>
      </c>
      <c r="M1014" s="28" t="s">
        <v>6291</v>
      </c>
      <c r="N1014" s="28" t="s">
        <v>8753</v>
      </c>
      <c r="O1014" s="28" t="s">
        <v>8670</v>
      </c>
      <c r="P1014" s="29" t="str">
        <f t="array" ref="P1014">IFERROR(XLOOKUP(A1014, '2_Capability_Map'!$C$2:$C$200, '2_Capability_Map'!$M$2:$M$200, "Active"), "Active")</f>
        <v>Active</v>
      </c>
    </row>
    <row r="1015" ht="15.75" customHeight="1">
      <c r="A1015" s="28" t="s">
        <v>1108</v>
      </c>
      <c r="B1015" s="28" t="s">
        <v>1109</v>
      </c>
      <c r="C1015" s="28" t="s">
        <v>8160</v>
      </c>
      <c r="D1015" s="28" t="s">
        <v>8161</v>
      </c>
      <c r="E1015" s="28" t="s">
        <v>8754</v>
      </c>
      <c r="F1015" s="34" t="s">
        <v>8011</v>
      </c>
      <c r="G1015" s="28" t="s">
        <v>8663</v>
      </c>
      <c r="H1015" s="42" t="s">
        <v>8672</v>
      </c>
      <c r="I1015" s="28" t="s">
        <v>8755</v>
      </c>
      <c r="J1015" s="28" t="s">
        <v>8674</v>
      </c>
      <c r="K1015" s="28" t="s">
        <v>9493</v>
      </c>
      <c r="L1015" s="28" t="s">
        <v>9494</v>
      </c>
      <c r="M1015" s="28" t="s">
        <v>6291</v>
      </c>
      <c r="N1015" s="28" t="s">
        <v>8753</v>
      </c>
      <c r="O1015" s="28" t="s">
        <v>8670</v>
      </c>
      <c r="P1015" s="29" t="str">
        <f t="array" ref="P1015">IFERROR(XLOOKUP(A1015, '2_Capability_Map'!$C$2:$C$200, '2_Capability_Map'!$M$2:$M$200, "Active"), "Active")</f>
        <v>Active</v>
      </c>
    </row>
    <row r="1016" ht="15.75" customHeight="1">
      <c r="A1016" s="28" t="s">
        <v>1108</v>
      </c>
      <c r="B1016" s="28" t="s">
        <v>1109</v>
      </c>
      <c r="C1016" s="28" t="s">
        <v>8160</v>
      </c>
      <c r="D1016" s="28" t="s">
        <v>8161</v>
      </c>
      <c r="E1016" s="28" t="s">
        <v>8756</v>
      </c>
      <c r="F1016" s="34" t="s">
        <v>8011</v>
      </c>
      <c r="G1016" s="28" t="s">
        <v>8757</v>
      </c>
      <c r="H1016" s="30" t="s">
        <v>8758</v>
      </c>
      <c r="I1016" s="28" t="s">
        <v>8759</v>
      </c>
      <c r="J1016" s="28" t="s">
        <v>8674</v>
      </c>
      <c r="K1016" s="28" t="s">
        <v>9495</v>
      </c>
      <c r="L1016" s="28" t="s">
        <v>9491</v>
      </c>
      <c r="M1016" s="28" t="s">
        <v>6291</v>
      </c>
      <c r="N1016" s="28" t="s">
        <v>8753</v>
      </c>
      <c r="O1016" s="28" t="s">
        <v>8670</v>
      </c>
      <c r="P1016" s="29" t="str">
        <f t="array" ref="P1016">IFERROR(XLOOKUP(A1016, '2_Capability_Map'!$C$2:$C$200, '2_Capability_Map'!$M$2:$M$200, "Active"), "Active")</f>
        <v>Active</v>
      </c>
    </row>
    <row r="1017" ht="15.75" customHeight="1">
      <c r="A1017" s="28" t="s">
        <v>1108</v>
      </c>
      <c r="B1017" s="28" t="s">
        <v>1109</v>
      </c>
      <c r="C1017" s="28" t="s">
        <v>8160</v>
      </c>
      <c r="D1017" s="28" t="s">
        <v>8161</v>
      </c>
      <c r="E1017" s="28" t="s">
        <v>8937</v>
      </c>
      <c r="F1017" s="34" t="s">
        <v>8011</v>
      </c>
      <c r="G1017" s="28" t="s">
        <v>8663</v>
      </c>
      <c r="H1017" s="41" t="s">
        <v>8664</v>
      </c>
      <c r="I1017" s="28" t="s">
        <v>8938</v>
      </c>
      <c r="J1017" s="28" t="s">
        <v>8666</v>
      </c>
      <c r="K1017" s="28" t="s">
        <v>9490</v>
      </c>
      <c r="L1017" s="28" t="s">
        <v>9491</v>
      </c>
      <c r="M1017" s="28" t="s">
        <v>6291</v>
      </c>
      <c r="N1017" s="28" t="s">
        <v>8753</v>
      </c>
      <c r="O1017" s="28" t="s">
        <v>8670</v>
      </c>
      <c r="P1017" s="29" t="str">
        <f t="array" ref="P1017">IFERROR(XLOOKUP(A1017, '2_Capability_Map'!$C$2:$C$200, '2_Capability_Map'!$M$2:$M$200, "Active"), "Active")</f>
        <v>Active</v>
      </c>
    </row>
    <row r="1018" ht="15.75" customHeight="1">
      <c r="A1018" s="28" t="s">
        <v>1108</v>
      </c>
      <c r="B1018" s="28" t="s">
        <v>1109</v>
      </c>
      <c r="C1018" s="28" t="s">
        <v>8160</v>
      </c>
      <c r="D1018" s="28" t="s">
        <v>8161</v>
      </c>
      <c r="E1018" s="28" t="s">
        <v>8941</v>
      </c>
      <c r="F1018" s="34" t="s">
        <v>8011</v>
      </c>
      <c r="G1018" s="28" t="s">
        <v>8736</v>
      </c>
      <c r="H1018" s="42" t="s">
        <v>8672</v>
      </c>
      <c r="I1018" s="28" t="s">
        <v>8942</v>
      </c>
      <c r="J1018" s="28" t="s">
        <v>8674</v>
      </c>
      <c r="K1018" s="28" t="s">
        <v>9493</v>
      </c>
      <c r="L1018" s="28" t="s">
        <v>9491</v>
      </c>
      <c r="M1018" s="28" t="s">
        <v>6291</v>
      </c>
      <c r="N1018" s="28" t="s">
        <v>8943</v>
      </c>
      <c r="O1018" s="28" t="s">
        <v>8670</v>
      </c>
      <c r="P1018" s="29" t="str">
        <f t="array" ref="P1018">IFERROR(XLOOKUP(A1018, '2_Capability_Map'!$C$2:$C$200, '2_Capability_Map'!$M$2:$M$200, "Active"), "Active")</f>
        <v>Active</v>
      </c>
    </row>
    <row r="1019" ht="15.75" customHeight="1">
      <c r="A1019" s="28" t="s">
        <v>1108</v>
      </c>
      <c r="B1019" s="28" t="s">
        <v>1109</v>
      </c>
      <c r="C1019" s="28" t="s">
        <v>8101</v>
      </c>
      <c r="D1019" s="28" t="s">
        <v>9439</v>
      </c>
      <c r="E1019" s="28" t="s">
        <v>9440</v>
      </c>
      <c r="F1019" s="34" t="s">
        <v>8011</v>
      </c>
      <c r="G1019" s="28" t="s">
        <v>8663</v>
      </c>
      <c r="H1019" s="42" t="s">
        <v>8672</v>
      </c>
      <c r="I1019" s="31" t="s">
        <v>9441</v>
      </c>
      <c r="J1019" s="28" t="s">
        <v>8674</v>
      </c>
      <c r="K1019" s="28" t="s">
        <v>9493</v>
      </c>
      <c r="L1019" s="28" t="s">
        <v>9496</v>
      </c>
      <c r="M1019" s="28" t="s">
        <v>6291</v>
      </c>
      <c r="N1019" s="28" t="s">
        <v>8186</v>
      </c>
      <c r="O1019" s="28" t="s">
        <v>8670</v>
      </c>
      <c r="P1019" s="29" t="str">
        <f t="array" ref="P1019">IFERROR(XLOOKUP(A1019, '2_Capability_Map'!$C$2:$C$200, '2_Capability_Map'!$M$2:$M$200, "Active"), "Active")</f>
        <v>Active</v>
      </c>
    </row>
    <row r="1020" ht="15.75" customHeight="1">
      <c r="A1020" s="28" t="s">
        <v>1113</v>
      </c>
      <c r="B1020" s="28" t="s">
        <v>1114</v>
      </c>
      <c r="C1020" s="28" t="s">
        <v>8071</v>
      </c>
      <c r="D1020" s="28" t="s">
        <v>9480</v>
      </c>
      <c r="E1020" s="28" t="s">
        <v>9481</v>
      </c>
      <c r="F1020" s="34" t="s">
        <v>8011</v>
      </c>
      <c r="G1020" s="28" t="s">
        <v>8663</v>
      </c>
      <c r="H1020" s="41" t="s">
        <v>8664</v>
      </c>
      <c r="I1020" s="28" t="s">
        <v>9482</v>
      </c>
      <c r="J1020" s="28" t="s">
        <v>8666</v>
      </c>
      <c r="K1020" s="28" t="s">
        <v>9497</v>
      </c>
      <c r="L1020" s="28" t="s">
        <v>9498</v>
      </c>
      <c r="M1020" s="28" t="s">
        <v>8669</v>
      </c>
      <c r="N1020" s="28" t="s">
        <v>8743</v>
      </c>
      <c r="O1020" s="28" t="s">
        <v>8670</v>
      </c>
      <c r="P1020" s="29" t="str">
        <f t="array" ref="P1020">IFERROR(XLOOKUP(A1020, '2_Capability_Map'!$C$2:$C$200, '2_Capability_Map'!$M$2:$M$200, "Active"), "Active")</f>
        <v>Active</v>
      </c>
    </row>
    <row r="1021" ht="15.75" customHeight="1">
      <c r="A1021" s="28" t="s">
        <v>1113</v>
      </c>
      <c r="B1021" s="28" t="s">
        <v>1114</v>
      </c>
      <c r="C1021" s="28" t="s">
        <v>8160</v>
      </c>
      <c r="D1021" s="28" t="s">
        <v>8161</v>
      </c>
      <c r="E1021" s="28" t="s">
        <v>8751</v>
      </c>
      <c r="F1021" s="34" t="s">
        <v>8011</v>
      </c>
      <c r="G1021" s="28" t="s">
        <v>8663</v>
      </c>
      <c r="H1021" s="42" t="s">
        <v>8672</v>
      </c>
      <c r="I1021" s="28" t="s">
        <v>8752</v>
      </c>
      <c r="J1021" s="28" t="s">
        <v>8674</v>
      </c>
      <c r="K1021" s="28" t="s">
        <v>9499</v>
      </c>
      <c r="L1021" s="28" t="s">
        <v>9498</v>
      </c>
      <c r="M1021" s="28" t="s">
        <v>8669</v>
      </c>
      <c r="N1021" s="28" t="s">
        <v>8753</v>
      </c>
      <c r="O1021" s="28" t="s">
        <v>8670</v>
      </c>
      <c r="P1021" s="29" t="str">
        <f t="array" ref="P1021">IFERROR(XLOOKUP(A1021, '2_Capability_Map'!$C$2:$C$200, '2_Capability_Map'!$M$2:$M$200, "Active"), "Active")</f>
        <v>Active</v>
      </c>
    </row>
    <row r="1022" ht="15.75" customHeight="1">
      <c r="A1022" s="28" t="s">
        <v>1113</v>
      </c>
      <c r="B1022" s="28" t="s">
        <v>1114</v>
      </c>
      <c r="C1022" s="28" t="s">
        <v>8160</v>
      </c>
      <c r="D1022" s="28" t="s">
        <v>8161</v>
      </c>
      <c r="E1022" s="28" t="s">
        <v>8754</v>
      </c>
      <c r="F1022" s="34" t="s">
        <v>8011</v>
      </c>
      <c r="G1022" s="28" t="s">
        <v>8663</v>
      </c>
      <c r="H1022" s="42" t="s">
        <v>8672</v>
      </c>
      <c r="I1022" s="28" t="s">
        <v>8755</v>
      </c>
      <c r="J1022" s="28" t="s">
        <v>8674</v>
      </c>
      <c r="K1022" s="28" t="s">
        <v>9499</v>
      </c>
      <c r="L1022" s="28" t="s">
        <v>9500</v>
      </c>
      <c r="M1022" s="28" t="s">
        <v>8669</v>
      </c>
      <c r="N1022" s="28" t="s">
        <v>8753</v>
      </c>
      <c r="O1022" s="28" t="s">
        <v>8670</v>
      </c>
      <c r="P1022" s="29" t="str">
        <f t="array" ref="P1022">IFERROR(XLOOKUP(A1022, '2_Capability_Map'!$C$2:$C$200, '2_Capability_Map'!$M$2:$M$200, "Active"), "Active")</f>
        <v>Active</v>
      </c>
    </row>
    <row r="1023" ht="15.75" customHeight="1">
      <c r="A1023" s="28" t="s">
        <v>1113</v>
      </c>
      <c r="B1023" s="28" t="s">
        <v>1114</v>
      </c>
      <c r="C1023" s="28" t="s">
        <v>8160</v>
      </c>
      <c r="D1023" s="28" t="s">
        <v>8161</v>
      </c>
      <c r="E1023" s="28" t="s">
        <v>8756</v>
      </c>
      <c r="F1023" s="34" t="s">
        <v>8011</v>
      </c>
      <c r="G1023" s="28" t="s">
        <v>8757</v>
      </c>
      <c r="H1023" s="30" t="s">
        <v>8758</v>
      </c>
      <c r="I1023" s="28" t="s">
        <v>8759</v>
      </c>
      <c r="J1023" s="28" t="s">
        <v>8674</v>
      </c>
      <c r="K1023" s="28" t="s">
        <v>9501</v>
      </c>
      <c r="L1023" s="28" t="s">
        <v>9498</v>
      </c>
      <c r="M1023" s="28" t="s">
        <v>8669</v>
      </c>
      <c r="N1023" s="28" t="s">
        <v>8753</v>
      </c>
      <c r="O1023" s="28" t="s">
        <v>8670</v>
      </c>
      <c r="P1023" s="29" t="str">
        <f t="array" ref="P1023">IFERROR(XLOOKUP(A1023, '2_Capability_Map'!$C$2:$C$200, '2_Capability_Map'!$M$2:$M$200, "Active"), "Active")</f>
        <v>Active</v>
      </c>
    </row>
    <row r="1024" ht="15.75" customHeight="1">
      <c r="A1024" s="28" t="s">
        <v>1113</v>
      </c>
      <c r="B1024" s="28" t="s">
        <v>1114</v>
      </c>
      <c r="C1024" s="28" t="s">
        <v>8160</v>
      </c>
      <c r="D1024" s="28" t="s">
        <v>8161</v>
      </c>
      <c r="E1024" s="28" t="s">
        <v>8937</v>
      </c>
      <c r="F1024" s="34" t="s">
        <v>8011</v>
      </c>
      <c r="G1024" s="28" t="s">
        <v>8663</v>
      </c>
      <c r="H1024" s="41" t="s">
        <v>8664</v>
      </c>
      <c r="I1024" s="28" t="s">
        <v>8938</v>
      </c>
      <c r="J1024" s="28" t="s">
        <v>8666</v>
      </c>
      <c r="K1024" s="28" t="s">
        <v>9497</v>
      </c>
      <c r="L1024" s="28" t="s">
        <v>9498</v>
      </c>
      <c r="M1024" s="28" t="s">
        <v>8669</v>
      </c>
      <c r="N1024" s="28" t="s">
        <v>8753</v>
      </c>
      <c r="O1024" s="28" t="s">
        <v>8670</v>
      </c>
      <c r="P1024" s="29" t="str">
        <f t="array" ref="P1024">IFERROR(XLOOKUP(A1024, '2_Capability_Map'!$C$2:$C$200, '2_Capability_Map'!$M$2:$M$200, "Active"), "Active")</f>
        <v>Active</v>
      </c>
    </row>
    <row r="1025" ht="15.75" customHeight="1">
      <c r="A1025" s="28" t="s">
        <v>1113</v>
      </c>
      <c r="B1025" s="28" t="s">
        <v>1114</v>
      </c>
      <c r="C1025" s="28" t="s">
        <v>8160</v>
      </c>
      <c r="D1025" s="28" t="s">
        <v>8161</v>
      </c>
      <c r="E1025" s="28" t="s">
        <v>8941</v>
      </c>
      <c r="F1025" s="34" t="s">
        <v>8011</v>
      </c>
      <c r="G1025" s="28" t="s">
        <v>8736</v>
      </c>
      <c r="H1025" s="42" t="s">
        <v>8672</v>
      </c>
      <c r="I1025" s="28" t="s">
        <v>8942</v>
      </c>
      <c r="J1025" s="28" t="s">
        <v>8674</v>
      </c>
      <c r="K1025" s="28" t="s">
        <v>9499</v>
      </c>
      <c r="L1025" s="28" t="s">
        <v>9498</v>
      </c>
      <c r="M1025" s="28" t="s">
        <v>8669</v>
      </c>
      <c r="N1025" s="28" t="s">
        <v>8943</v>
      </c>
      <c r="O1025" s="28" t="s">
        <v>8670</v>
      </c>
      <c r="P1025" s="29" t="str">
        <f t="array" ref="P1025">IFERROR(XLOOKUP(A1025, '2_Capability_Map'!$C$2:$C$200, '2_Capability_Map'!$M$2:$M$200, "Active"), "Active")</f>
        <v>Active</v>
      </c>
    </row>
    <row r="1026" ht="15.75" customHeight="1">
      <c r="A1026" s="28" t="s">
        <v>1113</v>
      </c>
      <c r="B1026" s="28" t="s">
        <v>1114</v>
      </c>
      <c r="C1026" s="28" t="s">
        <v>8101</v>
      </c>
      <c r="D1026" s="28" t="s">
        <v>9439</v>
      </c>
      <c r="E1026" s="28" t="s">
        <v>9440</v>
      </c>
      <c r="F1026" s="34" t="s">
        <v>8011</v>
      </c>
      <c r="G1026" s="28" t="s">
        <v>8663</v>
      </c>
      <c r="H1026" s="42" t="s">
        <v>8672</v>
      </c>
      <c r="I1026" s="31" t="s">
        <v>9441</v>
      </c>
      <c r="J1026" s="28" t="s">
        <v>8674</v>
      </c>
      <c r="K1026" s="28" t="s">
        <v>9499</v>
      </c>
      <c r="L1026" s="28" t="s">
        <v>9502</v>
      </c>
      <c r="M1026" s="28" t="s">
        <v>8669</v>
      </c>
      <c r="N1026" s="28" t="s">
        <v>8186</v>
      </c>
      <c r="O1026" s="28" t="s">
        <v>8670</v>
      </c>
      <c r="P1026" s="29" t="str">
        <f t="array" ref="P1026">IFERROR(XLOOKUP(A1026, '2_Capability_Map'!$C$2:$C$200, '2_Capability_Map'!$M$2:$M$200, "Active"), "Active")</f>
        <v>Active</v>
      </c>
    </row>
    <row r="1027" ht="15.75" customHeight="1">
      <c r="A1027" s="28" t="s">
        <v>1118</v>
      </c>
      <c r="B1027" s="28" t="s">
        <v>1119</v>
      </c>
      <c r="C1027" s="28" t="s">
        <v>8071</v>
      </c>
      <c r="D1027" s="28" t="s">
        <v>9480</v>
      </c>
      <c r="E1027" s="28" t="s">
        <v>9481</v>
      </c>
      <c r="F1027" s="34" t="s">
        <v>8011</v>
      </c>
      <c r="G1027" s="28" t="s">
        <v>8663</v>
      </c>
      <c r="H1027" s="41" t="s">
        <v>8664</v>
      </c>
      <c r="I1027" s="28" t="s">
        <v>9482</v>
      </c>
      <c r="J1027" s="28" t="s">
        <v>8666</v>
      </c>
      <c r="K1027" s="28" t="s">
        <v>9503</v>
      </c>
      <c r="L1027" s="28" t="s">
        <v>9504</v>
      </c>
      <c r="M1027" s="28" t="s">
        <v>8669</v>
      </c>
      <c r="N1027" s="28" t="s">
        <v>8743</v>
      </c>
      <c r="O1027" s="28" t="s">
        <v>8670</v>
      </c>
      <c r="P1027" s="29" t="str">
        <f t="array" ref="P1027">IFERROR(XLOOKUP(A1027, '2_Capability_Map'!$C$2:$C$200, '2_Capability_Map'!$M$2:$M$200, "Active"), "Active")</f>
        <v>Active</v>
      </c>
    </row>
    <row r="1028" ht="15.75" customHeight="1">
      <c r="A1028" s="28" t="s">
        <v>1118</v>
      </c>
      <c r="B1028" s="28" t="s">
        <v>1119</v>
      </c>
      <c r="C1028" s="28" t="s">
        <v>8160</v>
      </c>
      <c r="D1028" s="28" t="s">
        <v>8161</v>
      </c>
      <c r="E1028" s="28" t="s">
        <v>8751</v>
      </c>
      <c r="F1028" s="34" t="s">
        <v>8011</v>
      </c>
      <c r="G1028" s="28" t="s">
        <v>8663</v>
      </c>
      <c r="H1028" s="42" t="s">
        <v>8672</v>
      </c>
      <c r="I1028" s="28" t="s">
        <v>8752</v>
      </c>
      <c r="J1028" s="28" t="s">
        <v>8674</v>
      </c>
      <c r="K1028" s="28" t="s">
        <v>9505</v>
      </c>
      <c r="L1028" s="28" t="s">
        <v>9504</v>
      </c>
      <c r="M1028" s="28" t="s">
        <v>8669</v>
      </c>
      <c r="N1028" s="28" t="s">
        <v>8753</v>
      </c>
      <c r="O1028" s="28" t="s">
        <v>8670</v>
      </c>
      <c r="P1028" s="29" t="str">
        <f t="array" ref="P1028">IFERROR(XLOOKUP(A1028, '2_Capability_Map'!$C$2:$C$200, '2_Capability_Map'!$M$2:$M$200, "Active"), "Active")</f>
        <v>Active</v>
      </c>
    </row>
    <row r="1029" ht="15.75" customHeight="1">
      <c r="A1029" s="28" t="s">
        <v>1118</v>
      </c>
      <c r="B1029" s="28" t="s">
        <v>1119</v>
      </c>
      <c r="C1029" s="28" t="s">
        <v>8160</v>
      </c>
      <c r="D1029" s="28" t="s">
        <v>8161</v>
      </c>
      <c r="E1029" s="28" t="s">
        <v>8754</v>
      </c>
      <c r="F1029" s="34" t="s">
        <v>8011</v>
      </c>
      <c r="G1029" s="28" t="s">
        <v>8663</v>
      </c>
      <c r="H1029" s="42" t="s">
        <v>8672</v>
      </c>
      <c r="I1029" s="28" t="s">
        <v>8755</v>
      </c>
      <c r="J1029" s="28" t="s">
        <v>8674</v>
      </c>
      <c r="K1029" s="28" t="s">
        <v>9505</v>
      </c>
      <c r="L1029" s="28" t="s">
        <v>9506</v>
      </c>
      <c r="M1029" s="28" t="s">
        <v>8669</v>
      </c>
      <c r="N1029" s="28" t="s">
        <v>8753</v>
      </c>
      <c r="O1029" s="28" t="s">
        <v>8670</v>
      </c>
      <c r="P1029" s="29" t="str">
        <f t="array" ref="P1029">IFERROR(XLOOKUP(A1029, '2_Capability_Map'!$C$2:$C$200, '2_Capability_Map'!$M$2:$M$200, "Active"), "Active")</f>
        <v>Active</v>
      </c>
    </row>
    <row r="1030" ht="15.75" customHeight="1">
      <c r="A1030" s="28" t="s">
        <v>1118</v>
      </c>
      <c r="B1030" s="28" t="s">
        <v>1119</v>
      </c>
      <c r="C1030" s="28" t="s">
        <v>8160</v>
      </c>
      <c r="D1030" s="28" t="s">
        <v>8161</v>
      </c>
      <c r="E1030" s="28" t="s">
        <v>8756</v>
      </c>
      <c r="F1030" s="34" t="s">
        <v>8011</v>
      </c>
      <c r="G1030" s="28" t="s">
        <v>8757</v>
      </c>
      <c r="H1030" s="30" t="s">
        <v>8758</v>
      </c>
      <c r="I1030" s="28" t="s">
        <v>8759</v>
      </c>
      <c r="J1030" s="28" t="s">
        <v>8674</v>
      </c>
      <c r="K1030" s="28" t="s">
        <v>9507</v>
      </c>
      <c r="L1030" s="28" t="s">
        <v>9504</v>
      </c>
      <c r="M1030" s="28" t="s">
        <v>8669</v>
      </c>
      <c r="N1030" s="28" t="s">
        <v>8753</v>
      </c>
      <c r="O1030" s="28" t="s">
        <v>8670</v>
      </c>
      <c r="P1030" s="29" t="str">
        <f t="array" ref="P1030">IFERROR(XLOOKUP(A1030, '2_Capability_Map'!$C$2:$C$200, '2_Capability_Map'!$M$2:$M$200, "Active"), "Active")</f>
        <v>Active</v>
      </c>
    </row>
    <row r="1031" ht="15.75" customHeight="1">
      <c r="A1031" s="28" t="s">
        <v>1118</v>
      </c>
      <c r="B1031" s="28" t="s">
        <v>1119</v>
      </c>
      <c r="C1031" s="28" t="s">
        <v>8160</v>
      </c>
      <c r="D1031" s="28" t="s">
        <v>8161</v>
      </c>
      <c r="E1031" s="28" t="s">
        <v>8937</v>
      </c>
      <c r="F1031" s="34" t="s">
        <v>8011</v>
      </c>
      <c r="G1031" s="28" t="s">
        <v>8663</v>
      </c>
      <c r="H1031" s="41" t="s">
        <v>8664</v>
      </c>
      <c r="I1031" s="28" t="s">
        <v>8938</v>
      </c>
      <c r="J1031" s="28" t="s">
        <v>8666</v>
      </c>
      <c r="K1031" s="28" t="s">
        <v>9503</v>
      </c>
      <c r="L1031" s="28" t="s">
        <v>9504</v>
      </c>
      <c r="M1031" s="28" t="s">
        <v>8669</v>
      </c>
      <c r="N1031" s="28" t="s">
        <v>8753</v>
      </c>
      <c r="O1031" s="28" t="s">
        <v>8670</v>
      </c>
      <c r="P1031" s="29" t="str">
        <f t="array" ref="P1031">IFERROR(XLOOKUP(A1031, '2_Capability_Map'!$C$2:$C$200, '2_Capability_Map'!$M$2:$M$200, "Active"), "Active")</f>
        <v>Active</v>
      </c>
    </row>
    <row r="1032" ht="15.75" customHeight="1">
      <c r="A1032" s="28" t="s">
        <v>1118</v>
      </c>
      <c r="B1032" s="28" t="s">
        <v>1119</v>
      </c>
      <c r="C1032" s="28" t="s">
        <v>8160</v>
      </c>
      <c r="D1032" s="28" t="s">
        <v>8161</v>
      </c>
      <c r="E1032" s="28" t="s">
        <v>8941</v>
      </c>
      <c r="F1032" s="34" t="s">
        <v>8011</v>
      </c>
      <c r="G1032" s="28" t="s">
        <v>8736</v>
      </c>
      <c r="H1032" s="42" t="s">
        <v>8672</v>
      </c>
      <c r="I1032" s="28" t="s">
        <v>8942</v>
      </c>
      <c r="J1032" s="28" t="s">
        <v>8674</v>
      </c>
      <c r="K1032" s="28" t="s">
        <v>9505</v>
      </c>
      <c r="L1032" s="28" t="s">
        <v>9504</v>
      </c>
      <c r="M1032" s="28" t="s">
        <v>8669</v>
      </c>
      <c r="N1032" s="28" t="s">
        <v>8943</v>
      </c>
      <c r="O1032" s="28" t="s">
        <v>8670</v>
      </c>
      <c r="P1032" s="29" t="str">
        <f t="array" ref="P1032">IFERROR(XLOOKUP(A1032, '2_Capability_Map'!$C$2:$C$200, '2_Capability_Map'!$M$2:$M$200, "Active"), "Active")</f>
        <v>Active</v>
      </c>
    </row>
    <row r="1033" ht="15.75" customHeight="1">
      <c r="A1033" s="28" t="s">
        <v>1118</v>
      </c>
      <c r="B1033" s="28" t="s">
        <v>1119</v>
      </c>
      <c r="C1033" s="28" t="s">
        <v>8101</v>
      </c>
      <c r="D1033" s="28" t="s">
        <v>9439</v>
      </c>
      <c r="E1033" s="28" t="s">
        <v>9440</v>
      </c>
      <c r="F1033" s="34" t="s">
        <v>8011</v>
      </c>
      <c r="G1033" s="28" t="s">
        <v>8663</v>
      </c>
      <c r="H1033" s="42" t="s">
        <v>8672</v>
      </c>
      <c r="I1033" s="31" t="s">
        <v>9441</v>
      </c>
      <c r="J1033" s="28" t="s">
        <v>8674</v>
      </c>
      <c r="K1033" s="28" t="s">
        <v>9505</v>
      </c>
      <c r="L1033" s="28" t="s">
        <v>9508</v>
      </c>
      <c r="M1033" s="28" t="s">
        <v>8669</v>
      </c>
      <c r="N1033" s="28" t="s">
        <v>8186</v>
      </c>
      <c r="O1033" s="28" t="s">
        <v>8670</v>
      </c>
      <c r="P1033" s="29" t="str">
        <f t="array" ref="P1033">IFERROR(XLOOKUP(A1033, '2_Capability_Map'!$C$2:$C$200, '2_Capability_Map'!$M$2:$M$200, "Active"), "Active")</f>
        <v>Active</v>
      </c>
    </row>
    <row r="1034" ht="15.75" customHeight="1">
      <c r="A1034" s="28" t="s">
        <v>1124</v>
      </c>
      <c r="B1034" s="28" t="s">
        <v>1125</v>
      </c>
      <c r="C1034" s="28" t="s">
        <v>8160</v>
      </c>
      <c r="D1034" s="28" t="s">
        <v>8161</v>
      </c>
      <c r="E1034" s="28" t="s">
        <v>8751</v>
      </c>
      <c r="F1034" s="34" t="s">
        <v>8011</v>
      </c>
      <c r="G1034" s="28" t="s">
        <v>8663</v>
      </c>
      <c r="H1034" s="42" t="s">
        <v>8672</v>
      </c>
      <c r="I1034" s="28" t="s">
        <v>8752</v>
      </c>
      <c r="J1034" s="28" t="s">
        <v>8674</v>
      </c>
      <c r="K1034" s="28" t="s">
        <v>9509</v>
      </c>
      <c r="L1034" s="28" t="s">
        <v>9510</v>
      </c>
      <c r="M1034" s="28" t="s">
        <v>8669</v>
      </c>
      <c r="N1034" s="28" t="s">
        <v>8753</v>
      </c>
      <c r="O1034" s="28" t="s">
        <v>8670</v>
      </c>
      <c r="P1034" s="29" t="str">
        <f t="array" ref="P1034">IFERROR(XLOOKUP(A1034, '2_Capability_Map'!$C$2:$C$200, '2_Capability_Map'!$M$2:$M$200, "Active"), "Active")</f>
        <v>Active</v>
      </c>
    </row>
    <row r="1035" ht="15.75" customHeight="1">
      <c r="A1035" s="28" t="s">
        <v>1124</v>
      </c>
      <c r="B1035" s="28" t="s">
        <v>1125</v>
      </c>
      <c r="C1035" s="28" t="s">
        <v>8160</v>
      </c>
      <c r="D1035" s="28" t="s">
        <v>8161</v>
      </c>
      <c r="E1035" s="28" t="s">
        <v>8754</v>
      </c>
      <c r="F1035" s="34" t="s">
        <v>8011</v>
      </c>
      <c r="G1035" s="28" t="s">
        <v>8663</v>
      </c>
      <c r="H1035" s="42" t="s">
        <v>8672</v>
      </c>
      <c r="I1035" s="28" t="s">
        <v>8755</v>
      </c>
      <c r="J1035" s="28" t="s">
        <v>8674</v>
      </c>
      <c r="K1035" s="28" t="s">
        <v>9509</v>
      </c>
      <c r="L1035" s="28" t="s">
        <v>9510</v>
      </c>
      <c r="M1035" s="28" t="s">
        <v>8669</v>
      </c>
      <c r="N1035" s="28" t="s">
        <v>8753</v>
      </c>
      <c r="O1035" s="28" t="s">
        <v>8670</v>
      </c>
      <c r="P1035" s="29" t="str">
        <f t="array" ref="P1035">IFERROR(XLOOKUP(A1035, '2_Capability_Map'!$C$2:$C$200, '2_Capability_Map'!$M$2:$M$200, "Active"), "Active")</f>
        <v>Active</v>
      </c>
    </row>
    <row r="1036" ht="15.75" customHeight="1">
      <c r="A1036" s="28" t="s">
        <v>1124</v>
      </c>
      <c r="B1036" s="28" t="s">
        <v>1125</v>
      </c>
      <c r="C1036" s="28" t="s">
        <v>8160</v>
      </c>
      <c r="D1036" s="28" t="s">
        <v>8161</v>
      </c>
      <c r="E1036" s="28" t="s">
        <v>8756</v>
      </c>
      <c r="F1036" s="34" t="s">
        <v>8011</v>
      </c>
      <c r="G1036" s="28" t="s">
        <v>8757</v>
      </c>
      <c r="H1036" s="30" t="s">
        <v>8758</v>
      </c>
      <c r="I1036" s="28" t="s">
        <v>8759</v>
      </c>
      <c r="J1036" s="28" t="s">
        <v>8674</v>
      </c>
      <c r="K1036" s="28" t="s">
        <v>9511</v>
      </c>
      <c r="L1036" s="28" t="s">
        <v>9510</v>
      </c>
      <c r="M1036" s="28" t="s">
        <v>8669</v>
      </c>
      <c r="N1036" s="28" t="s">
        <v>8753</v>
      </c>
      <c r="O1036" s="28" t="s">
        <v>8670</v>
      </c>
      <c r="P1036" s="29" t="str">
        <f t="array" ref="P1036">IFERROR(XLOOKUP(A1036, '2_Capability_Map'!$C$2:$C$200, '2_Capability_Map'!$M$2:$M$200, "Active"), "Active")</f>
        <v>Active</v>
      </c>
    </row>
    <row r="1037" ht="15.75" customHeight="1">
      <c r="A1037" s="28" t="s">
        <v>1124</v>
      </c>
      <c r="B1037" s="28" t="s">
        <v>1125</v>
      </c>
      <c r="C1037" s="28" t="s">
        <v>8160</v>
      </c>
      <c r="D1037" s="28" t="s">
        <v>8161</v>
      </c>
      <c r="E1037" s="28" t="s">
        <v>8937</v>
      </c>
      <c r="F1037" s="34" t="s">
        <v>8011</v>
      </c>
      <c r="G1037" s="28" t="s">
        <v>8663</v>
      </c>
      <c r="H1037" s="41" t="s">
        <v>8664</v>
      </c>
      <c r="I1037" s="28" t="s">
        <v>8938</v>
      </c>
      <c r="J1037" s="28" t="s">
        <v>8666</v>
      </c>
      <c r="K1037" s="28" t="s">
        <v>9512</v>
      </c>
      <c r="L1037" s="28" t="s">
        <v>9510</v>
      </c>
      <c r="M1037" s="28" t="s">
        <v>8669</v>
      </c>
      <c r="N1037" s="28" t="s">
        <v>8753</v>
      </c>
      <c r="O1037" s="28" t="s">
        <v>8670</v>
      </c>
      <c r="P1037" s="29" t="str">
        <f t="array" ref="P1037">IFERROR(XLOOKUP(A1037, '2_Capability_Map'!$C$2:$C$200, '2_Capability_Map'!$M$2:$M$200, "Active"), "Active")</f>
        <v>Active</v>
      </c>
    </row>
    <row r="1038" ht="15.75" customHeight="1">
      <c r="A1038" s="28" t="s">
        <v>1124</v>
      </c>
      <c r="B1038" s="28" t="s">
        <v>1125</v>
      </c>
      <c r="C1038" s="28" t="s">
        <v>8160</v>
      </c>
      <c r="D1038" s="28" t="s">
        <v>8161</v>
      </c>
      <c r="E1038" s="28" t="s">
        <v>8941</v>
      </c>
      <c r="F1038" s="34" t="s">
        <v>8011</v>
      </c>
      <c r="G1038" s="28" t="s">
        <v>8736</v>
      </c>
      <c r="H1038" s="42" t="s">
        <v>8672</v>
      </c>
      <c r="I1038" s="28" t="s">
        <v>8942</v>
      </c>
      <c r="J1038" s="28" t="s">
        <v>8674</v>
      </c>
      <c r="K1038" s="28" t="s">
        <v>9509</v>
      </c>
      <c r="L1038" s="28" t="s">
        <v>9510</v>
      </c>
      <c r="M1038" s="28" t="s">
        <v>8669</v>
      </c>
      <c r="N1038" s="28" t="s">
        <v>8943</v>
      </c>
      <c r="O1038" s="28" t="s">
        <v>8670</v>
      </c>
      <c r="P1038" s="29" t="str">
        <f t="array" ref="P1038">IFERROR(XLOOKUP(A1038, '2_Capability_Map'!$C$2:$C$200, '2_Capability_Map'!$M$2:$M$200, "Active"), "Active")</f>
        <v>Active</v>
      </c>
    </row>
    <row r="1039" ht="15.75" customHeight="1">
      <c r="A1039" s="28" t="s">
        <v>1124</v>
      </c>
      <c r="B1039" s="28" t="s">
        <v>1125</v>
      </c>
      <c r="C1039" s="28" t="s">
        <v>8189</v>
      </c>
      <c r="D1039" s="28" t="s">
        <v>8190</v>
      </c>
      <c r="E1039" s="28" t="s">
        <v>9302</v>
      </c>
      <c r="F1039" s="34" t="s">
        <v>8011</v>
      </c>
      <c r="G1039" s="28" t="s">
        <v>8663</v>
      </c>
      <c r="H1039" s="44" t="s">
        <v>9225</v>
      </c>
      <c r="I1039" s="28" t="s">
        <v>9303</v>
      </c>
      <c r="J1039" s="28" t="s">
        <v>9227</v>
      </c>
      <c r="K1039" s="28" t="s">
        <v>9513</v>
      </c>
      <c r="L1039" s="28" t="s">
        <v>6328</v>
      </c>
      <c r="M1039" s="28" t="s">
        <v>8669</v>
      </c>
      <c r="N1039" s="28" t="s">
        <v>8038</v>
      </c>
      <c r="O1039" s="28" t="s">
        <v>8670</v>
      </c>
      <c r="P1039" s="29" t="str">
        <f t="array" ref="P1039">IFERROR(XLOOKUP(A1039, '2_Capability_Map'!$C$2:$C$200, '2_Capability_Map'!$M$2:$M$200, "Active"), "Active")</f>
        <v>Active</v>
      </c>
    </row>
    <row r="1040" ht="15.75" customHeight="1">
      <c r="A1040" s="28" t="s">
        <v>1124</v>
      </c>
      <c r="B1040" s="28" t="s">
        <v>1125</v>
      </c>
      <c r="C1040" s="28" t="s">
        <v>8189</v>
      </c>
      <c r="D1040" s="28" t="s">
        <v>8190</v>
      </c>
      <c r="E1040" s="28" t="s">
        <v>1881</v>
      </c>
      <c r="F1040" s="34" t="s">
        <v>8011</v>
      </c>
      <c r="G1040" s="28" t="s">
        <v>8663</v>
      </c>
      <c r="H1040" s="30" t="s">
        <v>8758</v>
      </c>
      <c r="I1040" s="28" t="s">
        <v>9229</v>
      </c>
      <c r="J1040" s="28" t="s">
        <v>8674</v>
      </c>
      <c r="K1040" s="28" t="s">
        <v>9511</v>
      </c>
      <c r="L1040" s="28" t="s">
        <v>6322</v>
      </c>
      <c r="M1040" s="28" t="s">
        <v>8669</v>
      </c>
      <c r="N1040" s="28" t="s">
        <v>8038</v>
      </c>
      <c r="O1040" s="28" t="s">
        <v>8670</v>
      </c>
      <c r="P1040" s="29" t="str">
        <f t="array" ref="P1040">IFERROR(XLOOKUP(A1040, '2_Capability_Map'!$C$2:$C$200, '2_Capability_Map'!$M$2:$M$200, "Active"), "Active")</f>
        <v>Active</v>
      </c>
    </row>
    <row r="1041" ht="15.75" customHeight="1">
      <c r="A1041" s="28" t="s">
        <v>1124</v>
      </c>
      <c r="B1041" s="28" t="s">
        <v>1125</v>
      </c>
      <c r="C1041" s="28" t="s">
        <v>8189</v>
      </c>
      <c r="D1041" s="28" t="s">
        <v>8190</v>
      </c>
      <c r="E1041" s="28" t="s">
        <v>9231</v>
      </c>
      <c r="F1041" s="34" t="s">
        <v>8011</v>
      </c>
      <c r="G1041" s="28" t="s">
        <v>8663</v>
      </c>
      <c r="H1041" s="30" t="s">
        <v>8758</v>
      </c>
      <c r="I1041" s="28" t="s">
        <v>9232</v>
      </c>
      <c r="J1041" s="28" t="s">
        <v>8674</v>
      </c>
      <c r="K1041" s="28" t="s">
        <v>9511</v>
      </c>
      <c r="L1041" s="28" t="s">
        <v>6322</v>
      </c>
      <c r="M1041" s="28" t="s">
        <v>6321</v>
      </c>
      <c r="N1041" s="28" t="s">
        <v>8038</v>
      </c>
      <c r="O1041" s="28" t="s">
        <v>8670</v>
      </c>
      <c r="P1041" s="29" t="str">
        <f t="array" ref="P1041">IFERROR(XLOOKUP(A1041, '2_Capability_Map'!$C$2:$C$200, '2_Capability_Map'!$M$2:$M$200, "Active"), "Active")</f>
        <v>Active</v>
      </c>
    </row>
    <row r="1042" ht="15.75" customHeight="1">
      <c r="A1042" s="28" t="s">
        <v>1132</v>
      </c>
      <c r="B1042" s="28" t="s">
        <v>1133</v>
      </c>
      <c r="C1042" s="28" t="s">
        <v>8160</v>
      </c>
      <c r="D1042" s="28" t="s">
        <v>8161</v>
      </c>
      <c r="E1042" s="28" t="s">
        <v>8751</v>
      </c>
      <c r="F1042" s="34" t="s">
        <v>8011</v>
      </c>
      <c r="G1042" s="28" t="s">
        <v>8663</v>
      </c>
      <c r="H1042" s="42" t="s">
        <v>8672</v>
      </c>
      <c r="I1042" s="28" t="s">
        <v>8752</v>
      </c>
      <c r="J1042" s="28" t="s">
        <v>8674</v>
      </c>
      <c r="K1042" s="28" t="s">
        <v>9514</v>
      </c>
      <c r="L1042" s="28" t="s">
        <v>3973</v>
      </c>
      <c r="M1042" s="28" t="s">
        <v>8669</v>
      </c>
      <c r="N1042" s="28" t="s">
        <v>8753</v>
      </c>
      <c r="O1042" s="28" t="s">
        <v>8670</v>
      </c>
      <c r="P1042" s="29" t="str">
        <f t="array" ref="P1042">IFERROR(XLOOKUP(A1042, '2_Capability_Map'!$C$2:$C$200, '2_Capability_Map'!$M$2:$M$200, "Active"), "Active")</f>
        <v>Active</v>
      </c>
    </row>
    <row r="1043" ht="15.75" customHeight="1">
      <c r="A1043" s="28" t="s">
        <v>1132</v>
      </c>
      <c r="B1043" s="28" t="s">
        <v>1133</v>
      </c>
      <c r="C1043" s="28" t="s">
        <v>8160</v>
      </c>
      <c r="D1043" s="28" t="s">
        <v>8161</v>
      </c>
      <c r="E1043" s="28" t="s">
        <v>8754</v>
      </c>
      <c r="F1043" s="34" t="s">
        <v>8011</v>
      </c>
      <c r="G1043" s="28" t="s">
        <v>8663</v>
      </c>
      <c r="H1043" s="42" t="s">
        <v>8672</v>
      </c>
      <c r="I1043" s="28" t="s">
        <v>8755</v>
      </c>
      <c r="J1043" s="28" t="s">
        <v>8674</v>
      </c>
      <c r="K1043" s="28" t="s">
        <v>9514</v>
      </c>
      <c r="L1043" s="28" t="s">
        <v>3973</v>
      </c>
      <c r="M1043" s="28" t="s">
        <v>8669</v>
      </c>
      <c r="N1043" s="28" t="s">
        <v>8753</v>
      </c>
      <c r="O1043" s="28" t="s">
        <v>8670</v>
      </c>
      <c r="P1043" s="29" t="str">
        <f t="array" ref="P1043">IFERROR(XLOOKUP(A1043, '2_Capability_Map'!$C$2:$C$200, '2_Capability_Map'!$M$2:$M$200, "Active"), "Active")</f>
        <v>Active</v>
      </c>
    </row>
    <row r="1044" ht="15.75" customHeight="1">
      <c r="A1044" s="28" t="s">
        <v>1132</v>
      </c>
      <c r="B1044" s="28" t="s">
        <v>1133</v>
      </c>
      <c r="C1044" s="28" t="s">
        <v>8160</v>
      </c>
      <c r="D1044" s="28" t="s">
        <v>8161</v>
      </c>
      <c r="E1044" s="28" t="s">
        <v>8756</v>
      </c>
      <c r="F1044" s="34" t="s">
        <v>8011</v>
      </c>
      <c r="G1044" s="28" t="s">
        <v>8757</v>
      </c>
      <c r="H1044" s="30" t="s">
        <v>8758</v>
      </c>
      <c r="I1044" s="28" t="s">
        <v>8759</v>
      </c>
      <c r="J1044" s="28" t="s">
        <v>8674</v>
      </c>
      <c r="K1044" s="28" t="s">
        <v>9515</v>
      </c>
      <c r="L1044" s="28" t="s">
        <v>3973</v>
      </c>
      <c r="M1044" s="28" t="s">
        <v>8669</v>
      </c>
      <c r="N1044" s="28" t="s">
        <v>8753</v>
      </c>
      <c r="O1044" s="28" t="s">
        <v>8670</v>
      </c>
      <c r="P1044" s="29" t="str">
        <f t="array" ref="P1044">IFERROR(XLOOKUP(A1044, '2_Capability_Map'!$C$2:$C$200, '2_Capability_Map'!$M$2:$M$200, "Active"), "Active")</f>
        <v>Active</v>
      </c>
    </row>
    <row r="1045" ht="15.75" customHeight="1">
      <c r="A1045" s="28" t="s">
        <v>1132</v>
      </c>
      <c r="B1045" s="28" t="s">
        <v>1133</v>
      </c>
      <c r="C1045" s="28" t="s">
        <v>8160</v>
      </c>
      <c r="D1045" s="28" t="s">
        <v>8161</v>
      </c>
      <c r="E1045" s="28" t="s">
        <v>8937</v>
      </c>
      <c r="F1045" s="34" t="s">
        <v>8011</v>
      </c>
      <c r="G1045" s="28" t="s">
        <v>8663</v>
      </c>
      <c r="H1045" s="41" t="s">
        <v>8664</v>
      </c>
      <c r="I1045" s="28" t="s">
        <v>8938</v>
      </c>
      <c r="J1045" s="28" t="s">
        <v>8666</v>
      </c>
      <c r="K1045" s="28" t="s">
        <v>9516</v>
      </c>
      <c r="L1045" s="28" t="s">
        <v>3973</v>
      </c>
      <c r="M1045" s="28" t="s">
        <v>8669</v>
      </c>
      <c r="N1045" s="28" t="s">
        <v>8753</v>
      </c>
      <c r="O1045" s="28" t="s">
        <v>8670</v>
      </c>
      <c r="P1045" s="29" t="str">
        <f t="array" ref="P1045">IFERROR(XLOOKUP(A1045, '2_Capability_Map'!$C$2:$C$200, '2_Capability_Map'!$M$2:$M$200, "Active"), "Active")</f>
        <v>Active</v>
      </c>
    </row>
    <row r="1046" ht="15.75" customHeight="1">
      <c r="A1046" s="28" t="s">
        <v>1132</v>
      </c>
      <c r="B1046" s="28" t="s">
        <v>1133</v>
      </c>
      <c r="C1046" s="28" t="s">
        <v>8160</v>
      </c>
      <c r="D1046" s="28" t="s">
        <v>8161</v>
      </c>
      <c r="E1046" s="28" t="s">
        <v>8941</v>
      </c>
      <c r="F1046" s="34" t="s">
        <v>8011</v>
      </c>
      <c r="G1046" s="28" t="s">
        <v>8736</v>
      </c>
      <c r="H1046" s="42" t="s">
        <v>8672</v>
      </c>
      <c r="I1046" s="28" t="s">
        <v>8942</v>
      </c>
      <c r="J1046" s="28" t="s">
        <v>8674</v>
      </c>
      <c r="K1046" s="28" t="s">
        <v>9514</v>
      </c>
      <c r="L1046" s="28" t="s">
        <v>3973</v>
      </c>
      <c r="M1046" s="28" t="s">
        <v>8669</v>
      </c>
      <c r="N1046" s="28" t="s">
        <v>8943</v>
      </c>
      <c r="O1046" s="28" t="s">
        <v>8670</v>
      </c>
      <c r="P1046" s="29" t="str">
        <f t="array" ref="P1046">IFERROR(XLOOKUP(A1046, '2_Capability_Map'!$C$2:$C$200, '2_Capability_Map'!$M$2:$M$200, "Active"), "Active")</f>
        <v>Active</v>
      </c>
    </row>
    <row r="1047" ht="15.75" customHeight="1">
      <c r="A1047" s="28" t="s">
        <v>1132</v>
      </c>
      <c r="B1047" s="28" t="s">
        <v>1133</v>
      </c>
      <c r="C1047" s="28" t="s">
        <v>8189</v>
      </c>
      <c r="D1047" s="28" t="s">
        <v>8190</v>
      </c>
      <c r="E1047" s="28" t="s">
        <v>9302</v>
      </c>
      <c r="F1047" s="34" t="s">
        <v>8011</v>
      </c>
      <c r="G1047" s="28" t="s">
        <v>8663</v>
      </c>
      <c r="H1047" s="44" t="s">
        <v>9225</v>
      </c>
      <c r="I1047" s="28" t="s">
        <v>9303</v>
      </c>
      <c r="J1047" s="28" t="s">
        <v>9227</v>
      </c>
      <c r="K1047" s="28" t="s">
        <v>9517</v>
      </c>
      <c r="L1047" s="28" t="s">
        <v>3975</v>
      </c>
      <c r="M1047" s="28" t="s">
        <v>8669</v>
      </c>
      <c r="N1047" s="28" t="s">
        <v>8038</v>
      </c>
      <c r="O1047" s="28" t="s">
        <v>8670</v>
      </c>
      <c r="P1047" s="29" t="str">
        <f t="array" ref="P1047">IFERROR(XLOOKUP(A1047, '2_Capability_Map'!$C$2:$C$200, '2_Capability_Map'!$M$2:$M$200, "Active"), "Active")</f>
        <v>Active</v>
      </c>
    </row>
    <row r="1048" ht="15.75" customHeight="1">
      <c r="A1048" s="28" t="s">
        <v>1132</v>
      </c>
      <c r="B1048" s="28" t="s">
        <v>1133</v>
      </c>
      <c r="C1048" s="28" t="s">
        <v>8189</v>
      </c>
      <c r="D1048" s="28" t="s">
        <v>8190</v>
      </c>
      <c r="E1048" s="28" t="s">
        <v>1881</v>
      </c>
      <c r="F1048" s="34" t="s">
        <v>8011</v>
      </c>
      <c r="G1048" s="28" t="s">
        <v>8663</v>
      </c>
      <c r="H1048" s="30" t="s">
        <v>8758</v>
      </c>
      <c r="I1048" s="28" t="s">
        <v>9229</v>
      </c>
      <c r="J1048" s="28" t="s">
        <v>8674</v>
      </c>
      <c r="K1048" s="28" t="s">
        <v>9515</v>
      </c>
      <c r="L1048" s="28" t="s">
        <v>3971</v>
      </c>
      <c r="M1048" s="28" t="s">
        <v>8669</v>
      </c>
      <c r="N1048" s="28" t="s">
        <v>8038</v>
      </c>
      <c r="O1048" s="28" t="s">
        <v>8670</v>
      </c>
      <c r="P1048" s="29" t="str">
        <f t="array" ref="P1048">IFERROR(XLOOKUP(A1048, '2_Capability_Map'!$C$2:$C$200, '2_Capability_Map'!$M$2:$M$200, "Active"), "Active")</f>
        <v>Active</v>
      </c>
    </row>
    <row r="1049" ht="15.75" customHeight="1">
      <c r="A1049" s="28" t="s">
        <v>1132</v>
      </c>
      <c r="B1049" s="28" t="s">
        <v>1133</v>
      </c>
      <c r="C1049" s="28" t="s">
        <v>8189</v>
      </c>
      <c r="D1049" s="28" t="s">
        <v>8190</v>
      </c>
      <c r="E1049" s="28" t="s">
        <v>9231</v>
      </c>
      <c r="F1049" s="34" t="s">
        <v>8011</v>
      </c>
      <c r="G1049" s="28" t="s">
        <v>8663</v>
      </c>
      <c r="H1049" s="30" t="s">
        <v>8758</v>
      </c>
      <c r="I1049" s="28" t="s">
        <v>9232</v>
      </c>
      <c r="J1049" s="28" t="s">
        <v>8674</v>
      </c>
      <c r="K1049" s="28" t="s">
        <v>9515</v>
      </c>
      <c r="L1049" s="28" t="s">
        <v>3971</v>
      </c>
      <c r="M1049" s="28" t="s">
        <v>8669</v>
      </c>
      <c r="N1049" s="28" t="s">
        <v>8038</v>
      </c>
      <c r="O1049" s="28" t="s">
        <v>8670</v>
      </c>
      <c r="P1049" s="29" t="str">
        <f t="array" ref="P1049">IFERROR(XLOOKUP(A1049, '2_Capability_Map'!$C$2:$C$200, '2_Capability_Map'!$M$2:$M$200, "Active"), "Active")</f>
        <v>Active</v>
      </c>
    </row>
    <row r="1050" ht="15.75" customHeight="1">
      <c r="A1050" s="28" t="s">
        <v>1137</v>
      </c>
      <c r="B1050" s="28" t="s">
        <v>1138</v>
      </c>
      <c r="C1050" s="28" t="s">
        <v>8160</v>
      </c>
      <c r="D1050" s="28" t="s">
        <v>8161</v>
      </c>
      <c r="E1050" s="28" t="s">
        <v>8751</v>
      </c>
      <c r="F1050" s="34" t="s">
        <v>8011</v>
      </c>
      <c r="G1050" s="28" t="s">
        <v>8663</v>
      </c>
      <c r="H1050" s="42" t="s">
        <v>8672</v>
      </c>
      <c r="I1050" s="28" t="s">
        <v>8752</v>
      </c>
      <c r="J1050" s="28" t="s">
        <v>8674</v>
      </c>
      <c r="K1050" s="28" t="s">
        <v>9518</v>
      </c>
      <c r="L1050" s="28" t="s">
        <v>9519</v>
      </c>
      <c r="M1050" s="28" t="s">
        <v>8669</v>
      </c>
      <c r="N1050" s="28" t="s">
        <v>8753</v>
      </c>
      <c r="O1050" s="28" t="s">
        <v>8670</v>
      </c>
      <c r="P1050" s="29" t="str">
        <f t="array" ref="P1050">IFERROR(XLOOKUP(A1050, '2_Capability_Map'!$C$2:$C$200, '2_Capability_Map'!$M$2:$M$200, "Active"), "Active")</f>
        <v>Active</v>
      </c>
    </row>
    <row r="1051" ht="15.75" customHeight="1">
      <c r="A1051" s="28" t="s">
        <v>1137</v>
      </c>
      <c r="B1051" s="28" t="s">
        <v>1138</v>
      </c>
      <c r="C1051" s="28" t="s">
        <v>8160</v>
      </c>
      <c r="D1051" s="28" t="s">
        <v>8161</v>
      </c>
      <c r="E1051" s="28" t="s">
        <v>8754</v>
      </c>
      <c r="F1051" s="34" t="s">
        <v>8011</v>
      </c>
      <c r="G1051" s="28" t="s">
        <v>8663</v>
      </c>
      <c r="H1051" s="42" t="s">
        <v>8672</v>
      </c>
      <c r="I1051" s="28" t="s">
        <v>8755</v>
      </c>
      <c r="J1051" s="28" t="s">
        <v>8674</v>
      </c>
      <c r="K1051" s="28" t="s">
        <v>9518</v>
      </c>
      <c r="L1051" s="28" t="s">
        <v>9519</v>
      </c>
      <c r="M1051" s="28" t="s">
        <v>8669</v>
      </c>
      <c r="N1051" s="28" t="s">
        <v>8753</v>
      </c>
      <c r="O1051" s="28" t="s">
        <v>8670</v>
      </c>
      <c r="P1051" s="29" t="str">
        <f t="array" ref="P1051">IFERROR(XLOOKUP(A1051, '2_Capability_Map'!$C$2:$C$200, '2_Capability_Map'!$M$2:$M$200, "Active"), "Active")</f>
        <v>Active</v>
      </c>
    </row>
    <row r="1052" ht="15.75" customHeight="1">
      <c r="A1052" s="28" t="s">
        <v>1137</v>
      </c>
      <c r="B1052" s="28" t="s">
        <v>1138</v>
      </c>
      <c r="C1052" s="28" t="s">
        <v>8160</v>
      </c>
      <c r="D1052" s="28" t="s">
        <v>8161</v>
      </c>
      <c r="E1052" s="28" t="s">
        <v>8756</v>
      </c>
      <c r="F1052" s="34" t="s">
        <v>8011</v>
      </c>
      <c r="G1052" s="28" t="s">
        <v>8757</v>
      </c>
      <c r="H1052" s="30" t="s">
        <v>8758</v>
      </c>
      <c r="I1052" s="28" t="s">
        <v>8759</v>
      </c>
      <c r="J1052" s="28" t="s">
        <v>8674</v>
      </c>
      <c r="K1052" s="28" t="s">
        <v>9520</v>
      </c>
      <c r="L1052" s="28" t="s">
        <v>9519</v>
      </c>
      <c r="M1052" s="28" t="s">
        <v>8669</v>
      </c>
      <c r="N1052" s="28" t="s">
        <v>8753</v>
      </c>
      <c r="O1052" s="28" t="s">
        <v>8670</v>
      </c>
      <c r="P1052" s="29" t="str">
        <f t="array" ref="P1052">IFERROR(XLOOKUP(A1052, '2_Capability_Map'!$C$2:$C$200, '2_Capability_Map'!$M$2:$M$200, "Active"), "Active")</f>
        <v>Active</v>
      </c>
    </row>
    <row r="1053" ht="15.75" customHeight="1">
      <c r="A1053" s="28" t="s">
        <v>1137</v>
      </c>
      <c r="B1053" s="28" t="s">
        <v>1138</v>
      </c>
      <c r="C1053" s="28" t="s">
        <v>8160</v>
      </c>
      <c r="D1053" s="28" t="s">
        <v>8161</v>
      </c>
      <c r="E1053" s="28" t="s">
        <v>8937</v>
      </c>
      <c r="F1053" s="34" t="s">
        <v>8011</v>
      </c>
      <c r="G1053" s="28" t="s">
        <v>8663</v>
      </c>
      <c r="H1053" s="41" t="s">
        <v>8664</v>
      </c>
      <c r="I1053" s="28" t="s">
        <v>8938</v>
      </c>
      <c r="J1053" s="28" t="s">
        <v>8666</v>
      </c>
      <c r="K1053" s="28" t="s">
        <v>9521</v>
      </c>
      <c r="L1053" s="28" t="s">
        <v>9519</v>
      </c>
      <c r="M1053" s="28" t="s">
        <v>8669</v>
      </c>
      <c r="N1053" s="28" t="s">
        <v>8753</v>
      </c>
      <c r="O1053" s="28" t="s">
        <v>8670</v>
      </c>
      <c r="P1053" s="29" t="str">
        <f t="array" ref="P1053">IFERROR(XLOOKUP(A1053, '2_Capability_Map'!$C$2:$C$200, '2_Capability_Map'!$M$2:$M$200, "Active"), "Active")</f>
        <v>Active</v>
      </c>
    </row>
    <row r="1054" ht="15.75" customHeight="1">
      <c r="A1054" s="28" t="s">
        <v>1137</v>
      </c>
      <c r="B1054" s="28" t="s">
        <v>1138</v>
      </c>
      <c r="C1054" s="28" t="s">
        <v>8160</v>
      </c>
      <c r="D1054" s="28" t="s">
        <v>8161</v>
      </c>
      <c r="E1054" s="28" t="s">
        <v>8941</v>
      </c>
      <c r="F1054" s="34" t="s">
        <v>8011</v>
      </c>
      <c r="G1054" s="28" t="s">
        <v>8736</v>
      </c>
      <c r="H1054" s="42" t="s">
        <v>8672</v>
      </c>
      <c r="I1054" s="28" t="s">
        <v>8942</v>
      </c>
      <c r="J1054" s="28" t="s">
        <v>8674</v>
      </c>
      <c r="K1054" s="28" t="s">
        <v>9518</v>
      </c>
      <c r="L1054" s="28" t="s">
        <v>9519</v>
      </c>
      <c r="M1054" s="28" t="s">
        <v>8669</v>
      </c>
      <c r="N1054" s="28" t="s">
        <v>8943</v>
      </c>
      <c r="O1054" s="28" t="s">
        <v>8670</v>
      </c>
      <c r="P1054" s="29" t="str">
        <f t="array" ref="P1054">IFERROR(XLOOKUP(A1054, '2_Capability_Map'!$C$2:$C$200, '2_Capability_Map'!$M$2:$M$200, "Active"), "Active")</f>
        <v>Active</v>
      </c>
    </row>
    <row r="1055" ht="15.75" customHeight="1">
      <c r="A1055" s="28" t="s">
        <v>1137</v>
      </c>
      <c r="B1055" s="28" t="s">
        <v>1138</v>
      </c>
      <c r="C1055" s="28" t="s">
        <v>8189</v>
      </c>
      <c r="D1055" s="28" t="s">
        <v>8190</v>
      </c>
      <c r="E1055" s="28" t="s">
        <v>9302</v>
      </c>
      <c r="F1055" s="34" t="s">
        <v>8011</v>
      </c>
      <c r="G1055" s="28" t="s">
        <v>8663</v>
      </c>
      <c r="H1055" s="44" t="s">
        <v>9225</v>
      </c>
      <c r="I1055" s="28" t="s">
        <v>9303</v>
      </c>
      <c r="J1055" s="28" t="s">
        <v>9227</v>
      </c>
      <c r="K1055" s="28" t="s">
        <v>9522</v>
      </c>
      <c r="L1055" s="28" t="s">
        <v>6346</v>
      </c>
      <c r="M1055" s="28" t="s">
        <v>8669</v>
      </c>
      <c r="N1055" s="28" t="s">
        <v>8038</v>
      </c>
      <c r="O1055" s="28" t="s">
        <v>8670</v>
      </c>
      <c r="P1055" s="29" t="str">
        <f t="array" ref="P1055">IFERROR(XLOOKUP(A1055, '2_Capability_Map'!$C$2:$C$200, '2_Capability_Map'!$M$2:$M$200, "Active"), "Active")</f>
        <v>Active</v>
      </c>
    </row>
    <row r="1056" ht="15.75" customHeight="1">
      <c r="A1056" s="28" t="s">
        <v>1137</v>
      </c>
      <c r="B1056" s="28" t="s">
        <v>1138</v>
      </c>
      <c r="C1056" s="28" t="s">
        <v>8189</v>
      </c>
      <c r="D1056" s="28" t="s">
        <v>8190</v>
      </c>
      <c r="E1056" s="28" t="s">
        <v>1881</v>
      </c>
      <c r="F1056" s="34" t="s">
        <v>8011</v>
      </c>
      <c r="G1056" s="28" t="s">
        <v>8663</v>
      </c>
      <c r="H1056" s="30" t="s">
        <v>8758</v>
      </c>
      <c r="I1056" s="28" t="s">
        <v>9229</v>
      </c>
      <c r="J1056" s="28" t="s">
        <v>8674</v>
      </c>
      <c r="K1056" s="28" t="s">
        <v>9520</v>
      </c>
      <c r="L1056" s="28" t="s">
        <v>6358</v>
      </c>
      <c r="M1056" s="28" t="s">
        <v>8669</v>
      </c>
      <c r="N1056" s="28" t="s">
        <v>8038</v>
      </c>
      <c r="O1056" s="28" t="s">
        <v>8670</v>
      </c>
      <c r="P1056" s="29" t="str">
        <f t="array" ref="P1056">IFERROR(XLOOKUP(A1056, '2_Capability_Map'!$C$2:$C$200, '2_Capability_Map'!$M$2:$M$200, "Active"), "Active")</f>
        <v>Active</v>
      </c>
    </row>
    <row r="1057" ht="15.75" customHeight="1">
      <c r="A1057" s="28" t="s">
        <v>1137</v>
      </c>
      <c r="B1057" s="28" t="s">
        <v>1138</v>
      </c>
      <c r="C1057" s="28" t="s">
        <v>8189</v>
      </c>
      <c r="D1057" s="28" t="s">
        <v>8190</v>
      </c>
      <c r="E1057" s="28" t="s">
        <v>9231</v>
      </c>
      <c r="F1057" s="34" t="s">
        <v>8011</v>
      </c>
      <c r="G1057" s="28" t="s">
        <v>8663</v>
      </c>
      <c r="H1057" s="30" t="s">
        <v>8758</v>
      </c>
      <c r="I1057" s="28" t="s">
        <v>9232</v>
      </c>
      <c r="J1057" s="28" t="s">
        <v>8674</v>
      </c>
      <c r="K1057" s="28" t="s">
        <v>9520</v>
      </c>
      <c r="L1057" s="28" t="s">
        <v>6358</v>
      </c>
      <c r="M1057" s="28" t="s">
        <v>6357</v>
      </c>
      <c r="N1057" s="28" t="s">
        <v>8038</v>
      </c>
      <c r="O1057" s="28" t="s">
        <v>8670</v>
      </c>
      <c r="P1057" s="29" t="str">
        <f t="array" ref="P1057">IFERROR(XLOOKUP(A1057, '2_Capability_Map'!$C$2:$C$200, '2_Capability_Map'!$M$2:$M$200, "Active"), "Active")</f>
        <v>Active</v>
      </c>
    </row>
    <row r="1058" ht="15.75" customHeight="1">
      <c r="A1058" s="28" t="s">
        <v>1142</v>
      </c>
      <c r="B1058" s="28" t="s">
        <v>1143</v>
      </c>
      <c r="C1058" s="28" t="s">
        <v>8160</v>
      </c>
      <c r="D1058" s="28" t="s">
        <v>8161</v>
      </c>
      <c r="E1058" s="28" t="s">
        <v>8751</v>
      </c>
      <c r="F1058" s="34" t="s">
        <v>8011</v>
      </c>
      <c r="G1058" s="28" t="s">
        <v>8663</v>
      </c>
      <c r="H1058" s="42" t="s">
        <v>8672</v>
      </c>
      <c r="I1058" s="28" t="s">
        <v>8752</v>
      </c>
      <c r="J1058" s="28" t="s">
        <v>8674</v>
      </c>
      <c r="K1058" s="28" t="s">
        <v>9523</v>
      </c>
      <c r="L1058" s="28" t="s">
        <v>9524</v>
      </c>
      <c r="M1058" s="28" t="s">
        <v>8669</v>
      </c>
      <c r="N1058" s="28" t="s">
        <v>8753</v>
      </c>
      <c r="O1058" s="28" t="s">
        <v>8670</v>
      </c>
      <c r="P1058" s="29" t="str">
        <f t="array" ref="P1058">IFERROR(XLOOKUP(A1058, '2_Capability_Map'!$C$2:$C$200, '2_Capability_Map'!$M$2:$M$200, "Active"), "Active")</f>
        <v>Active</v>
      </c>
    </row>
    <row r="1059" ht="15.75" customHeight="1">
      <c r="A1059" s="28" t="s">
        <v>1142</v>
      </c>
      <c r="B1059" s="28" t="s">
        <v>1143</v>
      </c>
      <c r="C1059" s="28" t="s">
        <v>8160</v>
      </c>
      <c r="D1059" s="28" t="s">
        <v>8161</v>
      </c>
      <c r="E1059" s="28" t="s">
        <v>8754</v>
      </c>
      <c r="F1059" s="34" t="s">
        <v>8011</v>
      </c>
      <c r="G1059" s="28" t="s">
        <v>8663</v>
      </c>
      <c r="H1059" s="42" t="s">
        <v>8672</v>
      </c>
      <c r="I1059" s="28" t="s">
        <v>8755</v>
      </c>
      <c r="J1059" s="28" t="s">
        <v>8674</v>
      </c>
      <c r="K1059" s="28" t="s">
        <v>9523</v>
      </c>
      <c r="L1059" s="28" t="s">
        <v>9524</v>
      </c>
      <c r="M1059" s="28" t="s">
        <v>8669</v>
      </c>
      <c r="N1059" s="28" t="s">
        <v>8753</v>
      </c>
      <c r="O1059" s="28" t="s">
        <v>8670</v>
      </c>
      <c r="P1059" s="29" t="str">
        <f t="array" ref="P1059">IFERROR(XLOOKUP(A1059, '2_Capability_Map'!$C$2:$C$200, '2_Capability_Map'!$M$2:$M$200, "Active"), "Active")</f>
        <v>Active</v>
      </c>
    </row>
    <row r="1060" ht="15.75" customHeight="1">
      <c r="A1060" s="28" t="s">
        <v>1142</v>
      </c>
      <c r="B1060" s="28" t="s">
        <v>1143</v>
      </c>
      <c r="C1060" s="28" t="s">
        <v>8160</v>
      </c>
      <c r="D1060" s="28" t="s">
        <v>8161</v>
      </c>
      <c r="E1060" s="28" t="s">
        <v>8756</v>
      </c>
      <c r="F1060" s="34" t="s">
        <v>8011</v>
      </c>
      <c r="G1060" s="28" t="s">
        <v>8757</v>
      </c>
      <c r="H1060" s="30" t="s">
        <v>8758</v>
      </c>
      <c r="I1060" s="28" t="s">
        <v>8759</v>
      </c>
      <c r="J1060" s="28" t="s">
        <v>8674</v>
      </c>
      <c r="K1060" s="28" t="s">
        <v>9525</v>
      </c>
      <c r="L1060" s="28" t="s">
        <v>9524</v>
      </c>
      <c r="M1060" s="28" t="s">
        <v>8669</v>
      </c>
      <c r="N1060" s="28" t="s">
        <v>8753</v>
      </c>
      <c r="O1060" s="28" t="s">
        <v>8670</v>
      </c>
      <c r="P1060" s="29" t="str">
        <f t="array" ref="P1060">IFERROR(XLOOKUP(A1060, '2_Capability_Map'!$C$2:$C$200, '2_Capability_Map'!$M$2:$M$200, "Active"), "Active")</f>
        <v>Active</v>
      </c>
    </row>
    <row r="1061" ht="15.75" customHeight="1">
      <c r="A1061" s="28" t="s">
        <v>1142</v>
      </c>
      <c r="B1061" s="28" t="s">
        <v>1143</v>
      </c>
      <c r="C1061" s="28" t="s">
        <v>8160</v>
      </c>
      <c r="D1061" s="28" t="s">
        <v>8161</v>
      </c>
      <c r="E1061" s="28" t="s">
        <v>8937</v>
      </c>
      <c r="F1061" s="34" t="s">
        <v>8011</v>
      </c>
      <c r="G1061" s="28" t="s">
        <v>8663</v>
      </c>
      <c r="H1061" s="41" t="s">
        <v>8664</v>
      </c>
      <c r="I1061" s="28" t="s">
        <v>8938</v>
      </c>
      <c r="J1061" s="28" t="s">
        <v>8666</v>
      </c>
      <c r="K1061" s="28" t="s">
        <v>9526</v>
      </c>
      <c r="L1061" s="28" t="s">
        <v>9524</v>
      </c>
      <c r="M1061" s="28" t="s">
        <v>8669</v>
      </c>
      <c r="N1061" s="28" t="s">
        <v>8753</v>
      </c>
      <c r="O1061" s="28" t="s">
        <v>8670</v>
      </c>
      <c r="P1061" s="29" t="str">
        <f t="array" ref="P1061">IFERROR(XLOOKUP(A1061, '2_Capability_Map'!$C$2:$C$200, '2_Capability_Map'!$M$2:$M$200, "Active"), "Active")</f>
        <v>Active</v>
      </c>
    </row>
    <row r="1062" ht="15.75" customHeight="1">
      <c r="A1062" s="28" t="s">
        <v>1142</v>
      </c>
      <c r="B1062" s="28" t="s">
        <v>1143</v>
      </c>
      <c r="C1062" s="28" t="s">
        <v>8160</v>
      </c>
      <c r="D1062" s="28" t="s">
        <v>8161</v>
      </c>
      <c r="E1062" s="28" t="s">
        <v>8941</v>
      </c>
      <c r="F1062" s="34" t="s">
        <v>8011</v>
      </c>
      <c r="G1062" s="28" t="s">
        <v>8736</v>
      </c>
      <c r="H1062" s="42" t="s">
        <v>8672</v>
      </c>
      <c r="I1062" s="28" t="s">
        <v>8942</v>
      </c>
      <c r="J1062" s="28" t="s">
        <v>8674</v>
      </c>
      <c r="K1062" s="28" t="s">
        <v>9523</v>
      </c>
      <c r="L1062" s="28" t="s">
        <v>9524</v>
      </c>
      <c r="M1062" s="28" t="s">
        <v>8669</v>
      </c>
      <c r="N1062" s="28" t="s">
        <v>8943</v>
      </c>
      <c r="O1062" s="28" t="s">
        <v>8670</v>
      </c>
      <c r="P1062" s="29" t="str">
        <f t="array" ref="P1062">IFERROR(XLOOKUP(A1062, '2_Capability_Map'!$C$2:$C$200, '2_Capability_Map'!$M$2:$M$200, "Active"), "Active")</f>
        <v>Active</v>
      </c>
    </row>
    <row r="1063" ht="15.75" customHeight="1">
      <c r="A1063" s="28" t="s">
        <v>1142</v>
      </c>
      <c r="B1063" s="28" t="s">
        <v>1143</v>
      </c>
      <c r="C1063" s="28" t="s">
        <v>8189</v>
      </c>
      <c r="D1063" s="28" t="s">
        <v>8190</v>
      </c>
      <c r="E1063" s="28" t="s">
        <v>9302</v>
      </c>
      <c r="F1063" s="34" t="s">
        <v>8011</v>
      </c>
      <c r="G1063" s="28" t="s">
        <v>8663</v>
      </c>
      <c r="H1063" s="44" t="s">
        <v>9225</v>
      </c>
      <c r="I1063" s="28" t="s">
        <v>9303</v>
      </c>
      <c r="J1063" s="28" t="s">
        <v>9227</v>
      </c>
      <c r="K1063" s="28" t="s">
        <v>9527</v>
      </c>
      <c r="L1063" s="28" t="s">
        <v>6364</v>
      </c>
      <c r="M1063" s="28" t="s">
        <v>8669</v>
      </c>
      <c r="N1063" s="28" t="s">
        <v>8038</v>
      </c>
      <c r="O1063" s="28" t="s">
        <v>8670</v>
      </c>
      <c r="P1063" s="29" t="str">
        <f t="array" ref="P1063">IFERROR(XLOOKUP(A1063, '2_Capability_Map'!$C$2:$C$200, '2_Capability_Map'!$M$2:$M$200, "Active"), "Active")</f>
        <v>Active</v>
      </c>
    </row>
    <row r="1064" ht="15.75" customHeight="1">
      <c r="A1064" s="28" t="s">
        <v>1142</v>
      </c>
      <c r="B1064" s="28" t="s">
        <v>1143</v>
      </c>
      <c r="C1064" s="28" t="s">
        <v>8189</v>
      </c>
      <c r="D1064" s="28" t="s">
        <v>8190</v>
      </c>
      <c r="E1064" s="28" t="s">
        <v>1881</v>
      </c>
      <c r="F1064" s="34" t="s">
        <v>8011</v>
      </c>
      <c r="G1064" s="28" t="s">
        <v>8663</v>
      </c>
      <c r="H1064" s="30" t="s">
        <v>8758</v>
      </c>
      <c r="I1064" s="28" t="s">
        <v>9229</v>
      </c>
      <c r="J1064" s="28" t="s">
        <v>8674</v>
      </c>
      <c r="K1064" s="28" t="s">
        <v>9525</v>
      </c>
      <c r="L1064" s="28" t="s">
        <v>6382</v>
      </c>
      <c r="M1064" s="28" t="s">
        <v>8669</v>
      </c>
      <c r="N1064" s="28" t="s">
        <v>8038</v>
      </c>
      <c r="O1064" s="28" t="s">
        <v>8670</v>
      </c>
      <c r="P1064" s="29" t="str">
        <f t="array" ref="P1064">IFERROR(XLOOKUP(A1064, '2_Capability_Map'!$C$2:$C$200, '2_Capability_Map'!$M$2:$M$200, "Active"), "Active")</f>
        <v>Active</v>
      </c>
    </row>
    <row r="1065" ht="15.75" customHeight="1">
      <c r="A1065" s="28" t="s">
        <v>1142</v>
      </c>
      <c r="B1065" s="28" t="s">
        <v>1143</v>
      </c>
      <c r="C1065" s="28" t="s">
        <v>8189</v>
      </c>
      <c r="D1065" s="28" t="s">
        <v>8190</v>
      </c>
      <c r="E1065" s="28" t="s">
        <v>9231</v>
      </c>
      <c r="F1065" s="34" t="s">
        <v>8011</v>
      </c>
      <c r="G1065" s="28" t="s">
        <v>8663</v>
      </c>
      <c r="H1065" s="30" t="s">
        <v>8758</v>
      </c>
      <c r="I1065" s="28" t="s">
        <v>9232</v>
      </c>
      <c r="J1065" s="28" t="s">
        <v>8674</v>
      </c>
      <c r="K1065" s="28" t="s">
        <v>9525</v>
      </c>
      <c r="L1065" s="28" t="s">
        <v>6382</v>
      </c>
      <c r="M1065" s="28" t="s">
        <v>6381</v>
      </c>
      <c r="N1065" s="28" t="s">
        <v>8038</v>
      </c>
      <c r="O1065" s="28" t="s">
        <v>8670</v>
      </c>
      <c r="P1065" s="29" t="str">
        <f t="array" ref="P1065">IFERROR(XLOOKUP(A1065, '2_Capability_Map'!$C$2:$C$200, '2_Capability_Map'!$M$2:$M$200, "Active"), "Active")</f>
        <v>Active</v>
      </c>
    </row>
    <row r="1066" ht="15.75" customHeight="1">
      <c r="A1066" s="28" t="s">
        <v>1148</v>
      </c>
      <c r="B1066" s="28" t="s">
        <v>1149</v>
      </c>
      <c r="C1066" s="28" t="s">
        <v>8160</v>
      </c>
      <c r="D1066" s="28" t="s">
        <v>8161</v>
      </c>
      <c r="E1066" s="28" t="s">
        <v>8751</v>
      </c>
      <c r="F1066" s="34" t="s">
        <v>8011</v>
      </c>
      <c r="G1066" s="28" t="s">
        <v>8663</v>
      </c>
      <c r="H1066" s="42" t="s">
        <v>8672</v>
      </c>
      <c r="I1066" s="28" t="s">
        <v>8752</v>
      </c>
      <c r="J1066" s="28" t="s">
        <v>8674</v>
      </c>
      <c r="K1066" s="28" t="s">
        <v>9528</v>
      </c>
      <c r="L1066" s="28" t="s">
        <v>9529</v>
      </c>
      <c r="M1066" s="28" t="s">
        <v>6393</v>
      </c>
      <c r="N1066" s="28" t="s">
        <v>8753</v>
      </c>
      <c r="O1066" s="28" t="s">
        <v>8670</v>
      </c>
      <c r="P1066" s="29" t="str">
        <f t="array" ref="P1066">IFERROR(XLOOKUP(A1066, '2_Capability_Map'!$C$2:$C$200, '2_Capability_Map'!$M$2:$M$200, "Active"), "Active")</f>
        <v>Active</v>
      </c>
    </row>
    <row r="1067" ht="15.75" customHeight="1">
      <c r="A1067" s="28" t="s">
        <v>1148</v>
      </c>
      <c r="B1067" s="28" t="s">
        <v>1149</v>
      </c>
      <c r="C1067" s="28" t="s">
        <v>8160</v>
      </c>
      <c r="D1067" s="28" t="s">
        <v>8161</v>
      </c>
      <c r="E1067" s="28" t="s">
        <v>8754</v>
      </c>
      <c r="F1067" s="34" t="s">
        <v>8011</v>
      </c>
      <c r="G1067" s="28" t="s">
        <v>8663</v>
      </c>
      <c r="H1067" s="42" t="s">
        <v>8672</v>
      </c>
      <c r="I1067" s="28" t="s">
        <v>8755</v>
      </c>
      <c r="J1067" s="28" t="s">
        <v>8674</v>
      </c>
      <c r="K1067" s="28" t="s">
        <v>9528</v>
      </c>
      <c r="L1067" s="28" t="s">
        <v>9529</v>
      </c>
      <c r="M1067" s="28" t="s">
        <v>6393</v>
      </c>
      <c r="N1067" s="28" t="s">
        <v>8753</v>
      </c>
      <c r="O1067" s="28" t="s">
        <v>8670</v>
      </c>
      <c r="P1067" s="29" t="str">
        <f t="array" ref="P1067">IFERROR(XLOOKUP(A1067, '2_Capability_Map'!$C$2:$C$200, '2_Capability_Map'!$M$2:$M$200, "Active"), "Active")</f>
        <v>Active</v>
      </c>
    </row>
    <row r="1068" ht="15.75" customHeight="1">
      <c r="A1068" s="28" t="s">
        <v>1148</v>
      </c>
      <c r="B1068" s="28" t="s">
        <v>1149</v>
      </c>
      <c r="C1068" s="28" t="s">
        <v>8160</v>
      </c>
      <c r="D1068" s="28" t="s">
        <v>8161</v>
      </c>
      <c r="E1068" s="28" t="s">
        <v>8756</v>
      </c>
      <c r="F1068" s="34" t="s">
        <v>8011</v>
      </c>
      <c r="G1068" s="28" t="s">
        <v>8757</v>
      </c>
      <c r="H1068" s="30" t="s">
        <v>8758</v>
      </c>
      <c r="I1068" s="28" t="s">
        <v>8759</v>
      </c>
      <c r="J1068" s="28" t="s">
        <v>8674</v>
      </c>
      <c r="K1068" s="28" t="s">
        <v>9530</v>
      </c>
      <c r="L1068" s="28" t="s">
        <v>9529</v>
      </c>
      <c r="M1068" s="28" t="s">
        <v>6393</v>
      </c>
      <c r="N1068" s="28" t="s">
        <v>8753</v>
      </c>
      <c r="O1068" s="28" t="s">
        <v>8670</v>
      </c>
      <c r="P1068" s="29" t="str">
        <f t="array" ref="P1068">IFERROR(XLOOKUP(A1068, '2_Capability_Map'!$C$2:$C$200, '2_Capability_Map'!$M$2:$M$200, "Active"), "Active")</f>
        <v>Active</v>
      </c>
    </row>
    <row r="1069" ht="15.75" customHeight="1">
      <c r="A1069" s="28" t="s">
        <v>1148</v>
      </c>
      <c r="B1069" s="28" t="s">
        <v>1149</v>
      </c>
      <c r="C1069" s="28" t="s">
        <v>8160</v>
      </c>
      <c r="D1069" s="28" t="s">
        <v>8161</v>
      </c>
      <c r="E1069" s="28" t="s">
        <v>8937</v>
      </c>
      <c r="F1069" s="34" t="s">
        <v>8011</v>
      </c>
      <c r="G1069" s="28" t="s">
        <v>8663</v>
      </c>
      <c r="H1069" s="41" t="s">
        <v>8664</v>
      </c>
      <c r="I1069" s="28" t="s">
        <v>8938</v>
      </c>
      <c r="J1069" s="28" t="s">
        <v>8666</v>
      </c>
      <c r="K1069" s="28" t="s">
        <v>9531</v>
      </c>
      <c r="L1069" s="28" t="s">
        <v>9529</v>
      </c>
      <c r="M1069" s="28" t="s">
        <v>6393</v>
      </c>
      <c r="N1069" s="28" t="s">
        <v>8753</v>
      </c>
      <c r="O1069" s="28" t="s">
        <v>8670</v>
      </c>
      <c r="P1069" s="29" t="str">
        <f t="array" ref="P1069">IFERROR(XLOOKUP(A1069, '2_Capability_Map'!$C$2:$C$200, '2_Capability_Map'!$M$2:$M$200, "Active"), "Active")</f>
        <v>Active</v>
      </c>
    </row>
    <row r="1070" ht="15.75" customHeight="1">
      <c r="A1070" s="28" t="s">
        <v>1148</v>
      </c>
      <c r="B1070" s="28" t="s">
        <v>1149</v>
      </c>
      <c r="C1070" s="28" t="s">
        <v>8160</v>
      </c>
      <c r="D1070" s="28" t="s">
        <v>8161</v>
      </c>
      <c r="E1070" s="28" t="s">
        <v>8941</v>
      </c>
      <c r="F1070" s="34" t="s">
        <v>8011</v>
      </c>
      <c r="G1070" s="28" t="s">
        <v>8736</v>
      </c>
      <c r="H1070" s="42" t="s">
        <v>8672</v>
      </c>
      <c r="I1070" s="28" t="s">
        <v>8942</v>
      </c>
      <c r="J1070" s="28" t="s">
        <v>8674</v>
      </c>
      <c r="K1070" s="28" t="s">
        <v>9528</v>
      </c>
      <c r="L1070" s="28" t="s">
        <v>9529</v>
      </c>
      <c r="M1070" s="28" t="s">
        <v>6393</v>
      </c>
      <c r="N1070" s="28" t="s">
        <v>8943</v>
      </c>
      <c r="O1070" s="28" t="s">
        <v>8670</v>
      </c>
      <c r="P1070" s="29" t="str">
        <f t="array" ref="P1070">IFERROR(XLOOKUP(A1070, '2_Capability_Map'!$C$2:$C$200, '2_Capability_Map'!$M$2:$M$200, "Active"), "Active")</f>
        <v>Active</v>
      </c>
    </row>
    <row r="1071" ht="15.75" customHeight="1">
      <c r="A1071" s="28" t="s">
        <v>1148</v>
      </c>
      <c r="B1071" s="28" t="s">
        <v>1149</v>
      </c>
      <c r="C1071" s="28" t="s">
        <v>8101</v>
      </c>
      <c r="D1071" s="28" t="s">
        <v>9439</v>
      </c>
      <c r="E1071" s="28" t="s">
        <v>9440</v>
      </c>
      <c r="F1071" s="34" t="s">
        <v>8011</v>
      </c>
      <c r="G1071" s="28" t="s">
        <v>8663</v>
      </c>
      <c r="H1071" s="42" t="s">
        <v>8672</v>
      </c>
      <c r="I1071" s="31" t="s">
        <v>9441</v>
      </c>
      <c r="J1071" s="28" t="s">
        <v>8674</v>
      </c>
      <c r="K1071" s="28" t="s">
        <v>9528</v>
      </c>
      <c r="L1071" s="28" t="s">
        <v>9529</v>
      </c>
      <c r="M1071" s="28" t="s">
        <v>6393</v>
      </c>
      <c r="N1071" s="28" t="s">
        <v>8186</v>
      </c>
      <c r="O1071" s="28" t="s">
        <v>8670</v>
      </c>
      <c r="P1071" s="29" t="str">
        <f t="array" ref="P1071">IFERROR(XLOOKUP(A1071, '2_Capability_Map'!$C$2:$C$200, '2_Capability_Map'!$M$2:$M$200, "Active"), "Active")</f>
        <v>Active</v>
      </c>
    </row>
    <row r="1072" ht="15.75" customHeight="1">
      <c r="A1072" s="28" t="s">
        <v>1156</v>
      </c>
      <c r="B1072" s="28" t="s">
        <v>1157</v>
      </c>
      <c r="C1072" s="28" t="s">
        <v>8160</v>
      </c>
      <c r="D1072" s="28" t="s">
        <v>8161</v>
      </c>
      <c r="E1072" s="28" t="s">
        <v>8751</v>
      </c>
      <c r="F1072" s="34" t="s">
        <v>8011</v>
      </c>
      <c r="G1072" s="28" t="s">
        <v>8663</v>
      </c>
      <c r="H1072" s="42" t="s">
        <v>8672</v>
      </c>
      <c r="I1072" s="28" t="s">
        <v>8752</v>
      </c>
      <c r="J1072" s="28" t="s">
        <v>8674</v>
      </c>
      <c r="K1072" s="28" t="s">
        <v>9532</v>
      </c>
      <c r="L1072" s="28" t="s">
        <v>9533</v>
      </c>
      <c r="M1072" s="28" t="s">
        <v>6429</v>
      </c>
      <c r="N1072" s="28" t="s">
        <v>8753</v>
      </c>
      <c r="O1072" s="28" t="s">
        <v>8670</v>
      </c>
      <c r="P1072" s="29" t="str">
        <f t="array" ref="P1072">IFERROR(XLOOKUP(A1072, '2_Capability_Map'!$C$2:$C$200, '2_Capability_Map'!$M$2:$M$200, "Active"), "Active")</f>
        <v>Active</v>
      </c>
    </row>
    <row r="1073" ht="15.75" customHeight="1">
      <c r="A1073" s="28" t="s">
        <v>1156</v>
      </c>
      <c r="B1073" s="28" t="s">
        <v>1157</v>
      </c>
      <c r="C1073" s="28" t="s">
        <v>8160</v>
      </c>
      <c r="D1073" s="28" t="s">
        <v>8161</v>
      </c>
      <c r="E1073" s="28" t="s">
        <v>8754</v>
      </c>
      <c r="F1073" s="34" t="s">
        <v>8011</v>
      </c>
      <c r="G1073" s="28" t="s">
        <v>8663</v>
      </c>
      <c r="H1073" s="42" t="s">
        <v>8672</v>
      </c>
      <c r="I1073" s="28" t="s">
        <v>8755</v>
      </c>
      <c r="J1073" s="28" t="s">
        <v>8674</v>
      </c>
      <c r="K1073" s="28" t="s">
        <v>9532</v>
      </c>
      <c r="L1073" s="28" t="s">
        <v>9533</v>
      </c>
      <c r="M1073" s="28" t="s">
        <v>6429</v>
      </c>
      <c r="N1073" s="28" t="s">
        <v>8753</v>
      </c>
      <c r="O1073" s="28" t="s">
        <v>8670</v>
      </c>
      <c r="P1073" s="29" t="str">
        <f t="array" ref="P1073">IFERROR(XLOOKUP(A1073, '2_Capability_Map'!$C$2:$C$200, '2_Capability_Map'!$M$2:$M$200, "Active"), "Active")</f>
        <v>Active</v>
      </c>
    </row>
    <row r="1074" ht="15.75" customHeight="1">
      <c r="A1074" s="28" t="s">
        <v>1156</v>
      </c>
      <c r="B1074" s="28" t="s">
        <v>1157</v>
      </c>
      <c r="C1074" s="28" t="s">
        <v>8160</v>
      </c>
      <c r="D1074" s="28" t="s">
        <v>8161</v>
      </c>
      <c r="E1074" s="28" t="s">
        <v>8756</v>
      </c>
      <c r="F1074" s="34" t="s">
        <v>8011</v>
      </c>
      <c r="G1074" s="28" t="s">
        <v>8757</v>
      </c>
      <c r="H1074" s="30" t="s">
        <v>8758</v>
      </c>
      <c r="I1074" s="28" t="s">
        <v>8759</v>
      </c>
      <c r="J1074" s="28" t="s">
        <v>8674</v>
      </c>
      <c r="K1074" s="28" t="s">
        <v>9534</v>
      </c>
      <c r="L1074" s="28" t="s">
        <v>9533</v>
      </c>
      <c r="M1074" s="28" t="s">
        <v>6429</v>
      </c>
      <c r="N1074" s="28" t="s">
        <v>8753</v>
      </c>
      <c r="O1074" s="28" t="s">
        <v>8670</v>
      </c>
      <c r="P1074" s="29" t="str">
        <f t="array" ref="P1074">IFERROR(XLOOKUP(A1074, '2_Capability_Map'!$C$2:$C$200, '2_Capability_Map'!$M$2:$M$200, "Active"), "Active")</f>
        <v>Active</v>
      </c>
    </row>
    <row r="1075" ht="15.75" customHeight="1">
      <c r="A1075" s="28" t="s">
        <v>1156</v>
      </c>
      <c r="B1075" s="28" t="s">
        <v>1157</v>
      </c>
      <c r="C1075" s="28" t="s">
        <v>8160</v>
      </c>
      <c r="D1075" s="28" t="s">
        <v>8161</v>
      </c>
      <c r="E1075" s="28" t="s">
        <v>8937</v>
      </c>
      <c r="F1075" s="34" t="s">
        <v>8011</v>
      </c>
      <c r="G1075" s="28" t="s">
        <v>8663</v>
      </c>
      <c r="H1075" s="41" t="s">
        <v>8664</v>
      </c>
      <c r="I1075" s="28" t="s">
        <v>8938</v>
      </c>
      <c r="J1075" s="28" t="s">
        <v>8666</v>
      </c>
      <c r="K1075" s="28" t="s">
        <v>9535</v>
      </c>
      <c r="L1075" s="28" t="s">
        <v>9533</v>
      </c>
      <c r="M1075" s="28" t="s">
        <v>6429</v>
      </c>
      <c r="N1075" s="28" t="s">
        <v>8753</v>
      </c>
      <c r="O1075" s="28" t="s">
        <v>8670</v>
      </c>
      <c r="P1075" s="29" t="str">
        <f t="array" ref="P1075">IFERROR(XLOOKUP(A1075, '2_Capability_Map'!$C$2:$C$200, '2_Capability_Map'!$M$2:$M$200, "Active"), "Active")</f>
        <v>Active</v>
      </c>
    </row>
    <row r="1076" ht="15.75" customHeight="1">
      <c r="A1076" s="28" t="s">
        <v>1156</v>
      </c>
      <c r="B1076" s="28" t="s">
        <v>1157</v>
      </c>
      <c r="C1076" s="28" t="s">
        <v>8160</v>
      </c>
      <c r="D1076" s="28" t="s">
        <v>8161</v>
      </c>
      <c r="E1076" s="28" t="s">
        <v>8941</v>
      </c>
      <c r="F1076" s="34" t="s">
        <v>8011</v>
      </c>
      <c r="G1076" s="28" t="s">
        <v>8736</v>
      </c>
      <c r="H1076" s="42" t="s">
        <v>8672</v>
      </c>
      <c r="I1076" s="28" t="s">
        <v>8942</v>
      </c>
      <c r="J1076" s="28" t="s">
        <v>8674</v>
      </c>
      <c r="K1076" s="28" t="s">
        <v>9532</v>
      </c>
      <c r="L1076" s="28" t="s">
        <v>9533</v>
      </c>
      <c r="M1076" s="28" t="s">
        <v>6429</v>
      </c>
      <c r="N1076" s="28" t="s">
        <v>8943</v>
      </c>
      <c r="O1076" s="28" t="s">
        <v>8670</v>
      </c>
      <c r="P1076" s="29" t="str">
        <f t="array" ref="P1076">IFERROR(XLOOKUP(A1076, '2_Capability_Map'!$C$2:$C$200, '2_Capability_Map'!$M$2:$M$200, "Active"), "Active")</f>
        <v>Active</v>
      </c>
    </row>
    <row r="1077" ht="15.75" customHeight="1">
      <c r="A1077" s="28" t="s">
        <v>1156</v>
      </c>
      <c r="B1077" s="28" t="s">
        <v>1157</v>
      </c>
      <c r="C1077" s="28" t="s">
        <v>8101</v>
      </c>
      <c r="D1077" s="28" t="s">
        <v>9439</v>
      </c>
      <c r="E1077" s="28" t="s">
        <v>9440</v>
      </c>
      <c r="F1077" s="34" t="s">
        <v>8011</v>
      </c>
      <c r="G1077" s="28" t="s">
        <v>8663</v>
      </c>
      <c r="H1077" s="42" t="s">
        <v>8672</v>
      </c>
      <c r="I1077" s="31" t="s">
        <v>9441</v>
      </c>
      <c r="J1077" s="28" t="s">
        <v>8674</v>
      </c>
      <c r="K1077" s="28" t="s">
        <v>9532</v>
      </c>
      <c r="L1077" s="28" t="s">
        <v>9533</v>
      </c>
      <c r="M1077" s="28" t="s">
        <v>6429</v>
      </c>
      <c r="N1077" s="28" t="s">
        <v>8186</v>
      </c>
      <c r="O1077" s="28" t="s">
        <v>8670</v>
      </c>
      <c r="P1077" s="29" t="str">
        <f t="array" ref="P1077">IFERROR(XLOOKUP(A1077, '2_Capability_Map'!$C$2:$C$200, '2_Capability_Map'!$M$2:$M$200, "Active"), "Active")</f>
        <v>Active</v>
      </c>
    </row>
    <row r="1078" ht="15.75" customHeight="1">
      <c r="A1078" s="28" t="s">
        <v>1161</v>
      </c>
      <c r="B1078" s="28" t="s">
        <v>1162</v>
      </c>
      <c r="C1078" s="28" t="s">
        <v>8160</v>
      </c>
      <c r="D1078" s="28" t="s">
        <v>8161</v>
      </c>
      <c r="E1078" s="28" t="s">
        <v>8751</v>
      </c>
      <c r="F1078" s="34" t="s">
        <v>8011</v>
      </c>
      <c r="G1078" s="28" t="s">
        <v>8663</v>
      </c>
      <c r="H1078" s="42" t="s">
        <v>8672</v>
      </c>
      <c r="I1078" s="28" t="s">
        <v>8752</v>
      </c>
      <c r="J1078" s="28" t="s">
        <v>8674</v>
      </c>
      <c r="K1078" s="28" t="s">
        <v>9536</v>
      </c>
      <c r="L1078" s="28" t="s">
        <v>9537</v>
      </c>
      <c r="M1078" s="28" t="s">
        <v>6435</v>
      </c>
      <c r="N1078" s="28" t="s">
        <v>8753</v>
      </c>
      <c r="O1078" s="28" t="s">
        <v>8670</v>
      </c>
      <c r="P1078" s="29" t="str">
        <f t="array" ref="P1078">IFERROR(XLOOKUP(A1078, '2_Capability_Map'!$C$2:$C$200, '2_Capability_Map'!$M$2:$M$200, "Active"), "Active")</f>
        <v>Active</v>
      </c>
    </row>
    <row r="1079" ht="15.75" customHeight="1">
      <c r="A1079" s="28" t="s">
        <v>1161</v>
      </c>
      <c r="B1079" s="28" t="s">
        <v>1162</v>
      </c>
      <c r="C1079" s="28" t="s">
        <v>8160</v>
      </c>
      <c r="D1079" s="28" t="s">
        <v>8161</v>
      </c>
      <c r="E1079" s="28" t="s">
        <v>8754</v>
      </c>
      <c r="F1079" s="34" t="s">
        <v>8011</v>
      </c>
      <c r="G1079" s="28" t="s">
        <v>8663</v>
      </c>
      <c r="H1079" s="42" t="s">
        <v>8672</v>
      </c>
      <c r="I1079" s="28" t="s">
        <v>8755</v>
      </c>
      <c r="J1079" s="28" t="s">
        <v>8674</v>
      </c>
      <c r="K1079" s="28" t="s">
        <v>9536</v>
      </c>
      <c r="L1079" s="28" t="s">
        <v>9537</v>
      </c>
      <c r="M1079" s="28" t="s">
        <v>6435</v>
      </c>
      <c r="N1079" s="28" t="s">
        <v>8753</v>
      </c>
      <c r="O1079" s="28" t="s">
        <v>8670</v>
      </c>
      <c r="P1079" s="29" t="str">
        <f t="array" ref="P1079">IFERROR(XLOOKUP(A1079, '2_Capability_Map'!$C$2:$C$200, '2_Capability_Map'!$M$2:$M$200, "Active"), "Active")</f>
        <v>Active</v>
      </c>
    </row>
    <row r="1080" ht="15.75" customHeight="1">
      <c r="A1080" s="28" t="s">
        <v>1161</v>
      </c>
      <c r="B1080" s="28" t="s">
        <v>1162</v>
      </c>
      <c r="C1080" s="28" t="s">
        <v>8160</v>
      </c>
      <c r="D1080" s="28" t="s">
        <v>8161</v>
      </c>
      <c r="E1080" s="28" t="s">
        <v>8756</v>
      </c>
      <c r="F1080" s="34" t="s">
        <v>8011</v>
      </c>
      <c r="G1080" s="28" t="s">
        <v>8757</v>
      </c>
      <c r="H1080" s="30" t="s">
        <v>8758</v>
      </c>
      <c r="I1080" s="28" t="s">
        <v>8759</v>
      </c>
      <c r="J1080" s="28" t="s">
        <v>8674</v>
      </c>
      <c r="K1080" s="28" t="s">
        <v>9538</v>
      </c>
      <c r="L1080" s="28" t="s">
        <v>9537</v>
      </c>
      <c r="M1080" s="28" t="s">
        <v>6435</v>
      </c>
      <c r="N1080" s="28" t="s">
        <v>8753</v>
      </c>
      <c r="O1080" s="28" t="s">
        <v>8670</v>
      </c>
      <c r="P1080" s="29" t="str">
        <f t="array" ref="P1080">IFERROR(XLOOKUP(A1080, '2_Capability_Map'!$C$2:$C$200, '2_Capability_Map'!$M$2:$M$200, "Active"), "Active")</f>
        <v>Active</v>
      </c>
    </row>
    <row r="1081" ht="15.75" customHeight="1">
      <c r="A1081" s="28" t="s">
        <v>1161</v>
      </c>
      <c r="B1081" s="28" t="s">
        <v>1162</v>
      </c>
      <c r="C1081" s="28" t="s">
        <v>8160</v>
      </c>
      <c r="D1081" s="28" t="s">
        <v>8161</v>
      </c>
      <c r="E1081" s="28" t="s">
        <v>8937</v>
      </c>
      <c r="F1081" s="34" t="s">
        <v>8011</v>
      </c>
      <c r="G1081" s="28" t="s">
        <v>8663</v>
      </c>
      <c r="H1081" s="41" t="s">
        <v>8664</v>
      </c>
      <c r="I1081" s="28" t="s">
        <v>8938</v>
      </c>
      <c r="J1081" s="28" t="s">
        <v>8666</v>
      </c>
      <c r="K1081" s="28" t="s">
        <v>9539</v>
      </c>
      <c r="L1081" s="28" t="s">
        <v>9537</v>
      </c>
      <c r="M1081" s="28" t="s">
        <v>6435</v>
      </c>
      <c r="N1081" s="28" t="s">
        <v>8753</v>
      </c>
      <c r="O1081" s="28" t="s">
        <v>8670</v>
      </c>
      <c r="P1081" s="29" t="str">
        <f t="array" ref="P1081">IFERROR(XLOOKUP(A1081, '2_Capability_Map'!$C$2:$C$200, '2_Capability_Map'!$M$2:$M$200, "Active"), "Active")</f>
        <v>Active</v>
      </c>
    </row>
    <row r="1082" ht="15.75" customHeight="1">
      <c r="A1082" s="28" t="s">
        <v>1161</v>
      </c>
      <c r="B1082" s="28" t="s">
        <v>1162</v>
      </c>
      <c r="C1082" s="28" t="s">
        <v>8160</v>
      </c>
      <c r="D1082" s="28" t="s">
        <v>8161</v>
      </c>
      <c r="E1082" s="28" t="s">
        <v>8941</v>
      </c>
      <c r="F1082" s="34" t="s">
        <v>8011</v>
      </c>
      <c r="G1082" s="28" t="s">
        <v>8736</v>
      </c>
      <c r="H1082" s="42" t="s">
        <v>8672</v>
      </c>
      <c r="I1082" s="28" t="s">
        <v>8942</v>
      </c>
      <c r="J1082" s="28" t="s">
        <v>8674</v>
      </c>
      <c r="K1082" s="28" t="s">
        <v>9536</v>
      </c>
      <c r="L1082" s="28" t="s">
        <v>9537</v>
      </c>
      <c r="M1082" s="28" t="s">
        <v>6435</v>
      </c>
      <c r="N1082" s="28" t="s">
        <v>8943</v>
      </c>
      <c r="O1082" s="28" t="s">
        <v>8670</v>
      </c>
      <c r="P1082" s="29" t="str">
        <f t="array" ref="P1082">IFERROR(XLOOKUP(A1082, '2_Capability_Map'!$C$2:$C$200, '2_Capability_Map'!$M$2:$M$200, "Active"), "Active")</f>
        <v>Active</v>
      </c>
    </row>
    <row r="1083" ht="15.75" customHeight="1">
      <c r="A1083" s="28" t="s">
        <v>1161</v>
      </c>
      <c r="B1083" s="28" t="s">
        <v>1162</v>
      </c>
      <c r="C1083" s="28" t="s">
        <v>8101</v>
      </c>
      <c r="D1083" s="28" t="s">
        <v>9439</v>
      </c>
      <c r="E1083" s="28" t="s">
        <v>9440</v>
      </c>
      <c r="F1083" s="34" t="s">
        <v>8011</v>
      </c>
      <c r="G1083" s="28" t="s">
        <v>8663</v>
      </c>
      <c r="H1083" s="42" t="s">
        <v>8672</v>
      </c>
      <c r="I1083" s="31" t="s">
        <v>9441</v>
      </c>
      <c r="J1083" s="28" t="s">
        <v>8674</v>
      </c>
      <c r="K1083" s="28" t="s">
        <v>9536</v>
      </c>
      <c r="L1083" s="28" t="s">
        <v>9537</v>
      </c>
      <c r="M1083" s="28" t="s">
        <v>6435</v>
      </c>
      <c r="N1083" s="28" t="s">
        <v>8186</v>
      </c>
      <c r="O1083" s="28" t="s">
        <v>8670</v>
      </c>
      <c r="P1083" s="29" t="str">
        <f t="array" ref="P1083">IFERROR(XLOOKUP(A1083, '2_Capability_Map'!$C$2:$C$200, '2_Capability_Map'!$M$2:$M$200, "Active"), "Active")</f>
        <v>Active</v>
      </c>
    </row>
    <row r="1084" ht="15.75" customHeight="1">
      <c r="A1084" s="28" t="s">
        <v>1166</v>
      </c>
      <c r="B1084" s="28" t="s">
        <v>1167</v>
      </c>
      <c r="C1084" s="28" t="s">
        <v>8160</v>
      </c>
      <c r="D1084" s="28" t="s">
        <v>8161</v>
      </c>
      <c r="E1084" s="28" t="s">
        <v>8751</v>
      </c>
      <c r="F1084" s="34" t="s">
        <v>8011</v>
      </c>
      <c r="G1084" s="28" t="s">
        <v>8663</v>
      </c>
      <c r="H1084" s="42" t="s">
        <v>8672</v>
      </c>
      <c r="I1084" s="28" t="s">
        <v>8752</v>
      </c>
      <c r="J1084" s="28" t="s">
        <v>8674</v>
      </c>
      <c r="K1084" s="28" t="s">
        <v>9540</v>
      </c>
      <c r="L1084" s="28" t="s">
        <v>9541</v>
      </c>
      <c r="M1084" s="28" t="s">
        <v>6471</v>
      </c>
      <c r="N1084" s="28" t="s">
        <v>8753</v>
      </c>
      <c r="O1084" s="28" t="s">
        <v>8670</v>
      </c>
      <c r="P1084" s="29" t="str">
        <f t="array" ref="P1084">IFERROR(XLOOKUP(A1084, '2_Capability_Map'!$C$2:$C$200, '2_Capability_Map'!$M$2:$M$200, "Active"), "Active")</f>
        <v>Active</v>
      </c>
    </row>
    <row r="1085" ht="15.75" customHeight="1">
      <c r="A1085" s="28" t="s">
        <v>1166</v>
      </c>
      <c r="B1085" s="28" t="s">
        <v>1167</v>
      </c>
      <c r="C1085" s="28" t="s">
        <v>8160</v>
      </c>
      <c r="D1085" s="28" t="s">
        <v>8161</v>
      </c>
      <c r="E1085" s="28" t="s">
        <v>8754</v>
      </c>
      <c r="F1085" s="34" t="s">
        <v>8011</v>
      </c>
      <c r="G1085" s="28" t="s">
        <v>8663</v>
      </c>
      <c r="H1085" s="42" t="s">
        <v>8672</v>
      </c>
      <c r="I1085" s="28" t="s">
        <v>8755</v>
      </c>
      <c r="J1085" s="28" t="s">
        <v>8674</v>
      </c>
      <c r="K1085" s="28" t="s">
        <v>9540</v>
      </c>
      <c r="L1085" s="28" t="s">
        <v>9541</v>
      </c>
      <c r="M1085" s="28" t="s">
        <v>6471</v>
      </c>
      <c r="N1085" s="28" t="s">
        <v>8753</v>
      </c>
      <c r="O1085" s="28" t="s">
        <v>8670</v>
      </c>
      <c r="P1085" s="29" t="str">
        <f t="array" ref="P1085">IFERROR(XLOOKUP(A1085, '2_Capability_Map'!$C$2:$C$200, '2_Capability_Map'!$M$2:$M$200, "Active"), "Active")</f>
        <v>Active</v>
      </c>
    </row>
    <row r="1086" ht="15.75" customHeight="1">
      <c r="A1086" s="28" t="s">
        <v>1166</v>
      </c>
      <c r="B1086" s="28" t="s">
        <v>1167</v>
      </c>
      <c r="C1086" s="28" t="s">
        <v>8160</v>
      </c>
      <c r="D1086" s="28" t="s">
        <v>8161</v>
      </c>
      <c r="E1086" s="28" t="s">
        <v>8756</v>
      </c>
      <c r="F1086" s="34" t="s">
        <v>8011</v>
      </c>
      <c r="G1086" s="28" t="s">
        <v>8757</v>
      </c>
      <c r="H1086" s="30" t="s">
        <v>8758</v>
      </c>
      <c r="I1086" s="28" t="s">
        <v>8759</v>
      </c>
      <c r="J1086" s="28" t="s">
        <v>8674</v>
      </c>
      <c r="K1086" s="28" t="s">
        <v>9542</v>
      </c>
      <c r="L1086" s="28" t="s">
        <v>9541</v>
      </c>
      <c r="M1086" s="28" t="s">
        <v>6471</v>
      </c>
      <c r="N1086" s="28" t="s">
        <v>8753</v>
      </c>
      <c r="O1086" s="28" t="s">
        <v>8670</v>
      </c>
      <c r="P1086" s="29" t="str">
        <f t="array" ref="P1086">IFERROR(XLOOKUP(A1086, '2_Capability_Map'!$C$2:$C$200, '2_Capability_Map'!$M$2:$M$200, "Active"), "Active")</f>
        <v>Active</v>
      </c>
    </row>
    <row r="1087" ht="15.75" customHeight="1">
      <c r="A1087" s="28" t="s">
        <v>1166</v>
      </c>
      <c r="B1087" s="28" t="s">
        <v>1167</v>
      </c>
      <c r="C1087" s="28" t="s">
        <v>8160</v>
      </c>
      <c r="D1087" s="28" t="s">
        <v>8161</v>
      </c>
      <c r="E1087" s="28" t="s">
        <v>8937</v>
      </c>
      <c r="F1087" s="34" t="s">
        <v>8011</v>
      </c>
      <c r="G1087" s="28" t="s">
        <v>8663</v>
      </c>
      <c r="H1087" s="41" t="s">
        <v>8664</v>
      </c>
      <c r="I1087" s="28" t="s">
        <v>8938</v>
      </c>
      <c r="J1087" s="28" t="s">
        <v>8666</v>
      </c>
      <c r="K1087" s="28" t="s">
        <v>9543</v>
      </c>
      <c r="L1087" s="28" t="s">
        <v>9541</v>
      </c>
      <c r="M1087" s="28" t="s">
        <v>6471</v>
      </c>
      <c r="N1087" s="28" t="s">
        <v>8753</v>
      </c>
      <c r="O1087" s="28" t="s">
        <v>8670</v>
      </c>
      <c r="P1087" s="29" t="str">
        <f t="array" ref="P1087">IFERROR(XLOOKUP(A1087, '2_Capability_Map'!$C$2:$C$200, '2_Capability_Map'!$M$2:$M$200, "Active"), "Active")</f>
        <v>Active</v>
      </c>
    </row>
    <row r="1088" ht="15.75" customHeight="1">
      <c r="A1088" s="28" t="s">
        <v>1166</v>
      </c>
      <c r="B1088" s="28" t="s">
        <v>1167</v>
      </c>
      <c r="C1088" s="28" t="s">
        <v>8160</v>
      </c>
      <c r="D1088" s="28" t="s">
        <v>8161</v>
      </c>
      <c r="E1088" s="28" t="s">
        <v>8941</v>
      </c>
      <c r="F1088" s="34" t="s">
        <v>8011</v>
      </c>
      <c r="G1088" s="28" t="s">
        <v>8736</v>
      </c>
      <c r="H1088" s="42" t="s">
        <v>8672</v>
      </c>
      <c r="I1088" s="28" t="s">
        <v>8942</v>
      </c>
      <c r="J1088" s="28" t="s">
        <v>8674</v>
      </c>
      <c r="K1088" s="28" t="s">
        <v>9540</v>
      </c>
      <c r="L1088" s="28" t="s">
        <v>9541</v>
      </c>
      <c r="M1088" s="28" t="s">
        <v>6471</v>
      </c>
      <c r="N1088" s="28" t="s">
        <v>8943</v>
      </c>
      <c r="O1088" s="28" t="s">
        <v>8670</v>
      </c>
      <c r="P1088" s="29" t="str">
        <f t="array" ref="P1088">IFERROR(XLOOKUP(A1088, '2_Capability_Map'!$C$2:$C$200, '2_Capability_Map'!$M$2:$M$200, "Active"), "Active")</f>
        <v>Active</v>
      </c>
    </row>
    <row r="1089" ht="15.75" customHeight="1">
      <c r="A1089" s="28" t="s">
        <v>1166</v>
      </c>
      <c r="B1089" s="28" t="s">
        <v>1167</v>
      </c>
      <c r="C1089" s="28" t="s">
        <v>8101</v>
      </c>
      <c r="D1089" s="28" t="s">
        <v>9439</v>
      </c>
      <c r="E1089" s="28" t="s">
        <v>9440</v>
      </c>
      <c r="F1089" s="34" t="s">
        <v>8011</v>
      </c>
      <c r="G1089" s="28" t="s">
        <v>8663</v>
      </c>
      <c r="H1089" s="42" t="s">
        <v>8672</v>
      </c>
      <c r="I1089" s="31" t="s">
        <v>9441</v>
      </c>
      <c r="J1089" s="28" t="s">
        <v>8674</v>
      </c>
      <c r="K1089" s="28" t="s">
        <v>9540</v>
      </c>
      <c r="L1089" s="28" t="s">
        <v>9541</v>
      </c>
      <c r="M1089" s="28" t="s">
        <v>6471</v>
      </c>
      <c r="N1089" s="28" t="s">
        <v>8186</v>
      </c>
      <c r="O1089" s="28" t="s">
        <v>8670</v>
      </c>
      <c r="P1089" s="29" t="str">
        <f t="array" ref="P1089">IFERROR(XLOOKUP(A1089, '2_Capability_Map'!$C$2:$C$200, '2_Capability_Map'!$M$2:$M$200, "Active"), "Active")</f>
        <v>Active</v>
      </c>
    </row>
    <row r="1090" ht="15.75" customHeight="1">
      <c r="A1090" s="28" t="s">
        <v>1172</v>
      </c>
      <c r="B1090" s="28" t="s">
        <v>1173</v>
      </c>
      <c r="C1090" s="28" t="s">
        <v>8203</v>
      </c>
      <c r="D1090" s="28" t="s">
        <v>9544</v>
      </c>
      <c r="E1090" s="28" t="s">
        <v>9545</v>
      </c>
      <c r="F1090" s="34" t="s">
        <v>8011</v>
      </c>
      <c r="G1090" s="28" t="s">
        <v>8663</v>
      </c>
      <c r="H1090" s="42" t="s">
        <v>8672</v>
      </c>
      <c r="I1090" s="28" t="s">
        <v>9546</v>
      </c>
      <c r="J1090" s="28" t="s">
        <v>8674</v>
      </c>
      <c r="K1090" s="28" t="s">
        <v>9547</v>
      </c>
      <c r="L1090" s="28" t="s">
        <v>9548</v>
      </c>
      <c r="M1090" s="28" t="s">
        <v>9549</v>
      </c>
      <c r="N1090" s="28" t="s">
        <v>8215</v>
      </c>
      <c r="O1090" s="28" t="s">
        <v>8670</v>
      </c>
      <c r="P1090" s="29" t="str">
        <f t="array" ref="P1090">IFERROR(XLOOKUP(A1090, '2_Capability_Map'!$C$2:$C$200, '2_Capability_Map'!$M$2:$M$200, "Active"), "Active")</f>
        <v>Active</v>
      </c>
    </row>
    <row r="1091" ht="15.75" customHeight="1">
      <c r="A1091" s="28" t="s">
        <v>1172</v>
      </c>
      <c r="B1091" s="28" t="s">
        <v>1173</v>
      </c>
      <c r="C1091" s="28" t="s">
        <v>8203</v>
      </c>
      <c r="D1091" s="28" t="s">
        <v>9544</v>
      </c>
      <c r="E1091" s="28" t="s">
        <v>9550</v>
      </c>
      <c r="F1091" s="34" t="s">
        <v>8011</v>
      </c>
      <c r="G1091" s="28" t="s">
        <v>8663</v>
      </c>
      <c r="H1091" s="30" t="s">
        <v>8758</v>
      </c>
      <c r="I1091" s="28" t="s">
        <v>9551</v>
      </c>
      <c r="J1091" s="28" t="s">
        <v>8674</v>
      </c>
      <c r="K1091" s="28" t="s">
        <v>9552</v>
      </c>
      <c r="L1091" s="28" t="s">
        <v>9548</v>
      </c>
      <c r="M1091" s="28" t="s">
        <v>9553</v>
      </c>
      <c r="N1091" s="28" t="s">
        <v>8215</v>
      </c>
      <c r="O1091" s="28" t="s">
        <v>8670</v>
      </c>
      <c r="P1091" s="29" t="str">
        <f t="array" ref="P1091">IFERROR(XLOOKUP(A1091, '2_Capability_Map'!$C$2:$C$200, '2_Capability_Map'!$M$2:$M$200, "Active"), "Active")</f>
        <v>Active</v>
      </c>
    </row>
    <row r="1092" ht="15.75" customHeight="1">
      <c r="A1092" s="28" t="s">
        <v>1172</v>
      </c>
      <c r="B1092" s="28" t="s">
        <v>1173</v>
      </c>
      <c r="C1092" s="28" t="s">
        <v>8203</v>
      </c>
      <c r="D1092" s="28" t="s">
        <v>9544</v>
      </c>
      <c r="E1092" s="28" t="s">
        <v>9554</v>
      </c>
      <c r="F1092" s="34" t="s">
        <v>8011</v>
      </c>
      <c r="G1092" s="28" t="s">
        <v>8663</v>
      </c>
      <c r="H1092" s="42" t="s">
        <v>8672</v>
      </c>
      <c r="I1092" s="28" t="s">
        <v>9555</v>
      </c>
      <c r="J1092" s="28" t="s">
        <v>8674</v>
      </c>
      <c r="K1092" s="28" t="s">
        <v>9547</v>
      </c>
      <c r="L1092" s="28" t="s">
        <v>9548</v>
      </c>
      <c r="M1092" s="28" t="s">
        <v>9553</v>
      </c>
      <c r="N1092" s="28" t="s">
        <v>8038</v>
      </c>
      <c r="O1092" s="28" t="s">
        <v>8670</v>
      </c>
      <c r="P1092" s="29" t="str">
        <f t="array" ref="P1092">IFERROR(XLOOKUP(A1092, '2_Capability_Map'!$C$2:$C$200, '2_Capability_Map'!$M$2:$M$200, "Active"), "Active")</f>
        <v>Active</v>
      </c>
    </row>
    <row r="1093" ht="15.75" customHeight="1">
      <c r="A1093" s="28" t="s">
        <v>1172</v>
      </c>
      <c r="B1093" s="28" t="s">
        <v>1173</v>
      </c>
      <c r="C1093" s="28" t="s">
        <v>8160</v>
      </c>
      <c r="D1093" s="28" t="s">
        <v>8161</v>
      </c>
      <c r="E1093" s="28" t="s">
        <v>8751</v>
      </c>
      <c r="F1093" s="34" t="s">
        <v>8011</v>
      </c>
      <c r="G1093" s="28" t="s">
        <v>8663</v>
      </c>
      <c r="H1093" s="42" t="s">
        <v>8672</v>
      </c>
      <c r="I1093" s="28" t="s">
        <v>8752</v>
      </c>
      <c r="J1093" s="28" t="s">
        <v>8674</v>
      </c>
      <c r="K1093" s="28" t="s">
        <v>9547</v>
      </c>
      <c r="L1093" s="28" t="s">
        <v>9548</v>
      </c>
      <c r="M1093" s="28" t="s">
        <v>9553</v>
      </c>
      <c r="N1093" s="28" t="s">
        <v>8753</v>
      </c>
      <c r="O1093" s="28" t="s">
        <v>8670</v>
      </c>
      <c r="P1093" s="29" t="str">
        <f t="array" ref="P1093">IFERROR(XLOOKUP(A1093, '2_Capability_Map'!$C$2:$C$200, '2_Capability_Map'!$M$2:$M$200, "Active"), "Active")</f>
        <v>Active</v>
      </c>
    </row>
    <row r="1094" ht="15.75" customHeight="1">
      <c r="A1094" s="28" t="s">
        <v>1172</v>
      </c>
      <c r="B1094" s="28" t="s">
        <v>1173</v>
      </c>
      <c r="C1094" s="28" t="s">
        <v>8160</v>
      </c>
      <c r="D1094" s="28" t="s">
        <v>8161</v>
      </c>
      <c r="E1094" s="28" t="s">
        <v>8754</v>
      </c>
      <c r="F1094" s="34" t="s">
        <v>8011</v>
      </c>
      <c r="G1094" s="28" t="s">
        <v>8663</v>
      </c>
      <c r="H1094" s="42" t="s">
        <v>8672</v>
      </c>
      <c r="I1094" s="28" t="s">
        <v>8755</v>
      </c>
      <c r="J1094" s="28" t="s">
        <v>8674</v>
      </c>
      <c r="K1094" s="28" t="s">
        <v>9547</v>
      </c>
      <c r="L1094" s="28" t="s">
        <v>9548</v>
      </c>
      <c r="M1094" s="28" t="s">
        <v>9553</v>
      </c>
      <c r="N1094" s="28" t="s">
        <v>8753</v>
      </c>
      <c r="O1094" s="28" t="s">
        <v>8670</v>
      </c>
      <c r="P1094" s="29" t="str">
        <f t="array" ref="P1094">IFERROR(XLOOKUP(A1094, '2_Capability_Map'!$C$2:$C$200, '2_Capability_Map'!$M$2:$M$200, "Active"), "Active")</f>
        <v>Active</v>
      </c>
    </row>
    <row r="1095" ht="15.75" customHeight="1">
      <c r="A1095" s="28" t="s">
        <v>1172</v>
      </c>
      <c r="B1095" s="28" t="s">
        <v>1173</v>
      </c>
      <c r="C1095" s="28" t="s">
        <v>8160</v>
      </c>
      <c r="D1095" s="28" t="s">
        <v>8161</v>
      </c>
      <c r="E1095" s="28" t="s">
        <v>8756</v>
      </c>
      <c r="F1095" s="34" t="s">
        <v>8011</v>
      </c>
      <c r="G1095" s="28" t="s">
        <v>8757</v>
      </c>
      <c r="H1095" s="30" t="s">
        <v>8758</v>
      </c>
      <c r="I1095" s="28" t="s">
        <v>8759</v>
      </c>
      <c r="J1095" s="28" t="s">
        <v>8674</v>
      </c>
      <c r="K1095" s="28" t="s">
        <v>9552</v>
      </c>
      <c r="L1095" s="28" t="s">
        <v>9548</v>
      </c>
      <c r="M1095" s="28" t="s">
        <v>9553</v>
      </c>
      <c r="N1095" s="28" t="s">
        <v>8753</v>
      </c>
      <c r="O1095" s="28" t="s">
        <v>8670</v>
      </c>
      <c r="P1095" s="29" t="str">
        <f t="array" ref="P1095">IFERROR(XLOOKUP(A1095, '2_Capability_Map'!$C$2:$C$200, '2_Capability_Map'!$M$2:$M$200, "Active"), "Active")</f>
        <v>Active</v>
      </c>
    </row>
    <row r="1096" ht="15.75" customHeight="1">
      <c r="A1096" s="28" t="s">
        <v>1172</v>
      </c>
      <c r="B1096" s="28" t="s">
        <v>1173</v>
      </c>
      <c r="C1096" s="28" t="s">
        <v>8160</v>
      </c>
      <c r="D1096" s="28" t="s">
        <v>8161</v>
      </c>
      <c r="E1096" s="28" t="s">
        <v>8937</v>
      </c>
      <c r="F1096" s="34" t="s">
        <v>8011</v>
      </c>
      <c r="G1096" s="28" t="s">
        <v>8663</v>
      </c>
      <c r="H1096" s="41" t="s">
        <v>8664</v>
      </c>
      <c r="I1096" s="28" t="s">
        <v>8938</v>
      </c>
      <c r="J1096" s="28" t="s">
        <v>8666</v>
      </c>
      <c r="K1096" s="28" t="s">
        <v>9556</v>
      </c>
      <c r="L1096" s="28" t="s">
        <v>9548</v>
      </c>
      <c r="M1096" s="28" t="s">
        <v>9553</v>
      </c>
      <c r="N1096" s="28" t="s">
        <v>8753</v>
      </c>
      <c r="O1096" s="28" t="s">
        <v>8670</v>
      </c>
      <c r="P1096" s="29" t="str">
        <f t="array" ref="P1096">IFERROR(XLOOKUP(A1096, '2_Capability_Map'!$C$2:$C$200, '2_Capability_Map'!$M$2:$M$200, "Active"), "Active")</f>
        <v>Active</v>
      </c>
    </row>
    <row r="1097" ht="15.75" customHeight="1">
      <c r="A1097" s="28" t="s">
        <v>1172</v>
      </c>
      <c r="B1097" s="28" t="s">
        <v>1173</v>
      </c>
      <c r="C1097" s="28" t="s">
        <v>8160</v>
      </c>
      <c r="D1097" s="28" t="s">
        <v>8161</v>
      </c>
      <c r="E1097" s="28" t="s">
        <v>8941</v>
      </c>
      <c r="F1097" s="34" t="s">
        <v>8011</v>
      </c>
      <c r="G1097" s="28" t="s">
        <v>8736</v>
      </c>
      <c r="H1097" s="42" t="s">
        <v>8672</v>
      </c>
      <c r="I1097" s="28" t="s">
        <v>8942</v>
      </c>
      <c r="J1097" s="28" t="s">
        <v>8674</v>
      </c>
      <c r="K1097" s="28" t="s">
        <v>9547</v>
      </c>
      <c r="L1097" s="28" t="s">
        <v>9548</v>
      </c>
      <c r="M1097" s="28" t="s">
        <v>9553</v>
      </c>
      <c r="N1097" s="28" t="s">
        <v>8943</v>
      </c>
      <c r="O1097" s="28" t="s">
        <v>8670</v>
      </c>
      <c r="P1097" s="29" t="str">
        <f t="array" ref="P1097">IFERROR(XLOOKUP(A1097, '2_Capability_Map'!$C$2:$C$200, '2_Capability_Map'!$M$2:$M$200, "Active"), "Active")</f>
        <v>Active</v>
      </c>
    </row>
    <row r="1098" ht="15.75" customHeight="1">
      <c r="A1098" s="28" t="s">
        <v>1172</v>
      </c>
      <c r="B1098" s="28" t="s">
        <v>1173</v>
      </c>
      <c r="C1098" s="28" t="s">
        <v>8071</v>
      </c>
      <c r="D1098" s="28" t="s">
        <v>9480</v>
      </c>
      <c r="E1098" s="28" t="s">
        <v>9481</v>
      </c>
      <c r="F1098" s="34" t="s">
        <v>8011</v>
      </c>
      <c r="G1098" s="28" t="s">
        <v>8663</v>
      </c>
      <c r="H1098" s="41" t="s">
        <v>8664</v>
      </c>
      <c r="I1098" s="28" t="s">
        <v>9482</v>
      </c>
      <c r="J1098" s="28" t="s">
        <v>8666</v>
      </c>
      <c r="K1098" s="28" t="s">
        <v>9556</v>
      </c>
      <c r="L1098" s="28" t="s">
        <v>9548</v>
      </c>
      <c r="M1098" s="28" t="s">
        <v>9553</v>
      </c>
      <c r="N1098" s="28" t="s">
        <v>8743</v>
      </c>
      <c r="O1098" s="28" t="s">
        <v>8670</v>
      </c>
      <c r="P1098" s="29" t="str">
        <f t="array" ref="P1098">IFERROR(XLOOKUP(A1098, '2_Capability_Map'!$C$2:$C$200, '2_Capability_Map'!$M$2:$M$200, "Active"), "Active")</f>
        <v>Active</v>
      </c>
    </row>
    <row r="1099" ht="15.75" customHeight="1">
      <c r="A1099" s="28" t="s">
        <v>1180</v>
      </c>
      <c r="B1099" s="28" t="s">
        <v>1181</v>
      </c>
      <c r="C1099" s="28" t="s">
        <v>8203</v>
      </c>
      <c r="D1099" s="28" t="s">
        <v>9544</v>
      </c>
      <c r="E1099" s="28" t="s">
        <v>9545</v>
      </c>
      <c r="F1099" s="34" t="s">
        <v>8011</v>
      </c>
      <c r="G1099" s="28" t="s">
        <v>8663</v>
      </c>
      <c r="H1099" s="42" t="s">
        <v>8672</v>
      </c>
      <c r="I1099" s="28" t="s">
        <v>9546</v>
      </c>
      <c r="J1099" s="28" t="s">
        <v>8674</v>
      </c>
      <c r="K1099" s="28" t="s">
        <v>9557</v>
      </c>
      <c r="L1099" s="28" t="s">
        <v>9558</v>
      </c>
      <c r="M1099" s="28" t="s">
        <v>9559</v>
      </c>
      <c r="N1099" s="28" t="s">
        <v>8215</v>
      </c>
      <c r="O1099" s="28" t="s">
        <v>8670</v>
      </c>
      <c r="P1099" s="29" t="str">
        <f t="array" ref="P1099">IFERROR(XLOOKUP(A1099, '2_Capability_Map'!$C$2:$C$200, '2_Capability_Map'!$M$2:$M$200, "Active"), "Active")</f>
        <v>Active</v>
      </c>
    </row>
    <row r="1100" ht="15.75" customHeight="1">
      <c r="A1100" s="28" t="s">
        <v>1180</v>
      </c>
      <c r="B1100" s="28" t="s">
        <v>1181</v>
      </c>
      <c r="C1100" s="28" t="s">
        <v>8203</v>
      </c>
      <c r="D1100" s="28" t="s">
        <v>9544</v>
      </c>
      <c r="E1100" s="28" t="s">
        <v>9550</v>
      </c>
      <c r="F1100" s="34" t="s">
        <v>8011</v>
      </c>
      <c r="G1100" s="28" t="s">
        <v>8663</v>
      </c>
      <c r="H1100" s="30" t="s">
        <v>8758</v>
      </c>
      <c r="I1100" s="28" t="s">
        <v>9551</v>
      </c>
      <c r="J1100" s="28" t="s">
        <v>8674</v>
      </c>
      <c r="K1100" s="28" t="s">
        <v>9560</v>
      </c>
      <c r="L1100" s="28" t="s">
        <v>9558</v>
      </c>
      <c r="M1100" s="28" t="s">
        <v>9561</v>
      </c>
      <c r="N1100" s="28" t="s">
        <v>8215</v>
      </c>
      <c r="O1100" s="28" t="s">
        <v>8670</v>
      </c>
      <c r="P1100" s="29" t="str">
        <f t="array" ref="P1100">IFERROR(XLOOKUP(A1100, '2_Capability_Map'!$C$2:$C$200, '2_Capability_Map'!$M$2:$M$200, "Active"), "Active")</f>
        <v>Active</v>
      </c>
    </row>
    <row r="1101" ht="15.75" customHeight="1">
      <c r="A1101" s="28" t="s">
        <v>1180</v>
      </c>
      <c r="B1101" s="28" t="s">
        <v>1181</v>
      </c>
      <c r="C1101" s="28" t="s">
        <v>8203</v>
      </c>
      <c r="D1101" s="28" t="s">
        <v>9544</v>
      </c>
      <c r="E1101" s="28" t="s">
        <v>9554</v>
      </c>
      <c r="F1101" s="34" t="s">
        <v>8011</v>
      </c>
      <c r="G1101" s="28" t="s">
        <v>8663</v>
      </c>
      <c r="H1101" s="42" t="s">
        <v>8672</v>
      </c>
      <c r="I1101" s="28" t="s">
        <v>9555</v>
      </c>
      <c r="J1101" s="28" t="s">
        <v>8674</v>
      </c>
      <c r="K1101" s="28" t="s">
        <v>9557</v>
      </c>
      <c r="L1101" s="28" t="s">
        <v>9558</v>
      </c>
      <c r="M1101" s="28" t="s">
        <v>9561</v>
      </c>
      <c r="N1101" s="28" t="s">
        <v>8038</v>
      </c>
      <c r="O1101" s="28" t="s">
        <v>8670</v>
      </c>
      <c r="P1101" s="29" t="str">
        <f t="array" ref="P1101">IFERROR(XLOOKUP(A1101, '2_Capability_Map'!$C$2:$C$200, '2_Capability_Map'!$M$2:$M$200, "Active"), "Active")</f>
        <v>Active</v>
      </c>
    </row>
    <row r="1102" ht="15.75" customHeight="1">
      <c r="A1102" s="28" t="s">
        <v>1180</v>
      </c>
      <c r="B1102" s="28" t="s">
        <v>1181</v>
      </c>
      <c r="C1102" s="28" t="s">
        <v>8160</v>
      </c>
      <c r="D1102" s="28" t="s">
        <v>8161</v>
      </c>
      <c r="E1102" s="28" t="s">
        <v>8751</v>
      </c>
      <c r="F1102" s="34" t="s">
        <v>8011</v>
      </c>
      <c r="G1102" s="28" t="s">
        <v>8663</v>
      </c>
      <c r="H1102" s="42" t="s">
        <v>8672</v>
      </c>
      <c r="I1102" s="28" t="s">
        <v>8752</v>
      </c>
      <c r="J1102" s="28" t="s">
        <v>8674</v>
      </c>
      <c r="K1102" s="28" t="s">
        <v>9557</v>
      </c>
      <c r="L1102" s="28" t="s">
        <v>9558</v>
      </c>
      <c r="M1102" s="28" t="s">
        <v>9561</v>
      </c>
      <c r="N1102" s="28" t="s">
        <v>8753</v>
      </c>
      <c r="O1102" s="28" t="s">
        <v>8670</v>
      </c>
      <c r="P1102" s="29" t="str">
        <f t="array" ref="P1102">IFERROR(XLOOKUP(A1102, '2_Capability_Map'!$C$2:$C$200, '2_Capability_Map'!$M$2:$M$200, "Active"), "Active")</f>
        <v>Active</v>
      </c>
    </row>
    <row r="1103" ht="15.75" customHeight="1">
      <c r="A1103" s="28" t="s">
        <v>1180</v>
      </c>
      <c r="B1103" s="28" t="s">
        <v>1181</v>
      </c>
      <c r="C1103" s="28" t="s">
        <v>8160</v>
      </c>
      <c r="D1103" s="28" t="s">
        <v>8161</v>
      </c>
      <c r="E1103" s="28" t="s">
        <v>8754</v>
      </c>
      <c r="F1103" s="34" t="s">
        <v>8011</v>
      </c>
      <c r="G1103" s="28" t="s">
        <v>8663</v>
      </c>
      <c r="H1103" s="42" t="s">
        <v>8672</v>
      </c>
      <c r="I1103" s="28" t="s">
        <v>8755</v>
      </c>
      <c r="J1103" s="28" t="s">
        <v>8674</v>
      </c>
      <c r="K1103" s="28" t="s">
        <v>9557</v>
      </c>
      <c r="L1103" s="28" t="s">
        <v>9558</v>
      </c>
      <c r="M1103" s="28" t="s">
        <v>9561</v>
      </c>
      <c r="N1103" s="28" t="s">
        <v>8753</v>
      </c>
      <c r="O1103" s="28" t="s">
        <v>8670</v>
      </c>
      <c r="P1103" s="29" t="str">
        <f t="array" ref="P1103">IFERROR(XLOOKUP(A1103, '2_Capability_Map'!$C$2:$C$200, '2_Capability_Map'!$M$2:$M$200, "Active"), "Active")</f>
        <v>Active</v>
      </c>
    </row>
    <row r="1104" ht="15.75" customHeight="1">
      <c r="A1104" s="28" t="s">
        <v>1180</v>
      </c>
      <c r="B1104" s="28" t="s">
        <v>1181</v>
      </c>
      <c r="C1104" s="28" t="s">
        <v>8160</v>
      </c>
      <c r="D1104" s="28" t="s">
        <v>8161</v>
      </c>
      <c r="E1104" s="28" t="s">
        <v>8756</v>
      </c>
      <c r="F1104" s="34" t="s">
        <v>8011</v>
      </c>
      <c r="G1104" s="28" t="s">
        <v>8757</v>
      </c>
      <c r="H1104" s="30" t="s">
        <v>8758</v>
      </c>
      <c r="I1104" s="28" t="s">
        <v>8759</v>
      </c>
      <c r="J1104" s="28" t="s">
        <v>8674</v>
      </c>
      <c r="K1104" s="28" t="s">
        <v>9560</v>
      </c>
      <c r="L1104" s="28" t="s">
        <v>9558</v>
      </c>
      <c r="M1104" s="28" t="s">
        <v>9561</v>
      </c>
      <c r="N1104" s="28" t="s">
        <v>8753</v>
      </c>
      <c r="O1104" s="28" t="s">
        <v>8670</v>
      </c>
      <c r="P1104" s="29" t="str">
        <f t="array" ref="P1104">IFERROR(XLOOKUP(A1104, '2_Capability_Map'!$C$2:$C$200, '2_Capability_Map'!$M$2:$M$200, "Active"), "Active")</f>
        <v>Active</v>
      </c>
    </row>
    <row r="1105" ht="15.75" customHeight="1">
      <c r="A1105" s="28" t="s">
        <v>1180</v>
      </c>
      <c r="B1105" s="28" t="s">
        <v>1181</v>
      </c>
      <c r="C1105" s="28" t="s">
        <v>8160</v>
      </c>
      <c r="D1105" s="28" t="s">
        <v>8161</v>
      </c>
      <c r="E1105" s="28" t="s">
        <v>8937</v>
      </c>
      <c r="F1105" s="34" t="s">
        <v>8011</v>
      </c>
      <c r="G1105" s="28" t="s">
        <v>8663</v>
      </c>
      <c r="H1105" s="41" t="s">
        <v>8664</v>
      </c>
      <c r="I1105" s="28" t="s">
        <v>8938</v>
      </c>
      <c r="J1105" s="28" t="s">
        <v>8666</v>
      </c>
      <c r="K1105" s="28" t="s">
        <v>9562</v>
      </c>
      <c r="L1105" s="28" t="s">
        <v>9558</v>
      </c>
      <c r="M1105" s="28" t="s">
        <v>9561</v>
      </c>
      <c r="N1105" s="28" t="s">
        <v>8753</v>
      </c>
      <c r="O1105" s="28" t="s">
        <v>8670</v>
      </c>
      <c r="P1105" s="29" t="str">
        <f t="array" ref="P1105">IFERROR(XLOOKUP(A1105, '2_Capability_Map'!$C$2:$C$200, '2_Capability_Map'!$M$2:$M$200, "Active"), "Active")</f>
        <v>Active</v>
      </c>
    </row>
    <row r="1106" ht="15.75" customHeight="1">
      <c r="A1106" s="28" t="s">
        <v>1180</v>
      </c>
      <c r="B1106" s="28" t="s">
        <v>1181</v>
      </c>
      <c r="C1106" s="28" t="s">
        <v>8160</v>
      </c>
      <c r="D1106" s="28" t="s">
        <v>8161</v>
      </c>
      <c r="E1106" s="28" t="s">
        <v>8941</v>
      </c>
      <c r="F1106" s="34" t="s">
        <v>8011</v>
      </c>
      <c r="G1106" s="28" t="s">
        <v>8736</v>
      </c>
      <c r="H1106" s="42" t="s">
        <v>8672</v>
      </c>
      <c r="I1106" s="28" t="s">
        <v>8942</v>
      </c>
      <c r="J1106" s="28" t="s">
        <v>8674</v>
      </c>
      <c r="K1106" s="28" t="s">
        <v>9557</v>
      </c>
      <c r="L1106" s="28" t="s">
        <v>9558</v>
      </c>
      <c r="M1106" s="28" t="s">
        <v>9561</v>
      </c>
      <c r="N1106" s="28" t="s">
        <v>8943</v>
      </c>
      <c r="O1106" s="28" t="s">
        <v>8670</v>
      </c>
      <c r="P1106" s="29" t="str">
        <f t="array" ref="P1106">IFERROR(XLOOKUP(A1106, '2_Capability_Map'!$C$2:$C$200, '2_Capability_Map'!$M$2:$M$200, "Active"), "Active")</f>
        <v>Active</v>
      </c>
    </row>
    <row r="1107" ht="15.75" customHeight="1">
      <c r="A1107" s="28" t="s">
        <v>1180</v>
      </c>
      <c r="B1107" s="28" t="s">
        <v>1181</v>
      </c>
      <c r="C1107" s="28" t="s">
        <v>8071</v>
      </c>
      <c r="D1107" s="28" t="s">
        <v>9480</v>
      </c>
      <c r="E1107" s="28" t="s">
        <v>9481</v>
      </c>
      <c r="F1107" s="34" t="s">
        <v>8011</v>
      </c>
      <c r="G1107" s="28" t="s">
        <v>8663</v>
      </c>
      <c r="H1107" s="41" t="s">
        <v>8664</v>
      </c>
      <c r="I1107" s="28" t="s">
        <v>9482</v>
      </c>
      <c r="J1107" s="28" t="s">
        <v>8666</v>
      </c>
      <c r="K1107" s="28" t="s">
        <v>9562</v>
      </c>
      <c r="L1107" s="28" t="s">
        <v>9558</v>
      </c>
      <c r="M1107" s="28" t="s">
        <v>9561</v>
      </c>
      <c r="N1107" s="28" t="s">
        <v>8743</v>
      </c>
      <c r="O1107" s="28" t="s">
        <v>8670</v>
      </c>
      <c r="P1107" s="29" t="str">
        <f t="array" ref="P1107">IFERROR(XLOOKUP(A1107, '2_Capability_Map'!$C$2:$C$200, '2_Capability_Map'!$M$2:$M$200, "Active"), "Active")</f>
        <v>Active</v>
      </c>
    </row>
    <row r="1108" ht="15.75" customHeight="1">
      <c r="A1108" s="28" t="s">
        <v>1185</v>
      </c>
      <c r="B1108" s="28" t="s">
        <v>1186</v>
      </c>
      <c r="C1108" s="28" t="s">
        <v>8203</v>
      </c>
      <c r="D1108" s="28" t="s">
        <v>9544</v>
      </c>
      <c r="E1108" s="28" t="s">
        <v>9545</v>
      </c>
      <c r="F1108" s="34" t="s">
        <v>8011</v>
      </c>
      <c r="G1108" s="28" t="s">
        <v>8663</v>
      </c>
      <c r="H1108" s="42" t="s">
        <v>8672</v>
      </c>
      <c r="I1108" s="28" t="s">
        <v>9546</v>
      </c>
      <c r="J1108" s="28" t="s">
        <v>8674</v>
      </c>
      <c r="K1108" s="28" t="s">
        <v>9563</v>
      </c>
      <c r="L1108" s="28" t="s">
        <v>9564</v>
      </c>
      <c r="M1108" s="28" t="s">
        <v>9565</v>
      </c>
      <c r="N1108" s="28" t="s">
        <v>8215</v>
      </c>
      <c r="O1108" s="28" t="s">
        <v>8670</v>
      </c>
      <c r="P1108" s="29" t="str">
        <f t="array" ref="P1108">IFERROR(XLOOKUP(A1108, '2_Capability_Map'!$C$2:$C$200, '2_Capability_Map'!$M$2:$M$200, "Active"), "Active")</f>
        <v>Active</v>
      </c>
    </row>
    <row r="1109" ht="15.75" customHeight="1">
      <c r="A1109" s="28" t="s">
        <v>1185</v>
      </c>
      <c r="B1109" s="28" t="s">
        <v>1186</v>
      </c>
      <c r="C1109" s="28" t="s">
        <v>8203</v>
      </c>
      <c r="D1109" s="28" t="s">
        <v>9544</v>
      </c>
      <c r="E1109" s="28" t="s">
        <v>9550</v>
      </c>
      <c r="F1109" s="34" t="s">
        <v>8011</v>
      </c>
      <c r="G1109" s="28" t="s">
        <v>8663</v>
      </c>
      <c r="H1109" s="30" t="s">
        <v>8758</v>
      </c>
      <c r="I1109" s="28" t="s">
        <v>9551</v>
      </c>
      <c r="J1109" s="28" t="s">
        <v>8674</v>
      </c>
      <c r="K1109" s="28" t="s">
        <v>9566</v>
      </c>
      <c r="L1109" s="28" t="s">
        <v>9564</v>
      </c>
      <c r="M1109" s="28" t="s">
        <v>9567</v>
      </c>
      <c r="N1109" s="28" t="s">
        <v>8215</v>
      </c>
      <c r="O1109" s="28" t="s">
        <v>8670</v>
      </c>
      <c r="P1109" s="29" t="str">
        <f t="array" ref="P1109">IFERROR(XLOOKUP(A1109, '2_Capability_Map'!$C$2:$C$200, '2_Capability_Map'!$M$2:$M$200, "Active"), "Active")</f>
        <v>Active</v>
      </c>
    </row>
    <row r="1110" ht="15.75" customHeight="1">
      <c r="A1110" s="28" t="s">
        <v>1185</v>
      </c>
      <c r="B1110" s="28" t="s">
        <v>1186</v>
      </c>
      <c r="C1110" s="28" t="s">
        <v>8203</v>
      </c>
      <c r="D1110" s="28" t="s">
        <v>9544</v>
      </c>
      <c r="E1110" s="28" t="s">
        <v>9554</v>
      </c>
      <c r="F1110" s="34" t="s">
        <v>8011</v>
      </c>
      <c r="G1110" s="28" t="s">
        <v>8663</v>
      </c>
      <c r="H1110" s="42" t="s">
        <v>8672</v>
      </c>
      <c r="I1110" s="28" t="s">
        <v>9555</v>
      </c>
      <c r="J1110" s="28" t="s">
        <v>8674</v>
      </c>
      <c r="K1110" s="28" t="s">
        <v>9563</v>
      </c>
      <c r="L1110" s="28" t="s">
        <v>9564</v>
      </c>
      <c r="M1110" s="28" t="s">
        <v>9567</v>
      </c>
      <c r="N1110" s="28" t="s">
        <v>8038</v>
      </c>
      <c r="O1110" s="28" t="s">
        <v>8670</v>
      </c>
      <c r="P1110" s="29" t="str">
        <f t="array" ref="P1110">IFERROR(XLOOKUP(A1110, '2_Capability_Map'!$C$2:$C$200, '2_Capability_Map'!$M$2:$M$200, "Active"), "Active")</f>
        <v>Active</v>
      </c>
    </row>
    <row r="1111" ht="15.75" customHeight="1">
      <c r="A1111" s="28" t="s">
        <v>1185</v>
      </c>
      <c r="B1111" s="28" t="s">
        <v>1186</v>
      </c>
      <c r="C1111" s="28" t="s">
        <v>8160</v>
      </c>
      <c r="D1111" s="28" t="s">
        <v>8161</v>
      </c>
      <c r="E1111" s="28" t="s">
        <v>8751</v>
      </c>
      <c r="F1111" s="34" t="s">
        <v>8011</v>
      </c>
      <c r="G1111" s="28" t="s">
        <v>8663</v>
      </c>
      <c r="H1111" s="42" t="s">
        <v>8672</v>
      </c>
      <c r="I1111" s="28" t="s">
        <v>8752</v>
      </c>
      <c r="J1111" s="28" t="s">
        <v>8674</v>
      </c>
      <c r="K1111" s="28" t="s">
        <v>9563</v>
      </c>
      <c r="L1111" s="28" t="s">
        <v>9564</v>
      </c>
      <c r="M1111" s="28" t="s">
        <v>9567</v>
      </c>
      <c r="N1111" s="28" t="s">
        <v>8753</v>
      </c>
      <c r="O1111" s="28" t="s">
        <v>8670</v>
      </c>
      <c r="P1111" s="29" t="str">
        <f t="array" ref="P1111">IFERROR(XLOOKUP(A1111, '2_Capability_Map'!$C$2:$C$200, '2_Capability_Map'!$M$2:$M$200, "Active"), "Active")</f>
        <v>Active</v>
      </c>
    </row>
    <row r="1112" ht="15.75" customHeight="1">
      <c r="A1112" s="28" t="s">
        <v>1185</v>
      </c>
      <c r="B1112" s="28" t="s">
        <v>1186</v>
      </c>
      <c r="C1112" s="28" t="s">
        <v>8160</v>
      </c>
      <c r="D1112" s="28" t="s">
        <v>8161</v>
      </c>
      <c r="E1112" s="28" t="s">
        <v>8754</v>
      </c>
      <c r="F1112" s="34" t="s">
        <v>8011</v>
      </c>
      <c r="G1112" s="28" t="s">
        <v>8663</v>
      </c>
      <c r="H1112" s="42" t="s">
        <v>8672</v>
      </c>
      <c r="I1112" s="28" t="s">
        <v>8755</v>
      </c>
      <c r="J1112" s="28" t="s">
        <v>8674</v>
      </c>
      <c r="K1112" s="28" t="s">
        <v>9563</v>
      </c>
      <c r="L1112" s="28" t="s">
        <v>9564</v>
      </c>
      <c r="M1112" s="28" t="s">
        <v>9567</v>
      </c>
      <c r="N1112" s="28" t="s">
        <v>8753</v>
      </c>
      <c r="O1112" s="28" t="s">
        <v>8670</v>
      </c>
      <c r="P1112" s="29" t="str">
        <f t="array" ref="P1112">IFERROR(XLOOKUP(A1112, '2_Capability_Map'!$C$2:$C$200, '2_Capability_Map'!$M$2:$M$200, "Active"), "Active")</f>
        <v>Active</v>
      </c>
    </row>
    <row r="1113" ht="15.75" customHeight="1">
      <c r="A1113" s="28" t="s">
        <v>1185</v>
      </c>
      <c r="B1113" s="28" t="s">
        <v>1186</v>
      </c>
      <c r="C1113" s="28" t="s">
        <v>8160</v>
      </c>
      <c r="D1113" s="28" t="s">
        <v>8161</v>
      </c>
      <c r="E1113" s="28" t="s">
        <v>8756</v>
      </c>
      <c r="F1113" s="34" t="s">
        <v>8011</v>
      </c>
      <c r="G1113" s="28" t="s">
        <v>8757</v>
      </c>
      <c r="H1113" s="30" t="s">
        <v>8758</v>
      </c>
      <c r="I1113" s="28" t="s">
        <v>8759</v>
      </c>
      <c r="J1113" s="28" t="s">
        <v>8674</v>
      </c>
      <c r="K1113" s="28" t="s">
        <v>9566</v>
      </c>
      <c r="L1113" s="28" t="s">
        <v>9564</v>
      </c>
      <c r="M1113" s="28" t="s">
        <v>9567</v>
      </c>
      <c r="N1113" s="28" t="s">
        <v>8753</v>
      </c>
      <c r="O1113" s="28" t="s">
        <v>8670</v>
      </c>
      <c r="P1113" s="29" t="str">
        <f t="array" ref="P1113">IFERROR(XLOOKUP(A1113, '2_Capability_Map'!$C$2:$C$200, '2_Capability_Map'!$M$2:$M$200, "Active"), "Active")</f>
        <v>Active</v>
      </c>
    </row>
    <row r="1114" ht="15.75" customHeight="1">
      <c r="A1114" s="28" t="s">
        <v>1185</v>
      </c>
      <c r="B1114" s="28" t="s">
        <v>1186</v>
      </c>
      <c r="C1114" s="28" t="s">
        <v>8160</v>
      </c>
      <c r="D1114" s="28" t="s">
        <v>8161</v>
      </c>
      <c r="E1114" s="28" t="s">
        <v>8937</v>
      </c>
      <c r="F1114" s="34" t="s">
        <v>8011</v>
      </c>
      <c r="G1114" s="28" t="s">
        <v>8663</v>
      </c>
      <c r="H1114" s="41" t="s">
        <v>8664</v>
      </c>
      <c r="I1114" s="28" t="s">
        <v>8938</v>
      </c>
      <c r="J1114" s="28" t="s">
        <v>8666</v>
      </c>
      <c r="K1114" s="28" t="s">
        <v>9568</v>
      </c>
      <c r="L1114" s="28" t="s">
        <v>9564</v>
      </c>
      <c r="M1114" s="28" t="s">
        <v>9567</v>
      </c>
      <c r="N1114" s="28" t="s">
        <v>8753</v>
      </c>
      <c r="O1114" s="28" t="s">
        <v>8670</v>
      </c>
      <c r="P1114" s="29" t="str">
        <f t="array" ref="P1114">IFERROR(XLOOKUP(A1114, '2_Capability_Map'!$C$2:$C$200, '2_Capability_Map'!$M$2:$M$200, "Active"), "Active")</f>
        <v>Active</v>
      </c>
    </row>
    <row r="1115" ht="15.75" customHeight="1">
      <c r="A1115" s="28" t="s">
        <v>1185</v>
      </c>
      <c r="B1115" s="28" t="s">
        <v>1186</v>
      </c>
      <c r="C1115" s="28" t="s">
        <v>8160</v>
      </c>
      <c r="D1115" s="28" t="s">
        <v>8161</v>
      </c>
      <c r="E1115" s="28" t="s">
        <v>8941</v>
      </c>
      <c r="F1115" s="34" t="s">
        <v>8011</v>
      </c>
      <c r="G1115" s="28" t="s">
        <v>8736</v>
      </c>
      <c r="H1115" s="42" t="s">
        <v>8672</v>
      </c>
      <c r="I1115" s="28" t="s">
        <v>8942</v>
      </c>
      <c r="J1115" s="28" t="s">
        <v>8674</v>
      </c>
      <c r="K1115" s="28" t="s">
        <v>9563</v>
      </c>
      <c r="L1115" s="28" t="s">
        <v>9564</v>
      </c>
      <c r="M1115" s="28" t="s">
        <v>9567</v>
      </c>
      <c r="N1115" s="28" t="s">
        <v>8943</v>
      </c>
      <c r="O1115" s="28" t="s">
        <v>8670</v>
      </c>
      <c r="P1115" s="29" t="str">
        <f t="array" ref="P1115">IFERROR(XLOOKUP(A1115, '2_Capability_Map'!$C$2:$C$200, '2_Capability_Map'!$M$2:$M$200, "Active"), "Active")</f>
        <v>Active</v>
      </c>
    </row>
    <row r="1116" ht="15.75" customHeight="1">
      <c r="A1116" s="28" t="s">
        <v>1185</v>
      </c>
      <c r="B1116" s="28" t="s">
        <v>1186</v>
      </c>
      <c r="C1116" s="28" t="s">
        <v>8071</v>
      </c>
      <c r="D1116" s="28" t="s">
        <v>9480</v>
      </c>
      <c r="E1116" s="28" t="s">
        <v>9481</v>
      </c>
      <c r="F1116" s="34" t="s">
        <v>8011</v>
      </c>
      <c r="G1116" s="28" t="s">
        <v>8663</v>
      </c>
      <c r="H1116" s="41" t="s">
        <v>8664</v>
      </c>
      <c r="I1116" s="28" t="s">
        <v>9482</v>
      </c>
      <c r="J1116" s="28" t="s">
        <v>8666</v>
      </c>
      <c r="K1116" s="28" t="s">
        <v>9568</v>
      </c>
      <c r="L1116" s="28" t="s">
        <v>9564</v>
      </c>
      <c r="M1116" s="28" t="s">
        <v>9567</v>
      </c>
      <c r="N1116" s="28" t="s">
        <v>8743</v>
      </c>
      <c r="O1116" s="28" t="s">
        <v>8670</v>
      </c>
      <c r="P1116" s="29" t="str">
        <f t="array" ref="P1116">IFERROR(XLOOKUP(A1116, '2_Capability_Map'!$C$2:$C$200, '2_Capability_Map'!$M$2:$M$200, "Active"), "Active")</f>
        <v>Active</v>
      </c>
    </row>
    <row r="1117" ht="15.75" customHeight="1">
      <c r="A1117" s="28" t="s">
        <v>1190</v>
      </c>
      <c r="B1117" s="28" t="s">
        <v>1191</v>
      </c>
      <c r="C1117" s="28" t="s">
        <v>8203</v>
      </c>
      <c r="D1117" s="28" t="s">
        <v>9544</v>
      </c>
      <c r="E1117" s="28" t="s">
        <v>9545</v>
      </c>
      <c r="F1117" s="34" t="s">
        <v>8011</v>
      </c>
      <c r="G1117" s="28" t="s">
        <v>8663</v>
      </c>
      <c r="H1117" s="42" t="s">
        <v>8672</v>
      </c>
      <c r="I1117" s="28" t="s">
        <v>9546</v>
      </c>
      <c r="J1117" s="28" t="s">
        <v>8674</v>
      </c>
      <c r="K1117" s="28" t="s">
        <v>9569</v>
      </c>
      <c r="L1117" s="28" t="s">
        <v>9570</v>
      </c>
      <c r="M1117" s="28" t="s">
        <v>9571</v>
      </c>
      <c r="N1117" s="28" t="s">
        <v>8215</v>
      </c>
      <c r="O1117" s="28" t="s">
        <v>8670</v>
      </c>
      <c r="P1117" s="29" t="str">
        <f t="array" ref="P1117">IFERROR(XLOOKUP(A1117, '2_Capability_Map'!$C$2:$C$200, '2_Capability_Map'!$M$2:$M$200, "Active"), "Active")</f>
        <v>Active</v>
      </c>
    </row>
    <row r="1118" ht="15.75" customHeight="1">
      <c r="A1118" s="28" t="s">
        <v>1190</v>
      </c>
      <c r="B1118" s="28" t="s">
        <v>1191</v>
      </c>
      <c r="C1118" s="28" t="s">
        <v>8203</v>
      </c>
      <c r="D1118" s="28" t="s">
        <v>9544</v>
      </c>
      <c r="E1118" s="28" t="s">
        <v>9550</v>
      </c>
      <c r="F1118" s="34" t="s">
        <v>8011</v>
      </c>
      <c r="G1118" s="28" t="s">
        <v>8663</v>
      </c>
      <c r="H1118" s="30" t="s">
        <v>8758</v>
      </c>
      <c r="I1118" s="28" t="s">
        <v>9551</v>
      </c>
      <c r="J1118" s="28" t="s">
        <v>8674</v>
      </c>
      <c r="K1118" s="28" t="s">
        <v>9572</v>
      </c>
      <c r="L1118" s="28" t="s">
        <v>9570</v>
      </c>
      <c r="M1118" s="28" t="s">
        <v>9573</v>
      </c>
      <c r="N1118" s="28" t="s">
        <v>8215</v>
      </c>
      <c r="O1118" s="28" t="s">
        <v>8670</v>
      </c>
      <c r="P1118" s="29" t="str">
        <f t="array" ref="P1118">IFERROR(XLOOKUP(A1118, '2_Capability_Map'!$C$2:$C$200, '2_Capability_Map'!$M$2:$M$200, "Active"), "Active")</f>
        <v>Active</v>
      </c>
    </row>
    <row r="1119" ht="15.75" customHeight="1">
      <c r="A1119" s="28" t="s">
        <v>1190</v>
      </c>
      <c r="B1119" s="28" t="s">
        <v>1191</v>
      </c>
      <c r="C1119" s="28" t="s">
        <v>8203</v>
      </c>
      <c r="D1119" s="28" t="s">
        <v>9544</v>
      </c>
      <c r="E1119" s="28" t="s">
        <v>9554</v>
      </c>
      <c r="F1119" s="34" t="s">
        <v>8011</v>
      </c>
      <c r="G1119" s="28" t="s">
        <v>8663</v>
      </c>
      <c r="H1119" s="42" t="s">
        <v>8672</v>
      </c>
      <c r="I1119" s="28" t="s">
        <v>9555</v>
      </c>
      <c r="J1119" s="28" t="s">
        <v>8674</v>
      </c>
      <c r="K1119" s="28" t="s">
        <v>9569</v>
      </c>
      <c r="L1119" s="28" t="s">
        <v>9570</v>
      </c>
      <c r="M1119" s="28" t="s">
        <v>9573</v>
      </c>
      <c r="N1119" s="28" t="s">
        <v>8038</v>
      </c>
      <c r="O1119" s="28" t="s">
        <v>8670</v>
      </c>
      <c r="P1119" s="29" t="str">
        <f t="array" ref="P1119">IFERROR(XLOOKUP(A1119, '2_Capability_Map'!$C$2:$C$200, '2_Capability_Map'!$M$2:$M$200, "Active"), "Active")</f>
        <v>Active</v>
      </c>
    </row>
    <row r="1120" ht="15.75" customHeight="1">
      <c r="A1120" s="28" t="s">
        <v>1190</v>
      </c>
      <c r="B1120" s="28" t="s">
        <v>1191</v>
      </c>
      <c r="C1120" s="28" t="s">
        <v>8160</v>
      </c>
      <c r="D1120" s="28" t="s">
        <v>8161</v>
      </c>
      <c r="E1120" s="28" t="s">
        <v>8751</v>
      </c>
      <c r="F1120" s="34" t="s">
        <v>8011</v>
      </c>
      <c r="G1120" s="28" t="s">
        <v>8663</v>
      </c>
      <c r="H1120" s="42" t="s">
        <v>8672</v>
      </c>
      <c r="I1120" s="28" t="s">
        <v>8752</v>
      </c>
      <c r="J1120" s="28" t="s">
        <v>8674</v>
      </c>
      <c r="K1120" s="28" t="s">
        <v>9569</v>
      </c>
      <c r="L1120" s="28" t="s">
        <v>9570</v>
      </c>
      <c r="M1120" s="28" t="s">
        <v>9573</v>
      </c>
      <c r="N1120" s="28" t="s">
        <v>8753</v>
      </c>
      <c r="O1120" s="28" t="s">
        <v>8670</v>
      </c>
      <c r="P1120" s="29" t="str">
        <f t="array" ref="P1120">IFERROR(XLOOKUP(A1120, '2_Capability_Map'!$C$2:$C$200, '2_Capability_Map'!$M$2:$M$200, "Active"), "Active")</f>
        <v>Active</v>
      </c>
    </row>
    <row r="1121" ht="15.75" customHeight="1">
      <c r="A1121" s="28" t="s">
        <v>1190</v>
      </c>
      <c r="B1121" s="28" t="s">
        <v>1191</v>
      </c>
      <c r="C1121" s="28" t="s">
        <v>8160</v>
      </c>
      <c r="D1121" s="28" t="s">
        <v>8161</v>
      </c>
      <c r="E1121" s="28" t="s">
        <v>8754</v>
      </c>
      <c r="F1121" s="34" t="s">
        <v>8011</v>
      </c>
      <c r="G1121" s="28" t="s">
        <v>8663</v>
      </c>
      <c r="H1121" s="42" t="s">
        <v>8672</v>
      </c>
      <c r="I1121" s="28" t="s">
        <v>8755</v>
      </c>
      <c r="J1121" s="28" t="s">
        <v>8674</v>
      </c>
      <c r="K1121" s="28" t="s">
        <v>9569</v>
      </c>
      <c r="L1121" s="28" t="s">
        <v>9570</v>
      </c>
      <c r="M1121" s="28" t="s">
        <v>9573</v>
      </c>
      <c r="N1121" s="28" t="s">
        <v>8753</v>
      </c>
      <c r="O1121" s="28" t="s">
        <v>8670</v>
      </c>
      <c r="P1121" s="29" t="str">
        <f t="array" ref="P1121">IFERROR(XLOOKUP(A1121, '2_Capability_Map'!$C$2:$C$200, '2_Capability_Map'!$M$2:$M$200, "Active"), "Active")</f>
        <v>Active</v>
      </c>
    </row>
    <row r="1122" ht="15.75" customHeight="1">
      <c r="A1122" s="28" t="s">
        <v>1190</v>
      </c>
      <c r="B1122" s="28" t="s">
        <v>1191</v>
      </c>
      <c r="C1122" s="28" t="s">
        <v>8160</v>
      </c>
      <c r="D1122" s="28" t="s">
        <v>8161</v>
      </c>
      <c r="E1122" s="28" t="s">
        <v>8756</v>
      </c>
      <c r="F1122" s="34" t="s">
        <v>8011</v>
      </c>
      <c r="G1122" s="28" t="s">
        <v>8757</v>
      </c>
      <c r="H1122" s="30" t="s">
        <v>8758</v>
      </c>
      <c r="I1122" s="28" t="s">
        <v>8759</v>
      </c>
      <c r="J1122" s="28" t="s">
        <v>8674</v>
      </c>
      <c r="K1122" s="28" t="s">
        <v>9572</v>
      </c>
      <c r="L1122" s="28" t="s">
        <v>9570</v>
      </c>
      <c r="M1122" s="28" t="s">
        <v>9573</v>
      </c>
      <c r="N1122" s="28" t="s">
        <v>8753</v>
      </c>
      <c r="O1122" s="28" t="s">
        <v>8670</v>
      </c>
      <c r="P1122" s="29" t="str">
        <f t="array" ref="P1122">IFERROR(XLOOKUP(A1122, '2_Capability_Map'!$C$2:$C$200, '2_Capability_Map'!$M$2:$M$200, "Active"), "Active")</f>
        <v>Active</v>
      </c>
    </row>
    <row r="1123" ht="15.75" customHeight="1">
      <c r="A1123" s="28" t="s">
        <v>1190</v>
      </c>
      <c r="B1123" s="28" t="s">
        <v>1191</v>
      </c>
      <c r="C1123" s="28" t="s">
        <v>8160</v>
      </c>
      <c r="D1123" s="28" t="s">
        <v>8161</v>
      </c>
      <c r="E1123" s="28" t="s">
        <v>8937</v>
      </c>
      <c r="F1123" s="34" t="s">
        <v>8011</v>
      </c>
      <c r="G1123" s="28" t="s">
        <v>8663</v>
      </c>
      <c r="H1123" s="41" t="s">
        <v>8664</v>
      </c>
      <c r="I1123" s="28" t="s">
        <v>8938</v>
      </c>
      <c r="J1123" s="28" t="s">
        <v>8666</v>
      </c>
      <c r="K1123" s="28" t="s">
        <v>9574</v>
      </c>
      <c r="L1123" s="28" t="s">
        <v>9570</v>
      </c>
      <c r="M1123" s="28" t="s">
        <v>9573</v>
      </c>
      <c r="N1123" s="28" t="s">
        <v>8753</v>
      </c>
      <c r="O1123" s="28" t="s">
        <v>8670</v>
      </c>
      <c r="P1123" s="29" t="str">
        <f t="array" ref="P1123">IFERROR(XLOOKUP(A1123, '2_Capability_Map'!$C$2:$C$200, '2_Capability_Map'!$M$2:$M$200, "Active"), "Active")</f>
        <v>Active</v>
      </c>
    </row>
    <row r="1124" ht="15.75" customHeight="1">
      <c r="A1124" s="28" t="s">
        <v>1190</v>
      </c>
      <c r="B1124" s="28" t="s">
        <v>1191</v>
      </c>
      <c r="C1124" s="28" t="s">
        <v>8160</v>
      </c>
      <c r="D1124" s="28" t="s">
        <v>8161</v>
      </c>
      <c r="E1124" s="28" t="s">
        <v>8941</v>
      </c>
      <c r="F1124" s="34" t="s">
        <v>8011</v>
      </c>
      <c r="G1124" s="28" t="s">
        <v>8736</v>
      </c>
      <c r="H1124" s="42" t="s">
        <v>8672</v>
      </c>
      <c r="I1124" s="28" t="s">
        <v>8942</v>
      </c>
      <c r="J1124" s="28" t="s">
        <v>8674</v>
      </c>
      <c r="K1124" s="28" t="s">
        <v>9569</v>
      </c>
      <c r="L1124" s="28" t="s">
        <v>9570</v>
      </c>
      <c r="M1124" s="28" t="s">
        <v>9573</v>
      </c>
      <c r="N1124" s="28" t="s">
        <v>8943</v>
      </c>
      <c r="O1124" s="28" t="s">
        <v>8670</v>
      </c>
      <c r="P1124" s="29" t="str">
        <f t="array" ref="P1124">IFERROR(XLOOKUP(A1124, '2_Capability_Map'!$C$2:$C$200, '2_Capability_Map'!$M$2:$M$200, "Active"), "Active")</f>
        <v>Active</v>
      </c>
    </row>
    <row r="1125" ht="15.75" customHeight="1">
      <c r="A1125" s="28" t="s">
        <v>1190</v>
      </c>
      <c r="B1125" s="28" t="s">
        <v>1191</v>
      </c>
      <c r="C1125" s="28" t="s">
        <v>8071</v>
      </c>
      <c r="D1125" s="28" t="s">
        <v>9480</v>
      </c>
      <c r="E1125" s="28" t="s">
        <v>9481</v>
      </c>
      <c r="F1125" s="34" t="s">
        <v>8011</v>
      </c>
      <c r="G1125" s="28" t="s">
        <v>8663</v>
      </c>
      <c r="H1125" s="41" t="s">
        <v>8664</v>
      </c>
      <c r="I1125" s="28" t="s">
        <v>9482</v>
      </c>
      <c r="J1125" s="28" t="s">
        <v>8666</v>
      </c>
      <c r="K1125" s="28" t="s">
        <v>9574</v>
      </c>
      <c r="L1125" s="28" t="s">
        <v>9570</v>
      </c>
      <c r="M1125" s="28" t="s">
        <v>9573</v>
      </c>
      <c r="N1125" s="28" t="s">
        <v>8743</v>
      </c>
      <c r="O1125" s="28" t="s">
        <v>8670</v>
      </c>
      <c r="P1125" s="29" t="str">
        <f t="array" ref="P1125">IFERROR(XLOOKUP(A1125, '2_Capability_Map'!$C$2:$C$200, '2_Capability_Map'!$M$2:$M$200, "Active"), "Active")</f>
        <v>Active</v>
      </c>
    </row>
    <row r="1126" ht="15.75" customHeight="1">
      <c r="A1126" s="28" t="s">
        <v>1195</v>
      </c>
      <c r="B1126" s="28" t="s">
        <v>1196</v>
      </c>
      <c r="C1126" s="28" t="s">
        <v>8203</v>
      </c>
      <c r="D1126" s="28" t="s">
        <v>9544</v>
      </c>
      <c r="E1126" s="28" t="s">
        <v>9545</v>
      </c>
      <c r="F1126" s="34" t="s">
        <v>8011</v>
      </c>
      <c r="G1126" s="28" t="s">
        <v>8663</v>
      </c>
      <c r="H1126" s="42" t="s">
        <v>8672</v>
      </c>
      <c r="I1126" s="28" t="s">
        <v>9546</v>
      </c>
      <c r="J1126" s="28" t="s">
        <v>8674</v>
      </c>
      <c r="K1126" s="28" t="s">
        <v>9575</v>
      </c>
      <c r="L1126" s="28" t="s">
        <v>9576</v>
      </c>
      <c r="M1126" s="28" t="s">
        <v>9577</v>
      </c>
      <c r="N1126" s="28" t="s">
        <v>8215</v>
      </c>
      <c r="O1126" s="28" t="s">
        <v>8670</v>
      </c>
      <c r="P1126" s="29" t="str">
        <f t="array" ref="P1126">IFERROR(XLOOKUP(A1126, '2_Capability_Map'!$C$2:$C$200, '2_Capability_Map'!$M$2:$M$200, "Active"), "Active")</f>
        <v>Active</v>
      </c>
    </row>
    <row r="1127" ht="15.75" customHeight="1">
      <c r="A1127" s="28" t="s">
        <v>1195</v>
      </c>
      <c r="B1127" s="28" t="s">
        <v>1196</v>
      </c>
      <c r="C1127" s="28" t="s">
        <v>8203</v>
      </c>
      <c r="D1127" s="28" t="s">
        <v>9544</v>
      </c>
      <c r="E1127" s="28" t="s">
        <v>9550</v>
      </c>
      <c r="F1127" s="34" t="s">
        <v>8011</v>
      </c>
      <c r="G1127" s="28" t="s">
        <v>8663</v>
      </c>
      <c r="H1127" s="30" t="s">
        <v>8758</v>
      </c>
      <c r="I1127" s="28" t="s">
        <v>9551</v>
      </c>
      <c r="J1127" s="28" t="s">
        <v>8674</v>
      </c>
      <c r="K1127" s="28" t="s">
        <v>9578</v>
      </c>
      <c r="L1127" s="28" t="s">
        <v>9576</v>
      </c>
      <c r="M1127" s="28" t="s">
        <v>9579</v>
      </c>
      <c r="N1127" s="28" t="s">
        <v>8215</v>
      </c>
      <c r="O1127" s="28" t="s">
        <v>8670</v>
      </c>
      <c r="P1127" s="29" t="str">
        <f t="array" ref="P1127">IFERROR(XLOOKUP(A1127, '2_Capability_Map'!$C$2:$C$200, '2_Capability_Map'!$M$2:$M$200, "Active"), "Active")</f>
        <v>Active</v>
      </c>
    </row>
    <row r="1128" ht="15.75" customHeight="1">
      <c r="A1128" s="28" t="s">
        <v>1195</v>
      </c>
      <c r="B1128" s="28" t="s">
        <v>1196</v>
      </c>
      <c r="C1128" s="28" t="s">
        <v>8203</v>
      </c>
      <c r="D1128" s="28" t="s">
        <v>9544</v>
      </c>
      <c r="E1128" s="28" t="s">
        <v>9554</v>
      </c>
      <c r="F1128" s="34" t="s">
        <v>8011</v>
      </c>
      <c r="G1128" s="28" t="s">
        <v>8663</v>
      </c>
      <c r="H1128" s="42" t="s">
        <v>8672</v>
      </c>
      <c r="I1128" s="28" t="s">
        <v>9555</v>
      </c>
      <c r="J1128" s="28" t="s">
        <v>8674</v>
      </c>
      <c r="K1128" s="28" t="s">
        <v>9575</v>
      </c>
      <c r="L1128" s="28" t="s">
        <v>9576</v>
      </c>
      <c r="M1128" s="28" t="s">
        <v>9579</v>
      </c>
      <c r="N1128" s="28" t="s">
        <v>8038</v>
      </c>
      <c r="O1128" s="28" t="s">
        <v>8670</v>
      </c>
      <c r="P1128" s="29" t="str">
        <f t="array" ref="P1128">IFERROR(XLOOKUP(A1128, '2_Capability_Map'!$C$2:$C$200, '2_Capability_Map'!$M$2:$M$200, "Active"), "Active")</f>
        <v>Active</v>
      </c>
    </row>
    <row r="1129" ht="15.75" customHeight="1">
      <c r="A1129" s="28" t="s">
        <v>1195</v>
      </c>
      <c r="B1129" s="28" t="s">
        <v>1196</v>
      </c>
      <c r="C1129" s="28" t="s">
        <v>8160</v>
      </c>
      <c r="D1129" s="28" t="s">
        <v>8161</v>
      </c>
      <c r="E1129" s="28" t="s">
        <v>8751</v>
      </c>
      <c r="F1129" s="34" t="s">
        <v>8011</v>
      </c>
      <c r="G1129" s="28" t="s">
        <v>8663</v>
      </c>
      <c r="H1129" s="42" t="s">
        <v>8672</v>
      </c>
      <c r="I1129" s="28" t="s">
        <v>8752</v>
      </c>
      <c r="J1129" s="28" t="s">
        <v>8674</v>
      </c>
      <c r="K1129" s="28" t="s">
        <v>9575</v>
      </c>
      <c r="L1129" s="28" t="s">
        <v>9576</v>
      </c>
      <c r="M1129" s="28" t="s">
        <v>9579</v>
      </c>
      <c r="N1129" s="28" t="s">
        <v>8753</v>
      </c>
      <c r="O1129" s="28" t="s">
        <v>8670</v>
      </c>
      <c r="P1129" s="29" t="str">
        <f t="array" ref="P1129">IFERROR(XLOOKUP(A1129, '2_Capability_Map'!$C$2:$C$200, '2_Capability_Map'!$M$2:$M$200, "Active"), "Active")</f>
        <v>Active</v>
      </c>
    </row>
    <row r="1130" ht="15.75" customHeight="1">
      <c r="A1130" s="28" t="s">
        <v>1195</v>
      </c>
      <c r="B1130" s="28" t="s">
        <v>1196</v>
      </c>
      <c r="C1130" s="28" t="s">
        <v>8160</v>
      </c>
      <c r="D1130" s="28" t="s">
        <v>8161</v>
      </c>
      <c r="E1130" s="28" t="s">
        <v>8754</v>
      </c>
      <c r="F1130" s="34" t="s">
        <v>8011</v>
      </c>
      <c r="G1130" s="28" t="s">
        <v>8663</v>
      </c>
      <c r="H1130" s="42" t="s">
        <v>8672</v>
      </c>
      <c r="I1130" s="28" t="s">
        <v>8755</v>
      </c>
      <c r="J1130" s="28" t="s">
        <v>8674</v>
      </c>
      <c r="K1130" s="28" t="s">
        <v>9575</v>
      </c>
      <c r="L1130" s="28" t="s">
        <v>9576</v>
      </c>
      <c r="M1130" s="28" t="s">
        <v>9579</v>
      </c>
      <c r="N1130" s="28" t="s">
        <v>8753</v>
      </c>
      <c r="O1130" s="28" t="s">
        <v>8670</v>
      </c>
      <c r="P1130" s="29" t="str">
        <f t="array" ref="P1130">IFERROR(XLOOKUP(A1130, '2_Capability_Map'!$C$2:$C$200, '2_Capability_Map'!$M$2:$M$200, "Active"), "Active")</f>
        <v>Active</v>
      </c>
    </row>
    <row r="1131" ht="15.75" customHeight="1">
      <c r="A1131" s="28" t="s">
        <v>1195</v>
      </c>
      <c r="B1131" s="28" t="s">
        <v>1196</v>
      </c>
      <c r="C1131" s="28" t="s">
        <v>8160</v>
      </c>
      <c r="D1131" s="28" t="s">
        <v>8161</v>
      </c>
      <c r="E1131" s="28" t="s">
        <v>8756</v>
      </c>
      <c r="F1131" s="34" t="s">
        <v>8011</v>
      </c>
      <c r="G1131" s="28" t="s">
        <v>8757</v>
      </c>
      <c r="H1131" s="30" t="s">
        <v>8758</v>
      </c>
      <c r="I1131" s="28" t="s">
        <v>8759</v>
      </c>
      <c r="J1131" s="28" t="s">
        <v>8674</v>
      </c>
      <c r="K1131" s="28" t="s">
        <v>9578</v>
      </c>
      <c r="L1131" s="28" t="s">
        <v>9576</v>
      </c>
      <c r="M1131" s="28" t="s">
        <v>9579</v>
      </c>
      <c r="N1131" s="28" t="s">
        <v>8753</v>
      </c>
      <c r="O1131" s="28" t="s">
        <v>8670</v>
      </c>
      <c r="P1131" s="29" t="str">
        <f t="array" ref="P1131">IFERROR(XLOOKUP(A1131, '2_Capability_Map'!$C$2:$C$200, '2_Capability_Map'!$M$2:$M$200, "Active"), "Active")</f>
        <v>Active</v>
      </c>
    </row>
    <row r="1132" ht="15.75" customHeight="1">
      <c r="A1132" s="28" t="s">
        <v>1195</v>
      </c>
      <c r="B1132" s="28" t="s">
        <v>1196</v>
      </c>
      <c r="C1132" s="28" t="s">
        <v>8160</v>
      </c>
      <c r="D1132" s="28" t="s">
        <v>8161</v>
      </c>
      <c r="E1132" s="28" t="s">
        <v>8937</v>
      </c>
      <c r="F1132" s="34" t="s">
        <v>8011</v>
      </c>
      <c r="G1132" s="28" t="s">
        <v>8663</v>
      </c>
      <c r="H1132" s="41" t="s">
        <v>8664</v>
      </c>
      <c r="I1132" s="28" t="s">
        <v>8938</v>
      </c>
      <c r="J1132" s="28" t="s">
        <v>8666</v>
      </c>
      <c r="K1132" s="28" t="s">
        <v>9580</v>
      </c>
      <c r="L1132" s="28" t="s">
        <v>9576</v>
      </c>
      <c r="M1132" s="28" t="s">
        <v>9579</v>
      </c>
      <c r="N1132" s="28" t="s">
        <v>8753</v>
      </c>
      <c r="O1132" s="28" t="s">
        <v>8670</v>
      </c>
      <c r="P1132" s="29" t="str">
        <f t="array" ref="P1132">IFERROR(XLOOKUP(A1132, '2_Capability_Map'!$C$2:$C$200, '2_Capability_Map'!$M$2:$M$200, "Active"), "Active")</f>
        <v>Active</v>
      </c>
    </row>
    <row r="1133" ht="15.75" customHeight="1">
      <c r="A1133" s="28" t="s">
        <v>1195</v>
      </c>
      <c r="B1133" s="28" t="s">
        <v>1196</v>
      </c>
      <c r="C1133" s="28" t="s">
        <v>8160</v>
      </c>
      <c r="D1133" s="28" t="s">
        <v>8161</v>
      </c>
      <c r="E1133" s="28" t="s">
        <v>8941</v>
      </c>
      <c r="F1133" s="34" t="s">
        <v>8011</v>
      </c>
      <c r="G1133" s="28" t="s">
        <v>8736</v>
      </c>
      <c r="H1133" s="42" t="s">
        <v>8672</v>
      </c>
      <c r="I1133" s="28" t="s">
        <v>8942</v>
      </c>
      <c r="J1133" s="28" t="s">
        <v>8674</v>
      </c>
      <c r="K1133" s="28" t="s">
        <v>9575</v>
      </c>
      <c r="L1133" s="28" t="s">
        <v>9576</v>
      </c>
      <c r="M1133" s="28" t="s">
        <v>9579</v>
      </c>
      <c r="N1133" s="28" t="s">
        <v>8943</v>
      </c>
      <c r="O1133" s="28" t="s">
        <v>8670</v>
      </c>
      <c r="P1133" s="29" t="str">
        <f t="array" ref="P1133">IFERROR(XLOOKUP(A1133, '2_Capability_Map'!$C$2:$C$200, '2_Capability_Map'!$M$2:$M$200, "Active"), "Active")</f>
        <v>Active</v>
      </c>
    </row>
    <row r="1134" ht="15.75" customHeight="1">
      <c r="A1134" s="28" t="s">
        <v>1195</v>
      </c>
      <c r="B1134" s="28" t="s">
        <v>1196</v>
      </c>
      <c r="C1134" s="28" t="s">
        <v>8071</v>
      </c>
      <c r="D1134" s="28" t="s">
        <v>9480</v>
      </c>
      <c r="E1134" s="28" t="s">
        <v>9481</v>
      </c>
      <c r="F1134" s="34" t="s">
        <v>8011</v>
      </c>
      <c r="G1134" s="28" t="s">
        <v>8663</v>
      </c>
      <c r="H1134" s="41" t="s">
        <v>8664</v>
      </c>
      <c r="I1134" s="28" t="s">
        <v>9482</v>
      </c>
      <c r="J1134" s="28" t="s">
        <v>8666</v>
      </c>
      <c r="K1134" s="28" t="s">
        <v>9580</v>
      </c>
      <c r="L1134" s="28" t="s">
        <v>9576</v>
      </c>
      <c r="M1134" s="28" t="s">
        <v>9579</v>
      </c>
      <c r="N1134" s="28" t="s">
        <v>8743</v>
      </c>
      <c r="O1134" s="28" t="s">
        <v>8670</v>
      </c>
      <c r="P1134" s="29" t="str">
        <f t="array" ref="P1134">IFERROR(XLOOKUP(A1134, '2_Capability_Map'!$C$2:$C$200, '2_Capability_Map'!$M$2:$M$200, "Active"), "Active")</f>
        <v>Active</v>
      </c>
    </row>
    <row r="1135" ht="15.75" customHeight="1">
      <c r="A1135" s="28" t="s">
        <v>1200</v>
      </c>
      <c r="B1135" s="28" t="s">
        <v>1201</v>
      </c>
      <c r="C1135" s="28" t="s">
        <v>8203</v>
      </c>
      <c r="D1135" s="28" t="s">
        <v>9544</v>
      </c>
      <c r="E1135" s="28" t="s">
        <v>9545</v>
      </c>
      <c r="F1135" s="34" t="s">
        <v>8011</v>
      </c>
      <c r="G1135" s="28" t="s">
        <v>8663</v>
      </c>
      <c r="H1135" s="42" t="s">
        <v>8672</v>
      </c>
      <c r="I1135" s="28" t="s">
        <v>9546</v>
      </c>
      <c r="J1135" s="28" t="s">
        <v>8674</v>
      </c>
      <c r="K1135" s="28" t="s">
        <v>9581</v>
      </c>
      <c r="L1135" s="28" t="s">
        <v>9582</v>
      </c>
      <c r="M1135" s="28" t="s">
        <v>9583</v>
      </c>
      <c r="N1135" s="28" t="s">
        <v>8215</v>
      </c>
      <c r="O1135" s="28" t="s">
        <v>8670</v>
      </c>
      <c r="P1135" s="29" t="str">
        <f t="array" ref="P1135">IFERROR(XLOOKUP(A1135, '2_Capability_Map'!$C$2:$C$200, '2_Capability_Map'!$M$2:$M$200, "Active"), "Active")</f>
        <v>Active</v>
      </c>
    </row>
    <row r="1136" ht="15.75" customHeight="1">
      <c r="A1136" s="28" t="s">
        <v>1200</v>
      </c>
      <c r="B1136" s="28" t="s">
        <v>1201</v>
      </c>
      <c r="C1136" s="28" t="s">
        <v>8203</v>
      </c>
      <c r="D1136" s="28" t="s">
        <v>9544</v>
      </c>
      <c r="E1136" s="28" t="s">
        <v>9550</v>
      </c>
      <c r="F1136" s="34" t="s">
        <v>8011</v>
      </c>
      <c r="G1136" s="28" t="s">
        <v>8663</v>
      </c>
      <c r="H1136" s="30" t="s">
        <v>8758</v>
      </c>
      <c r="I1136" s="28" t="s">
        <v>9551</v>
      </c>
      <c r="J1136" s="28" t="s">
        <v>8674</v>
      </c>
      <c r="K1136" s="28" t="s">
        <v>9584</v>
      </c>
      <c r="L1136" s="28" t="s">
        <v>9582</v>
      </c>
      <c r="M1136" s="28" t="s">
        <v>9585</v>
      </c>
      <c r="N1136" s="28" t="s">
        <v>8215</v>
      </c>
      <c r="O1136" s="28" t="s">
        <v>8670</v>
      </c>
      <c r="P1136" s="29" t="str">
        <f t="array" ref="P1136">IFERROR(XLOOKUP(A1136, '2_Capability_Map'!$C$2:$C$200, '2_Capability_Map'!$M$2:$M$200, "Active"), "Active")</f>
        <v>Active</v>
      </c>
    </row>
    <row r="1137" ht="15.75" customHeight="1">
      <c r="A1137" s="28" t="s">
        <v>1200</v>
      </c>
      <c r="B1137" s="28" t="s">
        <v>1201</v>
      </c>
      <c r="C1137" s="28" t="s">
        <v>8203</v>
      </c>
      <c r="D1137" s="28" t="s">
        <v>9544</v>
      </c>
      <c r="E1137" s="28" t="s">
        <v>9554</v>
      </c>
      <c r="F1137" s="34" t="s">
        <v>8011</v>
      </c>
      <c r="G1137" s="28" t="s">
        <v>8663</v>
      </c>
      <c r="H1137" s="42" t="s">
        <v>8672</v>
      </c>
      <c r="I1137" s="28" t="s">
        <v>9555</v>
      </c>
      <c r="J1137" s="28" t="s">
        <v>8674</v>
      </c>
      <c r="K1137" s="28" t="s">
        <v>9581</v>
      </c>
      <c r="L1137" s="28" t="s">
        <v>9582</v>
      </c>
      <c r="M1137" s="28" t="s">
        <v>9585</v>
      </c>
      <c r="N1137" s="28" t="s">
        <v>8038</v>
      </c>
      <c r="O1137" s="28" t="s">
        <v>8670</v>
      </c>
      <c r="P1137" s="29" t="str">
        <f t="array" ref="P1137">IFERROR(XLOOKUP(A1137, '2_Capability_Map'!$C$2:$C$200, '2_Capability_Map'!$M$2:$M$200, "Active"), "Active")</f>
        <v>Active</v>
      </c>
    </row>
    <row r="1138" ht="15.75" customHeight="1">
      <c r="A1138" s="28" t="s">
        <v>1200</v>
      </c>
      <c r="B1138" s="28" t="s">
        <v>1201</v>
      </c>
      <c r="C1138" s="28" t="s">
        <v>8160</v>
      </c>
      <c r="D1138" s="28" t="s">
        <v>8161</v>
      </c>
      <c r="E1138" s="28" t="s">
        <v>8751</v>
      </c>
      <c r="F1138" s="34" t="s">
        <v>8011</v>
      </c>
      <c r="G1138" s="28" t="s">
        <v>8663</v>
      </c>
      <c r="H1138" s="42" t="s">
        <v>8672</v>
      </c>
      <c r="I1138" s="28" t="s">
        <v>8752</v>
      </c>
      <c r="J1138" s="28" t="s">
        <v>8674</v>
      </c>
      <c r="K1138" s="28" t="s">
        <v>9581</v>
      </c>
      <c r="L1138" s="28" t="s">
        <v>9582</v>
      </c>
      <c r="M1138" s="28" t="s">
        <v>9585</v>
      </c>
      <c r="N1138" s="28" t="s">
        <v>8753</v>
      </c>
      <c r="O1138" s="28" t="s">
        <v>8670</v>
      </c>
      <c r="P1138" s="29" t="str">
        <f t="array" ref="P1138">IFERROR(XLOOKUP(A1138, '2_Capability_Map'!$C$2:$C$200, '2_Capability_Map'!$M$2:$M$200, "Active"), "Active")</f>
        <v>Active</v>
      </c>
    </row>
    <row r="1139" ht="15.75" customHeight="1">
      <c r="A1139" s="28" t="s">
        <v>1200</v>
      </c>
      <c r="B1139" s="28" t="s">
        <v>1201</v>
      </c>
      <c r="C1139" s="28" t="s">
        <v>8160</v>
      </c>
      <c r="D1139" s="28" t="s">
        <v>8161</v>
      </c>
      <c r="E1139" s="28" t="s">
        <v>8754</v>
      </c>
      <c r="F1139" s="34" t="s">
        <v>8011</v>
      </c>
      <c r="G1139" s="28" t="s">
        <v>8663</v>
      </c>
      <c r="H1139" s="42" t="s">
        <v>8672</v>
      </c>
      <c r="I1139" s="28" t="s">
        <v>8755</v>
      </c>
      <c r="J1139" s="28" t="s">
        <v>8674</v>
      </c>
      <c r="K1139" s="28" t="s">
        <v>9581</v>
      </c>
      <c r="L1139" s="28" t="s">
        <v>9582</v>
      </c>
      <c r="M1139" s="28" t="s">
        <v>9585</v>
      </c>
      <c r="N1139" s="28" t="s">
        <v>8753</v>
      </c>
      <c r="O1139" s="28" t="s">
        <v>8670</v>
      </c>
      <c r="P1139" s="29" t="str">
        <f t="array" ref="P1139">IFERROR(XLOOKUP(A1139, '2_Capability_Map'!$C$2:$C$200, '2_Capability_Map'!$M$2:$M$200, "Active"), "Active")</f>
        <v>Active</v>
      </c>
    </row>
    <row r="1140" ht="15.75" customHeight="1">
      <c r="A1140" s="28" t="s">
        <v>1200</v>
      </c>
      <c r="B1140" s="28" t="s">
        <v>1201</v>
      </c>
      <c r="C1140" s="28" t="s">
        <v>8160</v>
      </c>
      <c r="D1140" s="28" t="s">
        <v>8161</v>
      </c>
      <c r="E1140" s="28" t="s">
        <v>8756</v>
      </c>
      <c r="F1140" s="34" t="s">
        <v>8011</v>
      </c>
      <c r="G1140" s="28" t="s">
        <v>8757</v>
      </c>
      <c r="H1140" s="30" t="s">
        <v>8758</v>
      </c>
      <c r="I1140" s="28" t="s">
        <v>8759</v>
      </c>
      <c r="J1140" s="28" t="s">
        <v>8674</v>
      </c>
      <c r="K1140" s="28" t="s">
        <v>9584</v>
      </c>
      <c r="L1140" s="28" t="s">
        <v>9582</v>
      </c>
      <c r="M1140" s="28" t="s">
        <v>9585</v>
      </c>
      <c r="N1140" s="28" t="s">
        <v>8753</v>
      </c>
      <c r="O1140" s="28" t="s">
        <v>8670</v>
      </c>
      <c r="P1140" s="29" t="str">
        <f t="array" ref="P1140">IFERROR(XLOOKUP(A1140, '2_Capability_Map'!$C$2:$C$200, '2_Capability_Map'!$M$2:$M$200, "Active"), "Active")</f>
        <v>Active</v>
      </c>
    </row>
    <row r="1141" ht="15.75" customHeight="1">
      <c r="A1141" s="28" t="s">
        <v>1200</v>
      </c>
      <c r="B1141" s="28" t="s">
        <v>1201</v>
      </c>
      <c r="C1141" s="28" t="s">
        <v>8160</v>
      </c>
      <c r="D1141" s="28" t="s">
        <v>8161</v>
      </c>
      <c r="E1141" s="28" t="s">
        <v>8937</v>
      </c>
      <c r="F1141" s="34" t="s">
        <v>8011</v>
      </c>
      <c r="G1141" s="28" t="s">
        <v>8663</v>
      </c>
      <c r="H1141" s="41" t="s">
        <v>8664</v>
      </c>
      <c r="I1141" s="28" t="s">
        <v>8938</v>
      </c>
      <c r="J1141" s="28" t="s">
        <v>8666</v>
      </c>
      <c r="K1141" s="28" t="s">
        <v>9586</v>
      </c>
      <c r="L1141" s="28" t="s">
        <v>9582</v>
      </c>
      <c r="M1141" s="28" t="s">
        <v>9585</v>
      </c>
      <c r="N1141" s="28" t="s">
        <v>8753</v>
      </c>
      <c r="O1141" s="28" t="s">
        <v>8670</v>
      </c>
      <c r="P1141" s="29" t="str">
        <f t="array" ref="P1141">IFERROR(XLOOKUP(A1141, '2_Capability_Map'!$C$2:$C$200, '2_Capability_Map'!$M$2:$M$200, "Active"), "Active")</f>
        <v>Active</v>
      </c>
    </row>
    <row r="1142" ht="15.75" customHeight="1">
      <c r="A1142" s="28" t="s">
        <v>1200</v>
      </c>
      <c r="B1142" s="28" t="s">
        <v>1201</v>
      </c>
      <c r="C1142" s="28" t="s">
        <v>8160</v>
      </c>
      <c r="D1142" s="28" t="s">
        <v>8161</v>
      </c>
      <c r="E1142" s="28" t="s">
        <v>8941</v>
      </c>
      <c r="F1142" s="34" t="s">
        <v>8011</v>
      </c>
      <c r="G1142" s="28" t="s">
        <v>8736</v>
      </c>
      <c r="H1142" s="42" t="s">
        <v>8672</v>
      </c>
      <c r="I1142" s="28" t="s">
        <v>8942</v>
      </c>
      <c r="J1142" s="28" t="s">
        <v>8674</v>
      </c>
      <c r="K1142" s="28" t="s">
        <v>9581</v>
      </c>
      <c r="L1142" s="28" t="s">
        <v>9582</v>
      </c>
      <c r="M1142" s="28" t="s">
        <v>9585</v>
      </c>
      <c r="N1142" s="28" t="s">
        <v>8943</v>
      </c>
      <c r="O1142" s="28" t="s">
        <v>8670</v>
      </c>
      <c r="P1142" s="29" t="str">
        <f t="array" ref="P1142">IFERROR(XLOOKUP(A1142, '2_Capability_Map'!$C$2:$C$200, '2_Capability_Map'!$M$2:$M$200, "Active"), "Active")</f>
        <v>Active</v>
      </c>
    </row>
    <row r="1143" ht="15.75" customHeight="1">
      <c r="A1143" s="28" t="s">
        <v>1200</v>
      </c>
      <c r="B1143" s="28" t="s">
        <v>1201</v>
      </c>
      <c r="C1143" s="28" t="s">
        <v>8071</v>
      </c>
      <c r="D1143" s="28" t="s">
        <v>9480</v>
      </c>
      <c r="E1143" s="28" t="s">
        <v>9481</v>
      </c>
      <c r="F1143" s="34" t="s">
        <v>8011</v>
      </c>
      <c r="G1143" s="28" t="s">
        <v>8663</v>
      </c>
      <c r="H1143" s="41" t="s">
        <v>8664</v>
      </c>
      <c r="I1143" s="28" t="s">
        <v>9482</v>
      </c>
      <c r="J1143" s="28" t="s">
        <v>8666</v>
      </c>
      <c r="K1143" s="28" t="s">
        <v>9586</v>
      </c>
      <c r="L1143" s="28" t="s">
        <v>9582</v>
      </c>
      <c r="M1143" s="28" t="s">
        <v>9585</v>
      </c>
      <c r="N1143" s="28" t="s">
        <v>8743</v>
      </c>
      <c r="O1143" s="28" t="s">
        <v>8670</v>
      </c>
      <c r="P1143" s="29" t="str">
        <f t="array" ref="P1143">IFERROR(XLOOKUP(A1143, '2_Capability_Map'!$C$2:$C$200, '2_Capability_Map'!$M$2:$M$200, "Active"), "Active")</f>
        <v>Active</v>
      </c>
    </row>
    <row r="1144" ht="15.75" customHeight="1">
      <c r="A1144" s="28" t="s">
        <v>1206</v>
      </c>
      <c r="B1144" s="28" t="s">
        <v>1207</v>
      </c>
      <c r="C1144" s="28" t="s">
        <v>8116</v>
      </c>
      <c r="D1144" s="28" t="s">
        <v>8727</v>
      </c>
      <c r="E1144" s="28" t="s">
        <v>1527</v>
      </c>
      <c r="F1144" s="34" t="s">
        <v>8011</v>
      </c>
      <c r="G1144" s="28" t="s">
        <v>8663</v>
      </c>
      <c r="H1144" s="42" t="s">
        <v>8672</v>
      </c>
      <c r="I1144" s="28" t="s">
        <v>8728</v>
      </c>
      <c r="J1144" s="28" t="s">
        <v>8674</v>
      </c>
      <c r="K1144" s="28" t="s">
        <v>9587</v>
      </c>
      <c r="L1144" s="28" t="s">
        <v>9588</v>
      </c>
      <c r="M1144" s="28" t="s">
        <v>8669</v>
      </c>
      <c r="N1144" s="28" t="s">
        <v>8038</v>
      </c>
      <c r="O1144" s="28" t="s">
        <v>8670</v>
      </c>
      <c r="P1144" s="29" t="str">
        <f t="array" ref="P1144">IFERROR(XLOOKUP(A1144, '2_Capability_Map'!$C$2:$C$200, '2_Capability_Map'!$M$2:$M$200, "Active"), "Active")</f>
        <v>Active</v>
      </c>
    </row>
    <row r="1145" ht="15.75" customHeight="1">
      <c r="A1145" s="28" t="s">
        <v>1206</v>
      </c>
      <c r="B1145" s="28" t="s">
        <v>1207</v>
      </c>
      <c r="C1145" s="28" t="s">
        <v>8116</v>
      </c>
      <c r="D1145" s="28" t="s">
        <v>8727</v>
      </c>
      <c r="E1145" s="28" t="s">
        <v>1555</v>
      </c>
      <c r="F1145" s="34" t="s">
        <v>8011</v>
      </c>
      <c r="G1145" s="28" t="s">
        <v>8663</v>
      </c>
      <c r="H1145" s="42" t="s">
        <v>8672</v>
      </c>
      <c r="I1145" s="28" t="s">
        <v>8730</v>
      </c>
      <c r="J1145" s="28" t="s">
        <v>8674</v>
      </c>
      <c r="K1145" s="28" t="s">
        <v>9587</v>
      </c>
      <c r="L1145" s="28" t="s">
        <v>9589</v>
      </c>
      <c r="M1145" s="28" t="s">
        <v>6699</v>
      </c>
      <c r="N1145" s="28" t="s">
        <v>8038</v>
      </c>
      <c r="O1145" s="28" t="s">
        <v>8670</v>
      </c>
      <c r="P1145" s="29" t="str">
        <f t="array" ref="P1145">IFERROR(XLOOKUP(A1145, '2_Capability_Map'!$C$2:$C$200, '2_Capability_Map'!$M$2:$M$200, "Active"), "Active")</f>
        <v>Active</v>
      </c>
    </row>
    <row r="1146" ht="15.75" customHeight="1">
      <c r="A1146" s="28" t="s">
        <v>1206</v>
      </c>
      <c r="B1146" s="28" t="s">
        <v>1207</v>
      </c>
      <c r="C1146" s="28" t="s">
        <v>8116</v>
      </c>
      <c r="D1146" s="28" t="s">
        <v>8727</v>
      </c>
      <c r="E1146" s="28" t="s">
        <v>8732</v>
      </c>
      <c r="F1146" s="34" t="s">
        <v>8011</v>
      </c>
      <c r="G1146" s="28" t="s">
        <v>8663</v>
      </c>
      <c r="H1146" s="42" t="s">
        <v>8672</v>
      </c>
      <c r="I1146" s="28" t="s">
        <v>8733</v>
      </c>
      <c r="J1146" s="28" t="s">
        <v>8674</v>
      </c>
      <c r="K1146" s="28" t="s">
        <v>9587</v>
      </c>
      <c r="L1146" s="28" t="s">
        <v>9588</v>
      </c>
      <c r="M1146" s="28" t="s">
        <v>8669</v>
      </c>
      <c r="N1146" s="28" t="s">
        <v>8038</v>
      </c>
      <c r="O1146" s="28" t="s">
        <v>8670</v>
      </c>
      <c r="P1146" s="29" t="str">
        <f t="array" ref="P1146">IFERROR(XLOOKUP(A1146, '2_Capability_Map'!$C$2:$C$200, '2_Capability_Map'!$M$2:$M$200, "Active"), "Active")</f>
        <v>Active</v>
      </c>
    </row>
    <row r="1147" ht="15.75" customHeight="1">
      <c r="A1147" s="28" t="s">
        <v>1206</v>
      </c>
      <c r="B1147" s="28" t="s">
        <v>1207</v>
      </c>
      <c r="C1147" s="28" t="s">
        <v>8071</v>
      </c>
      <c r="D1147" s="28" t="s">
        <v>9480</v>
      </c>
      <c r="E1147" s="28" t="s">
        <v>9481</v>
      </c>
      <c r="F1147" s="34" t="s">
        <v>8011</v>
      </c>
      <c r="G1147" s="28" t="s">
        <v>8663</v>
      </c>
      <c r="H1147" s="41" t="s">
        <v>8664</v>
      </c>
      <c r="I1147" s="28" t="s">
        <v>9482</v>
      </c>
      <c r="J1147" s="28" t="s">
        <v>8666</v>
      </c>
      <c r="K1147" s="28" t="s">
        <v>9590</v>
      </c>
      <c r="L1147" s="28" t="s">
        <v>6706</v>
      </c>
      <c r="M1147" s="28" t="s">
        <v>8669</v>
      </c>
      <c r="N1147" s="28" t="s">
        <v>8743</v>
      </c>
      <c r="O1147" s="28" t="s">
        <v>8670</v>
      </c>
      <c r="P1147" s="29" t="str">
        <f t="array" ref="P1147">IFERROR(XLOOKUP(A1147, '2_Capability_Map'!$C$2:$C$200, '2_Capability_Map'!$M$2:$M$200, "Active"), "Active")</f>
        <v>Active</v>
      </c>
    </row>
    <row r="1148" ht="15.75" customHeight="1">
      <c r="A1148" s="28" t="s">
        <v>1206</v>
      </c>
      <c r="B1148" s="28" t="s">
        <v>1207</v>
      </c>
      <c r="C1148" s="28" t="s">
        <v>8160</v>
      </c>
      <c r="D1148" s="28" t="s">
        <v>8161</v>
      </c>
      <c r="E1148" s="28" t="s">
        <v>8751</v>
      </c>
      <c r="F1148" s="34" t="s">
        <v>8011</v>
      </c>
      <c r="G1148" s="28" t="s">
        <v>8663</v>
      </c>
      <c r="H1148" s="42" t="s">
        <v>8672</v>
      </c>
      <c r="I1148" s="28" t="s">
        <v>8752</v>
      </c>
      <c r="J1148" s="28" t="s">
        <v>8674</v>
      </c>
      <c r="K1148" s="28" t="s">
        <v>9587</v>
      </c>
      <c r="L1148" s="28" t="s">
        <v>6706</v>
      </c>
      <c r="M1148" s="28" t="s">
        <v>8669</v>
      </c>
      <c r="N1148" s="28" t="s">
        <v>8753</v>
      </c>
      <c r="O1148" s="28" t="s">
        <v>8670</v>
      </c>
      <c r="P1148" s="29" t="str">
        <f t="array" ref="P1148">IFERROR(XLOOKUP(A1148, '2_Capability_Map'!$C$2:$C$200, '2_Capability_Map'!$M$2:$M$200, "Active"), "Active")</f>
        <v>Active</v>
      </c>
    </row>
    <row r="1149" ht="15.75" customHeight="1">
      <c r="A1149" s="28" t="s">
        <v>1206</v>
      </c>
      <c r="B1149" s="28" t="s">
        <v>1207</v>
      </c>
      <c r="C1149" s="28" t="s">
        <v>8160</v>
      </c>
      <c r="D1149" s="28" t="s">
        <v>8161</v>
      </c>
      <c r="E1149" s="28" t="s">
        <v>8754</v>
      </c>
      <c r="F1149" s="34" t="s">
        <v>8011</v>
      </c>
      <c r="G1149" s="28" t="s">
        <v>8663</v>
      </c>
      <c r="H1149" s="42" t="s">
        <v>8672</v>
      </c>
      <c r="I1149" s="28" t="s">
        <v>8755</v>
      </c>
      <c r="J1149" s="28" t="s">
        <v>8674</v>
      </c>
      <c r="K1149" s="28" t="s">
        <v>9587</v>
      </c>
      <c r="L1149" s="28" t="s">
        <v>9591</v>
      </c>
      <c r="M1149" s="28" t="s">
        <v>8669</v>
      </c>
      <c r="N1149" s="28" t="s">
        <v>8753</v>
      </c>
      <c r="O1149" s="28" t="s">
        <v>8670</v>
      </c>
      <c r="P1149" s="29" t="str">
        <f t="array" ref="P1149">IFERROR(XLOOKUP(A1149, '2_Capability_Map'!$C$2:$C$200, '2_Capability_Map'!$M$2:$M$200, "Active"), "Active")</f>
        <v>Active</v>
      </c>
    </row>
    <row r="1150" ht="15.75" customHeight="1">
      <c r="A1150" s="28" t="s">
        <v>1206</v>
      </c>
      <c r="B1150" s="28" t="s">
        <v>1207</v>
      </c>
      <c r="C1150" s="28" t="s">
        <v>8160</v>
      </c>
      <c r="D1150" s="28" t="s">
        <v>8161</v>
      </c>
      <c r="E1150" s="28" t="s">
        <v>8756</v>
      </c>
      <c r="F1150" s="34" t="s">
        <v>8011</v>
      </c>
      <c r="G1150" s="28" t="s">
        <v>8757</v>
      </c>
      <c r="H1150" s="30" t="s">
        <v>8758</v>
      </c>
      <c r="I1150" s="28" t="s">
        <v>8759</v>
      </c>
      <c r="J1150" s="28" t="s">
        <v>8674</v>
      </c>
      <c r="K1150" s="28" t="s">
        <v>9592</v>
      </c>
      <c r="L1150" s="28" t="s">
        <v>9593</v>
      </c>
      <c r="M1150" s="28" t="s">
        <v>8669</v>
      </c>
      <c r="N1150" s="28" t="s">
        <v>8753</v>
      </c>
      <c r="O1150" s="28" t="s">
        <v>8670</v>
      </c>
      <c r="P1150" s="29" t="str">
        <f t="array" ref="P1150">IFERROR(XLOOKUP(A1150, '2_Capability_Map'!$C$2:$C$200, '2_Capability_Map'!$M$2:$M$200, "Active"), "Active")</f>
        <v>Active</v>
      </c>
    </row>
    <row r="1151" ht="15.75" customHeight="1">
      <c r="A1151" s="28" t="s">
        <v>1206</v>
      </c>
      <c r="B1151" s="28" t="s">
        <v>1207</v>
      </c>
      <c r="C1151" s="28" t="s">
        <v>8160</v>
      </c>
      <c r="D1151" s="28" t="s">
        <v>8161</v>
      </c>
      <c r="E1151" s="28" t="s">
        <v>8937</v>
      </c>
      <c r="F1151" s="34" t="s">
        <v>8011</v>
      </c>
      <c r="G1151" s="28" t="s">
        <v>8663</v>
      </c>
      <c r="H1151" s="41" t="s">
        <v>8664</v>
      </c>
      <c r="I1151" s="28" t="s">
        <v>8938</v>
      </c>
      <c r="J1151" s="28" t="s">
        <v>8666</v>
      </c>
      <c r="K1151" s="28" t="s">
        <v>9590</v>
      </c>
      <c r="L1151" s="28" t="s">
        <v>6706</v>
      </c>
      <c r="M1151" s="28" t="s">
        <v>8669</v>
      </c>
      <c r="N1151" s="28" t="s">
        <v>8753</v>
      </c>
      <c r="O1151" s="28" t="s">
        <v>8670</v>
      </c>
      <c r="P1151" s="29" t="str">
        <f t="array" ref="P1151">IFERROR(XLOOKUP(A1151, '2_Capability_Map'!$C$2:$C$200, '2_Capability_Map'!$M$2:$M$200, "Active"), "Active")</f>
        <v>Active</v>
      </c>
    </row>
    <row r="1152" ht="15.75" customHeight="1">
      <c r="A1152" s="28" t="s">
        <v>1206</v>
      </c>
      <c r="B1152" s="28" t="s">
        <v>1207</v>
      </c>
      <c r="C1152" s="28" t="s">
        <v>8160</v>
      </c>
      <c r="D1152" s="28" t="s">
        <v>8161</v>
      </c>
      <c r="E1152" s="28" t="s">
        <v>8941</v>
      </c>
      <c r="F1152" s="34" t="s">
        <v>8011</v>
      </c>
      <c r="G1152" s="28" t="s">
        <v>8736</v>
      </c>
      <c r="H1152" s="42" t="s">
        <v>8672</v>
      </c>
      <c r="I1152" s="28" t="s">
        <v>8942</v>
      </c>
      <c r="J1152" s="28" t="s">
        <v>8674</v>
      </c>
      <c r="K1152" s="28" t="s">
        <v>9587</v>
      </c>
      <c r="L1152" s="28" t="s">
        <v>6706</v>
      </c>
      <c r="M1152" s="28" t="s">
        <v>8669</v>
      </c>
      <c r="N1152" s="28" t="s">
        <v>8943</v>
      </c>
      <c r="O1152" s="28" t="s">
        <v>8670</v>
      </c>
      <c r="P1152" s="29" t="str">
        <f t="array" ref="P1152">IFERROR(XLOOKUP(A1152, '2_Capability_Map'!$C$2:$C$200, '2_Capability_Map'!$M$2:$M$200, "Active"), "Active")</f>
        <v>Active</v>
      </c>
    </row>
    <row r="1153" ht="15.75" customHeight="1">
      <c r="A1153" s="28" t="s">
        <v>1214</v>
      </c>
      <c r="B1153" s="28" t="s">
        <v>1215</v>
      </c>
      <c r="C1153" s="28" t="s">
        <v>8116</v>
      </c>
      <c r="D1153" s="28" t="s">
        <v>8727</v>
      </c>
      <c r="E1153" s="28" t="s">
        <v>1527</v>
      </c>
      <c r="F1153" s="34" t="s">
        <v>8011</v>
      </c>
      <c r="G1153" s="28" t="s">
        <v>8663</v>
      </c>
      <c r="H1153" s="42" t="s">
        <v>8672</v>
      </c>
      <c r="I1153" s="28" t="s">
        <v>8728</v>
      </c>
      <c r="J1153" s="28" t="s">
        <v>8674</v>
      </c>
      <c r="K1153" s="28" t="s">
        <v>9594</v>
      </c>
      <c r="L1153" s="28" t="s">
        <v>9595</v>
      </c>
      <c r="M1153" s="28" t="s">
        <v>8669</v>
      </c>
      <c r="N1153" s="28" t="s">
        <v>8038</v>
      </c>
      <c r="O1153" s="28" t="s">
        <v>8670</v>
      </c>
      <c r="P1153" s="29" t="str">
        <f t="array" ref="P1153">IFERROR(XLOOKUP(A1153, '2_Capability_Map'!$C$2:$C$200, '2_Capability_Map'!$M$2:$M$200, "Active"), "Active")</f>
        <v>Active</v>
      </c>
    </row>
    <row r="1154" ht="15.75" customHeight="1">
      <c r="A1154" s="28" t="s">
        <v>1214</v>
      </c>
      <c r="B1154" s="28" t="s">
        <v>1215</v>
      </c>
      <c r="C1154" s="28" t="s">
        <v>8116</v>
      </c>
      <c r="D1154" s="28" t="s">
        <v>8727</v>
      </c>
      <c r="E1154" s="28" t="s">
        <v>1555</v>
      </c>
      <c r="F1154" s="34" t="s">
        <v>8011</v>
      </c>
      <c r="G1154" s="28" t="s">
        <v>8663</v>
      </c>
      <c r="H1154" s="42" t="s">
        <v>8672</v>
      </c>
      <c r="I1154" s="28" t="s">
        <v>8730</v>
      </c>
      <c r="J1154" s="28" t="s">
        <v>8674</v>
      </c>
      <c r="K1154" s="28" t="s">
        <v>9594</v>
      </c>
      <c r="L1154" s="28" t="s">
        <v>9596</v>
      </c>
      <c r="M1154" s="28" t="s">
        <v>6735</v>
      </c>
      <c r="N1154" s="28" t="s">
        <v>8038</v>
      </c>
      <c r="O1154" s="28" t="s">
        <v>8670</v>
      </c>
      <c r="P1154" s="29" t="str">
        <f t="array" ref="P1154">IFERROR(XLOOKUP(A1154, '2_Capability_Map'!$C$2:$C$200, '2_Capability_Map'!$M$2:$M$200, "Active"), "Active")</f>
        <v>Active</v>
      </c>
    </row>
    <row r="1155" ht="15.75" customHeight="1">
      <c r="A1155" s="28" t="s">
        <v>1214</v>
      </c>
      <c r="B1155" s="28" t="s">
        <v>1215</v>
      </c>
      <c r="C1155" s="28" t="s">
        <v>8116</v>
      </c>
      <c r="D1155" s="28" t="s">
        <v>8727</v>
      </c>
      <c r="E1155" s="28" t="s">
        <v>8732</v>
      </c>
      <c r="F1155" s="34" t="s">
        <v>8011</v>
      </c>
      <c r="G1155" s="28" t="s">
        <v>8663</v>
      </c>
      <c r="H1155" s="42" t="s">
        <v>8672</v>
      </c>
      <c r="I1155" s="28" t="s">
        <v>8733</v>
      </c>
      <c r="J1155" s="28" t="s">
        <v>8674</v>
      </c>
      <c r="K1155" s="28" t="s">
        <v>9594</v>
      </c>
      <c r="L1155" s="28" t="s">
        <v>9595</v>
      </c>
      <c r="M1155" s="28" t="s">
        <v>8669</v>
      </c>
      <c r="N1155" s="28" t="s">
        <v>8038</v>
      </c>
      <c r="O1155" s="28" t="s">
        <v>8670</v>
      </c>
      <c r="P1155" s="29" t="str">
        <f t="array" ref="P1155">IFERROR(XLOOKUP(A1155, '2_Capability_Map'!$C$2:$C$200, '2_Capability_Map'!$M$2:$M$200, "Active"), "Active")</f>
        <v>Active</v>
      </c>
    </row>
    <row r="1156" ht="15.75" customHeight="1">
      <c r="A1156" s="28" t="s">
        <v>1214</v>
      </c>
      <c r="B1156" s="28" t="s">
        <v>1215</v>
      </c>
      <c r="C1156" s="28" t="s">
        <v>8071</v>
      </c>
      <c r="D1156" s="28" t="s">
        <v>9480</v>
      </c>
      <c r="E1156" s="28" t="s">
        <v>9481</v>
      </c>
      <c r="F1156" s="34" t="s">
        <v>8011</v>
      </c>
      <c r="G1156" s="28" t="s">
        <v>8663</v>
      </c>
      <c r="H1156" s="41" t="s">
        <v>8664</v>
      </c>
      <c r="I1156" s="28" t="s">
        <v>9482</v>
      </c>
      <c r="J1156" s="28" t="s">
        <v>8666</v>
      </c>
      <c r="K1156" s="28" t="s">
        <v>9597</v>
      </c>
      <c r="L1156" s="28" t="s">
        <v>6724</v>
      </c>
      <c r="M1156" s="28" t="s">
        <v>8669</v>
      </c>
      <c r="N1156" s="28" t="s">
        <v>8743</v>
      </c>
      <c r="O1156" s="28" t="s">
        <v>8670</v>
      </c>
      <c r="P1156" s="29" t="str">
        <f t="array" ref="P1156">IFERROR(XLOOKUP(A1156, '2_Capability_Map'!$C$2:$C$200, '2_Capability_Map'!$M$2:$M$200, "Active"), "Active")</f>
        <v>Active</v>
      </c>
    </row>
    <row r="1157" ht="15.75" customHeight="1">
      <c r="A1157" s="28" t="s">
        <v>1214</v>
      </c>
      <c r="B1157" s="28" t="s">
        <v>1215</v>
      </c>
      <c r="C1157" s="28" t="s">
        <v>8160</v>
      </c>
      <c r="D1157" s="28" t="s">
        <v>8161</v>
      </c>
      <c r="E1157" s="28" t="s">
        <v>8751</v>
      </c>
      <c r="F1157" s="34" t="s">
        <v>8011</v>
      </c>
      <c r="G1157" s="28" t="s">
        <v>8663</v>
      </c>
      <c r="H1157" s="42" t="s">
        <v>8672</v>
      </c>
      <c r="I1157" s="28" t="s">
        <v>8752</v>
      </c>
      <c r="J1157" s="28" t="s">
        <v>8674</v>
      </c>
      <c r="K1157" s="28" t="s">
        <v>9594</v>
      </c>
      <c r="L1157" s="28" t="s">
        <v>6724</v>
      </c>
      <c r="M1157" s="28" t="s">
        <v>8669</v>
      </c>
      <c r="N1157" s="28" t="s">
        <v>8753</v>
      </c>
      <c r="O1157" s="28" t="s">
        <v>8670</v>
      </c>
      <c r="P1157" s="29" t="str">
        <f t="array" ref="P1157">IFERROR(XLOOKUP(A1157, '2_Capability_Map'!$C$2:$C$200, '2_Capability_Map'!$M$2:$M$200, "Active"), "Active")</f>
        <v>Active</v>
      </c>
    </row>
    <row r="1158" ht="15.75" customHeight="1">
      <c r="A1158" s="28" t="s">
        <v>1214</v>
      </c>
      <c r="B1158" s="28" t="s">
        <v>1215</v>
      </c>
      <c r="C1158" s="28" t="s">
        <v>8160</v>
      </c>
      <c r="D1158" s="28" t="s">
        <v>8161</v>
      </c>
      <c r="E1158" s="28" t="s">
        <v>8754</v>
      </c>
      <c r="F1158" s="34" t="s">
        <v>8011</v>
      </c>
      <c r="G1158" s="28" t="s">
        <v>8663</v>
      </c>
      <c r="H1158" s="42" t="s">
        <v>8672</v>
      </c>
      <c r="I1158" s="28" t="s">
        <v>8755</v>
      </c>
      <c r="J1158" s="28" t="s">
        <v>8674</v>
      </c>
      <c r="K1158" s="28" t="s">
        <v>9594</v>
      </c>
      <c r="L1158" s="28" t="s">
        <v>9598</v>
      </c>
      <c r="M1158" s="28" t="s">
        <v>8669</v>
      </c>
      <c r="N1158" s="28" t="s">
        <v>8753</v>
      </c>
      <c r="O1158" s="28" t="s">
        <v>8670</v>
      </c>
      <c r="P1158" s="29" t="str">
        <f t="array" ref="P1158">IFERROR(XLOOKUP(A1158, '2_Capability_Map'!$C$2:$C$200, '2_Capability_Map'!$M$2:$M$200, "Active"), "Active")</f>
        <v>Active</v>
      </c>
    </row>
    <row r="1159" ht="15.75" customHeight="1">
      <c r="A1159" s="28" t="s">
        <v>1214</v>
      </c>
      <c r="B1159" s="28" t="s">
        <v>1215</v>
      </c>
      <c r="C1159" s="28" t="s">
        <v>8160</v>
      </c>
      <c r="D1159" s="28" t="s">
        <v>8161</v>
      </c>
      <c r="E1159" s="28" t="s">
        <v>8756</v>
      </c>
      <c r="F1159" s="34" t="s">
        <v>8011</v>
      </c>
      <c r="G1159" s="28" t="s">
        <v>8757</v>
      </c>
      <c r="H1159" s="30" t="s">
        <v>8758</v>
      </c>
      <c r="I1159" s="28" t="s">
        <v>8759</v>
      </c>
      <c r="J1159" s="28" t="s">
        <v>8674</v>
      </c>
      <c r="K1159" s="28" t="s">
        <v>9599</v>
      </c>
      <c r="L1159" s="28" t="s">
        <v>9600</v>
      </c>
      <c r="M1159" s="28" t="s">
        <v>8669</v>
      </c>
      <c r="N1159" s="28" t="s">
        <v>8753</v>
      </c>
      <c r="O1159" s="28" t="s">
        <v>8670</v>
      </c>
      <c r="P1159" s="29" t="str">
        <f t="array" ref="P1159">IFERROR(XLOOKUP(A1159, '2_Capability_Map'!$C$2:$C$200, '2_Capability_Map'!$M$2:$M$200, "Active"), "Active")</f>
        <v>Active</v>
      </c>
    </row>
    <row r="1160" ht="15.75" customHeight="1">
      <c r="A1160" s="28" t="s">
        <v>1214</v>
      </c>
      <c r="B1160" s="28" t="s">
        <v>1215</v>
      </c>
      <c r="C1160" s="28" t="s">
        <v>8160</v>
      </c>
      <c r="D1160" s="28" t="s">
        <v>8161</v>
      </c>
      <c r="E1160" s="28" t="s">
        <v>8937</v>
      </c>
      <c r="F1160" s="34" t="s">
        <v>8011</v>
      </c>
      <c r="G1160" s="28" t="s">
        <v>8663</v>
      </c>
      <c r="H1160" s="41" t="s">
        <v>8664</v>
      </c>
      <c r="I1160" s="28" t="s">
        <v>8938</v>
      </c>
      <c r="J1160" s="28" t="s">
        <v>8666</v>
      </c>
      <c r="K1160" s="28" t="s">
        <v>9597</v>
      </c>
      <c r="L1160" s="28" t="s">
        <v>6724</v>
      </c>
      <c r="M1160" s="28" t="s">
        <v>8669</v>
      </c>
      <c r="N1160" s="28" t="s">
        <v>8753</v>
      </c>
      <c r="O1160" s="28" t="s">
        <v>8670</v>
      </c>
      <c r="P1160" s="29" t="str">
        <f t="array" ref="P1160">IFERROR(XLOOKUP(A1160, '2_Capability_Map'!$C$2:$C$200, '2_Capability_Map'!$M$2:$M$200, "Active"), "Active")</f>
        <v>Active</v>
      </c>
    </row>
    <row r="1161" ht="15.75" customHeight="1">
      <c r="A1161" s="28" t="s">
        <v>1214</v>
      </c>
      <c r="B1161" s="28" t="s">
        <v>1215</v>
      </c>
      <c r="C1161" s="28" t="s">
        <v>8160</v>
      </c>
      <c r="D1161" s="28" t="s">
        <v>8161</v>
      </c>
      <c r="E1161" s="28" t="s">
        <v>8941</v>
      </c>
      <c r="F1161" s="34" t="s">
        <v>8011</v>
      </c>
      <c r="G1161" s="28" t="s">
        <v>8736</v>
      </c>
      <c r="H1161" s="42" t="s">
        <v>8672</v>
      </c>
      <c r="I1161" s="28" t="s">
        <v>8942</v>
      </c>
      <c r="J1161" s="28" t="s">
        <v>8674</v>
      </c>
      <c r="K1161" s="28" t="s">
        <v>9594</v>
      </c>
      <c r="L1161" s="28" t="s">
        <v>6724</v>
      </c>
      <c r="M1161" s="28" t="s">
        <v>8669</v>
      </c>
      <c r="N1161" s="28" t="s">
        <v>8943</v>
      </c>
      <c r="O1161" s="28" t="s">
        <v>8670</v>
      </c>
      <c r="P1161" s="29" t="str">
        <f t="array" ref="P1161">IFERROR(XLOOKUP(A1161, '2_Capability_Map'!$C$2:$C$200, '2_Capability_Map'!$M$2:$M$200, "Active"), "Active")</f>
        <v>Active</v>
      </c>
    </row>
    <row r="1162" ht="15.75" customHeight="1">
      <c r="A1162" s="28" t="s">
        <v>1219</v>
      </c>
      <c r="B1162" s="28" t="s">
        <v>1220</v>
      </c>
      <c r="C1162" s="28" t="s">
        <v>8116</v>
      </c>
      <c r="D1162" s="28" t="s">
        <v>8727</v>
      </c>
      <c r="E1162" s="28" t="s">
        <v>1527</v>
      </c>
      <c r="F1162" s="34" t="s">
        <v>8011</v>
      </c>
      <c r="G1162" s="28" t="s">
        <v>8663</v>
      </c>
      <c r="H1162" s="42" t="s">
        <v>8672</v>
      </c>
      <c r="I1162" s="28" t="s">
        <v>8728</v>
      </c>
      <c r="J1162" s="28" t="s">
        <v>8674</v>
      </c>
      <c r="K1162" s="28" t="s">
        <v>9601</v>
      </c>
      <c r="L1162" s="28" t="s">
        <v>9602</v>
      </c>
      <c r="M1162" s="28" t="s">
        <v>8669</v>
      </c>
      <c r="N1162" s="28" t="s">
        <v>8038</v>
      </c>
      <c r="O1162" s="28" t="s">
        <v>8670</v>
      </c>
      <c r="P1162" s="29" t="str">
        <f t="array" ref="P1162">IFERROR(XLOOKUP(A1162, '2_Capability_Map'!$C$2:$C$200, '2_Capability_Map'!$M$2:$M$200, "Active"), "Active")</f>
        <v>Active</v>
      </c>
    </row>
    <row r="1163" ht="15.75" customHeight="1">
      <c r="A1163" s="28" t="s">
        <v>1219</v>
      </c>
      <c r="B1163" s="28" t="s">
        <v>1220</v>
      </c>
      <c r="C1163" s="28" t="s">
        <v>8116</v>
      </c>
      <c r="D1163" s="28" t="s">
        <v>8727</v>
      </c>
      <c r="E1163" s="28" t="s">
        <v>1555</v>
      </c>
      <c r="F1163" s="34" t="s">
        <v>8011</v>
      </c>
      <c r="G1163" s="28" t="s">
        <v>8663</v>
      </c>
      <c r="H1163" s="42" t="s">
        <v>8672</v>
      </c>
      <c r="I1163" s="28" t="s">
        <v>8730</v>
      </c>
      <c r="J1163" s="28" t="s">
        <v>8674</v>
      </c>
      <c r="K1163" s="28" t="s">
        <v>9601</v>
      </c>
      <c r="L1163" s="28" t="s">
        <v>9603</v>
      </c>
      <c r="M1163" s="28" t="s">
        <v>6747</v>
      </c>
      <c r="N1163" s="28" t="s">
        <v>8038</v>
      </c>
      <c r="O1163" s="28" t="s">
        <v>8670</v>
      </c>
      <c r="P1163" s="29" t="str">
        <f t="array" ref="P1163">IFERROR(XLOOKUP(A1163, '2_Capability_Map'!$C$2:$C$200, '2_Capability_Map'!$M$2:$M$200, "Active"), "Active")</f>
        <v>Active</v>
      </c>
    </row>
    <row r="1164" ht="15.75" customHeight="1">
      <c r="A1164" s="28" t="s">
        <v>1219</v>
      </c>
      <c r="B1164" s="28" t="s">
        <v>1220</v>
      </c>
      <c r="C1164" s="28" t="s">
        <v>8116</v>
      </c>
      <c r="D1164" s="28" t="s">
        <v>8727</v>
      </c>
      <c r="E1164" s="28" t="s">
        <v>8732</v>
      </c>
      <c r="F1164" s="34" t="s">
        <v>8011</v>
      </c>
      <c r="G1164" s="28" t="s">
        <v>8663</v>
      </c>
      <c r="H1164" s="42" t="s">
        <v>8672</v>
      </c>
      <c r="I1164" s="28" t="s">
        <v>8733</v>
      </c>
      <c r="J1164" s="28" t="s">
        <v>8674</v>
      </c>
      <c r="K1164" s="28" t="s">
        <v>9601</v>
      </c>
      <c r="L1164" s="28" t="s">
        <v>9602</v>
      </c>
      <c r="M1164" s="28" t="s">
        <v>8669</v>
      </c>
      <c r="N1164" s="28" t="s">
        <v>8038</v>
      </c>
      <c r="O1164" s="28" t="s">
        <v>8670</v>
      </c>
      <c r="P1164" s="29" t="str">
        <f t="array" ref="P1164">IFERROR(XLOOKUP(A1164, '2_Capability_Map'!$C$2:$C$200, '2_Capability_Map'!$M$2:$M$200, "Active"), "Active")</f>
        <v>Active</v>
      </c>
    </row>
    <row r="1165" ht="15.75" customHeight="1">
      <c r="A1165" s="28" t="s">
        <v>1219</v>
      </c>
      <c r="B1165" s="28" t="s">
        <v>1220</v>
      </c>
      <c r="C1165" s="28" t="s">
        <v>8071</v>
      </c>
      <c r="D1165" s="28" t="s">
        <v>9480</v>
      </c>
      <c r="E1165" s="28" t="s">
        <v>9481</v>
      </c>
      <c r="F1165" s="34" t="s">
        <v>8011</v>
      </c>
      <c r="G1165" s="28" t="s">
        <v>8663</v>
      </c>
      <c r="H1165" s="41" t="s">
        <v>8664</v>
      </c>
      <c r="I1165" s="28" t="s">
        <v>9482</v>
      </c>
      <c r="J1165" s="28" t="s">
        <v>8666</v>
      </c>
      <c r="K1165" s="28" t="s">
        <v>9604</v>
      </c>
      <c r="L1165" s="28" t="s">
        <v>6754</v>
      </c>
      <c r="M1165" s="28" t="s">
        <v>8669</v>
      </c>
      <c r="N1165" s="28" t="s">
        <v>8743</v>
      </c>
      <c r="O1165" s="28" t="s">
        <v>8670</v>
      </c>
      <c r="P1165" s="29" t="str">
        <f t="array" ref="P1165">IFERROR(XLOOKUP(A1165, '2_Capability_Map'!$C$2:$C$200, '2_Capability_Map'!$M$2:$M$200, "Active"), "Active")</f>
        <v>Active</v>
      </c>
    </row>
    <row r="1166" ht="15.75" customHeight="1">
      <c r="A1166" s="28" t="s">
        <v>1219</v>
      </c>
      <c r="B1166" s="28" t="s">
        <v>1220</v>
      </c>
      <c r="C1166" s="28" t="s">
        <v>8160</v>
      </c>
      <c r="D1166" s="28" t="s">
        <v>8161</v>
      </c>
      <c r="E1166" s="28" t="s">
        <v>8751</v>
      </c>
      <c r="F1166" s="34" t="s">
        <v>8011</v>
      </c>
      <c r="G1166" s="28" t="s">
        <v>8663</v>
      </c>
      <c r="H1166" s="42" t="s">
        <v>8672</v>
      </c>
      <c r="I1166" s="28" t="s">
        <v>8752</v>
      </c>
      <c r="J1166" s="28" t="s">
        <v>8674</v>
      </c>
      <c r="K1166" s="28" t="s">
        <v>9601</v>
      </c>
      <c r="L1166" s="28" t="s">
        <v>6754</v>
      </c>
      <c r="M1166" s="28" t="s">
        <v>8669</v>
      </c>
      <c r="N1166" s="28" t="s">
        <v>8753</v>
      </c>
      <c r="O1166" s="28" t="s">
        <v>8670</v>
      </c>
      <c r="P1166" s="29" t="str">
        <f t="array" ref="P1166">IFERROR(XLOOKUP(A1166, '2_Capability_Map'!$C$2:$C$200, '2_Capability_Map'!$M$2:$M$200, "Active"), "Active")</f>
        <v>Active</v>
      </c>
    </row>
    <row r="1167" ht="15.75" customHeight="1">
      <c r="A1167" s="28" t="s">
        <v>1219</v>
      </c>
      <c r="B1167" s="28" t="s">
        <v>1220</v>
      </c>
      <c r="C1167" s="28" t="s">
        <v>8160</v>
      </c>
      <c r="D1167" s="28" t="s">
        <v>8161</v>
      </c>
      <c r="E1167" s="28" t="s">
        <v>8754</v>
      </c>
      <c r="F1167" s="34" t="s">
        <v>8011</v>
      </c>
      <c r="G1167" s="28" t="s">
        <v>8663</v>
      </c>
      <c r="H1167" s="42" t="s">
        <v>8672</v>
      </c>
      <c r="I1167" s="28" t="s">
        <v>8755</v>
      </c>
      <c r="J1167" s="28" t="s">
        <v>8674</v>
      </c>
      <c r="K1167" s="28" t="s">
        <v>9601</v>
      </c>
      <c r="L1167" s="28" t="s">
        <v>9605</v>
      </c>
      <c r="M1167" s="28" t="s">
        <v>8669</v>
      </c>
      <c r="N1167" s="28" t="s">
        <v>8753</v>
      </c>
      <c r="O1167" s="28" t="s">
        <v>8670</v>
      </c>
      <c r="P1167" s="29" t="str">
        <f t="array" ref="P1167">IFERROR(XLOOKUP(A1167, '2_Capability_Map'!$C$2:$C$200, '2_Capability_Map'!$M$2:$M$200, "Active"), "Active")</f>
        <v>Active</v>
      </c>
    </row>
    <row r="1168" ht="15.75" customHeight="1">
      <c r="A1168" s="28" t="s">
        <v>1219</v>
      </c>
      <c r="B1168" s="28" t="s">
        <v>1220</v>
      </c>
      <c r="C1168" s="28" t="s">
        <v>8160</v>
      </c>
      <c r="D1168" s="28" t="s">
        <v>8161</v>
      </c>
      <c r="E1168" s="28" t="s">
        <v>8756</v>
      </c>
      <c r="F1168" s="34" t="s">
        <v>8011</v>
      </c>
      <c r="G1168" s="28" t="s">
        <v>8757</v>
      </c>
      <c r="H1168" s="30" t="s">
        <v>8758</v>
      </c>
      <c r="I1168" s="28" t="s">
        <v>8759</v>
      </c>
      <c r="J1168" s="28" t="s">
        <v>8674</v>
      </c>
      <c r="K1168" s="28" t="s">
        <v>9606</v>
      </c>
      <c r="L1168" s="28" t="s">
        <v>9607</v>
      </c>
      <c r="M1168" s="28" t="s">
        <v>8669</v>
      </c>
      <c r="N1168" s="28" t="s">
        <v>8753</v>
      </c>
      <c r="O1168" s="28" t="s">
        <v>8670</v>
      </c>
      <c r="P1168" s="29" t="str">
        <f t="array" ref="P1168">IFERROR(XLOOKUP(A1168, '2_Capability_Map'!$C$2:$C$200, '2_Capability_Map'!$M$2:$M$200, "Active"), "Active")</f>
        <v>Active</v>
      </c>
    </row>
    <row r="1169" ht="15.75" customHeight="1">
      <c r="A1169" s="28" t="s">
        <v>1219</v>
      </c>
      <c r="B1169" s="28" t="s">
        <v>1220</v>
      </c>
      <c r="C1169" s="28" t="s">
        <v>8160</v>
      </c>
      <c r="D1169" s="28" t="s">
        <v>8161</v>
      </c>
      <c r="E1169" s="28" t="s">
        <v>8937</v>
      </c>
      <c r="F1169" s="34" t="s">
        <v>8011</v>
      </c>
      <c r="G1169" s="28" t="s">
        <v>8663</v>
      </c>
      <c r="H1169" s="41" t="s">
        <v>8664</v>
      </c>
      <c r="I1169" s="28" t="s">
        <v>8938</v>
      </c>
      <c r="J1169" s="28" t="s">
        <v>8666</v>
      </c>
      <c r="K1169" s="28" t="s">
        <v>9604</v>
      </c>
      <c r="L1169" s="28" t="s">
        <v>6754</v>
      </c>
      <c r="M1169" s="28" t="s">
        <v>8669</v>
      </c>
      <c r="N1169" s="28" t="s">
        <v>8753</v>
      </c>
      <c r="O1169" s="28" t="s">
        <v>8670</v>
      </c>
      <c r="P1169" s="29" t="str">
        <f t="array" ref="P1169">IFERROR(XLOOKUP(A1169, '2_Capability_Map'!$C$2:$C$200, '2_Capability_Map'!$M$2:$M$200, "Active"), "Active")</f>
        <v>Active</v>
      </c>
    </row>
    <row r="1170" ht="15.75" customHeight="1">
      <c r="A1170" s="28" t="s">
        <v>1219</v>
      </c>
      <c r="B1170" s="28" t="s">
        <v>1220</v>
      </c>
      <c r="C1170" s="28" t="s">
        <v>8160</v>
      </c>
      <c r="D1170" s="28" t="s">
        <v>8161</v>
      </c>
      <c r="E1170" s="28" t="s">
        <v>8941</v>
      </c>
      <c r="F1170" s="34" t="s">
        <v>8011</v>
      </c>
      <c r="G1170" s="28" t="s">
        <v>8736</v>
      </c>
      <c r="H1170" s="42" t="s">
        <v>8672</v>
      </c>
      <c r="I1170" s="28" t="s">
        <v>8942</v>
      </c>
      <c r="J1170" s="28" t="s">
        <v>8674</v>
      </c>
      <c r="K1170" s="28" t="s">
        <v>9601</v>
      </c>
      <c r="L1170" s="28" t="s">
        <v>6754</v>
      </c>
      <c r="M1170" s="28" t="s">
        <v>8669</v>
      </c>
      <c r="N1170" s="28" t="s">
        <v>8943</v>
      </c>
      <c r="O1170" s="28" t="s">
        <v>8670</v>
      </c>
      <c r="P1170" s="29" t="str">
        <f t="array" ref="P1170">IFERROR(XLOOKUP(A1170, '2_Capability_Map'!$C$2:$C$200, '2_Capability_Map'!$M$2:$M$200, "Active"), "Active")</f>
        <v>Active</v>
      </c>
    </row>
    <row r="1171" ht="15.75" customHeight="1">
      <c r="A1171" s="28" t="s">
        <v>1224</v>
      </c>
      <c r="B1171" s="28" t="s">
        <v>1225</v>
      </c>
      <c r="C1171" s="28" t="s">
        <v>8116</v>
      </c>
      <c r="D1171" s="28" t="s">
        <v>8727</v>
      </c>
      <c r="E1171" s="28" t="s">
        <v>1527</v>
      </c>
      <c r="F1171" s="34" t="s">
        <v>8011</v>
      </c>
      <c r="G1171" s="28" t="s">
        <v>8663</v>
      </c>
      <c r="H1171" s="42" t="s">
        <v>8672</v>
      </c>
      <c r="I1171" s="28" t="s">
        <v>8728</v>
      </c>
      <c r="J1171" s="28" t="s">
        <v>8674</v>
      </c>
      <c r="K1171" s="28" t="s">
        <v>9608</v>
      </c>
      <c r="L1171" s="28" t="s">
        <v>9609</v>
      </c>
      <c r="M1171" s="28" t="s">
        <v>8669</v>
      </c>
      <c r="N1171" s="28" t="s">
        <v>8038</v>
      </c>
      <c r="O1171" s="28" t="s">
        <v>8670</v>
      </c>
      <c r="P1171" s="29" t="str">
        <f t="array" ref="P1171">IFERROR(XLOOKUP(A1171, '2_Capability_Map'!$C$2:$C$200, '2_Capability_Map'!$M$2:$M$200, "Active"), "Active")</f>
        <v>Active</v>
      </c>
    </row>
    <row r="1172" ht="15.75" customHeight="1">
      <c r="A1172" s="28" t="s">
        <v>1224</v>
      </c>
      <c r="B1172" s="28" t="s">
        <v>1225</v>
      </c>
      <c r="C1172" s="28" t="s">
        <v>8116</v>
      </c>
      <c r="D1172" s="28" t="s">
        <v>8727</v>
      </c>
      <c r="E1172" s="28" t="s">
        <v>1555</v>
      </c>
      <c r="F1172" s="34" t="s">
        <v>8011</v>
      </c>
      <c r="G1172" s="28" t="s">
        <v>8663</v>
      </c>
      <c r="H1172" s="42" t="s">
        <v>8672</v>
      </c>
      <c r="I1172" s="28" t="s">
        <v>8730</v>
      </c>
      <c r="J1172" s="28" t="s">
        <v>8674</v>
      </c>
      <c r="K1172" s="28" t="s">
        <v>9608</v>
      </c>
      <c r="L1172" s="28" t="s">
        <v>9610</v>
      </c>
      <c r="M1172" s="28" t="s">
        <v>6789</v>
      </c>
      <c r="N1172" s="28" t="s">
        <v>8038</v>
      </c>
      <c r="O1172" s="28" t="s">
        <v>8670</v>
      </c>
      <c r="P1172" s="29" t="str">
        <f t="array" ref="P1172">IFERROR(XLOOKUP(A1172, '2_Capability_Map'!$C$2:$C$200, '2_Capability_Map'!$M$2:$M$200, "Active"), "Active")</f>
        <v>Active</v>
      </c>
    </row>
    <row r="1173" ht="15.75" customHeight="1">
      <c r="A1173" s="28" t="s">
        <v>1224</v>
      </c>
      <c r="B1173" s="28" t="s">
        <v>1225</v>
      </c>
      <c r="C1173" s="28" t="s">
        <v>8116</v>
      </c>
      <c r="D1173" s="28" t="s">
        <v>8727</v>
      </c>
      <c r="E1173" s="28" t="s">
        <v>8732</v>
      </c>
      <c r="F1173" s="34" t="s">
        <v>8011</v>
      </c>
      <c r="G1173" s="28" t="s">
        <v>8663</v>
      </c>
      <c r="H1173" s="42" t="s">
        <v>8672</v>
      </c>
      <c r="I1173" s="28" t="s">
        <v>8733</v>
      </c>
      <c r="J1173" s="28" t="s">
        <v>8674</v>
      </c>
      <c r="K1173" s="28" t="s">
        <v>9608</v>
      </c>
      <c r="L1173" s="28" t="s">
        <v>9609</v>
      </c>
      <c r="M1173" s="28" t="s">
        <v>8669</v>
      </c>
      <c r="N1173" s="28" t="s">
        <v>8038</v>
      </c>
      <c r="O1173" s="28" t="s">
        <v>8670</v>
      </c>
      <c r="P1173" s="29" t="str">
        <f t="array" ref="P1173">IFERROR(XLOOKUP(A1173, '2_Capability_Map'!$C$2:$C$200, '2_Capability_Map'!$M$2:$M$200, "Active"), "Active")</f>
        <v>Active</v>
      </c>
    </row>
    <row r="1174" ht="15.75" customHeight="1">
      <c r="A1174" s="28" t="s">
        <v>1224</v>
      </c>
      <c r="B1174" s="28" t="s">
        <v>1225</v>
      </c>
      <c r="C1174" s="28" t="s">
        <v>8071</v>
      </c>
      <c r="D1174" s="28" t="s">
        <v>9480</v>
      </c>
      <c r="E1174" s="28" t="s">
        <v>9481</v>
      </c>
      <c r="F1174" s="34" t="s">
        <v>8011</v>
      </c>
      <c r="G1174" s="28" t="s">
        <v>8663</v>
      </c>
      <c r="H1174" s="41" t="s">
        <v>8664</v>
      </c>
      <c r="I1174" s="28" t="s">
        <v>9482</v>
      </c>
      <c r="J1174" s="28" t="s">
        <v>8666</v>
      </c>
      <c r="K1174" s="28" t="s">
        <v>9611</v>
      </c>
      <c r="L1174" s="28" t="s">
        <v>6784</v>
      </c>
      <c r="M1174" s="28" t="s">
        <v>8669</v>
      </c>
      <c r="N1174" s="28" t="s">
        <v>8743</v>
      </c>
      <c r="O1174" s="28" t="s">
        <v>8670</v>
      </c>
      <c r="P1174" s="29" t="str">
        <f t="array" ref="P1174">IFERROR(XLOOKUP(A1174, '2_Capability_Map'!$C$2:$C$200, '2_Capability_Map'!$M$2:$M$200, "Active"), "Active")</f>
        <v>Active</v>
      </c>
    </row>
    <row r="1175" ht="15.75" customHeight="1">
      <c r="A1175" s="28" t="s">
        <v>1224</v>
      </c>
      <c r="B1175" s="28" t="s">
        <v>1225</v>
      </c>
      <c r="C1175" s="28" t="s">
        <v>8160</v>
      </c>
      <c r="D1175" s="28" t="s">
        <v>8161</v>
      </c>
      <c r="E1175" s="28" t="s">
        <v>8751</v>
      </c>
      <c r="F1175" s="34" t="s">
        <v>8011</v>
      </c>
      <c r="G1175" s="28" t="s">
        <v>8663</v>
      </c>
      <c r="H1175" s="42" t="s">
        <v>8672</v>
      </c>
      <c r="I1175" s="28" t="s">
        <v>8752</v>
      </c>
      <c r="J1175" s="28" t="s">
        <v>8674</v>
      </c>
      <c r="K1175" s="28" t="s">
        <v>9608</v>
      </c>
      <c r="L1175" s="28" t="s">
        <v>6784</v>
      </c>
      <c r="M1175" s="28" t="s">
        <v>8669</v>
      </c>
      <c r="N1175" s="28" t="s">
        <v>8753</v>
      </c>
      <c r="O1175" s="28" t="s">
        <v>8670</v>
      </c>
      <c r="P1175" s="29" t="str">
        <f t="array" ref="P1175">IFERROR(XLOOKUP(A1175, '2_Capability_Map'!$C$2:$C$200, '2_Capability_Map'!$M$2:$M$200, "Active"), "Active")</f>
        <v>Active</v>
      </c>
    </row>
    <row r="1176" ht="15.75" customHeight="1">
      <c r="A1176" s="28" t="s">
        <v>1224</v>
      </c>
      <c r="B1176" s="28" t="s">
        <v>1225</v>
      </c>
      <c r="C1176" s="28" t="s">
        <v>8160</v>
      </c>
      <c r="D1176" s="28" t="s">
        <v>8161</v>
      </c>
      <c r="E1176" s="28" t="s">
        <v>8754</v>
      </c>
      <c r="F1176" s="34" t="s">
        <v>8011</v>
      </c>
      <c r="G1176" s="28" t="s">
        <v>8663</v>
      </c>
      <c r="H1176" s="42" t="s">
        <v>8672</v>
      </c>
      <c r="I1176" s="28" t="s">
        <v>8755</v>
      </c>
      <c r="J1176" s="28" t="s">
        <v>8674</v>
      </c>
      <c r="K1176" s="28" t="s">
        <v>9608</v>
      </c>
      <c r="L1176" s="28" t="s">
        <v>9612</v>
      </c>
      <c r="M1176" s="28" t="s">
        <v>8669</v>
      </c>
      <c r="N1176" s="28" t="s">
        <v>8753</v>
      </c>
      <c r="O1176" s="28" t="s">
        <v>8670</v>
      </c>
      <c r="P1176" s="29" t="str">
        <f t="array" ref="P1176">IFERROR(XLOOKUP(A1176, '2_Capability_Map'!$C$2:$C$200, '2_Capability_Map'!$M$2:$M$200, "Active"), "Active")</f>
        <v>Active</v>
      </c>
    </row>
    <row r="1177" ht="15.75" customHeight="1">
      <c r="A1177" s="28" t="s">
        <v>1224</v>
      </c>
      <c r="B1177" s="28" t="s">
        <v>1225</v>
      </c>
      <c r="C1177" s="28" t="s">
        <v>8160</v>
      </c>
      <c r="D1177" s="28" t="s">
        <v>8161</v>
      </c>
      <c r="E1177" s="28" t="s">
        <v>8756</v>
      </c>
      <c r="F1177" s="34" t="s">
        <v>8011</v>
      </c>
      <c r="G1177" s="28" t="s">
        <v>8757</v>
      </c>
      <c r="H1177" s="30" t="s">
        <v>8758</v>
      </c>
      <c r="I1177" s="28" t="s">
        <v>8759</v>
      </c>
      <c r="J1177" s="28" t="s">
        <v>8674</v>
      </c>
      <c r="K1177" s="28" t="s">
        <v>9613</v>
      </c>
      <c r="L1177" s="28" t="s">
        <v>9614</v>
      </c>
      <c r="M1177" s="28" t="s">
        <v>8669</v>
      </c>
      <c r="N1177" s="28" t="s">
        <v>8753</v>
      </c>
      <c r="O1177" s="28" t="s">
        <v>8670</v>
      </c>
      <c r="P1177" s="29" t="str">
        <f t="array" ref="P1177">IFERROR(XLOOKUP(A1177, '2_Capability_Map'!$C$2:$C$200, '2_Capability_Map'!$M$2:$M$200, "Active"), "Active")</f>
        <v>Active</v>
      </c>
    </row>
    <row r="1178" ht="15.75" customHeight="1">
      <c r="A1178" s="28" t="s">
        <v>1224</v>
      </c>
      <c r="B1178" s="28" t="s">
        <v>1225</v>
      </c>
      <c r="C1178" s="28" t="s">
        <v>8160</v>
      </c>
      <c r="D1178" s="28" t="s">
        <v>8161</v>
      </c>
      <c r="E1178" s="28" t="s">
        <v>8937</v>
      </c>
      <c r="F1178" s="34" t="s">
        <v>8011</v>
      </c>
      <c r="G1178" s="28" t="s">
        <v>8663</v>
      </c>
      <c r="H1178" s="41" t="s">
        <v>8664</v>
      </c>
      <c r="I1178" s="28" t="s">
        <v>8938</v>
      </c>
      <c r="J1178" s="28" t="s">
        <v>8666</v>
      </c>
      <c r="K1178" s="28" t="s">
        <v>9611</v>
      </c>
      <c r="L1178" s="28" t="s">
        <v>6784</v>
      </c>
      <c r="M1178" s="28" t="s">
        <v>8669</v>
      </c>
      <c r="N1178" s="28" t="s">
        <v>8753</v>
      </c>
      <c r="O1178" s="28" t="s">
        <v>8670</v>
      </c>
      <c r="P1178" s="29" t="str">
        <f t="array" ref="P1178">IFERROR(XLOOKUP(A1178, '2_Capability_Map'!$C$2:$C$200, '2_Capability_Map'!$M$2:$M$200, "Active"), "Active")</f>
        <v>Active</v>
      </c>
    </row>
    <row r="1179" ht="15.75" customHeight="1">
      <c r="A1179" s="28" t="s">
        <v>1224</v>
      </c>
      <c r="B1179" s="28" t="s">
        <v>1225</v>
      </c>
      <c r="C1179" s="28" t="s">
        <v>8160</v>
      </c>
      <c r="D1179" s="28" t="s">
        <v>8161</v>
      </c>
      <c r="E1179" s="28" t="s">
        <v>8941</v>
      </c>
      <c r="F1179" s="34" t="s">
        <v>8011</v>
      </c>
      <c r="G1179" s="28" t="s">
        <v>8736</v>
      </c>
      <c r="H1179" s="42" t="s">
        <v>8672</v>
      </c>
      <c r="I1179" s="28" t="s">
        <v>8942</v>
      </c>
      <c r="J1179" s="28" t="s">
        <v>8674</v>
      </c>
      <c r="K1179" s="28" t="s">
        <v>9608</v>
      </c>
      <c r="L1179" s="28" t="s">
        <v>6784</v>
      </c>
      <c r="M1179" s="28" t="s">
        <v>8669</v>
      </c>
      <c r="N1179" s="28" t="s">
        <v>8943</v>
      </c>
      <c r="O1179" s="28" t="s">
        <v>8670</v>
      </c>
      <c r="P1179" s="29" t="str">
        <f t="array" ref="P1179">IFERROR(XLOOKUP(A1179, '2_Capability_Map'!$C$2:$C$200, '2_Capability_Map'!$M$2:$M$200, "Active"), "Active")</f>
        <v>Active</v>
      </c>
    </row>
    <row r="1180" ht="15.75" customHeight="1">
      <c r="A1180" s="28" t="s">
        <v>1230</v>
      </c>
      <c r="B1180" s="28" t="s">
        <v>1231</v>
      </c>
      <c r="C1180" s="28" t="s">
        <v>8010</v>
      </c>
      <c r="D1180" s="28" t="s">
        <v>8926</v>
      </c>
      <c r="E1180" s="28" t="s">
        <v>8927</v>
      </c>
      <c r="F1180" s="34" t="s">
        <v>8011</v>
      </c>
      <c r="G1180" s="28" t="s">
        <v>8663</v>
      </c>
      <c r="H1180" s="42" t="s">
        <v>8672</v>
      </c>
      <c r="I1180" s="28" t="s">
        <v>8928</v>
      </c>
      <c r="J1180" s="28" t="s">
        <v>8674</v>
      </c>
      <c r="K1180" s="28" t="s">
        <v>9615</v>
      </c>
      <c r="L1180" s="28" t="s">
        <v>6796</v>
      </c>
      <c r="M1180" s="28" t="s">
        <v>8669</v>
      </c>
      <c r="N1180" s="28" t="s">
        <v>8023</v>
      </c>
      <c r="O1180" s="28" t="s">
        <v>8670</v>
      </c>
      <c r="P1180" s="29" t="str">
        <f t="array" ref="P1180">IFERROR(XLOOKUP(A1180, '2_Capability_Map'!$C$2:$C$200, '2_Capability_Map'!$M$2:$M$200, "Active"), "Active")</f>
        <v>Active</v>
      </c>
    </row>
    <row r="1181" ht="15.75" customHeight="1">
      <c r="A1181" s="28" t="s">
        <v>1230</v>
      </c>
      <c r="B1181" s="28" t="s">
        <v>1231</v>
      </c>
      <c r="C1181" s="28" t="s">
        <v>8010</v>
      </c>
      <c r="D1181" s="28" t="s">
        <v>8926</v>
      </c>
      <c r="E1181" s="28" t="s">
        <v>1822</v>
      </c>
      <c r="F1181" s="34" t="s">
        <v>8011</v>
      </c>
      <c r="G1181" s="28" t="s">
        <v>8663</v>
      </c>
      <c r="H1181" s="42" t="s">
        <v>8672</v>
      </c>
      <c r="I1181" s="28" t="s">
        <v>8930</v>
      </c>
      <c r="J1181" s="28" t="s">
        <v>8674</v>
      </c>
      <c r="K1181" s="28" t="s">
        <v>9615</v>
      </c>
      <c r="L1181" s="28" t="s">
        <v>6796</v>
      </c>
      <c r="M1181" s="28" t="s">
        <v>6795</v>
      </c>
      <c r="N1181" s="28" t="s">
        <v>8933</v>
      </c>
      <c r="O1181" s="28" t="s">
        <v>8670</v>
      </c>
      <c r="P1181" s="29" t="str">
        <f t="array" ref="P1181">IFERROR(XLOOKUP(A1181, '2_Capability_Map'!$C$2:$C$200, '2_Capability_Map'!$M$2:$M$200, "Active"), "Active")</f>
        <v>Active</v>
      </c>
    </row>
    <row r="1182" ht="15.75" customHeight="1">
      <c r="A1182" s="28" t="s">
        <v>1230</v>
      </c>
      <c r="B1182" s="28" t="s">
        <v>1231</v>
      </c>
      <c r="C1182" s="28" t="s">
        <v>8160</v>
      </c>
      <c r="D1182" s="28" t="s">
        <v>8161</v>
      </c>
      <c r="E1182" s="28" t="s">
        <v>8751</v>
      </c>
      <c r="F1182" s="34" t="s">
        <v>8011</v>
      </c>
      <c r="G1182" s="28" t="s">
        <v>8663</v>
      </c>
      <c r="H1182" s="42" t="s">
        <v>8672</v>
      </c>
      <c r="I1182" s="28" t="s">
        <v>8752</v>
      </c>
      <c r="J1182" s="28" t="s">
        <v>8674</v>
      </c>
      <c r="K1182" s="28" t="s">
        <v>9615</v>
      </c>
      <c r="L1182" s="28" t="s">
        <v>6796</v>
      </c>
      <c r="M1182" s="28" t="s">
        <v>8669</v>
      </c>
      <c r="N1182" s="28" t="s">
        <v>8753</v>
      </c>
      <c r="O1182" s="28" t="s">
        <v>8670</v>
      </c>
      <c r="P1182" s="29" t="str">
        <f t="array" ref="P1182">IFERROR(XLOOKUP(A1182, '2_Capability_Map'!$C$2:$C$200, '2_Capability_Map'!$M$2:$M$200, "Active"), "Active")</f>
        <v>Active</v>
      </c>
    </row>
    <row r="1183" ht="15.75" customHeight="1">
      <c r="A1183" s="28" t="s">
        <v>1230</v>
      </c>
      <c r="B1183" s="28" t="s">
        <v>1231</v>
      </c>
      <c r="C1183" s="28" t="s">
        <v>8160</v>
      </c>
      <c r="D1183" s="28" t="s">
        <v>8161</v>
      </c>
      <c r="E1183" s="28" t="s">
        <v>8754</v>
      </c>
      <c r="F1183" s="34" t="s">
        <v>8011</v>
      </c>
      <c r="G1183" s="28" t="s">
        <v>8663</v>
      </c>
      <c r="H1183" s="42" t="s">
        <v>8672</v>
      </c>
      <c r="I1183" s="28" t="s">
        <v>8755</v>
      </c>
      <c r="J1183" s="28" t="s">
        <v>8674</v>
      </c>
      <c r="K1183" s="28" t="s">
        <v>9615</v>
      </c>
      <c r="L1183" s="28" t="s">
        <v>6808</v>
      </c>
      <c r="M1183" s="28" t="s">
        <v>8669</v>
      </c>
      <c r="N1183" s="28" t="s">
        <v>8753</v>
      </c>
      <c r="O1183" s="28" t="s">
        <v>8670</v>
      </c>
      <c r="P1183" s="29" t="str">
        <f t="array" ref="P1183">IFERROR(XLOOKUP(A1183, '2_Capability_Map'!$C$2:$C$200, '2_Capability_Map'!$M$2:$M$200, "Active"), "Active")</f>
        <v>Active</v>
      </c>
    </row>
    <row r="1184" ht="15.75" customHeight="1">
      <c r="A1184" s="28" t="s">
        <v>1230</v>
      </c>
      <c r="B1184" s="28" t="s">
        <v>1231</v>
      </c>
      <c r="C1184" s="28" t="s">
        <v>8160</v>
      </c>
      <c r="D1184" s="28" t="s">
        <v>8161</v>
      </c>
      <c r="E1184" s="28" t="s">
        <v>8756</v>
      </c>
      <c r="F1184" s="34" t="s">
        <v>8011</v>
      </c>
      <c r="G1184" s="28" t="s">
        <v>8757</v>
      </c>
      <c r="H1184" s="30" t="s">
        <v>8758</v>
      </c>
      <c r="I1184" s="28" t="s">
        <v>8759</v>
      </c>
      <c r="J1184" s="28" t="s">
        <v>8674</v>
      </c>
      <c r="K1184" s="28" t="s">
        <v>9616</v>
      </c>
      <c r="L1184" s="28" t="s">
        <v>6796</v>
      </c>
      <c r="M1184" s="28" t="s">
        <v>8669</v>
      </c>
      <c r="N1184" s="28" t="s">
        <v>8753</v>
      </c>
      <c r="O1184" s="28" t="s">
        <v>8670</v>
      </c>
      <c r="P1184" s="29" t="str">
        <f t="array" ref="P1184">IFERROR(XLOOKUP(A1184, '2_Capability_Map'!$C$2:$C$200, '2_Capability_Map'!$M$2:$M$200, "Active"), "Active")</f>
        <v>Active</v>
      </c>
    </row>
    <row r="1185" ht="15.75" customHeight="1">
      <c r="A1185" s="28" t="s">
        <v>1230</v>
      </c>
      <c r="B1185" s="28" t="s">
        <v>1231</v>
      </c>
      <c r="C1185" s="28" t="s">
        <v>8160</v>
      </c>
      <c r="D1185" s="28" t="s">
        <v>8161</v>
      </c>
      <c r="E1185" s="28" t="s">
        <v>8937</v>
      </c>
      <c r="F1185" s="34" t="s">
        <v>8011</v>
      </c>
      <c r="G1185" s="28" t="s">
        <v>8663</v>
      </c>
      <c r="H1185" s="41" t="s">
        <v>8664</v>
      </c>
      <c r="I1185" s="28" t="s">
        <v>8938</v>
      </c>
      <c r="J1185" s="28" t="s">
        <v>8666</v>
      </c>
      <c r="K1185" s="28" t="s">
        <v>9617</v>
      </c>
      <c r="L1185" s="28" t="s">
        <v>6796</v>
      </c>
      <c r="M1185" s="28" t="s">
        <v>8669</v>
      </c>
      <c r="N1185" s="28" t="s">
        <v>8753</v>
      </c>
      <c r="O1185" s="28" t="s">
        <v>8670</v>
      </c>
      <c r="P1185" s="29" t="str">
        <f t="array" ref="P1185">IFERROR(XLOOKUP(A1185, '2_Capability_Map'!$C$2:$C$200, '2_Capability_Map'!$M$2:$M$200, "Active"), "Active")</f>
        <v>Active</v>
      </c>
    </row>
    <row r="1186" ht="15.75" customHeight="1">
      <c r="A1186" s="28" t="s">
        <v>1230</v>
      </c>
      <c r="B1186" s="28" t="s">
        <v>1231</v>
      </c>
      <c r="C1186" s="28" t="s">
        <v>8160</v>
      </c>
      <c r="D1186" s="28" t="s">
        <v>8161</v>
      </c>
      <c r="E1186" s="28" t="s">
        <v>8941</v>
      </c>
      <c r="F1186" s="34" t="s">
        <v>8011</v>
      </c>
      <c r="G1186" s="28" t="s">
        <v>8736</v>
      </c>
      <c r="H1186" s="42" t="s">
        <v>8672</v>
      </c>
      <c r="I1186" s="28" t="s">
        <v>8942</v>
      </c>
      <c r="J1186" s="28" t="s">
        <v>8674</v>
      </c>
      <c r="K1186" s="28" t="s">
        <v>9615</v>
      </c>
      <c r="L1186" s="28" t="s">
        <v>6796</v>
      </c>
      <c r="M1186" s="28" t="s">
        <v>8669</v>
      </c>
      <c r="N1186" s="28" t="s">
        <v>8943</v>
      </c>
      <c r="O1186" s="28" t="s">
        <v>8670</v>
      </c>
      <c r="P1186" s="29" t="str">
        <f t="array" ref="P1186">IFERROR(XLOOKUP(A1186, '2_Capability_Map'!$C$2:$C$200, '2_Capability_Map'!$M$2:$M$200, "Active"), "Active")</f>
        <v>Active</v>
      </c>
    </row>
    <row r="1187" ht="15.75" customHeight="1">
      <c r="A1187" s="28" t="s">
        <v>1236</v>
      </c>
      <c r="B1187" s="28" t="s">
        <v>1237</v>
      </c>
      <c r="C1187" s="28" t="s">
        <v>8010</v>
      </c>
      <c r="D1187" s="28" t="s">
        <v>8926</v>
      </c>
      <c r="E1187" s="28" t="s">
        <v>8927</v>
      </c>
      <c r="F1187" s="34" t="s">
        <v>8011</v>
      </c>
      <c r="G1187" s="28" t="s">
        <v>8663</v>
      </c>
      <c r="H1187" s="42" t="s">
        <v>8672</v>
      </c>
      <c r="I1187" s="28" t="s">
        <v>8928</v>
      </c>
      <c r="J1187" s="28" t="s">
        <v>8674</v>
      </c>
      <c r="K1187" s="28" t="s">
        <v>9618</v>
      </c>
      <c r="L1187" s="28" t="s">
        <v>6814</v>
      </c>
      <c r="M1187" s="28" t="s">
        <v>8669</v>
      </c>
      <c r="N1187" s="28" t="s">
        <v>8023</v>
      </c>
      <c r="O1187" s="28" t="s">
        <v>8670</v>
      </c>
      <c r="P1187" s="29" t="str">
        <f t="array" ref="P1187">IFERROR(XLOOKUP(A1187, '2_Capability_Map'!$C$2:$C$200, '2_Capability_Map'!$M$2:$M$200, "Active"), "Active")</f>
        <v>Active</v>
      </c>
    </row>
    <row r="1188" ht="15.75" customHeight="1">
      <c r="A1188" s="28" t="s">
        <v>1236</v>
      </c>
      <c r="B1188" s="28" t="s">
        <v>1237</v>
      </c>
      <c r="C1188" s="28" t="s">
        <v>8010</v>
      </c>
      <c r="D1188" s="28" t="s">
        <v>8926</v>
      </c>
      <c r="E1188" s="28" t="s">
        <v>1822</v>
      </c>
      <c r="F1188" s="34" t="s">
        <v>8011</v>
      </c>
      <c r="G1188" s="28" t="s">
        <v>8663</v>
      </c>
      <c r="H1188" s="42" t="s">
        <v>8672</v>
      </c>
      <c r="I1188" s="28" t="s">
        <v>8930</v>
      </c>
      <c r="J1188" s="28" t="s">
        <v>8674</v>
      </c>
      <c r="K1188" s="28" t="s">
        <v>9618</v>
      </c>
      <c r="L1188" s="28" t="s">
        <v>6826</v>
      </c>
      <c r="M1188" s="28" t="s">
        <v>6825</v>
      </c>
      <c r="N1188" s="28" t="s">
        <v>8933</v>
      </c>
      <c r="O1188" s="28" t="s">
        <v>8670</v>
      </c>
      <c r="P1188" s="29" t="str">
        <f t="array" ref="P1188">IFERROR(XLOOKUP(A1188, '2_Capability_Map'!$C$2:$C$200, '2_Capability_Map'!$M$2:$M$200, "Active"), "Active")</f>
        <v>Active</v>
      </c>
    </row>
    <row r="1189" ht="15.75" customHeight="1">
      <c r="A1189" s="28" t="s">
        <v>1236</v>
      </c>
      <c r="B1189" s="28" t="s">
        <v>1237</v>
      </c>
      <c r="C1189" s="28" t="s">
        <v>8160</v>
      </c>
      <c r="D1189" s="28" t="s">
        <v>8161</v>
      </c>
      <c r="E1189" s="28" t="s">
        <v>8751</v>
      </c>
      <c r="F1189" s="34" t="s">
        <v>8011</v>
      </c>
      <c r="G1189" s="28" t="s">
        <v>8663</v>
      </c>
      <c r="H1189" s="42" t="s">
        <v>8672</v>
      </c>
      <c r="I1189" s="28" t="s">
        <v>8752</v>
      </c>
      <c r="J1189" s="28" t="s">
        <v>8674</v>
      </c>
      <c r="K1189" s="28" t="s">
        <v>9618</v>
      </c>
      <c r="L1189" s="28" t="s">
        <v>6826</v>
      </c>
      <c r="M1189" s="28" t="s">
        <v>8669</v>
      </c>
      <c r="N1189" s="28" t="s">
        <v>8753</v>
      </c>
      <c r="O1189" s="28" t="s">
        <v>8670</v>
      </c>
      <c r="P1189" s="29" t="str">
        <f t="array" ref="P1189">IFERROR(XLOOKUP(A1189, '2_Capability_Map'!$C$2:$C$200, '2_Capability_Map'!$M$2:$M$200, "Active"), "Active")</f>
        <v>Active</v>
      </c>
    </row>
    <row r="1190" ht="15.75" customHeight="1">
      <c r="A1190" s="28" t="s">
        <v>1236</v>
      </c>
      <c r="B1190" s="28" t="s">
        <v>1237</v>
      </c>
      <c r="C1190" s="28" t="s">
        <v>8160</v>
      </c>
      <c r="D1190" s="28" t="s">
        <v>8161</v>
      </c>
      <c r="E1190" s="28" t="s">
        <v>8754</v>
      </c>
      <c r="F1190" s="34" t="s">
        <v>8011</v>
      </c>
      <c r="G1190" s="28" t="s">
        <v>8663</v>
      </c>
      <c r="H1190" s="42" t="s">
        <v>8672</v>
      </c>
      <c r="I1190" s="28" t="s">
        <v>8755</v>
      </c>
      <c r="J1190" s="28" t="s">
        <v>8674</v>
      </c>
      <c r="K1190" s="28" t="s">
        <v>9618</v>
      </c>
      <c r="L1190" s="28" t="s">
        <v>6814</v>
      </c>
      <c r="M1190" s="28" t="s">
        <v>8669</v>
      </c>
      <c r="N1190" s="28" t="s">
        <v>8753</v>
      </c>
      <c r="O1190" s="28" t="s">
        <v>8670</v>
      </c>
      <c r="P1190" s="29" t="str">
        <f t="array" ref="P1190">IFERROR(XLOOKUP(A1190, '2_Capability_Map'!$C$2:$C$200, '2_Capability_Map'!$M$2:$M$200, "Active"), "Active")</f>
        <v>Active</v>
      </c>
    </row>
    <row r="1191" ht="15.75" customHeight="1">
      <c r="A1191" s="28" t="s">
        <v>1236</v>
      </c>
      <c r="B1191" s="28" t="s">
        <v>1237</v>
      </c>
      <c r="C1191" s="28" t="s">
        <v>8160</v>
      </c>
      <c r="D1191" s="28" t="s">
        <v>8161</v>
      </c>
      <c r="E1191" s="28" t="s">
        <v>8756</v>
      </c>
      <c r="F1191" s="34" t="s">
        <v>8011</v>
      </c>
      <c r="G1191" s="28" t="s">
        <v>8757</v>
      </c>
      <c r="H1191" s="30" t="s">
        <v>8758</v>
      </c>
      <c r="I1191" s="28" t="s">
        <v>8759</v>
      </c>
      <c r="J1191" s="28" t="s">
        <v>8674</v>
      </c>
      <c r="K1191" s="28" t="s">
        <v>9619</v>
      </c>
      <c r="L1191" s="28" t="s">
        <v>6814</v>
      </c>
      <c r="M1191" s="28" t="s">
        <v>8669</v>
      </c>
      <c r="N1191" s="28" t="s">
        <v>8753</v>
      </c>
      <c r="O1191" s="28" t="s">
        <v>8670</v>
      </c>
      <c r="P1191" s="29" t="str">
        <f t="array" ref="P1191">IFERROR(XLOOKUP(A1191, '2_Capability_Map'!$C$2:$C$200, '2_Capability_Map'!$M$2:$M$200, "Active"), "Active")</f>
        <v>Active</v>
      </c>
    </row>
    <row r="1192" ht="15.75" customHeight="1">
      <c r="A1192" s="28" t="s">
        <v>1236</v>
      </c>
      <c r="B1192" s="28" t="s">
        <v>1237</v>
      </c>
      <c r="C1192" s="28" t="s">
        <v>8160</v>
      </c>
      <c r="D1192" s="28" t="s">
        <v>8161</v>
      </c>
      <c r="E1192" s="28" t="s">
        <v>8937</v>
      </c>
      <c r="F1192" s="34" t="s">
        <v>8011</v>
      </c>
      <c r="G1192" s="28" t="s">
        <v>8663</v>
      </c>
      <c r="H1192" s="41" t="s">
        <v>8664</v>
      </c>
      <c r="I1192" s="28" t="s">
        <v>8938</v>
      </c>
      <c r="J1192" s="28" t="s">
        <v>8666</v>
      </c>
      <c r="K1192" s="28" t="s">
        <v>9620</v>
      </c>
      <c r="L1192" s="28" t="s">
        <v>6814</v>
      </c>
      <c r="M1192" s="28" t="s">
        <v>8669</v>
      </c>
      <c r="N1192" s="28" t="s">
        <v>8753</v>
      </c>
      <c r="O1192" s="28" t="s">
        <v>8670</v>
      </c>
      <c r="P1192" s="29" t="str">
        <f t="array" ref="P1192">IFERROR(XLOOKUP(A1192, '2_Capability_Map'!$C$2:$C$200, '2_Capability_Map'!$M$2:$M$200, "Active"), "Active")</f>
        <v>Active</v>
      </c>
    </row>
    <row r="1193" ht="15.75" customHeight="1">
      <c r="A1193" s="28" t="s">
        <v>1236</v>
      </c>
      <c r="B1193" s="28" t="s">
        <v>1237</v>
      </c>
      <c r="C1193" s="28" t="s">
        <v>8160</v>
      </c>
      <c r="D1193" s="28" t="s">
        <v>8161</v>
      </c>
      <c r="E1193" s="28" t="s">
        <v>8941</v>
      </c>
      <c r="F1193" s="34" t="s">
        <v>8011</v>
      </c>
      <c r="G1193" s="28" t="s">
        <v>8736</v>
      </c>
      <c r="H1193" s="42" t="s">
        <v>8672</v>
      </c>
      <c r="I1193" s="28" t="s">
        <v>8942</v>
      </c>
      <c r="J1193" s="28" t="s">
        <v>8674</v>
      </c>
      <c r="K1193" s="28" t="s">
        <v>9618</v>
      </c>
      <c r="L1193" s="28" t="s">
        <v>6814</v>
      </c>
      <c r="M1193" s="28" t="s">
        <v>8669</v>
      </c>
      <c r="N1193" s="28" t="s">
        <v>8943</v>
      </c>
      <c r="O1193" s="28" t="s">
        <v>8670</v>
      </c>
      <c r="P1193" s="29" t="str">
        <f t="array" ref="P1193">IFERROR(XLOOKUP(A1193, '2_Capability_Map'!$C$2:$C$200, '2_Capability_Map'!$M$2:$M$200, "Active"), "Active")</f>
        <v>Active</v>
      </c>
    </row>
    <row r="1194" ht="15.75" customHeight="1">
      <c r="A1194" s="28" t="s">
        <v>1241</v>
      </c>
      <c r="B1194" s="28" t="s">
        <v>1242</v>
      </c>
      <c r="C1194" s="28" t="s">
        <v>8010</v>
      </c>
      <c r="D1194" s="28" t="s">
        <v>8926</v>
      </c>
      <c r="E1194" s="28" t="s">
        <v>8927</v>
      </c>
      <c r="F1194" s="34" t="s">
        <v>8011</v>
      </c>
      <c r="G1194" s="28" t="s">
        <v>8663</v>
      </c>
      <c r="H1194" s="42" t="s">
        <v>8672</v>
      </c>
      <c r="I1194" s="28" t="s">
        <v>8928</v>
      </c>
      <c r="J1194" s="28" t="s">
        <v>8674</v>
      </c>
      <c r="K1194" s="28" t="s">
        <v>9621</v>
      </c>
      <c r="L1194" s="28" t="s">
        <v>6832</v>
      </c>
      <c r="M1194" s="28" t="s">
        <v>8669</v>
      </c>
      <c r="N1194" s="28" t="s">
        <v>8023</v>
      </c>
      <c r="O1194" s="28" t="s">
        <v>8670</v>
      </c>
      <c r="P1194" s="29" t="str">
        <f t="array" ref="P1194">IFERROR(XLOOKUP(A1194, '2_Capability_Map'!$C$2:$C$200, '2_Capability_Map'!$M$2:$M$200, "Active"), "Active")</f>
        <v>Active</v>
      </c>
    </row>
    <row r="1195" ht="15.75" customHeight="1">
      <c r="A1195" s="28" t="s">
        <v>1241</v>
      </c>
      <c r="B1195" s="28" t="s">
        <v>1242</v>
      </c>
      <c r="C1195" s="28" t="s">
        <v>8010</v>
      </c>
      <c r="D1195" s="28" t="s">
        <v>8926</v>
      </c>
      <c r="E1195" s="28" t="s">
        <v>1822</v>
      </c>
      <c r="F1195" s="34" t="s">
        <v>8011</v>
      </c>
      <c r="G1195" s="28" t="s">
        <v>8663</v>
      </c>
      <c r="H1195" s="42" t="s">
        <v>8672</v>
      </c>
      <c r="I1195" s="28" t="s">
        <v>8930</v>
      </c>
      <c r="J1195" s="28" t="s">
        <v>8674</v>
      </c>
      <c r="K1195" s="28" t="s">
        <v>9621</v>
      </c>
      <c r="L1195" s="28" t="s">
        <v>6832</v>
      </c>
      <c r="M1195" s="28" t="s">
        <v>6831</v>
      </c>
      <c r="N1195" s="28" t="s">
        <v>8933</v>
      </c>
      <c r="O1195" s="28" t="s">
        <v>8670</v>
      </c>
      <c r="P1195" s="29" t="str">
        <f t="array" ref="P1195">IFERROR(XLOOKUP(A1195, '2_Capability_Map'!$C$2:$C$200, '2_Capability_Map'!$M$2:$M$200, "Active"), "Active")</f>
        <v>Active</v>
      </c>
    </row>
    <row r="1196" ht="15.75" customHeight="1">
      <c r="A1196" s="28" t="s">
        <v>1241</v>
      </c>
      <c r="B1196" s="28" t="s">
        <v>1242</v>
      </c>
      <c r="C1196" s="28" t="s">
        <v>8160</v>
      </c>
      <c r="D1196" s="28" t="s">
        <v>8161</v>
      </c>
      <c r="E1196" s="28" t="s">
        <v>8751</v>
      </c>
      <c r="F1196" s="34" t="s">
        <v>8011</v>
      </c>
      <c r="G1196" s="28" t="s">
        <v>8663</v>
      </c>
      <c r="H1196" s="42" t="s">
        <v>8672</v>
      </c>
      <c r="I1196" s="28" t="s">
        <v>8752</v>
      </c>
      <c r="J1196" s="28" t="s">
        <v>8674</v>
      </c>
      <c r="K1196" s="28" t="s">
        <v>9621</v>
      </c>
      <c r="L1196" s="28" t="s">
        <v>6832</v>
      </c>
      <c r="M1196" s="28" t="s">
        <v>8669</v>
      </c>
      <c r="N1196" s="28" t="s">
        <v>8753</v>
      </c>
      <c r="O1196" s="28" t="s">
        <v>8670</v>
      </c>
      <c r="P1196" s="29" t="str">
        <f t="array" ref="P1196">IFERROR(XLOOKUP(A1196, '2_Capability_Map'!$C$2:$C$200, '2_Capability_Map'!$M$2:$M$200, "Active"), "Active")</f>
        <v>Active</v>
      </c>
    </row>
    <row r="1197" ht="15.75" customHeight="1">
      <c r="A1197" s="28" t="s">
        <v>1241</v>
      </c>
      <c r="B1197" s="28" t="s">
        <v>1242</v>
      </c>
      <c r="C1197" s="28" t="s">
        <v>8160</v>
      </c>
      <c r="D1197" s="28" t="s">
        <v>8161</v>
      </c>
      <c r="E1197" s="28" t="s">
        <v>8754</v>
      </c>
      <c r="F1197" s="34" t="s">
        <v>8011</v>
      </c>
      <c r="G1197" s="28" t="s">
        <v>8663</v>
      </c>
      <c r="H1197" s="42" t="s">
        <v>8672</v>
      </c>
      <c r="I1197" s="28" t="s">
        <v>8755</v>
      </c>
      <c r="J1197" s="28" t="s">
        <v>8674</v>
      </c>
      <c r="K1197" s="28" t="s">
        <v>9621</v>
      </c>
      <c r="L1197" s="28" t="s">
        <v>6838</v>
      </c>
      <c r="M1197" s="28" t="s">
        <v>8669</v>
      </c>
      <c r="N1197" s="28" t="s">
        <v>8753</v>
      </c>
      <c r="O1197" s="28" t="s">
        <v>8670</v>
      </c>
      <c r="P1197" s="29" t="str">
        <f t="array" ref="P1197">IFERROR(XLOOKUP(A1197, '2_Capability_Map'!$C$2:$C$200, '2_Capability_Map'!$M$2:$M$200, "Active"), "Active")</f>
        <v>Active</v>
      </c>
    </row>
    <row r="1198" ht="15.75" customHeight="1">
      <c r="A1198" s="28" t="s">
        <v>1241</v>
      </c>
      <c r="B1198" s="28" t="s">
        <v>1242</v>
      </c>
      <c r="C1198" s="28" t="s">
        <v>8160</v>
      </c>
      <c r="D1198" s="28" t="s">
        <v>8161</v>
      </c>
      <c r="E1198" s="28" t="s">
        <v>8756</v>
      </c>
      <c r="F1198" s="34" t="s">
        <v>8011</v>
      </c>
      <c r="G1198" s="28" t="s">
        <v>8757</v>
      </c>
      <c r="H1198" s="30" t="s">
        <v>8758</v>
      </c>
      <c r="I1198" s="28" t="s">
        <v>8759</v>
      </c>
      <c r="J1198" s="28" t="s">
        <v>8674</v>
      </c>
      <c r="K1198" s="28" t="s">
        <v>9622</v>
      </c>
      <c r="L1198" s="28" t="s">
        <v>6832</v>
      </c>
      <c r="M1198" s="28" t="s">
        <v>8669</v>
      </c>
      <c r="N1198" s="28" t="s">
        <v>8753</v>
      </c>
      <c r="O1198" s="28" t="s">
        <v>8670</v>
      </c>
      <c r="P1198" s="29" t="str">
        <f t="array" ref="P1198">IFERROR(XLOOKUP(A1198, '2_Capability_Map'!$C$2:$C$200, '2_Capability_Map'!$M$2:$M$200, "Active"), "Active")</f>
        <v>Active</v>
      </c>
    </row>
    <row r="1199" ht="15.75" customHeight="1">
      <c r="A1199" s="28" t="s">
        <v>1241</v>
      </c>
      <c r="B1199" s="28" t="s">
        <v>1242</v>
      </c>
      <c r="C1199" s="28" t="s">
        <v>8160</v>
      </c>
      <c r="D1199" s="28" t="s">
        <v>8161</v>
      </c>
      <c r="E1199" s="28" t="s">
        <v>8937</v>
      </c>
      <c r="F1199" s="34" t="s">
        <v>8011</v>
      </c>
      <c r="G1199" s="28" t="s">
        <v>8663</v>
      </c>
      <c r="H1199" s="41" t="s">
        <v>8664</v>
      </c>
      <c r="I1199" s="28" t="s">
        <v>8938</v>
      </c>
      <c r="J1199" s="28" t="s">
        <v>8666</v>
      </c>
      <c r="K1199" s="28" t="s">
        <v>9623</v>
      </c>
      <c r="L1199" s="28" t="s">
        <v>6832</v>
      </c>
      <c r="M1199" s="28" t="s">
        <v>8669</v>
      </c>
      <c r="N1199" s="28" t="s">
        <v>8753</v>
      </c>
      <c r="O1199" s="28" t="s">
        <v>8670</v>
      </c>
      <c r="P1199" s="29" t="str">
        <f t="array" ref="P1199">IFERROR(XLOOKUP(A1199, '2_Capability_Map'!$C$2:$C$200, '2_Capability_Map'!$M$2:$M$200, "Active"), "Active")</f>
        <v>Active</v>
      </c>
    </row>
    <row r="1200" ht="15.75" customHeight="1">
      <c r="A1200" s="28" t="s">
        <v>1241</v>
      </c>
      <c r="B1200" s="28" t="s">
        <v>1242</v>
      </c>
      <c r="C1200" s="28" t="s">
        <v>8160</v>
      </c>
      <c r="D1200" s="28" t="s">
        <v>8161</v>
      </c>
      <c r="E1200" s="28" t="s">
        <v>8941</v>
      </c>
      <c r="F1200" s="34" t="s">
        <v>8011</v>
      </c>
      <c r="G1200" s="28" t="s">
        <v>8736</v>
      </c>
      <c r="H1200" s="42" t="s">
        <v>8672</v>
      </c>
      <c r="I1200" s="28" t="s">
        <v>8942</v>
      </c>
      <c r="J1200" s="28" t="s">
        <v>8674</v>
      </c>
      <c r="K1200" s="28" t="s">
        <v>9621</v>
      </c>
      <c r="L1200" s="28" t="s">
        <v>6832</v>
      </c>
      <c r="M1200" s="28" t="s">
        <v>8669</v>
      </c>
      <c r="N1200" s="28" t="s">
        <v>8943</v>
      </c>
      <c r="O1200" s="28" t="s">
        <v>8670</v>
      </c>
      <c r="P1200" s="29" t="str">
        <f t="array" ref="P1200">IFERROR(XLOOKUP(A1200, '2_Capability_Map'!$C$2:$C$200, '2_Capability_Map'!$M$2:$M$200, "Active"), "Active")</f>
        <v>Active</v>
      </c>
    </row>
    <row r="1201" ht="15.75" customHeight="1">
      <c r="A1201" s="28" t="s">
        <v>1247</v>
      </c>
      <c r="B1201" s="28" t="s">
        <v>1248</v>
      </c>
      <c r="C1201" s="28" t="s">
        <v>8071</v>
      </c>
      <c r="D1201" s="28" t="s">
        <v>9480</v>
      </c>
      <c r="E1201" s="28" t="s">
        <v>9481</v>
      </c>
      <c r="F1201" s="34" t="s">
        <v>8011</v>
      </c>
      <c r="G1201" s="28" t="s">
        <v>8663</v>
      </c>
      <c r="H1201" s="41" t="s">
        <v>8664</v>
      </c>
      <c r="I1201" s="28" t="s">
        <v>9482</v>
      </c>
      <c r="J1201" s="28" t="s">
        <v>8666</v>
      </c>
      <c r="K1201" s="28" t="s">
        <v>9624</v>
      </c>
      <c r="L1201" s="28" t="s">
        <v>9625</v>
      </c>
      <c r="M1201" s="28" t="s">
        <v>6873</v>
      </c>
      <c r="N1201" s="28" t="s">
        <v>8743</v>
      </c>
      <c r="O1201" s="28" t="s">
        <v>8670</v>
      </c>
      <c r="P1201" s="29" t="str">
        <f t="array" ref="P1201">IFERROR(XLOOKUP(A1201, '2_Capability_Map'!$C$2:$C$200, '2_Capability_Map'!$M$2:$M$200, "Active"), "Active")</f>
        <v>Active</v>
      </c>
    </row>
    <row r="1202" ht="15.75" customHeight="1">
      <c r="A1202" s="28" t="s">
        <v>1247</v>
      </c>
      <c r="B1202" s="28" t="s">
        <v>1248</v>
      </c>
      <c r="C1202" s="28" t="s">
        <v>8160</v>
      </c>
      <c r="D1202" s="28" t="s">
        <v>8161</v>
      </c>
      <c r="E1202" s="28" t="s">
        <v>8751</v>
      </c>
      <c r="F1202" s="34" t="s">
        <v>8011</v>
      </c>
      <c r="G1202" s="28" t="s">
        <v>8663</v>
      </c>
      <c r="H1202" s="42" t="s">
        <v>8672</v>
      </c>
      <c r="I1202" s="28" t="s">
        <v>8752</v>
      </c>
      <c r="J1202" s="28" t="s">
        <v>8674</v>
      </c>
      <c r="K1202" s="28" t="s">
        <v>9626</v>
      </c>
      <c r="L1202" s="28" t="s">
        <v>9627</v>
      </c>
      <c r="M1202" s="28" t="s">
        <v>8669</v>
      </c>
      <c r="N1202" s="28" t="s">
        <v>8753</v>
      </c>
      <c r="O1202" s="28" t="s">
        <v>8670</v>
      </c>
      <c r="P1202" s="29" t="str">
        <f t="array" ref="P1202">IFERROR(XLOOKUP(A1202, '2_Capability_Map'!$C$2:$C$200, '2_Capability_Map'!$M$2:$M$200, "Active"), "Active")</f>
        <v>Active</v>
      </c>
    </row>
    <row r="1203" ht="15.75" customHeight="1">
      <c r="A1203" s="28" t="s">
        <v>1247</v>
      </c>
      <c r="B1203" s="28" t="s">
        <v>1248</v>
      </c>
      <c r="C1203" s="28" t="s">
        <v>8160</v>
      </c>
      <c r="D1203" s="28" t="s">
        <v>8161</v>
      </c>
      <c r="E1203" s="28" t="s">
        <v>8754</v>
      </c>
      <c r="F1203" s="34" t="s">
        <v>8011</v>
      </c>
      <c r="G1203" s="28" t="s">
        <v>8663</v>
      </c>
      <c r="H1203" s="42" t="s">
        <v>8672</v>
      </c>
      <c r="I1203" s="28" t="s">
        <v>8755</v>
      </c>
      <c r="J1203" s="28" t="s">
        <v>8674</v>
      </c>
      <c r="K1203" s="28" t="s">
        <v>9626</v>
      </c>
      <c r="L1203" s="28" t="s">
        <v>9628</v>
      </c>
      <c r="M1203" s="28" t="s">
        <v>8669</v>
      </c>
      <c r="N1203" s="28" t="s">
        <v>8753</v>
      </c>
      <c r="O1203" s="28" t="s">
        <v>8670</v>
      </c>
      <c r="P1203" s="29" t="str">
        <f t="array" ref="P1203">IFERROR(XLOOKUP(A1203, '2_Capability_Map'!$C$2:$C$200, '2_Capability_Map'!$M$2:$M$200, "Active"), "Active")</f>
        <v>Active</v>
      </c>
    </row>
    <row r="1204" ht="15.75" customHeight="1">
      <c r="A1204" s="28" t="s">
        <v>1247</v>
      </c>
      <c r="B1204" s="28" t="s">
        <v>1248</v>
      </c>
      <c r="C1204" s="28" t="s">
        <v>8160</v>
      </c>
      <c r="D1204" s="28" t="s">
        <v>8161</v>
      </c>
      <c r="E1204" s="28" t="s">
        <v>8756</v>
      </c>
      <c r="F1204" s="34" t="s">
        <v>8011</v>
      </c>
      <c r="G1204" s="28" t="s">
        <v>8757</v>
      </c>
      <c r="H1204" s="30" t="s">
        <v>8758</v>
      </c>
      <c r="I1204" s="28" t="s">
        <v>8759</v>
      </c>
      <c r="J1204" s="28" t="s">
        <v>8674</v>
      </c>
      <c r="K1204" s="28" t="s">
        <v>9629</v>
      </c>
      <c r="L1204" s="28" t="s">
        <v>9627</v>
      </c>
      <c r="M1204" s="28" t="s">
        <v>8669</v>
      </c>
      <c r="N1204" s="28" t="s">
        <v>8753</v>
      </c>
      <c r="O1204" s="28" t="s">
        <v>8670</v>
      </c>
      <c r="P1204" s="29" t="str">
        <f t="array" ref="P1204">IFERROR(XLOOKUP(A1204, '2_Capability_Map'!$C$2:$C$200, '2_Capability_Map'!$M$2:$M$200, "Active"), "Active")</f>
        <v>Active</v>
      </c>
    </row>
    <row r="1205" ht="15.75" customHeight="1">
      <c r="A1205" s="28" t="s">
        <v>1247</v>
      </c>
      <c r="B1205" s="28" t="s">
        <v>1248</v>
      </c>
      <c r="C1205" s="28" t="s">
        <v>8160</v>
      </c>
      <c r="D1205" s="28" t="s">
        <v>8161</v>
      </c>
      <c r="E1205" s="28" t="s">
        <v>8937</v>
      </c>
      <c r="F1205" s="34" t="s">
        <v>8011</v>
      </c>
      <c r="G1205" s="28" t="s">
        <v>8663</v>
      </c>
      <c r="H1205" s="41" t="s">
        <v>8664</v>
      </c>
      <c r="I1205" s="28" t="s">
        <v>8938</v>
      </c>
      <c r="J1205" s="28" t="s">
        <v>8666</v>
      </c>
      <c r="K1205" s="28" t="s">
        <v>9624</v>
      </c>
      <c r="L1205" s="28" t="s">
        <v>9627</v>
      </c>
      <c r="M1205" s="28" t="s">
        <v>8669</v>
      </c>
      <c r="N1205" s="28" t="s">
        <v>8753</v>
      </c>
      <c r="O1205" s="28" t="s">
        <v>8670</v>
      </c>
      <c r="P1205" s="29" t="str">
        <f t="array" ref="P1205">IFERROR(XLOOKUP(A1205, '2_Capability_Map'!$C$2:$C$200, '2_Capability_Map'!$M$2:$M$200, "Active"), "Active")</f>
        <v>Active</v>
      </c>
    </row>
    <row r="1206" ht="15.75" customHeight="1">
      <c r="A1206" s="28" t="s">
        <v>1247</v>
      </c>
      <c r="B1206" s="28" t="s">
        <v>1248</v>
      </c>
      <c r="C1206" s="28" t="s">
        <v>8160</v>
      </c>
      <c r="D1206" s="28" t="s">
        <v>8161</v>
      </c>
      <c r="E1206" s="28" t="s">
        <v>8941</v>
      </c>
      <c r="F1206" s="34" t="s">
        <v>8011</v>
      </c>
      <c r="G1206" s="28" t="s">
        <v>8736</v>
      </c>
      <c r="H1206" s="42" t="s">
        <v>8672</v>
      </c>
      <c r="I1206" s="28" t="s">
        <v>8942</v>
      </c>
      <c r="J1206" s="28" t="s">
        <v>8674</v>
      </c>
      <c r="K1206" s="28" t="s">
        <v>9626</v>
      </c>
      <c r="L1206" s="28" t="s">
        <v>9627</v>
      </c>
      <c r="M1206" s="28" t="s">
        <v>8669</v>
      </c>
      <c r="N1206" s="28" t="s">
        <v>8943</v>
      </c>
      <c r="O1206" s="28" t="s">
        <v>8670</v>
      </c>
      <c r="P1206" s="29" t="str">
        <f t="array" ref="P1206">IFERROR(XLOOKUP(A1206, '2_Capability_Map'!$C$2:$C$200, '2_Capability_Map'!$M$2:$M$200, "Active"), "Active")</f>
        <v>Active</v>
      </c>
    </row>
    <row r="1207" ht="15.75" customHeight="1">
      <c r="A1207" s="28" t="s">
        <v>1247</v>
      </c>
      <c r="B1207" s="28" t="s">
        <v>1248</v>
      </c>
      <c r="C1207" s="28" t="s">
        <v>8101</v>
      </c>
      <c r="D1207" s="28" t="s">
        <v>9439</v>
      </c>
      <c r="E1207" s="28" t="s">
        <v>9440</v>
      </c>
      <c r="F1207" s="34" t="s">
        <v>8011</v>
      </c>
      <c r="G1207" s="28" t="s">
        <v>8663</v>
      </c>
      <c r="H1207" s="42" t="s">
        <v>8672</v>
      </c>
      <c r="I1207" s="31" t="s">
        <v>9441</v>
      </c>
      <c r="J1207" s="28" t="s">
        <v>8674</v>
      </c>
      <c r="K1207" s="28" t="s">
        <v>9626</v>
      </c>
      <c r="L1207" s="28" t="s">
        <v>6874</v>
      </c>
      <c r="M1207" s="28" t="s">
        <v>8669</v>
      </c>
      <c r="N1207" s="28" t="s">
        <v>8186</v>
      </c>
      <c r="O1207" s="28" t="s">
        <v>8670</v>
      </c>
      <c r="P1207" s="29" t="str">
        <f t="array" ref="P1207">IFERROR(XLOOKUP(A1207, '2_Capability_Map'!$C$2:$C$200, '2_Capability_Map'!$M$2:$M$200, "Active"), "Active")</f>
        <v>Active</v>
      </c>
    </row>
    <row r="1208" ht="15.75" customHeight="1">
      <c r="A1208" s="28" t="s">
        <v>1253</v>
      </c>
      <c r="B1208" s="28" t="s">
        <v>1254</v>
      </c>
      <c r="C1208" s="28" t="s">
        <v>8071</v>
      </c>
      <c r="D1208" s="28" t="s">
        <v>9480</v>
      </c>
      <c r="E1208" s="28" t="s">
        <v>9481</v>
      </c>
      <c r="F1208" s="34" t="s">
        <v>8011</v>
      </c>
      <c r="G1208" s="28" t="s">
        <v>8663</v>
      </c>
      <c r="H1208" s="41" t="s">
        <v>8664</v>
      </c>
      <c r="I1208" s="28" t="s">
        <v>9482</v>
      </c>
      <c r="J1208" s="28" t="s">
        <v>8666</v>
      </c>
      <c r="K1208" s="28" t="s">
        <v>9630</v>
      </c>
      <c r="L1208" s="28" t="s">
        <v>9631</v>
      </c>
      <c r="M1208" s="28" t="s">
        <v>6903</v>
      </c>
      <c r="N1208" s="28" t="s">
        <v>8743</v>
      </c>
      <c r="O1208" s="28" t="s">
        <v>8670</v>
      </c>
      <c r="P1208" s="29" t="str">
        <f t="array" ref="P1208">IFERROR(XLOOKUP(A1208, '2_Capability_Map'!$C$2:$C$200, '2_Capability_Map'!$M$2:$M$200, "Active"), "Active")</f>
        <v>Active</v>
      </c>
    </row>
    <row r="1209" ht="15.75" customHeight="1">
      <c r="A1209" s="28" t="s">
        <v>1253</v>
      </c>
      <c r="B1209" s="28" t="s">
        <v>1254</v>
      </c>
      <c r="C1209" s="28" t="s">
        <v>8160</v>
      </c>
      <c r="D1209" s="28" t="s">
        <v>8161</v>
      </c>
      <c r="E1209" s="28" t="s">
        <v>8751</v>
      </c>
      <c r="F1209" s="34" t="s">
        <v>8011</v>
      </c>
      <c r="G1209" s="28" t="s">
        <v>8663</v>
      </c>
      <c r="H1209" s="42" t="s">
        <v>8672</v>
      </c>
      <c r="I1209" s="28" t="s">
        <v>8752</v>
      </c>
      <c r="J1209" s="28" t="s">
        <v>8674</v>
      </c>
      <c r="K1209" s="28" t="s">
        <v>9632</v>
      </c>
      <c r="L1209" s="28" t="s">
        <v>9633</v>
      </c>
      <c r="M1209" s="28" t="s">
        <v>8669</v>
      </c>
      <c r="N1209" s="28" t="s">
        <v>8753</v>
      </c>
      <c r="O1209" s="28" t="s">
        <v>8670</v>
      </c>
      <c r="P1209" s="29" t="str">
        <f t="array" ref="P1209">IFERROR(XLOOKUP(A1209, '2_Capability_Map'!$C$2:$C$200, '2_Capability_Map'!$M$2:$M$200, "Active"), "Active")</f>
        <v>Active</v>
      </c>
    </row>
    <row r="1210" ht="15.75" customHeight="1">
      <c r="A1210" s="28" t="s">
        <v>1253</v>
      </c>
      <c r="B1210" s="28" t="s">
        <v>1254</v>
      </c>
      <c r="C1210" s="28" t="s">
        <v>8160</v>
      </c>
      <c r="D1210" s="28" t="s">
        <v>8161</v>
      </c>
      <c r="E1210" s="28" t="s">
        <v>8754</v>
      </c>
      <c r="F1210" s="34" t="s">
        <v>8011</v>
      </c>
      <c r="G1210" s="28" t="s">
        <v>8663</v>
      </c>
      <c r="H1210" s="42" t="s">
        <v>8672</v>
      </c>
      <c r="I1210" s="28" t="s">
        <v>8755</v>
      </c>
      <c r="J1210" s="28" t="s">
        <v>8674</v>
      </c>
      <c r="K1210" s="28" t="s">
        <v>9632</v>
      </c>
      <c r="L1210" s="28" t="s">
        <v>9634</v>
      </c>
      <c r="M1210" s="28" t="s">
        <v>8669</v>
      </c>
      <c r="N1210" s="28" t="s">
        <v>8753</v>
      </c>
      <c r="O1210" s="28" t="s">
        <v>8670</v>
      </c>
      <c r="P1210" s="29" t="str">
        <f t="array" ref="P1210">IFERROR(XLOOKUP(A1210, '2_Capability_Map'!$C$2:$C$200, '2_Capability_Map'!$M$2:$M$200, "Active"), "Active")</f>
        <v>Active</v>
      </c>
    </row>
    <row r="1211" ht="15.75" customHeight="1">
      <c r="A1211" s="28" t="s">
        <v>1253</v>
      </c>
      <c r="B1211" s="28" t="s">
        <v>1254</v>
      </c>
      <c r="C1211" s="28" t="s">
        <v>8160</v>
      </c>
      <c r="D1211" s="28" t="s">
        <v>8161</v>
      </c>
      <c r="E1211" s="28" t="s">
        <v>8756</v>
      </c>
      <c r="F1211" s="34" t="s">
        <v>8011</v>
      </c>
      <c r="G1211" s="28" t="s">
        <v>8757</v>
      </c>
      <c r="H1211" s="30" t="s">
        <v>8758</v>
      </c>
      <c r="I1211" s="28" t="s">
        <v>8759</v>
      </c>
      <c r="J1211" s="28" t="s">
        <v>8674</v>
      </c>
      <c r="K1211" s="28" t="s">
        <v>9635</v>
      </c>
      <c r="L1211" s="28" t="s">
        <v>9633</v>
      </c>
      <c r="M1211" s="28" t="s">
        <v>8669</v>
      </c>
      <c r="N1211" s="28" t="s">
        <v>8753</v>
      </c>
      <c r="O1211" s="28" t="s">
        <v>8670</v>
      </c>
      <c r="P1211" s="29" t="str">
        <f t="array" ref="P1211">IFERROR(XLOOKUP(A1211, '2_Capability_Map'!$C$2:$C$200, '2_Capability_Map'!$M$2:$M$200, "Active"), "Active")</f>
        <v>Active</v>
      </c>
    </row>
    <row r="1212" ht="15.75" customHeight="1">
      <c r="A1212" s="28" t="s">
        <v>1253</v>
      </c>
      <c r="B1212" s="28" t="s">
        <v>1254</v>
      </c>
      <c r="C1212" s="28" t="s">
        <v>8160</v>
      </c>
      <c r="D1212" s="28" t="s">
        <v>8161</v>
      </c>
      <c r="E1212" s="28" t="s">
        <v>8937</v>
      </c>
      <c r="F1212" s="34" t="s">
        <v>8011</v>
      </c>
      <c r="G1212" s="28" t="s">
        <v>8663</v>
      </c>
      <c r="H1212" s="41" t="s">
        <v>8664</v>
      </c>
      <c r="I1212" s="28" t="s">
        <v>8938</v>
      </c>
      <c r="J1212" s="28" t="s">
        <v>8666</v>
      </c>
      <c r="K1212" s="28" t="s">
        <v>9630</v>
      </c>
      <c r="L1212" s="28" t="s">
        <v>9633</v>
      </c>
      <c r="M1212" s="28" t="s">
        <v>8669</v>
      </c>
      <c r="N1212" s="28" t="s">
        <v>8753</v>
      </c>
      <c r="O1212" s="28" t="s">
        <v>8670</v>
      </c>
      <c r="P1212" s="29" t="str">
        <f t="array" ref="P1212">IFERROR(XLOOKUP(A1212, '2_Capability_Map'!$C$2:$C$200, '2_Capability_Map'!$M$2:$M$200, "Active"), "Active")</f>
        <v>Active</v>
      </c>
    </row>
    <row r="1213" ht="15.75" customHeight="1">
      <c r="A1213" s="28" t="s">
        <v>1253</v>
      </c>
      <c r="B1213" s="28" t="s">
        <v>1254</v>
      </c>
      <c r="C1213" s="28" t="s">
        <v>8160</v>
      </c>
      <c r="D1213" s="28" t="s">
        <v>8161</v>
      </c>
      <c r="E1213" s="28" t="s">
        <v>8941</v>
      </c>
      <c r="F1213" s="34" t="s">
        <v>8011</v>
      </c>
      <c r="G1213" s="28" t="s">
        <v>8736</v>
      </c>
      <c r="H1213" s="42" t="s">
        <v>8672</v>
      </c>
      <c r="I1213" s="28" t="s">
        <v>8942</v>
      </c>
      <c r="J1213" s="28" t="s">
        <v>8674</v>
      </c>
      <c r="K1213" s="28" t="s">
        <v>9632</v>
      </c>
      <c r="L1213" s="28" t="s">
        <v>9633</v>
      </c>
      <c r="M1213" s="28" t="s">
        <v>8669</v>
      </c>
      <c r="N1213" s="28" t="s">
        <v>8943</v>
      </c>
      <c r="O1213" s="28" t="s">
        <v>8670</v>
      </c>
      <c r="P1213" s="29" t="str">
        <f t="array" ref="P1213">IFERROR(XLOOKUP(A1213, '2_Capability_Map'!$C$2:$C$200, '2_Capability_Map'!$M$2:$M$200, "Active"), "Active")</f>
        <v>Active</v>
      </c>
    </row>
    <row r="1214" ht="15.75" customHeight="1">
      <c r="A1214" s="28" t="s">
        <v>1253</v>
      </c>
      <c r="B1214" s="28" t="s">
        <v>1254</v>
      </c>
      <c r="C1214" s="28" t="s">
        <v>8101</v>
      </c>
      <c r="D1214" s="28" t="s">
        <v>9439</v>
      </c>
      <c r="E1214" s="28" t="s">
        <v>9440</v>
      </c>
      <c r="F1214" s="34" t="s">
        <v>8011</v>
      </c>
      <c r="G1214" s="28" t="s">
        <v>8663</v>
      </c>
      <c r="H1214" s="42" t="s">
        <v>8672</v>
      </c>
      <c r="I1214" s="31" t="s">
        <v>9441</v>
      </c>
      <c r="J1214" s="28" t="s">
        <v>8674</v>
      </c>
      <c r="K1214" s="28" t="s">
        <v>9632</v>
      </c>
      <c r="L1214" s="28" t="s">
        <v>6904</v>
      </c>
      <c r="M1214" s="28" t="s">
        <v>8669</v>
      </c>
      <c r="N1214" s="28" t="s">
        <v>8186</v>
      </c>
      <c r="O1214" s="28" t="s">
        <v>8670</v>
      </c>
      <c r="P1214" s="29" t="str">
        <f t="array" ref="P1214">IFERROR(XLOOKUP(A1214, '2_Capability_Map'!$C$2:$C$200, '2_Capability_Map'!$M$2:$M$200, "Active"), "Active")</f>
        <v>Active</v>
      </c>
    </row>
    <row r="1215" ht="15.75" customHeight="1">
      <c r="A1215" s="28" t="s">
        <v>1258</v>
      </c>
      <c r="B1215" s="28" t="s">
        <v>1259</v>
      </c>
      <c r="C1215" s="28" t="s">
        <v>8071</v>
      </c>
      <c r="D1215" s="28" t="s">
        <v>9480</v>
      </c>
      <c r="E1215" s="28" t="s">
        <v>9481</v>
      </c>
      <c r="F1215" s="34" t="s">
        <v>8011</v>
      </c>
      <c r="G1215" s="28" t="s">
        <v>8663</v>
      </c>
      <c r="H1215" s="41" t="s">
        <v>8664</v>
      </c>
      <c r="I1215" s="28" t="s">
        <v>9482</v>
      </c>
      <c r="J1215" s="28" t="s">
        <v>8666</v>
      </c>
      <c r="K1215" s="28" t="s">
        <v>9636</v>
      </c>
      <c r="L1215" s="28" t="s">
        <v>9637</v>
      </c>
      <c r="M1215" s="28" t="s">
        <v>6939</v>
      </c>
      <c r="N1215" s="28" t="s">
        <v>8743</v>
      </c>
      <c r="O1215" s="28" t="s">
        <v>8670</v>
      </c>
      <c r="P1215" s="29" t="str">
        <f t="array" ref="P1215">IFERROR(XLOOKUP(A1215, '2_Capability_Map'!$C$2:$C$200, '2_Capability_Map'!$M$2:$M$200, "Active"), "Active")</f>
        <v>Active</v>
      </c>
    </row>
    <row r="1216" ht="15.75" customHeight="1">
      <c r="A1216" s="28" t="s">
        <v>1258</v>
      </c>
      <c r="B1216" s="28" t="s">
        <v>1259</v>
      </c>
      <c r="C1216" s="28" t="s">
        <v>8160</v>
      </c>
      <c r="D1216" s="28" t="s">
        <v>8161</v>
      </c>
      <c r="E1216" s="28" t="s">
        <v>8751</v>
      </c>
      <c r="F1216" s="34" t="s">
        <v>8011</v>
      </c>
      <c r="G1216" s="28" t="s">
        <v>8663</v>
      </c>
      <c r="H1216" s="42" t="s">
        <v>8672</v>
      </c>
      <c r="I1216" s="28" t="s">
        <v>8752</v>
      </c>
      <c r="J1216" s="28" t="s">
        <v>8674</v>
      </c>
      <c r="K1216" s="28" t="s">
        <v>9638</v>
      </c>
      <c r="L1216" s="28" t="s">
        <v>9639</v>
      </c>
      <c r="M1216" s="28" t="s">
        <v>8669</v>
      </c>
      <c r="N1216" s="28" t="s">
        <v>8753</v>
      </c>
      <c r="O1216" s="28" t="s">
        <v>8670</v>
      </c>
      <c r="P1216" s="29" t="str">
        <f t="array" ref="P1216">IFERROR(XLOOKUP(A1216, '2_Capability_Map'!$C$2:$C$200, '2_Capability_Map'!$M$2:$M$200, "Active"), "Active")</f>
        <v>Active</v>
      </c>
    </row>
    <row r="1217" ht="15.75" customHeight="1">
      <c r="A1217" s="28" t="s">
        <v>1258</v>
      </c>
      <c r="B1217" s="28" t="s">
        <v>1259</v>
      </c>
      <c r="C1217" s="28" t="s">
        <v>8160</v>
      </c>
      <c r="D1217" s="28" t="s">
        <v>8161</v>
      </c>
      <c r="E1217" s="28" t="s">
        <v>8754</v>
      </c>
      <c r="F1217" s="34" t="s">
        <v>8011</v>
      </c>
      <c r="G1217" s="28" t="s">
        <v>8663</v>
      </c>
      <c r="H1217" s="42" t="s">
        <v>8672</v>
      </c>
      <c r="I1217" s="28" t="s">
        <v>8755</v>
      </c>
      <c r="J1217" s="28" t="s">
        <v>8674</v>
      </c>
      <c r="K1217" s="28" t="s">
        <v>9638</v>
      </c>
      <c r="L1217" s="28" t="s">
        <v>9640</v>
      </c>
      <c r="M1217" s="28" t="s">
        <v>8669</v>
      </c>
      <c r="N1217" s="28" t="s">
        <v>8753</v>
      </c>
      <c r="O1217" s="28" t="s">
        <v>8670</v>
      </c>
      <c r="P1217" s="29" t="str">
        <f t="array" ref="P1217">IFERROR(XLOOKUP(A1217, '2_Capability_Map'!$C$2:$C$200, '2_Capability_Map'!$M$2:$M$200, "Active"), "Active")</f>
        <v>Active</v>
      </c>
    </row>
    <row r="1218" ht="15.75" customHeight="1">
      <c r="A1218" s="28" t="s">
        <v>1258</v>
      </c>
      <c r="B1218" s="28" t="s">
        <v>1259</v>
      </c>
      <c r="C1218" s="28" t="s">
        <v>8160</v>
      </c>
      <c r="D1218" s="28" t="s">
        <v>8161</v>
      </c>
      <c r="E1218" s="28" t="s">
        <v>8756</v>
      </c>
      <c r="F1218" s="34" t="s">
        <v>8011</v>
      </c>
      <c r="G1218" s="28" t="s">
        <v>8757</v>
      </c>
      <c r="H1218" s="30" t="s">
        <v>8758</v>
      </c>
      <c r="I1218" s="28" t="s">
        <v>8759</v>
      </c>
      <c r="J1218" s="28" t="s">
        <v>8674</v>
      </c>
      <c r="K1218" s="28" t="s">
        <v>9641</v>
      </c>
      <c r="L1218" s="28" t="s">
        <v>9639</v>
      </c>
      <c r="M1218" s="28" t="s">
        <v>8669</v>
      </c>
      <c r="N1218" s="28" t="s">
        <v>8753</v>
      </c>
      <c r="O1218" s="28" t="s">
        <v>8670</v>
      </c>
      <c r="P1218" s="29" t="str">
        <f t="array" ref="P1218">IFERROR(XLOOKUP(A1218, '2_Capability_Map'!$C$2:$C$200, '2_Capability_Map'!$M$2:$M$200, "Active"), "Active")</f>
        <v>Active</v>
      </c>
    </row>
    <row r="1219" ht="15.75" customHeight="1">
      <c r="A1219" s="28" t="s">
        <v>1258</v>
      </c>
      <c r="B1219" s="28" t="s">
        <v>1259</v>
      </c>
      <c r="C1219" s="28" t="s">
        <v>8160</v>
      </c>
      <c r="D1219" s="28" t="s">
        <v>8161</v>
      </c>
      <c r="E1219" s="28" t="s">
        <v>8937</v>
      </c>
      <c r="F1219" s="34" t="s">
        <v>8011</v>
      </c>
      <c r="G1219" s="28" t="s">
        <v>8663</v>
      </c>
      <c r="H1219" s="41" t="s">
        <v>8664</v>
      </c>
      <c r="I1219" s="28" t="s">
        <v>8938</v>
      </c>
      <c r="J1219" s="28" t="s">
        <v>8666</v>
      </c>
      <c r="K1219" s="28" t="s">
        <v>9636</v>
      </c>
      <c r="L1219" s="28" t="s">
        <v>9639</v>
      </c>
      <c r="M1219" s="28" t="s">
        <v>8669</v>
      </c>
      <c r="N1219" s="28" t="s">
        <v>8753</v>
      </c>
      <c r="O1219" s="28" t="s">
        <v>8670</v>
      </c>
      <c r="P1219" s="29" t="str">
        <f t="array" ref="P1219">IFERROR(XLOOKUP(A1219, '2_Capability_Map'!$C$2:$C$200, '2_Capability_Map'!$M$2:$M$200, "Active"), "Active")</f>
        <v>Active</v>
      </c>
    </row>
    <row r="1220" ht="15.75" customHeight="1">
      <c r="A1220" s="28" t="s">
        <v>1258</v>
      </c>
      <c r="B1220" s="28" t="s">
        <v>1259</v>
      </c>
      <c r="C1220" s="28" t="s">
        <v>8160</v>
      </c>
      <c r="D1220" s="28" t="s">
        <v>8161</v>
      </c>
      <c r="E1220" s="28" t="s">
        <v>8941</v>
      </c>
      <c r="F1220" s="34" t="s">
        <v>8011</v>
      </c>
      <c r="G1220" s="28" t="s">
        <v>8736</v>
      </c>
      <c r="H1220" s="42" t="s">
        <v>8672</v>
      </c>
      <c r="I1220" s="28" t="s">
        <v>8942</v>
      </c>
      <c r="J1220" s="28" t="s">
        <v>8674</v>
      </c>
      <c r="K1220" s="28" t="s">
        <v>9638</v>
      </c>
      <c r="L1220" s="28" t="s">
        <v>9639</v>
      </c>
      <c r="M1220" s="28" t="s">
        <v>8669</v>
      </c>
      <c r="N1220" s="28" t="s">
        <v>8943</v>
      </c>
      <c r="O1220" s="28" t="s">
        <v>8670</v>
      </c>
      <c r="P1220" s="29" t="str">
        <f t="array" ref="P1220">IFERROR(XLOOKUP(A1220, '2_Capability_Map'!$C$2:$C$200, '2_Capability_Map'!$M$2:$M$200, "Active"), "Active")</f>
        <v>Active</v>
      </c>
    </row>
    <row r="1221" ht="15.75" customHeight="1">
      <c r="A1221" s="28" t="s">
        <v>1258</v>
      </c>
      <c r="B1221" s="28" t="s">
        <v>1259</v>
      </c>
      <c r="C1221" s="28" t="s">
        <v>8101</v>
      </c>
      <c r="D1221" s="28" t="s">
        <v>9439</v>
      </c>
      <c r="E1221" s="28" t="s">
        <v>9440</v>
      </c>
      <c r="F1221" s="34" t="s">
        <v>8011</v>
      </c>
      <c r="G1221" s="28" t="s">
        <v>8663</v>
      </c>
      <c r="H1221" s="42" t="s">
        <v>8672</v>
      </c>
      <c r="I1221" s="31" t="s">
        <v>9441</v>
      </c>
      <c r="J1221" s="28" t="s">
        <v>8674</v>
      </c>
      <c r="K1221" s="28" t="s">
        <v>9638</v>
      </c>
      <c r="L1221" s="28" t="s">
        <v>6940</v>
      </c>
      <c r="M1221" s="28" t="s">
        <v>8669</v>
      </c>
      <c r="N1221" s="28" t="s">
        <v>8186</v>
      </c>
      <c r="O1221" s="28" t="s">
        <v>8670</v>
      </c>
      <c r="P1221" s="29" t="str">
        <f t="array" ref="P1221">IFERROR(XLOOKUP(A1221, '2_Capability_Map'!$C$2:$C$200, '2_Capability_Map'!$M$2:$M$200, "Active"), "Active")</f>
        <v>Active</v>
      </c>
    </row>
    <row r="1222" ht="15.75" customHeight="1">
      <c r="A1222" s="28" t="s">
        <v>1263</v>
      </c>
      <c r="B1222" s="28" t="s">
        <v>1264</v>
      </c>
      <c r="C1222" s="28" t="s">
        <v>8071</v>
      </c>
      <c r="D1222" s="28" t="s">
        <v>9480</v>
      </c>
      <c r="E1222" s="28" t="s">
        <v>9481</v>
      </c>
      <c r="F1222" s="34" t="s">
        <v>8011</v>
      </c>
      <c r="G1222" s="28" t="s">
        <v>8663</v>
      </c>
      <c r="H1222" s="41" t="s">
        <v>8664</v>
      </c>
      <c r="I1222" s="28" t="s">
        <v>9482</v>
      </c>
      <c r="J1222" s="28" t="s">
        <v>8666</v>
      </c>
      <c r="K1222" s="28" t="s">
        <v>9642</v>
      </c>
      <c r="L1222" s="28" t="s">
        <v>9643</v>
      </c>
      <c r="M1222" s="28" t="s">
        <v>6987</v>
      </c>
      <c r="N1222" s="28" t="s">
        <v>8743</v>
      </c>
      <c r="O1222" s="28" t="s">
        <v>8670</v>
      </c>
      <c r="P1222" s="29" t="str">
        <f t="array" ref="P1222">IFERROR(XLOOKUP(A1222, '2_Capability_Map'!$C$2:$C$200, '2_Capability_Map'!$M$2:$M$200, "Active"), "Active")</f>
        <v>Active</v>
      </c>
    </row>
    <row r="1223" ht="15.75" customHeight="1">
      <c r="A1223" s="28" t="s">
        <v>1263</v>
      </c>
      <c r="B1223" s="28" t="s">
        <v>1264</v>
      </c>
      <c r="C1223" s="28" t="s">
        <v>8160</v>
      </c>
      <c r="D1223" s="28" t="s">
        <v>8161</v>
      </c>
      <c r="E1223" s="28" t="s">
        <v>8751</v>
      </c>
      <c r="F1223" s="34" t="s">
        <v>8011</v>
      </c>
      <c r="G1223" s="28" t="s">
        <v>8663</v>
      </c>
      <c r="H1223" s="42" t="s">
        <v>8672</v>
      </c>
      <c r="I1223" s="28" t="s">
        <v>8752</v>
      </c>
      <c r="J1223" s="28" t="s">
        <v>8674</v>
      </c>
      <c r="K1223" s="28" t="s">
        <v>9644</v>
      </c>
      <c r="L1223" s="28" t="s">
        <v>9645</v>
      </c>
      <c r="M1223" s="28" t="s">
        <v>8669</v>
      </c>
      <c r="N1223" s="28" t="s">
        <v>8753</v>
      </c>
      <c r="O1223" s="28" t="s">
        <v>8670</v>
      </c>
      <c r="P1223" s="29" t="str">
        <f t="array" ref="P1223">IFERROR(XLOOKUP(A1223, '2_Capability_Map'!$C$2:$C$200, '2_Capability_Map'!$M$2:$M$200, "Active"), "Active")</f>
        <v>Active</v>
      </c>
    </row>
    <row r="1224" ht="15.75" customHeight="1">
      <c r="A1224" s="28" t="s">
        <v>1263</v>
      </c>
      <c r="B1224" s="28" t="s">
        <v>1264</v>
      </c>
      <c r="C1224" s="28" t="s">
        <v>8160</v>
      </c>
      <c r="D1224" s="28" t="s">
        <v>8161</v>
      </c>
      <c r="E1224" s="28" t="s">
        <v>8754</v>
      </c>
      <c r="F1224" s="34" t="s">
        <v>8011</v>
      </c>
      <c r="G1224" s="28" t="s">
        <v>8663</v>
      </c>
      <c r="H1224" s="42" t="s">
        <v>8672</v>
      </c>
      <c r="I1224" s="28" t="s">
        <v>8755</v>
      </c>
      <c r="J1224" s="28" t="s">
        <v>8674</v>
      </c>
      <c r="K1224" s="28" t="s">
        <v>9644</v>
      </c>
      <c r="L1224" s="28" t="s">
        <v>9646</v>
      </c>
      <c r="M1224" s="28" t="s">
        <v>8669</v>
      </c>
      <c r="N1224" s="28" t="s">
        <v>8753</v>
      </c>
      <c r="O1224" s="28" t="s">
        <v>8670</v>
      </c>
      <c r="P1224" s="29" t="str">
        <f t="array" ref="P1224">IFERROR(XLOOKUP(A1224, '2_Capability_Map'!$C$2:$C$200, '2_Capability_Map'!$M$2:$M$200, "Active"), "Active")</f>
        <v>Active</v>
      </c>
    </row>
    <row r="1225" ht="15.75" customHeight="1">
      <c r="A1225" s="28" t="s">
        <v>1263</v>
      </c>
      <c r="B1225" s="28" t="s">
        <v>1264</v>
      </c>
      <c r="C1225" s="28" t="s">
        <v>8160</v>
      </c>
      <c r="D1225" s="28" t="s">
        <v>8161</v>
      </c>
      <c r="E1225" s="28" t="s">
        <v>8756</v>
      </c>
      <c r="F1225" s="34" t="s">
        <v>8011</v>
      </c>
      <c r="G1225" s="28" t="s">
        <v>8757</v>
      </c>
      <c r="H1225" s="30" t="s">
        <v>8758</v>
      </c>
      <c r="I1225" s="28" t="s">
        <v>8759</v>
      </c>
      <c r="J1225" s="28" t="s">
        <v>8674</v>
      </c>
      <c r="K1225" s="28" t="s">
        <v>9647</v>
      </c>
      <c r="L1225" s="28" t="s">
        <v>9645</v>
      </c>
      <c r="M1225" s="28" t="s">
        <v>8669</v>
      </c>
      <c r="N1225" s="28" t="s">
        <v>8753</v>
      </c>
      <c r="O1225" s="28" t="s">
        <v>8670</v>
      </c>
      <c r="P1225" s="29" t="str">
        <f t="array" ref="P1225">IFERROR(XLOOKUP(A1225, '2_Capability_Map'!$C$2:$C$200, '2_Capability_Map'!$M$2:$M$200, "Active"), "Active")</f>
        <v>Active</v>
      </c>
    </row>
    <row r="1226" ht="15.75" customHeight="1">
      <c r="A1226" s="28" t="s">
        <v>1263</v>
      </c>
      <c r="B1226" s="28" t="s">
        <v>1264</v>
      </c>
      <c r="C1226" s="28" t="s">
        <v>8160</v>
      </c>
      <c r="D1226" s="28" t="s">
        <v>8161</v>
      </c>
      <c r="E1226" s="28" t="s">
        <v>8937</v>
      </c>
      <c r="F1226" s="34" t="s">
        <v>8011</v>
      </c>
      <c r="G1226" s="28" t="s">
        <v>8663</v>
      </c>
      <c r="H1226" s="41" t="s">
        <v>8664</v>
      </c>
      <c r="I1226" s="28" t="s">
        <v>8938</v>
      </c>
      <c r="J1226" s="28" t="s">
        <v>8666</v>
      </c>
      <c r="K1226" s="28" t="s">
        <v>9642</v>
      </c>
      <c r="L1226" s="28" t="s">
        <v>9645</v>
      </c>
      <c r="M1226" s="28" t="s">
        <v>8669</v>
      </c>
      <c r="N1226" s="28" t="s">
        <v>8753</v>
      </c>
      <c r="O1226" s="28" t="s">
        <v>8670</v>
      </c>
      <c r="P1226" s="29" t="str">
        <f t="array" ref="P1226">IFERROR(XLOOKUP(A1226, '2_Capability_Map'!$C$2:$C$200, '2_Capability_Map'!$M$2:$M$200, "Active"), "Active")</f>
        <v>Active</v>
      </c>
    </row>
    <row r="1227" ht="15.75" customHeight="1">
      <c r="A1227" s="28" t="s">
        <v>1263</v>
      </c>
      <c r="B1227" s="28" t="s">
        <v>1264</v>
      </c>
      <c r="C1227" s="28" t="s">
        <v>8160</v>
      </c>
      <c r="D1227" s="28" t="s">
        <v>8161</v>
      </c>
      <c r="E1227" s="28" t="s">
        <v>8941</v>
      </c>
      <c r="F1227" s="34" t="s">
        <v>8011</v>
      </c>
      <c r="G1227" s="28" t="s">
        <v>8736</v>
      </c>
      <c r="H1227" s="42" t="s">
        <v>8672</v>
      </c>
      <c r="I1227" s="28" t="s">
        <v>8942</v>
      </c>
      <c r="J1227" s="28" t="s">
        <v>8674</v>
      </c>
      <c r="K1227" s="28" t="s">
        <v>9644</v>
      </c>
      <c r="L1227" s="28" t="s">
        <v>9645</v>
      </c>
      <c r="M1227" s="28" t="s">
        <v>8669</v>
      </c>
      <c r="N1227" s="28" t="s">
        <v>8943</v>
      </c>
      <c r="O1227" s="28" t="s">
        <v>8670</v>
      </c>
      <c r="P1227" s="29" t="str">
        <f t="array" ref="P1227">IFERROR(XLOOKUP(A1227, '2_Capability_Map'!$C$2:$C$200, '2_Capability_Map'!$M$2:$M$200, "Active"), "Active")</f>
        <v>Active</v>
      </c>
    </row>
    <row r="1228" ht="15.75" customHeight="1">
      <c r="A1228" s="28" t="s">
        <v>1263</v>
      </c>
      <c r="B1228" s="28" t="s">
        <v>1264</v>
      </c>
      <c r="C1228" s="28" t="s">
        <v>8101</v>
      </c>
      <c r="D1228" s="28" t="s">
        <v>9439</v>
      </c>
      <c r="E1228" s="28" t="s">
        <v>9440</v>
      </c>
      <c r="F1228" s="34" t="s">
        <v>8011</v>
      </c>
      <c r="G1228" s="28" t="s">
        <v>8663</v>
      </c>
      <c r="H1228" s="42" t="s">
        <v>8672</v>
      </c>
      <c r="I1228" s="31" t="s">
        <v>9441</v>
      </c>
      <c r="J1228" s="28" t="s">
        <v>8674</v>
      </c>
      <c r="K1228" s="28" t="s">
        <v>9644</v>
      </c>
      <c r="L1228" s="28" t="s">
        <v>6988</v>
      </c>
      <c r="M1228" s="28" t="s">
        <v>8669</v>
      </c>
      <c r="N1228" s="28" t="s">
        <v>8186</v>
      </c>
      <c r="O1228" s="28" t="s">
        <v>8670</v>
      </c>
      <c r="P1228" s="29" t="str">
        <f t="array" ref="P1228">IFERROR(XLOOKUP(A1228, '2_Capability_Map'!$C$2:$C$200, '2_Capability_Map'!$M$2:$M$200, "Active"), "Active")</f>
        <v>Active</v>
      </c>
    </row>
    <row r="1229" ht="15.75" customHeight="1">
      <c r="A1229" s="28" t="s">
        <v>1268</v>
      </c>
      <c r="B1229" s="28" t="s">
        <v>1269</v>
      </c>
      <c r="C1229" s="28" t="s">
        <v>8071</v>
      </c>
      <c r="D1229" s="28" t="s">
        <v>9480</v>
      </c>
      <c r="E1229" s="28" t="s">
        <v>9481</v>
      </c>
      <c r="F1229" s="34" t="s">
        <v>8011</v>
      </c>
      <c r="G1229" s="28" t="s">
        <v>8663</v>
      </c>
      <c r="H1229" s="41" t="s">
        <v>8664</v>
      </c>
      <c r="I1229" s="28" t="s">
        <v>9482</v>
      </c>
      <c r="J1229" s="28" t="s">
        <v>8666</v>
      </c>
      <c r="K1229" s="28" t="s">
        <v>9648</v>
      </c>
      <c r="L1229" s="28" t="s">
        <v>9649</v>
      </c>
      <c r="M1229" s="28" t="s">
        <v>7023</v>
      </c>
      <c r="N1229" s="28" t="s">
        <v>8743</v>
      </c>
      <c r="O1229" s="28" t="s">
        <v>8670</v>
      </c>
      <c r="P1229" s="29" t="str">
        <f t="array" ref="P1229">IFERROR(XLOOKUP(A1229, '2_Capability_Map'!$C$2:$C$200, '2_Capability_Map'!$M$2:$M$200, "Active"), "Active")</f>
        <v>Active</v>
      </c>
    </row>
    <row r="1230" ht="15.75" customHeight="1">
      <c r="A1230" s="28" t="s">
        <v>1268</v>
      </c>
      <c r="B1230" s="28" t="s">
        <v>1269</v>
      </c>
      <c r="C1230" s="28" t="s">
        <v>8160</v>
      </c>
      <c r="D1230" s="28" t="s">
        <v>8161</v>
      </c>
      <c r="E1230" s="28" t="s">
        <v>8751</v>
      </c>
      <c r="F1230" s="34" t="s">
        <v>8011</v>
      </c>
      <c r="G1230" s="28" t="s">
        <v>8663</v>
      </c>
      <c r="H1230" s="42" t="s">
        <v>8672</v>
      </c>
      <c r="I1230" s="28" t="s">
        <v>8752</v>
      </c>
      <c r="J1230" s="28" t="s">
        <v>8674</v>
      </c>
      <c r="K1230" s="28" t="s">
        <v>9650</v>
      </c>
      <c r="L1230" s="28" t="s">
        <v>9651</v>
      </c>
      <c r="M1230" s="28" t="s">
        <v>8669</v>
      </c>
      <c r="N1230" s="28" t="s">
        <v>8753</v>
      </c>
      <c r="O1230" s="28" t="s">
        <v>8670</v>
      </c>
      <c r="P1230" s="29" t="str">
        <f t="array" ref="P1230">IFERROR(XLOOKUP(A1230, '2_Capability_Map'!$C$2:$C$200, '2_Capability_Map'!$M$2:$M$200, "Active"), "Active")</f>
        <v>Active</v>
      </c>
    </row>
    <row r="1231" ht="15.75" customHeight="1">
      <c r="A1231" s="28" t="s">
        <v>1268</v>
      </c>
      <c r="B1231" s="28" t="s">
        <v>1269</v>
      </c>
      <c r="C1231" s="28" t="s">
        <v>8160</v>
      </c>
      <c r="D1231" s="28" t="s">
        <v>8161</v>
      </c>
      <c r="E1231" s="28" t="s">
        <v>8754</v>
      </c>
      <c r="F1231" s="34" t="s">
        <v>8011</v>
      </c>
      <c r="G1231" s="28" t="s">
        <v>8663</v>
      </c>
      <c r="H1231" s="42" t="s">
        <v>8672</v>
      </c>
      <c r="I1231" s="28" t="s">
        <v>8755</v>
      </c>
      <c r="J1231" s="28" t="s">
        <v>8674</v>
      </c>
      <c r="K1231" s="28" t="s">
        <v>9650</v>
      </c>
      <c r="L1231" s="28" t="s">
        <v>9652</v>
      </c>
      <c r="M1231" s="28" t="s">
        <v>8669</v>
      </c>
      <c r="N1231" s="28" t="s">
        <v>8753</v>
      </c>
      <c r="O1231" s="28" t="s">
        <v>8670</v>
      </c>
      <c r="P1231" s="29" t="str">
        <f t="array" ref="P1231">IFERROR(XLOOKUP(A1231, '2_Capability_Map'!$C$2:$C$200, '2_Capability_Map'!$M$2:$M$200, "Active"), "Active")</f>
        <v>Active</v>
      </c>
    </row>
    <row r="1232" ht="15.75" customHeight="1">
      <c r="A1232" s="28" t="s">
        <v>1268</v>
      </c>
      <c r="B1232" s="28" t="s">
        <v>1269</v>
      </c>
      <c r="C1232" s="28" t="s">
        <v>8160</v>
      </c>
      <c r="D1232" s="28" t="s">
        <v>8161</v>
      </c>
      <c r="E1232" s="28" t="s">
        <v>8756</v>
      </c>
      <c r="F1232" s="34" t="s">
        <v>8011</v>
      </c>
      <c r="G1232" s="28" t="s">
        <v>8757</v>
      </c>
      <c r="H1232" s="30" t="s">
        <v>8758</v>
      </c>
      <c r="I1232" s="28" t="s">
        <v>8759</v>
      </c>
      <c r="J1232" s="28" t="s">
        <v>8674</v>
      </c>
      <c r="K1232" s="28" t="s">
        <v>9653</v>
      </c>
      <c r="L1232" s="28" t="s">
        <v>9651</v>
      </c>
      <c r="M1232" s="28" t="s">
        <v>8669</v>
      </c>
      <c r="N1232" s="28" t="s">
        <v>8753</v>
      </c>
      <c r="O1232" s="28" t="s">
        <v>8670</v>
      </c>
      <c r="P1232" s="29" t="str">
        <f t="array" ref="P1232">IFERROR(XLOOKUP(A1232, '2_Capability_Map'!$C$2:$C$200, '2_Capability_Map'!$M$2:$M$200, "Active"), "Active")</f>
        <v>Active</v>
      </c>
    </row>
    <row r="1233" ht="15.75" customHeight="1">
      <c r="A1233" s="28" t="s">
        <v>1268</v>
      </c>
      <c r="B1233" s="28" t="s">
        <v>1269</v>
      </c>
      <c r="C1233" s="28" t="s">
        <v>8160</v>
      </c>
      <c r="D1233" s="28" t="s">
        <v>8161</v>
      </c>
      <c r="E1233" s="28" t="s">
        <v>8937</v>
      </c>
      <c r="F1233" s="34" t="s">
        <v>8011</v>
      </c>
      <c r="G1233" s="28" t="s">
        <v>8663</v>
      </c>
      <c r="H1233" s="41" t="s">
        <v>8664</v>
      </c>
      <c r="I1233" s="28" t="s">
        <v>8938</v>
      </c>
      <c r="J1233" s="28" t="s">
        <v>8666</v>
      </c>
      <c r="K1233" s="28" t="s">
        <v>9648</v>
      </c>
      <c r="L1233" s="28" t="s">
        <v>9651</v>
      </c>
      <c r="M1233" s="28" t="s">
        <v>8669</v>
      </c>
      <c r="N1233" s="28" t="s">
        <v>8753</v>
      </c>
      <c r="O1233" s="28" t="s">
        <v>8670</v>
      </c>
      <c r="P1233" s="29" t="str">
        <f t="array" ref="P1233">IFERROR(XLOOKUP(A1233, '2_Capability_Map'!$C$2:$C$200, '2_Capability_Map'!$M$2:$M$200, "Active"), "Active")</f>
        <v>Active</v>
      </c>
    </row>
    <row r="1234" ht="15.75" customHeight="1">
      <c r="A1234" s="28" t="s">
        <v>1268</v>
      </c>
      <c r="B1234" s="28" t="s">
        <v>1269</v>
      </c>
      <c r="C1234" s="28" t="s">
        <v>8160</v>
      </c>
      <c r="D1234" s="28" t="s">
        <v>8161</v>
      </c>
      <c r="E1234" s="28" t="s">
        <v>8941</v>
      </c>
      <c r="F1234" s="34" t="s">
        <v>8011</v>
      </c>
      <c r="G1234" s="28" t="s">
        <v>8736</v>
      </c>
      <c r="H1234" s="42" t="s">
        <v>8672</v>
      </c>
      <c r="I1234" s="28" t="s">
        <v>8942</v>
      </c>
      <c r="J1234" s="28" t="s">
        <v>8674</v>
      </c>
      <c r="K1234" s="28" t="s">
        <v>9650</v>
      </c>
      <c r="L1234" s="28" t="s">
        <v>9651</v>
      </c>
      <c r="M1234" s="28" t="s">
        <v>8669</v>
      </c>
      <c r="N1234" s="28" t="s">
        <v>8943</v>
      </c>
      <c r="O1234" s="28" t="s">
        <v>8670</v>
      </c>
      <c r="P1234" s="29" t="str">
        <f t="array" ref="P1234">IFERROR(XLOOKUP(A1234, '2_Capability_Map'!$C$2:$C$200, '2_Capability_Map'!$M$2:$M$200, "Active"), "Active")</f>
        <v>Active</v>
      </c>
    </row>
    <row r="1235" ht="15.75" customHeight="1">
      <c r="A1235" s="28" t="s">
        <v>1268</v>
      </c>
      <c r="B1235" s="28" t="s">
        <v>1269</v>
      </c>
      <c r="C1235" s="28" t="s">
        <v>8101</v>
      </c>
      <c r="D1235" s="28" t="s">
        <v>9439</v>
      </c>
      <c r="E1235" s="28" t="s">
        <v>9440</v>
      </c>
      <c r="F1235" s="34" t="s">
        <v>8011</v>
      </c>
      <c r="G1235" s="28" t="s">
        <v>8663</v>
      </c>
      <c r="H1235" s="42" t="s">
        <v>8672</v>
      </c>
      <c r="I1235" s="31" t="s">
        <v>9441</v>
      </c>
      <c r="J1235" s="28" t="s">
        <v>8674</v>
      </c>
      <c r="K1235" s="28" t="s">
        <v>9650</v>
      </c>
      <c r="L1235" s="28" t="s">
        <v>7024</v>
      </c>
      <c r="M1235" s="28" t="s">
        <v>8669</v>
      </c>
      <c r="N1235" s="28" t="s">
        <v>8186</v>
      </c>
      <c r="O1235" s="28" t="s">
        <v>8670</v>
      </c>
      <c r="P1235" s="29" t="str">
        <f t="array" ref="P1235">IFERROR(XLOOKUP(A1235, '2_Capability_Map'!$C$2:$C$200, '2_Capability_Map'!$M$2:$M$200, "Active"), "Active")</f>
        <v>Active</v>
      </c>
    </row>
    <row r="1236" ht="15.75" customHeight="1">
      <c r="A1236" s="28" t="s">
        <v>1415</v>
      </c>
      <c r="B1236" s="28" t="s">
        <v>1416</v>
      </c>
      <c r="C1236" s="28" t="s">
        <v>8071</v>
      </c>
      <c r="D1236" s="28" t="s">
        <v>9480</v>
      </c>
      <c r="E1236" s="28" t="s">
        <v>9481</v>
      </c>
      <c r="F1236" s="34" t="s">
        <v>8011</v>
      </c>
      <c r="G1236" s="28" t="s">
        <v>8663</v>
      </c>
      <c r="H1236" s="41" t="s">
        <v>8664</v>
      </c>
      <c r="I1236" s="28" t="s">
        <v>9482</v>
      </c>
      <c r="J1236" s="28" t="s">
        <v>8666</v>
      </c>
      <c r="K1236" s="28" t="s">
        <v>9654</v>
      </c>
      <c r="L1236" s="28" t="s">
        <v>9655</v>
      </c>
      <c r="M1236" s="28" t="s">
        <v>7659</v>
      </c>
      <c r="N1236" s="28" t="s">
        <v>8743</v>
      </c>
      <c r="O1236" s="28" t="s">
        <v>8670</v>
      </c>
      <c r="P1236" s="29" t="str">
        <f t="array" ref="P1236">IFERROR(XLOOKUP(A1236, '2_Capability_Map'!$C$2:$C$200, '2_Capability_Map'!$M$2:$M$200, "Active"), "Active")</f>
        <v>Active</v>
      </c>
    </row>
    <row r="1237" ht="15.75" customHeight="1">
      <c r="A1237" s="28" t="s">
        <v>1415</v>
      </c>
      <c r="B1237" s="28" t="s">
        <v>1416</v>
      </c>
      <c r="C1237" s="28" t="s">
        <v>8160</v>
      </c>
      <c r="D1237" s="28" t="s">
        <v>8161</v>
      </c>
      <c r="E1237" s="28" t="s">
        <v>8751</v>
      </c>
      <c r="F1237" s="34" t="s">
        <v>8011</v>
      </c>
      <c r="G1237" s="28" t="s">
        <v>8663</v>
      </c>
      <c r="H1237" s="42" t="s">
        <v>8672</v>
      </c>
      <c r="I1237" s="28" t="s">
        <v>8752</v>
      </c>
      <c r="J1237" s="28" t="s">
        <v>8674</v>
      </c>
      <c r="K1237" s="28" t="s">
        <v>9656</v>
      </c>
      <c r="L1237" s="28" t="s">
        <v>9657</v>
      </c>
      <c r="M1237" s="28" t="s">
        <v>8669</v>
      </c>
      <c r="N1237" s="28" t="s">
        <v>8753</v>
      </c>
      <c r="O1237" s="28" t="s">
        <v>8670</v>
      </c>
      <c r="P1237" s="29" t="str">
        <f t="array" ref="P1237">IFERROR(XLOOKUP(A1237, '2_Capability_Map'!$C$2:$C$200, '2_Capability_Map'!$M$2:$M$200, "Active"), "Active")</f>
        <v>Active</v>
      </c>
    </row>
    <row r="1238" ht="15.75" customHeight="1">
      <c r="A1238" s="28" t="s">
        <v>1415</v>
      </c>
      <c r="B1238" s="28" t="s">
        <v>1416</v>
      </c>
      <c r="C1238" s="28" t="s">
        <v>8160</v>
      </c>
      <c r="D1238" s="28" t="s">
        <v>8161</v>
      </c>
      <c r="E1238" s="28" t="s">
        <v>8754</v>
      </c>
      <c r="F1238" s="34" t="s">
        <v>8011</v>
      </c>
      <c r="G1238" s="28" t="s">
        <v>8663</v>
      </c>
      <c r="H1238" s="42" t="s">
        <v>8672</v>
      </c>
      <c r="I1238" s="28" t="s">
        <v>8755</v>
      </c>
      <c r="J1238" s="28" t="s">
        <v>8674</v>
      </c>
      <c r="K1238" s="28" t="s">
        <v>9656</v>
      </c>
      <c r="L1238" s="28" t="s">
        <v>9658</v>
      </c>
      <c r="M1238" s="28" t="s">
        <v>8669</v>
      </c>
      <c r="N1238" s="28" t="s">
        <v>8753</v>
      </c>
      <c r="O1238" s="28" t="s">
        <v>8670</v>
      </c>
      <c r="P1238" s="29" t="str">
        <f t="array" ref="P1238">IFERROR(XLOOKUP(A1238, '2_Capability_Map'!$C$2:$C$200, '2_Capability_Map'!$M$2:$M$200, "Active"), "Active")</f>
        <v>Active</v>
      </c>
    </row>
    <row r="1239" ht="15.75" customHeight="1">
      <c r="A1239" s="28" t="s">
        <v>1415</v>
      </c>
      <c r="B1239" s="28" t="s">
        <v>1416</v>
      </c>
      <c r="C1239" s="28" t="s">
        <v>8160</v>
      </c>
      <c r="D1239" s="28" t="s">
        <v>8161</v>
      </c>
      <c r="E1239" s="28" t="s">
        <v>8756</v>
      </c>
      <c r="F1239" s="34" t="s">
        <v>8011</v>
      </c>
      <c r="G1239" s="28" t="s">
        <v>8757</v>
      </c>
      <c r="H1239" s="30" t="s">
        <v>8758</v>
      </c>
      <c r="I1239" s="28" t="s">
        <v>8759</v>
      </c>
      <c r="J1239" s="28" t="s">
        <v>8674</v>
      </c>
      <c r="K1239" s="28" t="s">
        <v>9659</v>
      </c>
      <c r="L1239" s="28" t="s">
        <v>9657</v>
      </c>
      <c r="M1239" s="28" t="s">
        <v>8669</v>
      </c>
      <c r="N1239" s="28" t="s">
        <v>8753</v>
      </c>
      <c r="O1239" s="28" t="s">
        <v>8670</v>
      </c>
      <c r="P1239" s="29" t="str">
        <f t="array" ref="P1239">IFERROR(XLOOKUP(A1239, '2_Capability_Map'!$C$2:$C$200, '2_Capability_Map'!$M$2:$M$200, "Active"), "Active")</f>
        <v>Active</v>
      </c>
    </row>
    <row r="1240" ht="15.75" customHeight="1">
      <c r="A1240" s="28" t="s">
        <v>1415</v>
      </c>
      <c r="B1240" s="28" t="s">
        <v>1416</v>
      </c>
      <c r="C1240" s="28" t="s">
        <v>8160</v>
      </c>
      <c r="D1240" s="28" t="s">
        <v>8161</v>
      </c>
      <c r="E1240" s="28" t="s">
        <v>8937</v>
      </c>
      <c r="F1240" s="34" t="s">
        <v>8011</v>
      </c>
      <c r="G1240" s="28" t="s">
        <v>8663</v>
      </c>
      <c r="H1240" s="41" t="s">
        <v>8664</v>
      </c>
      <c r="I1240" s="28" t="s">
        <v>8938</v>
      </c>
      <c r="J1240" s="28" t="s">
        <v>8666</v>
      </c>
      <c r="K1240" s="28" t="s">
        <v>9654</v>
      </c>
      <c r="L1240" s="28" t="s">
        <v>9657</v>
      </c>
      <c r="M1240" s="28" t="s">
        <v>8669</v>
      </c>
      <c r="N1240" s="28" t="s">
        <v>8753</v>
      </c>
      <c r="O1240" s="28" t="s">
        <v>8670</v>
      </c>
      <c r="P1240" s="29" t="str">
        <f t="array" ref="P1240">IFERROR(XLOOKUP(A1240, '2_Capability_Map'!$C$2:$C$200, '2_Capability_Map'!$M$2:$M$200, "Active"), "Active")</f>
        <v>Active</v>
      </c>
    </row>
    <row r="1241" ht="15.75" customHeight="1">
      <c r="A1241" s="28" t="s">
        <v>1415</v>
      </c>
      <c r="B1241" s="28" t="s">
        <v>1416</v>
      </c>
      <c r="C1241" s="28" t="s">
        <v>8160</v>
      </c>
      <c r="D1241" s="28" t="s">
        <v>8161</v>
      </c>
      <c r="E1241" s="28" t="s">
        <v>8941</v>
      </c>
      <c r="F1241" s="34" t="s">
        <v>8011</v>
      </c>
      <c r="G1241" s="28" t="s">
        <v>8736</v>
      </c>
      <c r="H1241" s="42" t="s">
        <v>8672</v>
      </c>
      <c r="I1241" s="28" t="s">
        <v>8942</v>
      </c>
      <c r="J1241" s="28" t="s">
        <v>8674</v>
      </c>
      <c r="K1241" s="28" t="s">
        <v>9656</v>
      </c>
      <c r="L1241" s="28" t="s">
        <v>9657</v>
      </c>
      <c r="M1241" s="28" t="s">
        <v>8669</v>
      </c>
      <c r="N1241" s="28" t="s">
        <v>8943</v>
      </c>
      <c r="O1241" s="28" t="s">
        <v>8670</v>
      </c>
      <c r="P1241" s="29" t="str">
        <f t="array" ref="P1241">IFERROR(XLOOKUP(A1241, '2_Capability_Map'!$C$2:$C$200, '2_Capability_Map'!$M$2:$M$200, "Active"), "Active")</f>
        <v>Active</v>
      </c>
    </row>
    <row r="1242" ht="15.75" customHeight="1">
      <c r="A1242" s="28" t="s">
        <v>1415</v>
      </c>
      <c r="B1242" s="28" t="s">
        <v>1416</v>
      </c>
      <c r="C1242" s="28" t="s">
        <v>8101</v>
      </c>
      <c r="D1242" s="28" t="s">
        <v>9439</v>
      </c>
      <c r="E1242" s="28" t="s">
        <v>9440</v>
      </c>
      <c r="F1242" s="34" t="s">
        <v>8011</v>
      </c>
      <c r="G1242" s="28" t="s">
        <v>8663</v>
      </c>
      <c r="H1242" s="42" t="s">
        <v>8672</v>
      </c>
      <c r="I1242" s="31" t="s">
        <v>9441</v>
      </c>
      <c r="J1242" s="28" t="s">
        <v>8674</v>
      </c>
      <c r="K1242" s="28" t="s">
        <v>9656</v>
      </c>
      <c r="L1242" s="28" t="s">
        <v>7660</v>
      </c>
      <c r="M1242" s="28" t="s">
        <v>8669</v>
      </c>
      <c r="N1242" s="28" t="s">
        <v>8186</v>
      </c>
      <c r="O1242" s="28" t="s">
        <v>8670</v>
      </c>
      <c r="P1242" s="29" t="str">
        <f t="array" ref="P1242">IFERROR(XLOOKUP(A1242, '2_Capability_Map'!$C$2:$C$200, '2_Capability_Map'!$M$2:$M$200, "Active"), "Active")</f>
        <v>Active</v>
      </c>
    </row>
    <row r="1243" ht="15.75" customHeight="1">
      <c r="A1243" s="28" t="s">
        <v>1274</v>
      </c>
      <c r="B1243" s="28" t="s">
        <v>1275</v>
      </c>
      <c r="C1243" s="28" t="s">
        <v>8116</v>
      </c>
      <c r="D1243" s="28" t="s">
        <v>8727</v>
      </c>
      <c r="E1243" s="28" t="s">
        <v>1527</v>
      </c>
      <c r="F1243" s="34" t="s">
        <v>8011</v>
      </c>
      <c r="G1243" s="28" t="s">
        <v>8663</v>
      </c>
      <c r="H1243" s="42" t="s">
        <v>8672</v>
      </c>
      <c r="I1243" s="28" t="s">
        <v>8728</v>
      </c>
      <c r="J1243" s="28" t="s">
        <v>8674</v>
      </c>
      <c r="K1243" s="28" t="s">
        <v>9660</v>
      </c>
      <c r="L1243" s="28" t="s">
        <v>7030</v>
      </c>
      <c r="M1243" s="28" t="s">
        <v>8669</v>
      </c>
      <c r="N1243" s="28" t="s">
        <v>8038</v>
      </c>
      <c r="O1243" s="28" t="s">
        <v>8670</v>
      </c>
      <c r="P1243" s="29" t="str">
        <f t="array" ref="P1243">IFERROR(XLOOKUP(A1243, '2_Capability_Map'!$C$2:$C$200, '2_Capability_Map'!$M$2:$M$200, "Active"), "Active")</f>
        <v>Active</v>
      </c>
    </row>
    <row r="1244" ht="15.75" customHeight="1">
      <c r="A1244" s="28" t="s">
        <v>1274</v>
      </c>
      <c r="B1244" s="28" t="s">
        <v>1275</v>
      </c>
      <c r="C1244" s="28" t="s">
        <v>8116</v>
      </c>
      <c r="D1244" s="28" t="s">
        <v>8727</v>
      </c>
      <c r="E1244" s="28" t="s">
        <v>1555</v>
      </c>
      <c r="F1244" s="34" t="s">
        <v>8011</v>
      </c>
      <c r="G1244" s="28" t="s">
        <v>8663</v>
      </c>
      <c r="H1244" s="42" t="s">
        <v>8672</v>
      </c>
      <c r="I1244" s="28" t="s">
        <v>8730</v>
      </c>
      <c r="J1244" s="28" t="s">
        <v>8674</v>
      </c>
      <c r="K1244" s="28" t="s">
        <v>9660</v>
      </c>
      <c r="L1244" s="28" t="s">
        <v>7036</v>
      </c>
      <c r="M1244" s="28" t="s">
        <v>8669</v>
      </c>
      <c r="N1244" s="28" t="s">
        <v>8038</v>
      </c>
      <c r="O1244" s="28" t="s">
        <v>8670</v>
      </c>
      <c r="P1244" s="29" t="str">
        <f t="array" ref="P1244">IFERROR(XLOOKUP(A1244, '2_Capability_Map'!$C$2:$C$200, '2_Capability_Map'!$M$2:$M$200, "Active"), "Active")</f>
        <v>Active</v>
      </c>
    </row>
    <row r="1245" ht="15.75" customHeight="1">
      <c r="A1245" s="28" t="s">
        <v>1274</v>
      </c>
      <c r="B1245" s="28" t="s">
        <v>1275</v>
      </c>
      <c r="C1245" s="28" t="s">
        <v>8116</v>
      </c>
      <c r="D1245" s="28" t="s">
        <v>8727</v>
      </c>
      <c r="E1245" s="28" t="s">
        <v>8732</v>
      </c>
      <c r="F1245" s="34" t="s">
        <v>8011</v>
      </c>
      <c r="G1245" s="28" t="s">
        <v>8663</v>
      </c>
      <c r="H1245" s="42" t="s">
        <v>8672</v>
      </c>
      <c r="I1245" s="28" t="s">
        <v>8733</v>
      </c>
      <c r="J1245" s="28" t="s">
        <v>8674</v>
      </c>
      <c r="K1245" s="28" t="s">
        <v>9660</v>
      </c>
      <c r="L1245" s="28" t="s">
        <v>7030</v>
      </c>
      <c r="M1245" s="28" t="s">
        <v>8669</v>
      </c>
      <c r="N1245" s="28" t="s">
        <v>8038</v>
      </c>
      <c r="O1245" s="28" t="s">
        <v>8670</v>
      </c>
      <c r="P1245" s="29" t="str">
        <f t="array" ref="P1245">IFERROR(XLOOKUP(A1245, '2_Capability_Map'!$C$2:$C$200, '2_Capability_Map'!$M$2:$M$200, "Active"), "Active")</f>
        <v>Active</v>
      </c>
    </row>
    <row r="1246" ht="15.75" customHeight="1">
      <c r="A1246" s="28" t="s">
        <v>1274</v>
      </c>
      <c r="B1246" s="28" t="s">
        <v>1275</v>
      </c>
      <c r="C1246" s="28" t="s">
        <v>8160</v>
      </c>
      <c r="D1246" s="28" t="s">
        <v>8161</v>
      </c>
      <c r="E1246" s="28" t="s">
        <v>8751</v>
      </c>
      <c r="F1246" s="34" t="s">
        <v>8011</v>
      </c>
      <c r="G1246" s="28" t="s">
        <v>8663</v>
      </c>
      <c r="H1246" s="42" t="s">
        <v>8672</v>
      </c>
      <c r="I1246" s="28" t="s">
        <v>8752</v>
      </c>
      <c r="J1246" s="28" t="s">
        <v>8674</v>
      </c>
      <c r="K1246" s="28" t="s">
        <v>9660</v>
      </c>
      <c r="L1246" s="28" t="s">
        <v>7042</v>
      </c>
      <c r="M1246" s="28" t="s">
        <v>8669</v>
      </c>
      <c r="N1246" s="28" t="s">
        <v>8753</v>
      </c>
      <c r="O1246" s="28" t="s">
        <v>8670</v>
      </c>
      <c r="P1246" s="29" t="str">
        <f t="array" ref="P1246">IFERROR(XLOOKUP(A1246, '2_Capability_Map'!$C$2:$C$200, '2_Capability_Map'!$M$2:$M$200, "Active"), "Active")</f>
        <v>Active</v>
      </c>
    </row>
    <row r="1247" ht="15.75" customHeight="1">
      <c r="A1247" s="28" t="s">
        <v>1274</v>
      </c>
      <c r="B1247" s="28" t="s">
        <v>1275</v>
      </c>
      <c r="C1247" s="28" t="s">
        <v>8160</v>
      </c>
      <c r="D1247" s="28" t="s">
        <v>8161</v>
      </c>
      <c r="E1247" s="28" t="s">
        <v>8754</v>
      </c>
      <c r="F1247" s="34" t="s">
        <v>8011</v>
      </c>
      <c r="G1247" s="28" t="s">
        <v>8663</v>
      </c>
      <c r="H1247" s="42" t="s">
        <v>8672</v>
      </c>
      <c r="I1247" s="28" t="s">
        <v>8755</v>
      </c>
      <c r="J1247" s="28" t="s">
        <v>8674</v>
      </c>
      <c r="K1247" s="28" t="s">
        <v>9660</v>
      </c>
      <c r="L1247" s="28" t="s">
        <v>7042</v>
      </c>
      <c r="M1247" s="28" t="s">
        <v>8669</v>
      </c>
      <c r="N1247" s="28" t="s">
        <v>8753</v>
      </c>
      <c r="O1247" s="28" t="s">
        <v>8670</v>
      </c>
      <c r="P1247" s="29" t="str">
        <f t="array" ref="P1247">IFERROR(XLOOKUP(A1247, '2_Capability_Map'!$C$2:$C$200, '2_Capability_Map'!$M$2:$M$200, "Active"), "Active")</f>
        <v>Active</v>
      </c>
    </row>
    <row r="1248" ht="15.75" customHeight="1">
      <c r="A1248" s="28" t="s">
        <v>1274</v>
      </c>
      <c r="B1248" s="28" t="s">
        <v>1275</v>
      </c>
      <c r="C1248" s="28" t="s">
        <v>8160</v>
      </c>
      <c r="D1248" s="28" t="s">
        <v>8161</v>
      </c>
      <c r="E1248" s="28" t="s">
        <v>8756</v>
      </c>
      <c r="F1248" s="34" t="s">
        <v>8011</v>
      </c>
      <c r="G1248" s="28" t="s">
        <v>8757</v>
      </c>
      <c r="H1248" s="30" t="s">
        <v>8758</v>
      </c>
      <c r="I1248" s="28" t="s">
        <v>8759</v>
      </c>
      <c r="J1248" s="28" t="s">
        <v>8674</v>
      </c>
      <c r="K1248" s="28" t="s">
        <v>9661</v>
      </c>
      <c r="L1248" s="28" t="s">
        <v>9662</v>
      </c>
      <c r="M1248" s="28" t="s">
        <v>8669</v>
      </c>
      <c r="N1248" s="28" t="s">
        <v>8753</v>
      </c>
      <c r="O1248" s="28" t="s">
        <v>8670</v>
      </c>
      <c r="P1248" s="29" t="str">
        <f t="array" ref="P1248">IFERROR(XLOOKUP(A1248, '2_Capability_Map'!$C$2:$C$200, '2_Capability_Map'!$M$2:$M$200, "Active"), "Active")</f>
        <v>Active</v>
      </c>
    </row>
    <row r="1249" ht="15.75" customHeight="1">
      <c r="A1249" s="28" t="s">
        <v>1274</v>
      </c>
      <c r="B1249" s="28" t="s">
        <v>1275</v>
      </c>
      <c r="C1249" s="28" t="s">
        <v>8160</v>
      </c>
      <c r="D1249" s="28" t="s">
        <v>8161</v>
      </c>
      <c r="E1249" s="28" t="s">
        <v>8937</v>
      </c>
      <c r="F1249" s="34" t="s">
        <v>8011</v>
      </c>
      <c r="G1249" s="28" t="s">
        <v>8663</v>
      </c>
      <c r="H1249" s="41" t="s">
        <v>8664</v>
      </c>
      <c r="I1249" s="28" t="s">
        <v>8938</v>
      </c>
      <c r="J1249" s="28" t="s">
        <v>8666</v>
      </c>
      <c r="K1249" s="28" t="s">
        <v>9663</v>
      </c>
      <c r="L1249" s="28" t="s">
        <v>7042</v>
      </c>
      <c r="M1249" s="28" t="s">
        <v>8669</v>
      </c>
      <c r="N1249" s="28" t="s">
        <v>8753</v>
      </c>
      <c r="O1249" s="28" t="s">
        <v>8670</v>
      </c>
      <c r="P1249" s="29" t="str">
        <f t="array" ref="P1249">IFERROR(XLOOKUP(A1249, '2_Capability_Map'!$C$2:$C$200, '2_Capability_Map'!$M$2:$M$200, "Active"), "Active")</f>
        <v>Active</v>
      </c>
    </row>
    <row r="1250" ht="15.75" customHeight="1">
      <c r="A1250" s="28" t="s">
        <v>1274</v>
      </c>
      <c r="B1250" s="28" t="s">
        <v>1275</v>
      </c>
      <c r="C1250" s="28" t="s">
        <v>8160</v>
      </c>
      <c r="D1250" s="28" t="s">
        <v>8161</v>
      </c>
      <c r="E1250" s="28" t="s">
        <v>8941</v>
      </c>
      <c r="F1250" s="34" t="s">
        <v>8011</v>
      </c>
      <c r="G1250" s="28" t="s">
        <v>8736</v>
      </c>
      <c r="H1250" s="42" t="s">
        <v>8672</v>
      </c>
      <c r="I1250" s="28" t="s">
        <v>8942</v>
      </c>
      <c r="J1250" s="28" t="s">
        <v>8674</v>
      </c>
      <c r="K1250" s="28" t="s">
        <v>9660</v>
      </c>
      <c r="L1250" s="28" t="s">
        <v>7042</v>
      </c>
      <c r="M1250" s="28" t="s">
        <v>8669</v>
      </c>
      <c r="N1250" s="28" t="s">
        <v>8943</v>
      </c>
      <c r="O1250" s="28" t="s">
        <v>8670</v>
      </c>
      <c r="P1250" s="29" t="str">
        <f t="array" ref="P1250">IFERROR(XLOOKUP(A1250, '2_Capability_Map'!$C$2:$C$200, '2_Capability_Map'!$M$2:$M$200, "Active"), "Active")</f>
        <v>Active</v>
      </c>
    </row>
    <row r="1251" ht="15.75" customHeight="1">
      <c r="A1251" s="28" t="s">
        <v>1282</v>
      </c>
      <c r="B1251" s="28" t="s">
        <v>1283</v>
      </c>
      <c r="C1251" s="28" t="s">
        <v>8116</v>
      </c>
      <c r="D1251" s="28" t="s">
        <v>8727</v>
      </c>
      <c r="E1251" s="28" t="s">
        <v>1527</v>
      </c>
      <c r="F1251" s="34" t="s">
        <v>8011</v>
      </c>
      <c r="G1251" s="28" t="s">
        <v>8663</v>
      </c>
      <c r="H1251" s="42" t="s">
        <v>8672</v>
      </c>
      <c r="I1251" s="28" t="s">
        <v>8728</v>
      </c>
      <c r="J1251" s="28" t="s">
        <v>8674</v>
      </c>
      <c r="K1251" s="28" t="s">
        <v>9664</v>
      </c>
      <c r="L1251" s="28" t="s">
        <v>7054</v>
      </c>
      <c r="M1251" s="28" t="s">
        <v>8669</v>
      </c>
      <c r="N1251" s="28" t="s">
        <v>8038</v>
      </c>
      <c r="O1251" s="28" t="s">
        <v>8670</v>
      </c>
      <c r="P1251" s="29" t="str">
        <f t="array" ref="P1251">IFERROR(XLOOKUP(A1251, '2_Capability_Map'!$C$2:$C$200, '2_Capability_Map'!$M$2:$M$200, "Active"), "Active")</f>
        <v>Active</v>
      </c>
    </row>
    <row r="1252" ht="15.75" customHeight="1">
      <c r="A1252" s="28" t="s">
        <v>1282</v>
      </c>
      <c r="B1252" s="28" t="s">
        <v>1283</v>
      </c>
      <c r="C1252" s="28" t="s">
        <v>8116</v>
      </c>
      <c r="D1252" s="28" t="s">
        <v>8727</v>
      </c>
      <c r="E1252" s="28" t="s">
        <v>1555</v>
      </c>
      <c r="F1252" s="34" t="s">
        <v>8011</v>
      </c>
      <c r="G1252" s="28" t="s">
        <v>8663</v>
      </c>
      <c r="H1252" s="42" t="s">
        <v>8672</v>
      </c>
      <c r="I1252" s="28" t="s">
        <v>8730</v>
      </c>
      <c r="J1252" s="28" t="s">
        <v>8674</v>
      </c>
      <c r="K1252" s="28" t="s">
        <v>9664</v>
      </c>
      <c r="L1252" s="28" t="s">
        <v>7048</v>
      </c>
      <c r="M1252" s="28" t="s">
        <v>8669</v>
      </c>
      <c r="N1252" s="28" t="s">
        <v>8038</v>
      </c>
      <c r="O1252" s="28" t="s">
        <v>8670</v>
      </c>
      <c r="P1252" s="29" t="str">
        <f t="array" ref="P1252">IFERROR(XLOOKUP(A1252, '2_Capability_Map'!$C$2:$C$200, '2_Capability_Map'!$M$2:$M$200, "Active"), "Active")</f>
        <v>Active</v>
      </c>
    </row>
    <row r="1253" ht="15.75" customHeight="1">
      <c r="A1253" s="28" t="s">
        <v>1282</v>
      </c>
      <c r="B1253" s="28" t="s">
        <v>1283</v>
      </c>
      <c r="C1253" s="28" t="s">
        <v>8116</v>
      </c>
      <c r="D1253" s="28" t="s">
        <v>8727</v>
      </c>
      <c r="E1253" s="28" t="s">
        <v>8732</v>
      </c>
      <c r="F1253" s="34" t="s">
        <v>8011</v>
      </c>
      <c r="G1253" s="28" t="s">
        <v>8663</v>
      </c>
      <c r="H1253" s="42" t="s">
        <v>8672</v>
      </c>
      <c r="I1253" s="28" t="s">
        <v>8733</v>
      </c>
      <c r="J1253" s="28" t="s">
        <v>8674</v>
      </c>
      <c r="K1253" s="28" t="s">
        <v>9664</v>
      </c>
      <c r="L1253" s="28" t="s">
        <v>7054</v>
      </c>
      <c r="M1253" s="28" t="s">
        <v>8669</v>
      </c>
      <c r="N1253" s="28" t="s">
        <v>8038</v>
      </c>
      <c r="O1253" s="28" t="s">
        <v>8670</v>
      </c>
      <c r="P1253" s="29" t="str">
        <f t="array" ref="P1253">IFERROR(XLOOKUP(A1253, '2_Capability_Map'!$C$2:$C$200, '2_Capability_Map'!$M$2:$M$200, "Active"), "Active")</f>
        <v>Active</v>
      </c>
    </row>
    <row r="1254" ht="15.75" customHeight="1">
      <c r="A1254" s="28" t="s">
        <v>1282</v>
      </c>
      <c r="B1254" s="28" t="s">
        <v>1283</v>
      </c>
      <c r="C1254" s="28" t="s">
        <v>8160</v>
      </c>
      <c r="D1254" s="28" t="s">
        <v>8161</v>
      </c>
      <c r="E1254" s="28" t="s">
        <v>8751</v>
      </c>
      <c r="F1254" s="34" t="s">
        <v>8011</v>
      </c>
      <c r="G1254" s="28" t="s">
        <v>8663</v>
      </c>
      <c r="H1254" s="42" t="s">
        <v>8672</v>
      </c>
      <c r="I1254" s="28" t="s">
        <v>8752</v>
      </c>
      <c r="J1254" s="28" t="s">
        <v>8674</v>
      </c>
      <c r="K1254" s="28" t="s">
        <v>9664</v>
      </c>
      <c r="L1254" s="28" t="s">
        <v>7060</v>
      </c>
      <c r="M1254" s="28" t="s">
        <v>8669</v>
      </c>
      <c r="N1254" s="28" t="s">
        <v>8753</v>
      </c>
      <c r="O1254" s="28" t="s">
        <v>8670</v>
      </c>
      <c r="P1254" s="29" t="str">
        <f t="array" ref="P1254">IFERROR(XLOOKUP(A1254, '2_Capability_Map'!$C$2:$C$200, '2_Capability_Map'!$M$2:$M$200, "Active"), "Active")</f>
        <v>Active</v>
      </c>
    </row>
    <row r="1255" ht="15.75" customHeight="1">
      <c r="A1255" s="28" t="s">
        <v>1282</v>
      </c>
      <c r="B1255" s="28" t="s">
        <v>1283</v>
      </c>
      <c r="C1255" s="28" t="s">
        <v>8160</v>
      </c>
      <c r="D1255" s="28" t="s">
        <v>8161</v>
      </c>
      <c r="E1255" s="28" t="s">
        <v>8754</v>
      </c>
      <c r="F1255" s="34" t="s">
        <v>8011</v>
      </c>
      <c r="G1255" s="28" t="s">
        <v>8663</v>
      </c>
      <c r="H1255" s="42" t="s">
        <v>8672</v>
      </c>
      <c r="I1255" s="28" t="s">
        <v>8755</v>
      </c>
      <c r="J1255" s="28" t="s">
        <v>8674</v>
      </c>
      <c r="K1255" s="28" t="s">
        <v>9664</v>
      </c>
      <c r="L1255" s="28" t="s">
        <v>7060</v>
      </c>
      <c r="M1255" s="28" t="s">
        <v>8669</v>
      </c>
      <c r="N1255" s="28" t="s">
        <v>8753</v>
      </c>
      <c r="O1255" s="28" t="s">
        <v>8670</v>
      </c>
      <c r="P1255" s="29" t="str">
        <f t="array" ref="P1255">IFERROR(XLOOKUP(A1255, '2_Capability_Map'!$C$2:$C$200, '2_Capability_Map'!$M$2:$M$200, "Active"), "Active")</f>
        <v>Active</v>
      </c>
    </row>
    <row r="1256" ht="15.75" customHeight="1">
      <c r="A1256" s="28" t="s">
        <v>1282</v>
      </c>
      <c r="B1256" s="28" t="s">
        <v>1283</v>
      </c>
      <c r="C1256" s="28" t="s">
        <v>8160</v>
      </c>
      <c r="D1256" s="28" t="s">
        <v>8161</v>
      </c>
      <c r="E1256" s="28" t="s">
        <v>8756</v>
      </c>
      <c r="F1256" s="34" t="s">
        <v>8011</v>
      </c>
      <c r="G1256" s="28" t="s">
        <v>8757</v>
      </c>
      <c r="H1256" s="30" t="s">
        <v>8758</v>
      </c>
      <c r="I1256" s="28" t="s">
        <v>8759</v>
      </c>
      <c r="J1256" s="28" t="s">
        <v>8674</v>
      </c>
      <c r="K1256" s="28" t="s">
        <v>9665</v>
      </c>
      <c r="L1256" s="28" t="s">
        <v>9666</v>
      </c>
      <c r="M1256" s="28" t="s">
        <v>8669</v>
      </c>
      <c r="N1256" s="28" t="s">
        <v>8753</v>
      </c>
      <c r="O1256" s="28" t="s">
        <v>8670</v>
      </c>
      <c r="P1256" s="29" t="str">
        <f t="array" ref="P1256">IFERROR(XLOOKUP(A1256, '2_Capability_Map'!$C$2:$C$200, '2_Capability_Map'!$M$2:$M$200, "Active"), "Active")</f>
        <v>Active</v>
      </c>
    </row>
    <row r="1257" ht="15.75" customHeight="1">
      <c r="A1257" s="28" t="s">
        <v>1282</v>
      </c>
      <c r="B1257" s="28" t="s">
        <v>1283</v>
      </c>
      <c r="C1257" s="28" t="s">
        <v>8160</v>
      </c>
      <c r="D1257" s="28" t="s">
        <v>8161</v>
      </c>
      <c r="E1257" s="28" t="s">
        <v>8937</v>
      </c>
      <c r="F1257" s="34" t="s">
        <v>8011</v>
      </c>
      <c r="G1257" s="28" t="s">
        <v>8663</v>
      </c>
      <c r="H1257" s="41" t="s">
        <v>8664</v>
      </c>
      <c r="I1257" s="28" t="s">
        <v>8938</v>
      </c>
      <c r="J1257" s="28" t="s">
        <v>8666</v>
      </c>
      <c r="K1257" s="28" t="s">
        <v>9667</v>
      </c>
      <c r="L1257" s="28" t="s">
        <v>7060</v>
      </c>
      <c r="M1257" s="28" t="s">
        <v>8669</v>
      </c>
      <c r="N1257" s="28" t="s">
        <v>8753</v>
      </c>
      <c r="O1257" s="28" t="s">
        <v>8670</v>
      </c>
      <c r="P1257" s="29" t="str">
        <f t="array" ref="P1257">IFERROR(XLOOKUP(A1257, '2_Capability_Map'!$C$2:$C$200, '2_Capability_Map'!$M$2:$M$200, "Active"), "Active")</f>
        <v>Active</v>
      </c>
    </row>
    <row r="1258" ht="15.75" customHeight="1">
      <c r="A1258" s="28" t="s">
        <v>1282</v>
      </c>
      <c r="B1258" s="28" t="s">
        <v>1283</v>
      </c>
      <c r="C1258" s="28" t="s">
        <v>8160</v>
      </c>
      <c r="D1258" s="28" t="s">
        <v>8161</v>
      </c>
      <c r="E1258" s="28" t="s">
        <v>8941</v>
      </c>
      <c r="F1258" s="34" t="s">
        <v>8011</v>
      </c>
      <c r="G1258" s="28" t="s">
        <v>8736</v>
      </c>
      <c r="H1258" s="42" t="s">
        <v>8672</v>
      </c>
      <c r="I1258" s="28" t="s">
        <v>8942</v>
      </c>
      <c r="J1258" s="28" t="s">
        <v>8674</v>
      </c>
      <c r="K1258" s="28" t="s">
        <v>9664</v>
      </c>
      <c r="L1258" s="28" t="s">
        <v>7060</v>
      </c>
      <c r="M1258" s="28" t="s">
        <v>8669</v>
      </c>
      <c r="N1258" s="28" t="s">
        <v>8943</v>
      </c>
      <c r="O1258" s="28" t="s">
        <v>8670</v>
      </c>
      <c r="P1258" s="29" t="str">
        <f t="array" ref="P1258">IFERROR(XLOOKUP(A1258, '2_Capability_Map'!$C$2:$C$200, '2_Capability_Map'!$M$2:$M$200, "Active"), "Active")</f>
        <v>Active</v>
      </c>
    </row>
    <row r="1259" ht="15.75" customHeight="1">
      <c r="A1259" s="28" t="s">
        <v>1287</v>
      </c>
      <c r="B1259" s="28" t="s">
        <v>1288</v>
      </c>
      <c r="C1259" s="28" t="s">
        <v>8116</v>
      </c>
      <c r="D1259" s="28" t="s">
        <v>8727</v>
      </c>
      <c r="E1259" s="28" t="s">
        <v>1527</v>
      </c>
      <c r="F1259" s="34" t="s">
        <v>8011</v>
      </c>
      <c r="G1259" s="28" t="s">
        <v>8663</v>
      </c>
      <c r="H1259" s="42" t="s">
        <v>8672</v>
      </c>
      <c r="I1259" s="28" t="s">
        <v>8728</v>
      </c>
      <c r="J1259" s="28" t="s">
        <v>8674</v>
      </c>
      <c r="K1259" s="28" t="s">
        <v>9668</v>
      </c>
      <c r="L1259" s="28" t="s">
        <v>7072</v>
      </c>
      <c r="M1259" s="28" t="s">
        <v>8669</v>
      </c>
      <c r="N1259" s="28" t="s">
        <v>8038</v>
      </c>
      <c r="O1259" s="28" t="s">
        <v>8670</v>
      </c>
      <c r="P1259" s="29" t="str">
        <f t="array" ref="P1259">IFERROR(XLOOKUP(A1259, '2_Capability_Map'!$C$2:$C$200, '2_Capability_Map'!$M$2:$M$200, "Active"), "Active")</f>
        <v>Active</v>
      </c>
    </row>
    <row r="1260" ht="15.75" customHeight="1">
      <c r="A1260" s="28" t="s">
        <v>1287</v>
      </c>
      <c r="B1260" s="28" t="s">
        <v>1288</v>
      </c>
      <c r="C1260" s="28" t="s">
        <v>8116</v>
      </c>
      <c r="D1260" s="28" t="s">
        <v>8727</v>
      </c>
      <c r="E1260" s="28" t="s">
        <v>1555</v>
      </c>
      <c r="F1260" s="34" t="s">
        <v>8011</v>
      </c>
      <c r="G1260" s="28" t="s">
        <v>8663</v>
      </c>
      <c r="H1260" s="42" t="s">
        <v>8672</v>
      </c>
      <c r="I1260" s="28" t="s">
        <v>8730</v>
      </c>
      <c r="J1260" s="28" t="s">
        <v>8674</v>
      </c>
      <c r="K1260" s="28" t="s">
        <v>9668</v>
      </c>
      <c r="L1260" s="28" t="s">
        <v>7066</v>
      </c>
      <c r="M1260" s="28" t="s">
        <v>8669</v>
      </c>
      <c r="N1260" s="28" t="s">
        <v>8038</v>
      </c>
      <c r="O1260" s="28" t="s">
        <v>8670</v>
      </c>
      <c r="P1260" s="29" t="str">
        <f t="array" ref="P1260">IFERROR(XLOOKUP(A1260, '2_Capability_Map'!$C$2:$C$200, '2_Capability_Map'!$M$2:$M$200, "Active"), "Active")</f>
        <v>Active</v>
      </c>
    </row>
    <row r="1261" ht="15.75" customHeight="1">
      <c r="A1261" s="28" t="s">
        <v>1287</v>
      </c>
      <c r="B1261" s="28" t="s">
        <v>1288</v>
      </c>
      <c r="C1261" s="28" t="s">
        <v>8116</v>
      </c>
      <c r="D1261" s="28" t="s">
        <v>8727</v>
      </c>
      <c r="E1261" s="28" t="s">
        <v>8732</v>
      </c>
      <c r="F1261" s="34" t="s">
        <v>8011</v>
      </c>
      <c r="G1261" s="28" t="s">
        <v>8663</v>
      </c>
      <c r="H1261" s="42" t="s">
        <v>8672</v>
      </c>
      <c r="I1261" s="28" t="s">
        <v>8733</v>
      </c>
      <c r="J1261" s="28" t="s">
        <v>8674</v>
      </c>
      <c r="K1261" s="28" t="s">
        <v>9668</v>
      </c>
      <c r="L1261" s="28" t="s">
        <v>7072</v>
      </c>
      <c r="M1261" s="28" t="s">
        <v>8669</v>
      </c>
      <c r="N1261" s="28" t="s">
        <v>8038</v>
      </c>
      <c r="O1261" s="28" t="s">
        <v>8670</v>
      </c>
      <c r="P1261" s="29" t="str">
        <f t="array" ref="P1261">IFERROR(XLOOKUP(A1261, '2_Capability_Map'!$C$2:$C$200, '2_Capability_Map'!$M$2:$M$200, "Active"), "Active")</f>
        <v>Active</v>
      </c>
    </row>
    <row r="1262" ht="15.75" customHeight="1">
      <c r="A1262" s="28" t="s">
        <v>1287</v>
      </c>
      <c r="B1262" s="28" t="s">
        <v>1288</v>
      </c>
      <c r="C1262" s="28" t="s">
        <v>8160</v>
      </c>
      <c r="D1262" s="28" t="s">
        <v>8161</v>
      </c>
      <c r="E1262" s="28" t="s">
        <v>8751</v>
      </c>
      <c r="F1262" s="34" t="s">
        <v>8011</v>
      </c>
      <c r="G1262" s="28" t="s">
        <v>8663</v>
      </c>
      <c r="H1262" s="42" t="s">
        <v>8672</v>
      </c>
      <c r="I1262" s="28" t="s">
        <v>8752</v>
      </c>
      <c r="J1262" s="28" t="s">
        <v>8674</v>
      </c>
      <c r="K1262" s="28" t="s">
        <v>9668</v>
      </c>
      <c r="L1262" s="28" t="s">
        <v>7078</v>
      </c>
      <c r="M1262" s="28" t="s">
        <v>8669</v>
      </c>
      <c r="N1262" s="28" t="s">
        <v>8753</v>
      </c>
      <c r="O1262" s="28" t="s">
        <v>8670</v>
      </c>
      <c r="P1262" s="29" t="str">
        <f t="array" ref="P1262">IFERROR(XLOOKUP(A1262, '2_Capability_Map'!$C$2:$C$200, '2_Capability_Map'!$M$2:$M$200, "Active"), "Active")</f>
        <v>Active</v>
      </c>
    </row>
    <row r="1263" ht="15.75" customHeight="1">
      <c r="A1263" s="28" t="s">
        <v>1287</v>
      </c>
      <c r="B1263" s="28" t="s">
        <v>1288</v>
      </c>
      <c r="C1263" s="28" t="s">
        <v>8160</v>
      </c>
      <c r="D1263" s="28" t="s">
        <v>8161</v>
      </c>
      <c r="E1263" s="28" t="s">
        <v>8754</v>
      </c>
      <c r="F1263" s="34" t="s">
        <v>8011</v>
      </c>
      <c r="G1263" s="28" t="s">
        <v>8663</v>
      </c>
      <c r="H1263" s="42" t="s">
        <v>8672</v>
      </c>
      <c r="I1263" s="28" t="s">
        <v>8755</v>
      </c>
      <c r="J1263" s="28" t="s">
        <v>8674</v>
      </c>
      <c r="K1263" s="28" t="s">
        <v>9668</v>
      </c>
      <c r="L1263" s="28" t="s">
        <v>7078</v>
      </c>
      <c r="M1263" s="28" t="s">
        <v>8669</v>
      </c>
      <c r="N1263" s="28" t="s">
        <v>8753</v>
      </c>
      <c r="O1263" s="28" t="s">
        <v>8670</v>
      </c>
      <c r="P1263" s="29" t="str">
        <f t="array" ref="P1263">IFERROR(XLOOKUP(A1263, '2_Capability_Map'!$C$2:$C$200, '2_Capability_Map'!$M$2:$M$200, "Active"), "Active")</f>
        <v>Active</v>
      </c>
    </row>
    <row r="1264" ht="15.75" customHeight="1">
      <c r="A1264" s="28" t="s">
        <v>1287</v>
      </c>
      <c r="B1264" s="28" t="s">
        <v>1288</v>
      </c>
      <c r="C1264" s="28" t="s">
        <v>8160</v>
      </c>
      <c r="D1264" s="28" t="s">
        <v>8161</v>
      </c>
      <c r="E1264" s="28" t="s">
        <v>8756</v>
      </c>
      <c r="F1264" s="34" t="s">
        <v>8011</v>
      </c>
      <c r="G1264" s="28" t="s">
        <v>8757</v>
      </c>
      <c r="H1264" s="30" t="s">
        <v>8758</v>
      </c>
      <c r="I1264" s="28" t="s">
        <v>8759</v>
      </c>
      <c r="J1264" s="28" t="s">
        <v>8674</v>
      </c>
      <c r="K1264" s="28" t="s">
        <v>9669</v>
      </c>
      <c r="L1264" s="28" t="s">
        <v>9670</v>
      </c>
      <c r="M1264" s="28" t="s">
        <v>8669</v>
      </c>
      <c r="N1264" s="28" t="s">
        <v>8753</v>
      </c>
      <c r="O1264" s="28" t="s">
        <v>8670</v>
      </c>
      <c r="P1264" s="29" t="str">
        <f t="array" ref="P1264">IFERROR(XLOOKUP(A1264, '2_Capability_Map'!$C$2:$C$200, '2_Capability_Map'!$M$2:$M$200, "Active"), "Active")</f>
        <v>Active</v>
      </c>
    </row>
    <row r="1265" ht="15.75" customHeight="1">
      <c r="A1265" s="28" t="s">
        <v>1287</v>
      </c>
      <c r="B1265" s="28" t="s">
        <v>1288</v>
      </c>
      <c r="C1265" s="28" t="s">
        <v>8160</v>
      </c>
      <c r="D1265" s="28" t="s">
        <v>8161</v>
      </c>
      <c r="E1265" s="28" t="s">
        <v>8937</v>
      </c>
      <c r="F1265" s="34" t="s">
        <v>8011</v>
      </c>
      <c r="G1265" s="28" t="s">
        <v>8663</v>
      </c>
      <c r="H1265" s="41" t="s">
        <v>8664</v>
      </c>
      <c r="I1265" s="28" t="s">
        <v>8938</v>
      </c>
      <c r="J1265" s="28" t="s">
        <v>8666</v>
      </c>
      <c r="K1265" s="28" t="s">
        <v>9671</v>
      </c>
      <c r="L1265" s="28" t="s">
        <v>7078</v>
      </c>
      <c r="M1265" s="28" t="s">
        <v>8669</v>
      </c>
      <c r="N1265" s="28" t="s">
        <v>8753</v>
      </c>
      <c r="O1265" s="28" t="s">
        <v>8670</v>
      </c>
      <c r="P1265" s="29" t="str">
        <f t="array" ref="P1265">IFERROR(XLOOKUP(A1265, '2_Capability_Map'!$C$2:$C$200, '2_Capability_Map'!$M$2:$M$200, "Active"), "Active")</f>
        <v>Active</v>
      </c>
    </row>
    <row r="1266" ht="15.75" customHeight="1">
      <c r="A1266" s="28" t="s">
        <v>1287</v>
      </c>
      <c r="B1266" s="28" t="s">
        <v>1288</v>
      </c>
      <c r="C1266" s="28" t="s">
        <v>8160</v>
      </c>
      <c r="D1266" s="28" t="s">
        <v>8161</v>
      </c>
      <c r="E1266" s="28" t="s">
        <v>8941</v>
      </c>
      <c r="F1266" s="34" t="s">
        <v>8011</v>
      </c>
      <c r="G1266" s="28" t="s">
        <v>8736</v>
      </c>
      <c r="H1266" s="42" t="s">
        <v>8672</v>
      </c>
      <c r="I1266" s="28" t="s">
        <v>8942</v>
      </c>
      <c r="J1266" s="28" t="s">
        <v>8674</v>
      </c>
      <c r="K1266" s="28" t="s">
        <v>9668</v>
      </c>
      <c r="L1266" s="28" t="s">
        <v>7078</v>
      </c>
      <c r="M1266" s="28" t="s">
        <v>8669</v>
      </c>
      <c r="N1266" s="28" t="s">
        <v>8943</v>
      </c>
      <c r="O1266" s="28" t="s">
        <v>8670</v>
      </c>
      <c r="P1266" s="29" t="str">
        <f t="array" ref="P1266">IFERROR(XLOOKUP(A1266, '2_Capability_Map'!$C$2:$C$200, '2_Capability_Map'!$M$2:$M$200, "Active"), "Active")</f>
        <v>Active</v>
      </c>
    </row>
    <row r="1267" ht="15.75" customHeight="1">
      <c r="A1267" s="28" t="s">
        <v>1293</v>
      </c>
      <c r="B1267" s="28" t="s">
        <v>1294</v>
      </c>
      <c r="C1267" s="28" t="s">
        <v>8189</v>
      </c>
      <c r="D1267" s="28" t="s">
        <v>8190</v>
      </c>
      <c r="E1267" s="28" t="s">
        <v>9111</v>
      </c>
      <c r="F1267" s="34" t="s">
        <v>8011</v>
      </c>
      <c r="G1267" s="28" t="s">
        <v>8663</v>
      </c>
      <c r="H1267" s="41" t="s">
        <v>8664</v>
      </c>
      <c r="I1267" s="28" t="s">
        <v>9112</v>
      </c>
      <c r="J1267" s="28" t="s">
        <v>8666</v>
      </c>
      <c r="K1267" s="28" t="s">
        <v>9672</v>
      </c>
      <c r="L1267" s="28" t="s">
        <v>7084</v>
      </c>
      <c r="M1267" s="28" t="s">
        <v>8669</v>
      </c>
      <c r="N1267" s="28" t="s">
        <v>8038</v>
      </c>
      <c r="O1267" s="28" t="s">
        <v>8670</v>
      </c>
      <c r="P1267" s="29" t="str">
        <f t="array" ref="P1267">IFERROR(XLOOKUP(A1267, '2_Capability_Map'!$C$2:$C$200, '2_Capability_Map'!$M$2:$M$200, "Active"), "Active")</f>
        <v>Active</v>
      </c>
    </row>
    <row r="1268" ht="15.75" customHeight="1">
      <c r="A1268" s="28" t="s">
        <v>1293</v>
      </c>
      <c r="B1268" s="28" t="s">
        <v>1294</v>
      </c>
      <c r="C1268" s="28" t="s">
        <v>8010</v>
      </c>
      <c r="D1268" s="28" t="s">
        <v>8926</v>
      </c>
      <c r="E1268" s="28" t="s">
        <v>8927</v>
      </c>
      <c r="F1268" s="34" t="s">
        <v>8011</v>
      </c>
      <c r="G1268" s="28" t="s">
        <v>8663</v>
      </c>
      <c r="H1268" s="42" t="s">
        <v>8672</v>
      </c>
      <c r="I1268" s="28" t="s">
        <v>8928</v>
      </c>
      <c r="J1268" s="28" t="s">
        <v>8674</v>
      </c>
      <c r="K1268" s="28" t="s">
        <v>9673</v>
      </c>
      <c r="L1268" s="28" t="s">
        <v>7084</v>
      </c>
      <c r="M1268" s="28" t="s">
        <v>8669</v>
      </c>
      <c r="N1268" s="28" t="s">
        <v>8023</v>
      </c>
      <c r="O1268" s="28" t="s">
        <v>8670</v>
      </c>
      <c r="P1268" s="29" t="str">
        <f t="array" ref="P1268">IFERROR(XLOOKUP(A1268, '2_Capability_Map'!$C$2:$C$200, '2_Capability_Map'!$M$2:$M$200, "Active"), "Active")</f>
        <v>Active</v>
      </c>
    </row>
    <row r="1269" ht="15.75" customHeight="1">
      <c r="A1269" s="28" t="s">
        <v>1293</v>
      </c>
      <c r="B1269" s="28" t="s">
        <v>1294</v>
      </c>
      <c r="C1269" s="28" t="s">
        <v>8010</v>
      </c>
      <c r="D1269" s="28" t="s">
        <v>8926</v>
      </c>
      <c r="E1269" s="28" t="s">
        <v>1822</v>
      </c>
      <c r="F1269" s="34" t="s">
        <v>8011</v>
      </c>
      <c r="G1269" s="28" t="s">
        <v>8663</v>
      </c>
      <c r="H1269" s="42" t="s">
        <v>8672</v>
      </c>
      <c r="I1269" s="28" t="s">
        <v>8930</v>
      </c>
      <c r="J1269" s="28" t="s">
        <v>8674</v>
      </c>
      <c r="K1269" s="28" t="s">
        <v>9673</v>
      </c>
      <c r="L1269" s="28" t="s">
        <v>7084</v>
      </c>
      <c r="M1269" s="28" t="s">
        <v>8669</v>
      </c>
      <c r="N1269" s="28" t="s">
        <v>8933</v>
      </c>
      <c r="O1269" s="28" t="s">
        <v>8670</v>
      </c>
      <c r="P1269" s="29" t="str">
        <f t="array" ref="P1269">IFERROR(XLOOKUP(A1269, '2_Capability_Map'!$C$2:$C$200, '2_Capability_Map'!$M$2:$M$200, "Active"), "Active")</f>
        <v>Active</v>
      </c>
    </row>
    <row r="1270" ht="15.75" customHeight="1">
      <c r="A1270" s="28" t="s">
        <v>1299</v>
      </c>
      <c r="B1270" s="28" t="s">
        <v>1300</v>
      </c>
      <c r="C1270" s="28" t="s">
        <v>8189</v>
      </c>
      <c r="D1270" s="28" t="s">
        <v>8190</v>
      </c>
      <c r="E1270" s="28" t="s">
        <v>9111</v>
      </c>
      <c r="F1270" s="34" t="s">
        <v>8011</v>
      </c>
      <c r="G1270" s="28" t="s">
        <v>8663</v>
      </c>
      <c r="H1270" s="41" t="s">
        <v>8664</v>
      </c>
      <c r="I1270" s="28" t="s">
        <v>9112</v>
      </c>
      <c r="J1270" s="28" t="s">
        <v>8666</v>
      </c>
      <c r="K1270" s="28" t="s">
        <v>9674</v>
      </c>
      <c r="L1270" s="28" t="s">
        <v>7097</v>
      </c>
      <c r="M1270" s="28" t="s">
        <v>8669</v>
      </c>
      <c r="N1270" s="28" t="s">
        <v>8038</v>
      </c>
      <c r="O1270" s="28" t="s">
        <v>8670</v>
      </c>
      <c r="P1270" s="29" t="str">
        <f t="array" ref="P1270">IFERROR(XLOOKUP(A1270, '2_Capability_Map'!$C$2:$C$200, '2_Capability_Map'!$M$2:$M$200, "Active"), "Active")</f>
        <v>Active</v>
      </c>
    </row>
    <row r="1271" ht="15.75" customHeight="1">
      <c r="A1271" s="28" t="s">
        <v>1299</v>
      </c>
      <c r="B1271" s="28" t="s">
        <v>1300</v>
      </c>
      <c r="C1271" s="28" t="s">
        <v>8010</v>
      </c>
      <c r="D1271" s="28" t="s">
        <v>8926</v>
      </c>
      <c r="E1271" s="28" t="s">
        <v>8927</v>
      </c>
      <c r="F1271" s="34" t="s">
        <v>8011</v>
      </c>
      <c r="G1271" s="28" t="s">
        <v>8663</v>
      </c>
      <c r="H1271" s="42" t="s">
        <v>8672</v>
      </c>
      <c r="I1271" s="28" t="s">
        <v>8928</v>
      </c>
      <c r="J1271" s="28" t="s">
        <v>8674</v>
      </c>
      <c r="K1271" s="28" t="s">
        <v>9675</v>
      </c>
      <c r="L1271" s="28" t="s">
        <v>7097</v>
      </c>
      <c r="M1271" s="28" t="s">
        <v>8669</v>
      </c>
      <c r="N1271" s="28" t="s">
        <v>8023</v>
      </c>
      <c r="O1271" s="28" t="s">
        <v>8670</v>
      </c>
      <c r="P1271" s="29" t="str">
        <f t="array" ref="P1271">IFERROR(XLOOKUP(A1271, '2_Capability_Map'!$C$2:$C$200, '2_Capability_Map'!$M$2:$M$200, "Active"), "Active")</f>
        <v>Active</v>
      </c>
    </row>
    <row r="1272" ht="15.75" customHeight="1">
      <c r="A1272" s="28" t="s">
        <v>1299</v>
      </c>
      <c r="B1272" s="28" t="s">
        <v>1300</v>
      </c>
      <c r="C1272" s="28" t="s">
        <v>8010</v>
      </c>
      <c r="D1272" s="28" t="s">
        <v>8926</v>
      </c>
      <c r="E1272" s="28" t="s">
        <v>1822</v>
      </c>
      <c r="F1272" s="34" t="s">
        <v>8011</v>
      </c>
      <c r="G1272" s="28" t="s">
        <v>8663</v>
      </c>
      <c r="H1272" s="42" t="s">
        <v>8672</v>
      </c>
      <c r="I1272" s="28" t="s">
        <v>8930</v>
      </c>
      <c r="J1272" s="28" t="s">
        <v>8674</v>
      </c>
      <c r="K1272" s="28" t="s">
        <v>9675</v>
      </c>
      <c r="L1272" s="28" t="s">
        <v>7097</v>
      </c>
      <c r="M1272" s="28" t="s">
        <v>8669</v>
      </c>
      <c r="N1272" s="28" t="s">
        <v>8933</v>
      </c>
      <c r="O1272" s="28" t="s">
        <v>8670</v>
      </c>
      <c r="P1272" s="29" t="str">
        <f t="array" ref="P1272">IFERROR(XLOOKUP(A1272, '2_Capability_Map'!$C$2:$C$200, '2_Capability_Map'!$M$2:$M$200, "Active"), "Active")</f>
        <v>Active</v>
      </c>
    </row>
    <row r="1273" ht="15.75" customHeight="1">
      <c r="A1273" s="28" t="s">
        <v>306</v>
      </c>
      <c r="B1273" s="28" t="s">
        <v>307</v>
      </c>
      <c r="C1273" s="28" t="s">
        <v>8174</v>
      </c>
      <c r="D1273" s="28" t="s">
        <v>8175</v>
      </c>
      <c r="E1273" s="28" t="s">
        <v>9676</v>
      </c>
      <c r="F1273" s="34" t="s">
        <v>8011</v>
      </c>
      <c r="G1273" s="28" t="s">
        <v>8757</v>
      </c>
      <c r="H1273" s="42" t="s">
        <v>8672</v>
      </c>
      <c r="I1273" s="28" t="s">
        <v>9677</v>
      </c>
      <c r="J1273" s="28" t="s">
        <v>8674</v>
      </c>
      <c r="K1273" s="28" t="s">
        <v>8675</v>
      </c>
      <c r="L1273" s="28" t="s">
        <v>9678</v>
      </c>
      <c r="M1273" s="28" t="s">
        <v>8669</v>
      </c>
      <c r="N1273" s="28" t="s">
        <v>8186</v>
      </c>
      <c r="O1273" s="28" t="s">
        <v>9679</v>
      </c>
      <c r="P1273" s="29" t="str">
        <f t="array" ref="P1273">IFERROR(XLOOKUP(A1273, '2_Capability_Map'!$C$2:$C$200, '2_Capability_Map'!$M$2:$M$200, "Active"), "Active")</f>
        <v>Active</v>
      </c>
    </row>
    <row r="1274" ht="15.75" customHeight="1">
      <c r="A1274" s="28" t="s">
        <v>306</v>
      </c>
      <c r="B1274" s="28" t="s">
        <v>307</v>
      </c>
      <c r="C1274" s="28" t="s">
        <v>8174</v>
      </c>
      <c r="D1274" s="28" t="s">
        <v>8175</v>
      </c>
      <c r="E1274" s="28" t="s">
        <v>9680</v>
      </c>
      <c r="F1274" s="34" t="s">
        <v>8011</v>
      </c>
      <c r="G1274" s="28" t="s">
        <v>8757</v>
      </c>
      <c r="H1274" s="42" t="s">
        <v>8672</v>
      </c>
      <c r="I1274" s="28" t="s">
        <v>9681</v>
      </c>
      <c r="J1274" s="28" t="s">
        <v>8674</v>
      </c>
      <c r="K1274" s="28" t="s">
        <v>8675</v>
      </c>
      <c r="L1274" s="28" t="s">
        <v>9678</v>
      </c>
      <c r="M1274" s="28" t="s">
        <v>8669</v>
      </c>
      <c r="N1274" s="28" t="s">
        <v>8038</v>
      </c>
      <c r="O1274" s="28" t="s">
        <v>9679</v>
      </c>
      <c r="P1274" s="29" t="str">
        <f t="array" ref="P1274">IFERROR(XLOOKUP(A1274, '2_Capability_Map'!$C$2:$C$200, '2_Capability_Map'!$M$2:$M$200, "Active"), "Active")</f>
        <v>Active</v>
      </c>
    </row>
    <row r="1275" ht="15.75" customHeight="1">
      <c r="A1275" s="28" t="s">
        <v>306</v>
      </c>
      <c r="B1275" s="28" t="s">
        <v>307</v>
      </c>
      <c r="C1275" s="28" t="s">
        <v>8174</v>
      </c>
      <c r="D1275" s="28" t="s">
        <v>8175</v>
      </c>
      <c r="E1275" s="28" t="s">
        <v>9682</v>
      </c>
      <c r="F1275" s="34" t="s">
        <v>8011</v>
      </c>
      <c r="G1275" s="28" t="s">
        <v>8757</v>
      </c>
      <c r="H1275" s="42" t="s">
        <v>8672</v>
      </c>
      <c r="I1275" s="28" t="s">
        <v>9683</v>
      </c>
      <c r="J1275" s="28" t="s">
        <v>8674</v>
      </c>
      <c r="K1275" s="28" t="s">
        <v>8675</v>
      </c>
      <c r="L1275" s="28" t="s">
        <v>8668</v>
      </c>
      <c r="M1275" s="28" t="s">
        <v>8669</v>
      </c>
      <c r="N1275" s="28" t="s">
        <v>9684</v>
      </c>
      <c r="O1275" s="28" t="s">
        <v>9679</v>
      </c>
      <c r="P1275" s="29" t="str">
        <f t="array" ref="P1275">IFERROR(XLOOKUP(A1275, '2_Capability_Map'!$C$2:$C$200, '2_Capability_Map'!$M$2:$M$200, "Active"), "Active")</f>
        <v>Active</v>
      </c>
    </row>
    <row r="1276" ht="15.75" customHeight="1">
      <c r="A1276" s="28" t="s">
        <v>317</v>
      </c>
      <c r="B1276" s="28" t="s">
        <v>318</v>
      </c>
      <c r="C1276" s="28" t="s">
        <v>8174</v>
      </c>
      <c r="D1276" s="28" t="s">
        <v>8175</v>
      </c>
      <c r="E1276" s="28" t="s">
        <v>9676</v>
      </c>
      <c r="F1276" s="34" t="s">
        <v>8011</v>
      </c>
      <c r="G1276" s="28" t="s">
        <v>8757</v>
      </c>
      <c r="H1276" s="42" t="s">
        <v>8672</v>
      </c>
      <c r="I1276" s="28" t="s">
        <v>9677</v>
      </c>
      <c r="J1276" s="28" t="s">
        <v>8674</v>
      </c>
      <c r="K1276" s="28" t="s">
        <v>8679</v>
      </c>
      <c r="L1276" s="28" t="s">
        <v>9685</v>
      </c>
      <c r="M1276" s="28" t="s">
        <v>8669</v>
      </c>
      <c r="N1276" s="28" t="s">
        <v>8186</v>
      </c>
      <c r="O1276" s="28" t="s">
        <v>9679</v>
      </c>
      <c r="P1276" s="29" t="str">
        <f t="array" ref="P1276">IFERROR(XLOOKUP(A1276, '2_Capability_Map'!$C$2:$C$200, '2_Capability_Map'!$M$2:$M$200, "Active"), "Active")</f>
        <v>Active</v>
      </c>
    </row>
    <row r="1277" ht="15.75" customHeight="1">
      <c r="A1277" s="28" t="s">
        <v>317</v>
      </c>
      <c r="B1277" s="28" t="s">
        <v>318</v>
      </c>
      <c r="C1277" s="28" t="s">
        <v>8174</v>
      </c>
      <c r="D1277" s="28" t="s">
        <v>8175</v>
      </c>
      <c r="E1277" s="28" t="s">
        <v>9680</v>
      </c>
      <c r="F1277" s="34" t="s">
        <v>8011</v>
      </c>
      <c r="G1277" s="28" t="s">
        <v>8757</v>
      </c>
      <c r="H1277" s="42" t="s">
        <v>8672</v>
      </c>
      <c r="I1277" s="28" t="s">
        <v>9681</v>
      </c>
      <c r="J1277" s="28" t="s">
        <v>8674</v>
      </c>
      <c r="K1277" s="28" t="s">
        <v>8679</v>
      </c>
      <c r="L1277" s="28" t="s">
        <v>9685</v>
      </c>
      <c r="M1277" s="28" t="s">
        <v>8669</v>
      </c>
      <c r="N1277" s="28" t="s">
        <v>8038</v>
      </c>
      <c r="O1277" s="28" t="s">
        <v>9679</v>
      </c>
      <c r="P1277" s="29" t="str">
        <f t="array" ref="P1277">IFERROR(XLOOKUP(A1277, '2_Capability_Map'!$C$2:$C$200, '2_Capability_Map'!$M$2:$M$200, "Active"), "Active")</f>
        <v>Active</v>
      </c>
    </row>
    <row r="1278" ht="15.75" customHeight="1">
      <c r="A1278" s="28" t="s">
        <v>317</v>
      </c>
      <c r="B1278" s="28" t="s">
        <v>318</v>
      </c>
      <c r="C1278" s="28" t="s">
        <v>8174</v>
      </c>
      <c r="D1278" s="28" t="s">
        <v>8175</v>
      </c>
      <c r="E1278" s="28" t="s">
        <v>9682</v>
      </c>
      <c r="F1278" s="34" t="s">
        <v>8011</v>
      </c>
      <c r="G1278" s="28" t="s">
        <v>8757</v>
      </c>
      <c r="H1278" s="42" t="s">
        <v>8672</v>
      </c>
      <c r="I1278" s="28" t="s">
        <v>9683</v>
      </c>
      <c r="J1278" s="28" t="s">
        <v>8674</v>
      </c>
      <c r="K1278" s="28" t="s">
        <v>8679</v>
      </c>
      <c r="L1278" s="28" t="s">
        <v>8678</v>
      </c>
      <c r="M1278" s="28" t="s">
        <v>8669</v>
      </c>
      <c r="N1278" s="28" t="s">
        <v>9684</v>
      </c>
      <c r="O1278" s="28" t="s">
        <v>9679</v>
      </c>
      <c r="P1278" s="29" t="str">
        <f t="array" ref="P1278">IFERROR(XLOOKUP(A1278, '2_Capability_Map'!$C$2:$C$200, '2_Capability_Map'!$M$2:$M$200, "Active"), "Active")</f>
        <v>Active</v>
      </c>
    </row>
    <row r="1279" ht="15.75" customHeight="1">
      <c r="A1279" s="28" t="s">
        <v>322</v>
      </c>
      <c r="B1279" s="28" t="s">
        <v>323</v>
      </c>
      <c r="C1279" s="28" t="s">
        <v>8174</v>
      </c>
      <c r="D1279" s="28" t="s">
        <v>8175</v>
      </c>
      <c r="E1279" s="28" t="s">
        <v>9676</v>
      </c>
      <c r="F1279" s="34" t="s">
        <v>8011</v>
      </c>
      <c r="G1279" s="28" t="s">
        <v>8757</v>
      </c>
      <c r="H1279" s="42" t="s">
        <v>8672</v>
      </c>
      <c r="I1279" s="28" t="s">
        <v>9677</v>
      </c>
      <c r="J1279" s="28" t="s">
        <v>8674</v>
      </c>
      <c r="K1279" s="28" t="s">
        <v>8682</v>
      </c>
      <c r="L1279" s="28" t="s">
        <v>9686</v>
      </c>
      <c r="M1279" s="28" t="s">
        <v>8669</v>
      </c>
      <c r="N1279" s="28" t="s">
        <v>8186</v>
      </c>
      <c r="O1279" s="28" t="s">
        <v>9679</v>
      </c>
      <c r="P1279" s="29" t="str">
        <f t="array" ref="P1279">IFERROR(XLOOKUP(A1279, '2_Capability_Map'!$C$2:$C$200, '2_Capability_Map'!$M$2:$M$200, "Active"), "Active")</f>
        <v>Active</v>
      </c>
    </row>
    <row r="1280" ht="15.75" customHeight="1">
      <c r="A1280" s="28" t="s">
        <v>322</v>
      </c>
      <c r="B1280" s="28" t="s">
        <v>323</v>
      </c>
      <c r="C1280" s="28" t="s">
        <v>8174</v>
      </c>
      <c r="D1280" s="28" t="s">
        <v>8175</v>
      </c>
      <c r="E1280" s="28" t="s">
        <v>9680</v>
      </c>
      <c r="F1280" s="34" t="s">
        <v>8011</v>
      </c>
      <c r="G1280" s="28" t="s">
        <v>8757</v>
      </c>
      <c r="H1280" s="42" t="s">
        <v>8672</v>
      </c>
      <c r="I1280" s="28" t="s">
        <v>9681</v>
      </c>
      <c r="J1280" s="28" t="s">
        <v>8674</v>
      </c>
      <c r="K1280" s="28" t="s">
        <v>8682</v>
      </c>
      <c r="L1280" s="28" t="s">
        <v>9686</v>
      </c>
      <c r="M1280" s="28" t="s">
        <v>8669</v>
      </c>
      <c r="N1280" s="28" t="s">
        <v>8038</v>
      </c>
      <c r="O1280" s="28" t="s">
        <v>9679</v>
      </c>
      <c r="P1280" s="29" t="str">
        <f t="array" ref="P1280">IFERROR(XLOOKUP(A1280, '2_Capability_Map'!$C$2:$C$200, '2_Capability_Map'!$M$2:$M$200, "Active"), "Active")</f>
        <v>Active</v>
      </c>
    </row>
    <row r="1281" ht="15.75" customHeight="1">
      <c r="A1281" s="28" t="s">
        <v>322</v>
      </c>
      <c r="B1281" s="28" t="s">
        <v>323</v>
      </c>
      <c r="C1281" s="28" t="s">
        <v>8174</v>
      </c>
      <c r="D1281" s="28" t="s">
        <v>8175</v>
      </c>
      <c r="E1281" s="28" t="s">
        <v>9682</v>
      </c>
      <c r="F1281" s="34" t="s">
        <v>8011</v>
      </c>
      <c r="G1281" s="28" t="s">
        <v>8757</v>
      </c>
      <c r="H1281" s="42" t="s">
        <v>8672</v>
      </c>
      <c r="I1281" s="28" t="s">
        <v>9683</v>
      </c>
      <c r="J1281" s="28" t="s">
        <v>8674</v>
      </c>
      <c r="K1281" s="28" t="s">
        <v>8682</v>
      </c>
      <c r="L1281" s="28" t="s">
        <v>8681</v>
      </c>
      <c r="M1281" s="28" t="s">
        <v>8669</v>
      </c>
      <c r="N1281" s="28" t="s">
        <v>9684</v>
      </c>
      <c r="O1281" s="28" t="s">
        <v>9679</v>
      </c>
      <c r="P1281" s="29" t="str">
        <f t="array" ref="P1281">IFERROR(XLOOKUP(A1281, '2_Capability_Map'!$C$2:$C$200, '2_Capability_Map'!$M$2:$M$200, "Active"), "Active")</f>
        <v>Active</v>
      </c>
    </row>
    <row r="1282" ht="15.75" customHeight="1">
      <c r="A1282" s="28" t="s">
        <v>327</v>
      </c>
      <c r="B1282" s="28" t="s">
        <v>328</v>
      </c>
      <c r="C1282" s="28" t="s">
        <v>8174</v>
      </c>
      <c r="D1282" s="28" t="s">
        <v>8175</v>
      </c>
      <c r="E1282" s="28" t="s">
        <v>9676</v>
      </c>
      <c r="F1282" s="34" t="s">
        <v>8011</v>
      </c>
      <c r="G1282" s="28" t="s">
        <v>8757</v>
      </c>
      <c r="H1282" s="42" t="s">
        <v>8672</v>
      </c>
      <c r="I1282" s="28" t="s">
        <v>9677</v>
      </c>
      <c r="J1282" s="28" t="s">
        <v>8674</v>
      </c>
      <c r="K1282" s="28" t="s">
        <v>8685</v>
      </c>
      <c r="L1282" s="28" t="s">
        <v>9687</v>
      </c>
      <c r="M1282" s="28" t="s">
        <v>8669</v>
      </c>
      <c r="N1282" s="28" t="s">
        <v>8186</v>
      </c>
      <c r="O1282" s="28" t="s">
        <v>9679</v>
      </c>
      <c r="P1282" s="29" t="str">
        <f t="array" ref="P1282">IFERROR(XLOOKUP(A1282, '2_Capability_Map'!$C$2:$C$200, '2_Capability_Map'!$M$2:$M$200, "Active"), "Active")</f>
        <v>Active</v>
      </c>
    </row>
    <row r="1283" ht="15.75" customHeight="1">
      <c r="A1283" s="28" t="s">
        <v>327</v>
      </c>
      <c r="B1283" s="28" t="s">
        <v>328</v>
      </c>
      <c r="C1283" s="28" t="s">
        <v>8174</v>
      </c>
      <c r="D1283" s="28" t="s">
        <v>8175</v>
      </c>
      <c r="E1283" s="28" t="s">
        <v>9680</v>
      </c>
      <c r="F1283" s="34" t="s">
        <v>8011</v>
      </c>
      <c r="G1283" s="28" t="s">
        <v>8757</v>
      </c>
      <c r="H1283" s="42" t="s">
        <v>8672</v>
      </c>
      <c r="I1283" s="28" t="s">
        <v>9681</v>
      </c>
      <c r="J1283" s="28" t="s">
        <v>8674</v>
      </c>
      <c r="K1283" s="28" t="s">
        <v>8685</v>
      </c>
      <c r="L1283" s="28" t="s">
        <v>9687</v>
      </c>
      <c r="M1283" s="28" t="s">
        <v>8669</v>
      </c>
      <c r="N1283" s="28" t="s">
        <v>8038</v>
      </c>
      <c r="O1283" s="28" t="s">
        <v>9679</v>
      </c>
      <c r="P1283" s="29" t="str">
        <f t="array" ref="P1283">IFERROR(XLOOKUP(A1283, '2_Capability_Map'!$C$2:$C$200, '2_Capability_Map'!$M$2:$M$200, "Active"), "Active")</f>
        <v>Active</v>
      </c>
    </row>
    <row r="1284" ht="15.75" customHeight="1">
      <c r="A1284" s="28" t="s">
        <v>327</v>
      </c>
      <c r="B1284" s="28" t="s">
        <v>328</v>
      </c>
      <c r="C1284" s="28" t="s">
        <v>8174</v>
      </c>
      <c r="D1284" s="28" t="s">
        <v>8175</v>
      </c>
      <c r="E1284" s="28" t="s">
        <v>9682</v>
      </c>
      <c r="F1284" s="34" t="s">
        <v>8011</v>
      </c>
      <c r="G1284" s="28" t="s">
        <v>8757</v>
      </c>
      <c r="H1284" s="42" t="s">
        <v>8672</v>
      </c>
      <c r="I1284" s="28" t="s">
        <v>9683</v>
      </c>
      <c r="J1284" s="28" t="s">
        <v>8674</v>
      </c>
      <c r="K1284" s="28" t="s">
        <v>8685</v>
      </c>
      <c r="L1284" s="28" t="s">
        <v>8684</v>
      </c>
      <c r="M1284" s="28" t="s">
        <v>8669</v>
      </c>
      <c r="N1284" s="28" t="s">
        <v>9684</v>
      </c>
      <c r="O1284" s="28" t="s">
        <v>9679</v>
      </c>
      <c r="P1284" s="29" t="str">
        <f t="array" ref="P1284">IFERROR(XLOOKUP(A1284, '2_Capability_Map'!$C$2:$C$200, '2_Capability_Map'!$M$2:$M$200, "Active"), "Active")</f>
        <v>Active</v>
      </c>
    </row>
    <row r="1285" ht="15.75" customHeight="1">
      <c r="A1285" s="28" t="s">
        <v>333</v>
      </c>
      <c r="B1285" s="28" t="s">
        <v>334</v>
      </c>
      <c r="C1285" s="28" t="s">
        <v>8174</v>
      </c>
      <c r="D1285" s="28" t="s">
        <v>8175</v>
      </c>
      <c r="E1285" s="28" t="s">
        <v>9676</v>
      </c>
      <c r="F1285" s="34" t="s">
        <v>8011</v>
      </c>
      <c r="G1285" s="28" t="s">
        <v>8757</v>
      </c>
      <c r="H1285" s="42" t="s">
        <v>8672</v>
      </c>
      <c r="I1285" s="28" t="s">
        <v>9677</v>
      </c>
      <c r="J1285" s="28" t="s">
        <v>8674</v>
      </c>
      <c r="K1285" s="28" t="s">
        <v>8688</v>
      </c>
      <c r="L1285" s="28" t="s">
        <v>9688</v>
      </c>
      <c r="M1285" s="28" t="s">
        <v>8669</v>
      </c>
      <c r="N1285" s="28" t="s">
        <v>8186</v>
      </c>
      <c r="O1285" s="28" t="s">
        <v>9679</v>
      </c>
      <c r="P1285" s="29" t="str">
        <f t="array" ref="P1285">IFERROR(XLOOKUP(A1285, '2_Capability_Map'!$C$2:$C$200, '2_Capability_Map'!$M$2:$M$200, "Active"), "Active")</f>
        <v>Active</v>
      </c>
    </row>
    <row r="1286" ht="15.75" customHeight="1">
      <c r="A1286" s="28" t="s">
        <v>333</v>
      </c>
      <c r="B1286" s="28" t="s">
        <v>334</v>
      </c>
      <c r="C1286" s="28" t="s">
        <v>8174</v>
      </c>
      <c r="D1286" s="28" t="s">
        <v>8175</v>
      </c>
      <c r="E1286" s="28" t="s">
        <v>9680</v>
      </c>
      <c r="F1286" s="34" t="s">
        <v>8011</v>
      </c>
      <c r="G1286" s="28" t="s">
        <v>8757</v>
      </c>
      <c r="H1286" s="42" t="s">
        <v>8672</v>
      </c>
      <c r="I1286" s="28" t="s">
        <v>9681</v>
      </c>
      <c r="J1286" s="28" t="s">
        <v>8674</v>
      </c>
      <c r="K1286" s="28" t="s">
        <v>8688</v>
      </c>
      <c r="L1286" s="28" t="s">
        <v>9688</v>
      </c>
      <c r="M1286" s="28" t="s">
        <v>8669</v>
      </c>
      <c r="N1286" s="28" t="s">
        <v>8038</v>
      </c>
      <c r="O1286" s="28" t="s">
        <v>9679</v>
      </c>
      <c r="P1286" s="29" t="str">
        <f t="array" ref="P1286">IFERROR(XLOOKUP(A1286, '2_Capability_Map'!$C$2:$C$200, '2_Capability_Map'!$M$2:$M$200, "Active"), "Active")</f>
        <v>Active</v>
      </c>
    </row>
    <row r="1287" ht="15.75" customHeight="1">
      <c r="A1287" s="28" t="s">
        <v>333</v>
      </c>
      <c r="B1287" s="28" t="s">
        <v>334</v>
      </c>
      <c r="C1287" s="28" t="s">
        <v>8174</v>
      </c>
      <c r="D1287" s="28" t="s">
        <v>8175</v>
      </c>
      <c r="E1287" s="28" t="s">
        <v>9682</v>
      </c>
      <c r="F1287" s="34" t="s">
        <v>8011</v>
      </c>
      <c r="G1287" s="28" t="s">
        <v>8757</v>
      </c>
      <c r="H1287" s="42" t="s">
        <v>8672</v>
      </c>
      <c r="I1287" s="28" t="s">
        <v>9683</v>
      </c>
      <c r="J1287" s="28" t="s">
        <v>8674</v>
      </c>
      <c r="K1287" s="28" t="s">
        <v>8688</v>
      </c>
      <c r="L1287" s="28" t="s">
        <v>8687</v>
      </c>
      <c r="M1287" s="28" t="s">
        <v>8669</v>
      </c>
      <c r="N1287" s="28" t="s">
        <v>9684</v>
      </c>
      <c r="O1287" s="28" t="s">
        <v>9679</v>
      </c>
      <c r="P1287" s="29" t="str">
        <f t="array" ref="P1287">IFERROR(XLOOKUP(A1287, '2_Capability_Map'!$C$2:$C$200, '2_Capability_Map'!$M$2:$M$200, "Active"), "Active")</f>
        <v>Active</v>
      </c>
    </row>
    <row r="1288" ht="15.75" customHeight="1">
      <c r="A1288" s="28" t="s">
        <v>339</v>
      </c>
      <c r="B1288" s="28" t="s">
        <v>340</v>
      </c>
      <c r="C1288" s="28" t="s">
        <v>8174</v>
      </c>
      <c r="D1288" s="28" t="s">
        <v>8175</v>
      </c>
      <c r="E1288" s="28" t="s">
        <v>9676</v>
      </c>
      <c r="F1288" s="34" t="s">
        <v>8011</v>
      </c>
      <c r="G1288" s="28" t="s">
        <v>8757</v>
      </c>
      <c r="H1288" s="42" t="s">
        <v>8672</v>
      </c>
      <c r="I1288" s="28" t="s">
        <v>9677</v>
      </c>
      <c r="J1288" s="28" t="s">
        <v>8674</v>
      </c>
      <c r="K1288" s="28" t="s">
        <v>8703</v>
      </c>
      <c r="L1288" s="28" t="s">
        <v>8702</v>
      </c>
      <c r="M1288" s="28" t="s">
        <v>8669</v>
      </c>
      <c r="N1288" s="28" t="s">
        <v>8186</v>
      </c>
      <c r="O1288" s="28" t="s">
        <v>9679</v>
      </c>
      <c r="P1288" s="29" t="str">
        <f t="array" ref="P1288">IFERROR(XLOOKUP(A1288, '2_Capability_Map'!$C$2:$C$200, '2_Capability_Map'!$M$2:$M$200, "Active"), "Active")</f>
        <v>Active</v>
      </c>
    </row>
    <row r="1289" ht="15.75" customHeight="1">
      <c r="A1289" s="28" t="s">
        <v>339</v>
      </c>
      <c r="B1289" s="28" t="s">
        <v>340</v>
      </c>
      <c r="C1289" s="28" t="s">
        <v>8174</v>
      </c>
      <c r="D1289" s="28" t="s">
        <v>8175</v>
      </c>
      <c r="E1289" s="28" t="s">
        <v>9689</v>
      </c>
      <c r="F1289" s="34" t="s">
        <v>8011</v>
      </c>
      <c r="G1289" s="28" t="s">
        <v>8736</v>
      </c>
      <c r="H1289" s="43" t="s">
        <v>8747</v>
      </c>
      <c r="I1289" s="28" t="s">
        <v>9690</v>
      </c>
      <c r="J1289" s="28" t="s">
        <v>8749</v>
      </c>
      <c r="K1289" s="28" t="s">
        <v>9691</v>
      </c>
      <c r="L1289" s="28" t="s">
        <v>8702</v>
      </c>
      <c r="M1289" s="28" t="s">
        <v>8669</v>
      </c>
      <c r="N1289" s="28" t="s">
        <v>8068</v>
      </c>
      <c r="O1289" s="28" t="s">
        <v>9679</v>
      </c>
      <c r="P1289" s="29" t="str">
        <f t="array" ref="P1289">IFERROR(XLOOKUP(A1289, '2_Capability_Map'!$C$2:$C$200, '2_Capability_Map'!$M$2:$M$200, "Active"), "Active")</f>
        <v>Active</v>
      </c>
    </row>
    <row r="1290" ht="15.75" customHeight="1">
      <c r="A1290" s="28" t="s">
        <v>339</v>
      </c>
      <c r="B1290" s="28" t="s">
        <v>340</v>
      </c>
      <c r="C1290" s="28" t="s">
        <v>8174</v>
      </c>
      <c r="D1290" s="28" t="s">
        <v>8175</v>
      </c>
      <c r="E1290" s="28" t="s">
        <v>9680</v>
      </c>
      <c r="F1290" s="34" t="s">
        <v>8011</v>
      </c>
      <c r="G1290" s="28" t="s">
        <v>8757</v>
      </c>
      <c r="H1290" s="42" t="s">
        <v>8672</v>
      </c>
      <c r="I1290" s="28" t="s">
        <v>9681</v>
      </c>
      <c r="J1290" s="28" t="s">
        <v>8674</v>
      </c>
      <c r="K1290" s="28" t="s">
        <v>8703</v>
      </c>
      <c r="L1290" s="28" t="s">
        <v>8702</v>
      </c>
      <c r="M1290" s="28" t="s">
        <v>8669</v>
      </c>
      <c r="N1290" s="28" t="s">
        <v>8038</v>
      </c>
      <c r="O1290" s="28" t="s">
        <v>9679</v>
      </c>
      <c r="P1290" s="29" t="str">
        <f t="array" ref="P1290">IFERROR(XLOOKUP(A1290, '2_Capability_Map'!$C$2:$C$200, '2_Capability_Map'!$M$2:$M$200, "Active"), "Active")</f>
        <v>Active</v>
      </c>
    </row>
    <row r="1291" ht="15.75" customHeight="1">
      <c r="A1291" s="28" t="s">
        <v>339</v>
      </c>
      <c r="B1291" s="28" t="s">
        <v>340</v>
      </c>
      <c r="C1291" s="28" t="s">
        <v>8174</v>
      </c>
      <c r="D1291" s="28" t="s">
        <v>8175</v>
      </c>
      <c r="E1291" s="28" t="s">
        <v>9682</v>
      </c>
      <c r="F1291" s="34" t="s">
        <v>8011</v>
      </c>
      <c r="G1291" s="28" t="s">
        <v>8757</v>
      </c>
      <c r="H1291" s="42" t="s">
        <v>8672</v>
      </c>
      <c r="I1291" s="28" t="s">
        <v>9683</v>
      </c>
      <c r="J1291" s="28" t="s">
        <v>8674</v>
      </c>
      <c r="K1291" s="28" t="s">
        <v>8703</v>
      </c>
      <c r="L1291" s="28" t="s">
        <v>8702</v>
      </c>
      <c r="M1291" s="28" t="s">
        <v>8669</v>
      </c>
      <c r="N1291" s="28" t="s">
        <v>9684</v>
      </c>
      <c r="O1291" s="28" t="s">
        <v>9679</v>
      </c>
      <c r="P1291" s="29" t="str">
        <f t="array" ref="P1291">IFERROR(XLOOKUP(A1291, '2_Capability_Map'!$C$2:$C$200, '2_Capability_Map'!$M$2:$M$200, "Active"), "Active")</f>
        <v>Active</v>
      </c>
    </row>
    <row r="1292" ht="15.75" customHeight="1">
      <c r="A1292" s="28" t="s">
        <v>347</v>
      </c>
      <c r="B1292" s="28" t="s">
        <v>348</v>
      </c>
      <c r="C1292" s="28" t="s">
        <v>8174</v>
      </c>
      <c r="D1292" s="28" t="s">
        <v>8175</v>
      </c>
      <c r="E1292" s="28" t="s">
        <v>9676</v>
      </c>
      <c r="F1292" s="34" t="s">
        <v>8011</v>
      </c>
      <c r="G1292" s="28" t="s">
        <v>8757</v>
      </c>
      <c r="H1292" s="42" t="s">
        <v>8672</v>
      </c>
      <c r="I1292" s="28" t="s">
        <v>9677</v>
      </c>
      <c r="J1292" s="28" t="s">
        <v>8674</v>
      </c>
      <c r="K1292" s="28" t="s">
        <v>8706</v>
      </c>
      <c r="L1292" s="28" t="s">
        <v>8705</v>
      </c>
      <c r="M1292" s="28" t="s">
        <v>8669</v>
      </c>
      <c r="N1292" s="28" t="s">
        <v>8186</v>
      </c>
      <c r="O1292" s="28" t="s">
        <v>9679</v>
      </c>
      <c r="P1292" s="29" t="str">
        <f t="array" ref="P1292">IFERROR(XLOOKUP(A1292, '2_Capability_Map'!$C$2:$C$200, '2_Capability_Map'!$M$2:$M$200, "Active"), "Active")</f>
        <v>Active</v>
      </c>
    </row>
    <row r="1293" ht="15.75" customHeight="1">
      <c r="A1293" s="28" t="s">
        <v>347</v>
      </c>
      <c r="B1293" s="28" t="s">
        <v>348</v>
      </c>
      <c r="C1293" s="28" t="s">
        <v>8174</v>
      </c>
      <c r="D1293" s="28" t="s">
        <v>8175</v>
      </c>
      <c r="E1293" s="28" t="s">
        <v>9689</v>
      </c>
      <c r="F1293" s="34" t="s">
        <v>8011</v>
      </c>
      <c r="G1293" s="28" t="s">
        <v>8736</v>
      </c>
      <c r="H1293" s="43" t="s">
        <v>8747</v>
      </c>
      <c r="I1293" s="28" t="s">
        <v>9690</v>
      </c>
      <c r="J1293" s="28" t="s">
        <v>8749</v>
      </c>
      <c r="K1293" s="28" t="s">
        <v>9692</v>
      </c>
      <c r="L1293" s="28" t="s">
        <v>8705</v>
      </c>
      <c r="M1293" s="28" t="s">
        <v>8669</v>
      </c>
      <c r="N1293" s="28" t="s">
        <v>8068</v>
      </c>
      <c r="O1293" s="28" t="s">
        <v>9679</v>
      </c>
      <c r="P1293" s="29" t="str">
        <f t="array" ref="P1293">IFERROR(XLOOKUP(A1293, '2_Capability_Map'!$C$2:$C$200, '2_Capability_Map'!$M$2:$M$200, "Active"), "Active")</f>
        <v>Active</v>
      </c>
    </row>
    <row r="1294" ht="15.75" customHeight="1">
      <c r="A1294" s="28" t="s">
        <v>347</v>
      </c>
      <c r="B1294" s="28" t="s">
        <v>348</v>
      </c>
      <c r="C1294" s="28" t="s">
        <v>8174</v>
      </c>
      <c r="D1294" s="28" t="s">
        <v>8175</v>
      </c>
      <c r="E1294" s="28" t="s">
        <v>9680</v>
      </c>
      <c r="F1294" s="34" t="s">
        <v>8011</v>
      </c>
      <c r="G1294" s="28" t="s">
        <v>8757</v>
      </c>
      <c r="H1294" s="42" t="s">
        <v>8672</v>
      </c>
      <c r="I1294" s="28" t="s">
        <v>9681</v>
      </c>
      <c r="J1294" s="28" t="s">
        <v>8674</v>
      </c>
      <c r="K1294" s="28" t="s">
        <v>8706</v>
      </c>
      <c r="L1294" s="28" t="s">
        <v>8705</v>
      </c>
      <c r="M1294" s="28" t="s">
        <v>8669</v>
      </c>
      <c r="N1294" s="28" t="s">
        <v>8038</v>
      </c>
      <c r="O1294" s="28" t="s">
        <v>9679</v>
      </c>
      <c r="P1294" s="29" t="str">
        <f t="array" ref="P1294">IFERROR(XLOOKUP(A1294, '2_Capability_Map'!$C$2:$C$200, '2_Capability_Map'!$M$2:$M$200, "Active"), "Active")</f>
        <v>Active</v>
      </c>
    </row>
    <row r="1295" ht="15.75" customHeight="1">
      <c r="A1295" s="28" t="s">
        <v>347</v>
      </c>
      <c r="B1295" s="28" t="s">
        <v>348</v>
      </c>
      <c r="C1295" s="28" t="s">
        <v>8174</v>
      </c>
      <c r="D1295" s="28" t="s">
        <v>8175</v>
      </c>
      <c r="E1295" s="28" t="s">
        <v>9682</v>
      </c>
      <c r="F1295" s="34" t="s">
        <v>8011</v>
      </c>
      <c r="G1295" s="28" t="s">
        <v>8757</v>
      </c>
      <c r="H1295" s="42" t="s">
        <v>8672</v>
      </c>
      <c r="I1295" s="28" t="s">
        <v>9683</v>
      </c>
      <c r="J1295" s="28" t="s">
        <v>8674</v>
      </c>
      <c r="K1295" s="28" t="s">
        <v>8706</v>
      </c>
      <c r="L1295" s="28" t="s">
        <v>8705</v>
      </c>
      <c r="M1295" s="28" t="s">
        <v>8669</v>
      </c>
      <c r="N1295" s="28" t="s">
        <v>9684</v>
      </c>
      <c r="O1295" s="28" t="s">
        <v>9679</v>
      </c>
      <c r="P1295" s="29" t="str">
        <f t="array" ref="P1295">IFERROR(XLOOKUP(A1295, '2_Capability_Map'!$C$2:$C$200, '2_Capability_Map'!$M$2:$M$200, "Active"), "Active")</f>
        <v>Active</v>
      </c>
    </row>
    <row r="1296" ht="15.75" customHeight="1">
      <c r="A1296" s="28" t="s">
        <v>352</v>
      </c>
      <c r="B1296" s="28" t="s">
        <v>353</v>
      </c>
      <c r="C1296" s="28" t="s">
        <v>8174</v>
      </c>
      <c r="D1296" s="28" t="s">
        <v>8175</v>
      </c>
      <c r="E1296" s="28" t="s">
        <v>9676</v>
      </c>
      <c r="F1296" s="34" t="s">
        <v>8011</v>
      </c>
      <c r="G1296" s="28" t="s">
        <v>8757</v>
      </c>
      <c r="H1296" s="42" t="s">
        <v>8672</v>
      </c>
      <c r="I1296" s="28" t="s">
        <v>9677</v>
      </c>
      <c r="J1296" s="28" t="s">
        <v>8674</v>
      </c>
      <c r="K1296" s="28" t="s">
        <v>8710</v>
      </c>
      <c r="L1296" s="28" t="s">
        <v>8708</v>
      </c>
      <c r="M1296" s="28" t="s">
        <v>8709</v>
      </c>
      <c r="N1296" s="28" t="s">
        <v>8186</v>
      </c>
      <c r="O1296" s="28" t="s">
        <v>9679</v>
      </c>
      <c r="P1296" s="29" t="str">
        <f t="array" ref="P1296">IFERROR(XLOOKUP(A1296, '2_Capability_Map'!$C$2:$C$200, '2_Capability_Map'!$M$2:$M$200, "Active"), "Active")</f>
        <v>Active</v>
      </c>
    </row>
    <row r="1297" ht="15.75" customHeight="1">
      <c r="A1297" s="28" t="s">
        <v>352</v>
      </c>
      <c r="B1297" s="28" t="s">
        <v>353</v>
      </c>
      <c r="C1297" s="28" t="s">
        <v>8174</v>
      </c>
      <c r="D1297" s="28" t="s">
        <v>8175</v>
      </c>
      <c r="E1297" s="28" t="s">
        <v>9689</v>
      </c>
      <c r="F1297" s="34" t="s">
        <v>8011</v>
      </c>
      <c r="G1297" s="28" t="s">
        <v>8736</v>
      </c>
      <c r="H1297" s="43" t="s">
        <v>8747</v>
      </c>
      <c r="I1297" s="28" t="s">
        <v>9690</v>
      </c>
      <c r="J1297" s="28" t="s">
        <v>8749</v>
      </c>
      <c r="K1297" s="28" t="s">
        <v>9693</v>
      </c>
      <c r="L1297" s="28" t="s">
        <v>8708</v>
      </c>
      <c r="M1297" s="28" t="s">
        <v>8709</v>
      </c>
      <c r="N1297" s="28" t="s">
        <v>8068</v>
      </c>
      <c r="O1297" s="28" t="s">
        <v>9679</v>
      </c>
      <c r="P1297" s="29" t="str">
        <f t="array" ref="P1297">IFERROR(XLOOKUP(A1297, '2_Capability_Map'!$C$2:$C$200, '2_Capability_Map'!$M$2:$M$200, "Active"), "Active")</f>
        <v>Active</v>
      </c>
    </row>
    <row r="1298" ht="15.75" customHeight="1">
      <c r="A1298" s="28" t="s">
        <v>352</v>
      </c>
      <c r="B1298" s="28" t="s">
        <v>353</v>
      </c>
      <c r="C1298" s="28" t="s">
        <v>8174</v>
      </c>
      <c r="D1298" s="28" t="s">
        <v>8175</v>
      </c>
      <c r="E1298" s="28" t="s">
        <v>9680</v>
      </c>
      <c r="F1298" s="34" t="s">
        <v>8011</v>
      </c>
      <c r="G1298" s="28" t="s">
        <v>8757</v>
      </c>
      <c r="H1298" s="42" t="s">
        <v>8672</v>
      </c>
      <c r="I1298" s="28" t="s">
        <v>9681</v>
      </c>
      <c r="J1298" s="28" t="s">
        <v>8674</v>
      </c>
      <c r="K1298" s="28" t="s">
        <v>8710</v>
      </c>
      <c r="L1298" s="28" t="s">
        <v>8708</v>
      </c>
      <c r="M1298" s="28" t="s">
        <v>8709</v>
      </c>
      <c r="N1298" s="28" t="s">
        <v>8038</v>
      </c>
      <c r="O1298" s="28" t="s">
        <v>9679</v>
      </c>
      <c r="P1298" s="29" t="str">
        <f t="array" ref="P1298">IFERROR(XLOOKUP(A1298, '2_Capability_Map'!$C$2:$C$200, '2_Capability_Map'!$M$2:$M$200, "Active"), "Active")</f>
        <v>Active</v>
      </c>
    </row>
    <row r="1299" ht="15.75" customHeight="1">
      <c r="A1299" s="28" t="s">
        <v>352</v>
      </c>
      <c r="B1299" s="28" t="s">
        <v>353</v>
      </c>
      <c r="C1299" s="28" t="s">
        <v>8174</v>
      </c>
      <c r="D1299" s="28" t="s">
        <v>8175</v>
      </c>
      <c r="E1299" s="28" t="s">
        <v>9682</v>
      </c>
      <c r="F1299" s="34" t="s">
        <v>8011</v>
      </c>
      <c r="G1299" s="28" t="s">
        <v>8757</v>
      </c>
      <c r="H1299" s="42" t="s">
        <v>8672</v>
      </c>
      <c r="I1299" s="28" t="s">
        <v>9683</v>
      </c>
      <c r="J1299" s="28" t="s">
        <v>8674</v>
      </c>
      <c r="K1299" s="28" t="s">
        <v>8710</v>
      </c>
      <c r="L1299" s="28" t="s">
        <v>8708</v>
      </c>
      <c r="M1299" s="28" t="s">
        <v>8709</v>
      </c>
      <c r="N1299" s="28" t="s">
        <v>9684</v>
      </c>
      <c r="O1299" s="28" t="s">
        <v>9679</v>
      </c>
      <c r="P1299" s="29" t="str">
        <f t="array" ref="P1299">IFERROR(XLOOKUP(A1299, '2_Capability_Map'!$C$2:$C$200, '2_Capability_Map'!$M$2:$M$200, "Active"), "Active")</f>
        <v>Active</v>
      </c>
    </row>
    <row r="1300" ht="15.75" customHeight="1">
      <c r="A1300" s="28" t="s">
        <v>357</v>
      </c>
      <c r="B1300" s="28" t="s">
        <v>358</v>
      </c>
      <c r="C1300" s="28" t="s">
        <v>8174</v>
      </c>
      <c r="D1300" s="28" t="s">
        <v>8175</v>
      </c>
      <c r="E1300" s="28" t="s">
        <v>9676</v>
      </c>
      <c r="F1300" s="34" t="s">
        <v>8011</v>
      </c>
      <c r="G1300" s="28" t="s">
        <v>8757</v>
      </c>
      <c r="H1300" s="42" t="s">
        <v>8672</v>
      </c>
      <c r="I1300" s="28" t="s">
        <v>9677</v>
      </c>
      <c r="J1300" s="28" t="s">
        <v>8674</v>
      </c>
      <c r="K1300" s="28" t="s">
        <v>8714</v>
      </c>
      <c r="L1300" s="28" t="s">
        <v>8712</v>
      </c>
      <c r="M1300" s="28" t="s">
        <v>8713</v>
      </c>
      <c r="N1300" s="28" t="s">
        <v>8186</v>
      </c>
      <c r="O1300" s="28" t="s">
        <v>9679</v>
      </c>
      <c r="P1300" s="29" t="str">
        <f t="array" ref="P1300">IFERROR(XLOOKUP(A1300, '2_Capability_Map'!$C$2:$C$200, '2_Capability_Map'!$M$2:$M$200, "Active"), "Active")</f>
        <v>Active</v>
      </c>
    </row>
    <row r="1301" ht="15.75" customHeight="1">
      <c r="A1301" s="28" t="s">
        <v>357</v>
      </c>
      <c r="B1301" s="28" t="s">
        <v>358</v>
      </c>
      <c r="C1301" s="28" t="s">
        <v>8174</v>
      </c>
      <c r="D1301" s="28" t="s">
        <v>8175</v>
      </c>
      <c r="E1301" s="28" t="s">
        <v>9689</v>
      </c>
      <c r="F1301" s="34" t="s">
        <v>8011</v>
      </c>
      <c r="G1301" s="28" t="s">
        <v>8736</v>
      </c>
      <c r="H1301" s="43" t="s">
        <v>8747</v>
      </c>
      <c r="I1301" s="28" t="s">
        <v>9690</v>
      </c>
      <c r="J1301" s="28" t="s">
        <v>8749</v>
      </c>
      <c r="K1301" s="28" t="s">
        <v>9694</v>
      </c>
      <c r="L1301" s="28" t="s">
        <v>8712</v>
      </c>
      <c r="M1301" s="28" t="s">
        <v>8713</v>
      </c>
      <c r="N1301" s="28" t="s">
        <v>8068</v>
      </c>
      <c r="O1301" s="28" t="s">
        <v>9679</v>
      </c>
      <c r="P1301" s="29" t="str">
        <f t="array" ref="P1301">IFERROR(XLOOKUP(A1301, '2_Capability_Map'!$C$2:$C$200, '2_Capability_Map'!$M$2:$M$200, "Active"), "Active")</f>
        <v>Active</v>
      </c>
    </row>
    <row r="1302" ht="15.75" customHeight="1">
      <c r="A1302" s="28" t="s">
        <v>357</v>
      </c>
      <c r="B1302" s="28" t="s">
        <v>358</v>
      </c>
      <c r="C1302" s="28" t="s">
        <v>8174</v>
      </c>
      <c r="D1302" s="28" t="s">
        <v>8175</v>
      </c>
      <c r="E1302" s="28" t="s">
        <v>9680</v>
      </c>
      <c r="F1302" s="34" t="s">
        <v>8011</v>
      </c>
      <c r="G1302" s="28" t="s">
        <v>8757</v>
      </c>
      <c r="H1302" s="42" t="s">
        <v>8672</v>
      </c>
      <c r="I1302" s="28" t="s">
        <v>9681</v>
      </c>
      <c r="J1302" s="28" t="s">
        <v>8674</v>
      </c>
      <c r="K1302" s="28" t="s">
        <v>8714</v>
      </c>
      <c r="L1302" s="28" t="s">
        <v>8712</v>
      </c>
      <c r="M1302" s="28" t="s">
        <v>8713</v>
      </c>
      <c r="N1302" s="28" t="s">
        <v>8038</v>
      </c>
      <c r="O1302" s="28" t="s">
        <v>9679</v>
      </c>
      <c r="P1302" s="29" t="str">
        <f t="array" ref="P1302">IFERROR(XLOOKUP(A1302, '2_Capability_Map'!$C$2:$C$200, '2_Capability_Map'!$M$2:$M$200, "Active"), "Active")</f>
        <v>Active</v>
      </c>
    </row>
    <row r="1303" ht="15.75" customHeight="1">
      <c r="A1303" s="28" t="s">
        <v>357</v>
      </c>
      <c r="B1303" s="28" t="s">
        <v>358</v>
      </c>
      <c r="C1303" s="28" t="s">
        <v>8174</v>
      </c>
      <c r="D1303" s="28" t="s">
        <v>8175</v>
      </c>
      <c r="E1303" s="28" t="s">
        <v>9682</v>
      </c>
      <c r="F1303" s="34" t="s">
        <v>8011</v>
      </c>
      <c r="G1303" s="28" t="s">
        <v>8757</v>
      </c>
      <c r="H1303" s="42" t="s">
        <v>8672</v>
      </c>
      <c r="I1303" s="28" t="s">
        <v>9683</v>
      </c>
      <c r="J1303" s="28" t="s">
        <v>8674</v>
      </c>
      <c r="K1303" s="28" t="s">
        <v>8714</v>
      </c>
      <c r="L1303" s="28" t="s">
        <v>8712</v>
      </c>
      <c r="M1303" s="28" t="s">
        <v>8713</v>
      </c>
      <c r="N1303" s="28" t="s">
        <v>9684</v>
      </c>
      <c r="O1303" s="28" t="s">
        <v>9679</v>
      </c>
      <c r="P1303" s="29" t="str">
        <f t="array" ref="P1303">IFERROR(XLOOKUP(A1303, '2_Capability_Map'!$C$2:$C$200, '2_Capability_Map'!$M$2:$M$200, "Active"), "Active")</f>
        <v>Active</v>
      </c>
    </row>
    <row r="1304" ht="15.75" customHeight="1">
      <c r="A1304" s="28" t="s">
        <v>362</v>
      </c>
      <c r="B1304" s="28" t="s">
        <v>363</v>
      </c>
      <c r="C1304" s="28" t="s">
        <v>8174</v>
      </c>
      <c r="D1304" s="28" t="s">
        <v>8175</v>
      </c>
      <c r="E1304" s="28" t="s">
        <v>9676</v>
      </c>
      <c r="F1304" s="34" t="s">
        <v>8011</v>
      </c>
      <c r="G1304" s="28" t="s">
        <v>8757</v>
      </c>
      <c r="H1304" s="42" t="s">
        <v>8672</v>
      </c>
      <c r="I1304" s="28" t="s">
        <v>9677</v>
      </c>
      <c r="J1304" s="28" t="s">
        <v>8674</v>
      </c>
      <c r="K1304" s="28" t="s">
        <v>8718</v>
      </c>
      <c r="L1304" s="28" t="s">
        <v>8716</v>
      </c>
      <c r="M1304" s="28" t="s">
        <v>8717</v>
      </c>
      <c r="N1304" s="28" t="s">
        <v>8186</v>
      </c>
      <c r="O1304" s="28" t="s">
        <v>9679</v>
      </c>
      <c r="P1304" s="29" t="str">
        <f t="array" ref="P1304">IFERROR(XLOOKUP(A1304, '2_Capability_Map'!$C$2:$C$200, '2_Capability_Map'!$M$2:$M$200, "Active"), "Active")</f>
        <v>Active</v>
      </c>
    </row>
    <row r="1305" ht="15.75" customHeight="1">
      <c r="A1305" s="28" t="s">
        <v>362</v>
      </c>
      <c r="B1305" s="28" t="s">
        <v>363</v>
      </c>
      <c r="C1305" s="28" t="s">
        <v>8174</v>
      </c>
      <c r="D1305" s="28" t="s">
        <v>8175</v>
      </c>
      <c r="E1305" s="28" t="s">
        <v>9689</v>
      </c>
      <c r="F1305" s="34" t="s">
        <v>8011</v>
      </c>
      <c r="G1305" s="28" t="s">
        <v>8736</v>
      </c>
      <c r="H1305" s="43" t="s">
        <v>8747</v>
      </c>
      <c r="I1305" s="28" t="s">
        <v>9690</v>
      </c>
      <c r="J1305" s="28" t="s">
        <v>8749</v>
      </c>
      <c r="K1305" s="28" t="s">
        <v>9695</v>
      </c>
      <c r="L1305" s="28" t="s">
        <v>8716</v>
      </c>
      <c r="M1305" s="28" t="s">
        <v>8717</v>
      </c>
      <c r="N1305" s="28" t="s">
        <v>8068</v>
      </c>
      <c r="O1305" s="28" t="s">
        <v>9679</v>
      </c>
      <c r="P1305" s="29" t="str">
        <f t="array" ref="P1305">IFERROR(XLOOKUP(A1305, '2_Capability_Map'!$C$2:$C$200, '2_Capability_Map'!$M$2:$M$200, "Active"), "Active")</f>
        <v>Active</v>
      </c>
    </row>
    <row r="1306" ht="15.75" customHeight="1">
      <c r="A1306" s="28" t="s">
        <v>362</v>
      </c>
      <c r="B1306" s="28" t="s">
        <v>363</v>
      </c>
      <c r="C1306" s="28" t="s">
        <v>8174</v>
      </c>
      <c r="D1306" s="28" t="s">
        <v>8175</v>
      </c>
      <c r="E1306" s="28" t="s">
        <v>9680</v>
      </c>
      <c r="F1306" s="34" t="s">
        <v>8011</v>
      </c>
      <c r="G1306" s="28" t="s">
        <v>8757</v>
      </c>
      <c r="H1306" s="42" t="s">
        <v>8672</v>
      </c>
      <c r="I1306" s="28" t="s">
        <v>9681</v>
      </c>
      <c r="J1306" s="28" t="s">
        <v>8674</v>
      </c>
      <c r="K1306" s="28" t="s">
        <v>8718</v>
      </c>
      <c r="L1306" s="28" t="s">
        <v>8716</v>
      </c>
      <c r="M1306" s="28" t="s">
        <v>8717</v>
      </c>
      <c r="N1306" s="28" t="s">
        <v>8038</v>
      </c>
      <c r="O1306" s="28" t="s">
        <v>9679</v>
      </c>
      <c r="P1306" s="29" t="str">
        <f t="array" ref="P1306">IFERROR(XLOOKUP(A1306, '2_Capability_Map'!$C$2:$C$200, '2_Capability_Map'!$M$2:$M$200, "Active"), "Active")</f>
        <v>Active</v>
      </c>
    </row>
    <row r="1307" ht="15.75" customHeight="1">
      <c r="A1307" s="28" t="s">
        <v>362</v>
      </c>
      <c r="B1307" s="28" t="s">
        <v>363</v>
      </c>
      <c r="C1307" s="28" t="s">
        <v>8174</v>
      </c>
      <c r="D1307" s="28" t="s">
        <v>8175</v>
      </c>
      <c r="E1307" s="28" t="s">
        <v>9682</v>
      </c>
      <c r="F1307" s="34" t="s">
        <v>8011</v>
      </c>
      <c r="G1307" s="28" t="s">
        <v>8757</v>
      </c>
      <c r="H1307" s="42" t="s">
        <v>8672</v>
      </c>
      <c r="I1307" s="28" t="s">
        <v>9683</v>
      </c>
      <c r="J1307" s="28" t="s">
        <v>8674</v>
      </c>
      <c r="K1307" s="28" t="s">
        <v>8718</v>
      </c>
      <c r="L1307" s="28" t="s">
        <v>8716</v>
      </c>
      <c r="M1307" s="28" t="s">
        <v>8717</v>
      </c>
      <c r="N1307" s="28" t="s">
        <v>9684</v>
      </c>
      <c r="O1307" s="28" t="s">
        <v>9679</v>
      </c>
      <c r="P1307" s="29" t="str">
        <f t="array" ref="P1307">IFERROR(XLOOKUP(A1307, '2_Capability_Map'!$C$2:$C$200, '2_Capability_Map'!$M$2:$M$200, "Active"), "Active")</f>
        <v>Active</v>
      </c>
    </row>
    <row r="1308" ht="15.75" customHeight="1">
      <c r="A1308" s="28" t="s">
        <v>368</v>
      </c>
      <c r="B1308" s="28" t="s">
        <v>369</v>
      </c>
      <c r="C1308" s="28" t="s">
        <v>8174</v>
      </c>
      <c r="D1308" s="28" t="s">
        <v>8175</v>
      </c>
      <c r="E1308" s="28" t="s">
        <v>9676</v>
      </c>
      <c r="F1308" s="34" t="s">
        <v>8011</v>
      </c>
      <c r="G1308" s="28" t="s">
        <v>8757</v>
      </c>
      <c r="H1308" s="42" t="s">
        <v>8672</v>
      </c>
      <c r="I1308" s="28" t="s">
        <v>9677</v>
      </c>
      <c r="J1308" s="28" t="s">
        <v>8674</v>
      </c>
      <c r="K1308" s="28" t="s">
        <v>8729</v>
      </c>
      <c r="L1308" s="28" t="s">
        <v>9696</v>
      </c>
      <c r="M1308" s="28" t="s">
        <v>8669</v>
      </c>
      <c r="N1308" s="28" t="s">
        <v>8186</v>
      </c>
      <c r="O1308" s="28" t="s">
        <v>9679</v>
      </c>
      <c r="P1308" s="29" t="str">
        <f t="array" ref="P1308">IFERROR(XLOOKUP(A1308, '2_Capability_Map'!$C$2:$C$200, '2_Capability_Map'!$M$2:$M$200, "Active"), "Active")</f>
        <v>Active</v>
      </c>
    </row>
    <row r="1309" ht="15.75" customHeight="1">
      <c r="A1309" s="28" t="s">
        <v>368</v>
      </c>
      <c r="B1309" s="28" t="s">
        <v>369</v>
      </c>
      <c r="C1309" s="28" t="s">
        <v>8174</v>
      </c>
      <c r="D1309" s="28" t="s">
        <v>8175</v>
      </c>
      <c r="E1309" s="28" t="s">
        <v>9689</v>
      </c>
      <c r="F1309" s="34" t="s">
        <v>8011</v>
      </c>
      <c r="G1309" s="28" t="s">
        <v>8736</v>
      </c>
      <c r="H1309" s="43" t="s">
        <v>8747</v>
      </c>
      <c r="I1309" s="28" t="s">
        <v>9690</v>
      </c>
      <c r="J1309" s="28" t="s">
        <v>8749</v>
      </c>
      <c r="K1309" s="28" t="s">
        <v>8750</v>
      </c>
      <c r="L1309" s="28" t="s">
        <v>2348</v>
      </c>
      <c r="M1309" s="28" t="s">
        <v>8669</v>
      </c>
      <c r="N1309" s="28" t="s">
        <v>8068</v>
      </c>
      <c r="O1309" s="28" t="s">
        <v>9679</v>
      </c>
      <c r="P1309" s="29" t="str">
        <f t="array" ref="P1309">IFERROR(XLOOKUP(A1309, '2_Capability_Map'!$C$2:$C$200, '2_Capability_Map'!$M$2:$M$200, "Active"), "Active")</f>
        <v>Active</v>
      </c>
    </row>
    <row r="1310" ht="15.75" customHeight="1">
      <c r="A1310" s="28" t="s">
        <v>368</v>
      </c>
      <c r="B1310" s="28" t="s">
        <v>369</v>
      </c>
      <c r="C1310" s="28" t="s">
        <v>8174</v>
      </c>
      <c r="D1310" s="28" t="s">
        <v>8175</v>
      </c>
      <c r="E1310" s="28" t="s">
        <v>9697</v>
      </c>
      <c r="F1310" s="34" t="s">
        <v>8011</v>
      </c>
      <c r="G1310" s="28" t="s">
        <v>8757</v>
      </c>
      <c r="H1310" s="42" t="s">
        <v>8672</v>
      </c>
      <c r="I1310" s="31" t="s">
        <v>9698</v>
      </c>
      <c r="J1310" s="28" t="s">
        <v>8674</v>
      </c>
      <c r="K1310" s="28" t="s">
        <v>8729</v>
      </c>
      <c r="L1310" s="28" t="s">
        <v>8761</v>
      </c>
      <c r="M1310" s="28" t="s">
        <v>8669</v>
      </c>
      <c r="N1310" s="28" t="s">
        <v>9699</v>
      </c>
      <c r="O1310" s="28" t="s">
        <v>9679</v>
      </c>
      <c r="P1310" s="29" t="str">
        <f t="array" ref="P1310">IFERROR(XLOOKUP(A1310, '2_Capability_Map'!$C$2:$C$200, '2_Capability_Map'!$M$2:$M$200, "Active"), "Active")</f>
        <v>Active</v>
      </c>
    </row>
    <row r="1311" ht="15.75" customHeight="1">
      <c r="A1311" s="28" t="s">
        <v>368</v>
      </c>
      <c r="B1311" s="28" t="s">
        <v>369</v>
      </c>
      <c r="C1311" s="28" t="s">
        <v>8174</v>
      </c>
      <c r="D1311" s="28" t="s">
        <v>8175</v>
      </c>
      <c r="E1311" s="28" t="s">
        <v>9680</v>
      </c>
      <c r="F1311" s="34" t="s">
        <v>8011</v>
      </c>
      <c r="G1311" s="28" t="s">
        <v>8757</v>
      </c>
      <c r="H1311" s="42" t="s">
        <v>8672</v>
      </c>
      <c r="I1311" s="28" t="s">
        <v>9681</v>
      </c>
      <c r="J1311" s="28" t="s">
        <v>8674</v>
      </c>
      <c r="K1311" s="28" t="s">
        <v>8729</v>
      </c>
      <c r="L1311" s="28" t="s">
        <v>8761</v>
      </c>
      <c r="M1311" s="28" t="s">
        <v>8669</v>
      </c>
      <c r="N1311" s="28" t="s">
        <v>8038</v>
      </c>
      <c r="O1311" s="28" t="s">
        <v>9679</v>
      </c>
      <c r="P1311" s="29" t="str">
        <f t="array" ref="P1311">IFERROR(XLOOKUP(A1311, '2_Capability_Map'!$C$2:$C$200, '2_Capability_Map'!$M$2:$M$200, "Active"), "Active")</f>
        <v>Active</v>
      </c>
    </row>
    <row r="1312" ht="15.75" customHeight="1">
      <c r="A1312" s="28" t="s">
        <v>368</v>
      </c>
      <c r="B1312" s="28" t="s">
        <v>369</v>
      </c>
      <c r="C1312" s="28" t="s">
        <v>8174</v>
      </c>
      <c r="D1312" s="28" t="s">
        <v>8175</v>
      </c>
      <c r="E1312" s="28" t="s">
        <v>9682</v>
      </c>
      <c r="F1312" s="34" t="s">
        <v>8011</v>
      </c>
      <c r="G1312" s="28" t="s">
        <v>8757</v>
      </c>
      <c r="H1312" s="42" t="s">
        <v>8672</v>
      </c>
      <c r="I1312" s="28" t="s">
        <v>9683</v>
      </c>
      <c r="J1312" s="28" t="s">
        <v>8674</v>
      </c>
      <c r="K1312" s="28" t="s">
        <v>8729</v>
      </c>
      <c r="L1312" s="28" t="s">
        <v>8761</v>
      </c>
      <c r="M1312" s="28" t="s">
        <v>8669</v>
      </c>
      <c r="N1312" s="28" t="s">
        <v>9684</v>
      </c>
      <c r="O1312" s="28" t="s">
        <v>9679</v>
      </c>
      <c r="P1312" s="29" t="str">
        <f t="array" ref="P1312">IFERROR(XLOOKUP(A1312, '2_Capability_Map'!$C$2:$C$200, '2_Capability_Map'!$M$2:$M$200, "Active"), "Active")</f>
        <v>Active</v>
      </c>
    </row>
    <row r="1313" ht="15.75" customHeight="1">
      <c r="A1313" s="28" t="s">
        <v>376</v>
      </c>
      <c r="B1313" s="28" t="s">
        <v>377</v>
      </c>
      <c r="C1313" s="28" t="s">
        <v>8174</v>
      </c>
      <c r="D1313" s="28" t="s">
        <v>8175</v>
      </c>
      <c r="E1313" s="28" t="s">
        <v>9676</v>
      </c>
      <c r="F1313" s="34" t="s">
        <v>8011</v>
      </c>
      <c r="G1313" s="28" t="s">
        <v>8757</v>
      </c>
      <c r="H1313" s="42" t="s">
        <v>8672</v>
      </c>
      <c r="I1313" s="28" t="s">
        <v>9677</v>
      </c>
      <c r="J1313" s="28" t="s">
        <v>8674</v>
      </c>
      <c r="K1313" s="28" t="s">
        <v>8762</v>
      </c>
      <c r="L1313" s="28" t="s">
        <v>9700</v>
      </c>
      <c r="M1313" s="28" t="s">
        <v>8669</v>
      </c>
      <c r="N1313" s="28" t="s">
        <v>8186</v>
      </c>
      <c r="O1313" s="28" t="s">
        <v>9679</v>
      </c>
      <c r="P1313" s="29" t="str">
        <f t="array" ref="P1313">IFERROR(XLOOKUP(A1313, '2_Capability_Map'!$C$2:$C$200, '2_Capability_Map'!$M$2:$M$200, "Active"), "Active")</f>
        <v>Active</v>
      </c>
    </row>
    <row r="1314" ht="15.75" customHeight="1">
      <c r="A1314" s="28" t="s">
        <v>376</v>
      </c>
      <c r="B1314" s="28" t="s">
        <v>377</v>
      </c>
      <c r="C1314" s="28" t="s">
        <v>8174</v>
      </c>
      <c r="D1314" s="28" t="s">
        <v>8175</v>
      </c>
      <c r="E1314" s="28" t="s">
        <v>9689</v>
      </c>
      <c r="F1314" s="34" t="s">
        <v>8011</v>
      </c>
      <c r="G1314" s="28" t="s">
        <v>8736</v>
      </c>
      <c r="H1314" s="43" t="s">
        <v>8747</v>
      </c>
      <c r="I1314" s="28" t="s">
        <v>9690</v>
      </c>
      <c r="J1314" s="28" t="s">
        <v>8749</v>
      </c>
      <c r="K1314" s="28" t="s">
        <v>8765</v>
      </c>
      <c r="L1314" s="28" t="s">
        <v>8764</v>
      </c>
      <c r="M1314" s="28" t="s">
        <v>8669</v>
      </c>
      <c r="N1314" s="28" t="s">
        <v>8068</v>
      </c>
      <c r="O1314" s="28" t="s">
        <v>9679</v>
      </c>
      <c r="P1314" s="29" t="str">
        <f t="array" ref="P1314">IFERROR(XLOOKUP(A1314, '2_Capability_Map'!$C$2:$C$200, '2_Capability_Map'!$M$2:$M$200, "Active"), "Active")</f>
        <v>Active</v>
      </c>
    </row>
    <row r="1315" ht="15.75" customHeight="1">
      <c r="A1315" s="28" t="s">
        <v>376</v>
      </c>
      <c r="B1315" s="28" t="s">
        <v>377</v>
      </c>
      <c r="C1315" s="28" t="s">
        <v>8174</v>
      </c>
      <c r="D1315" s="28" t="s">
        <v>8175</v>
      </c>
      <c r="E1315" s="28" t="s">
        <v>9697</v>
      </c>
      <c r="F1315" s="34" t="s">
        <v>8011</v>
      </c>
      <c r="G1315" s="28" t="s">
        <v>8757</v>
      </c>
      <c r="H1315" s="42" t="s">
        <v>8672</v>
      </c>
      <c r="I1315" s="31" t="s">
        <v>9698</v>
      </c>
      <c r="J1315" s="28" t="s">
        <v>8674</v>
      </c>
      <c r="K1315" s="28" t="s">
        <v>8762</v>
      </c>
      <c r="L1315" s="28" t="s">
        <v>8767</v>
      </c>
      <c r="M1315" s="28" t="s">
        <v>8669</v>
      </c>
      <c r="N1315" s="28" t="s">
        <v>9699</v>
      </c>
      <c r="O1315" s="28" t="s">
        <v>9679</v>
      </c>
      <c r="P1315" s="29" t="str">
        <f t="array" ref="P1315">IFERROR(XLOOKUP(A1315, '2_Capability_Map'!$C$2:$C$200, '2_Capability_Map'!$M$2:$M$200, "Active"), "Active")</f>
        <v>Active</v>
      </c>
    </row>
    <row r="1316" ht="15.75" customHeight="1">
      <c r="A1316" s="28" t="s">
        <v>376</v>
      </c>
      <c r="B1316" s="28" t="s">
        <v>377</v>
      </c>
      <c r="C1316" s="28" t="s">
        <v>8174</v>
      </c>
      <c r="D1316" s="28" t="s">
        <v>8175</v>
      </c>
      <c r="E1316" s="28" t="s">
        <v>9680</v>
      </c>
      <c r="F1316" s="34" t="s">
        <v>8011</v>
      </c>
      <c r="G1316" s="28" t="s">
        <v>8757</v>
      </c>
      <c r="H1316" s="42" t="s">
        <v>8672</v>
      </c>
      <c r="I1316" s="28" t="s">
        <v>9681</v>
      </c>
      <c r="J1316" s="28" t="s">
        <v>8674</v>
      </c>
      <c r="K1316" s="28" t="s">
        <v>8762</v>
      </c>
      <c r="L1316" s="28" t="s">
        <v>8767</v>
      </c>
      <c r="M1316" s="28" t="s">
        <v>8669</v>
      </c>
      <c r="N1316" s="28" t="s">
        <v>8038</v>
      </c>
      <c r="O1316" s="28" t="s">
        <v>9679</v>
      </c>
      <c r="P1316" s="29" t="str">
        <f t="array" ref="P1316">IFERROR(XLOOKUP(A1316, '2_Capability_Map'!$C$2:$C$200, '2_Capability_Map'!$M$2:$M$200, "Active"), "Active")</f>
        <v>Active</v>
      </c>
    </row>
    <row r="1317" ht="15.75" customHeight="1">
      <c r="A1317" s="28" t="s">
        <v>376</v>
      </c>
      <c r="B1317" s="28" t="s">
        <v>377</v>
      </c>
      <c r="C1317" s="28" t="s">
        <v>8174</v>
      </c>
      <c r="D1317" s="28" t="s">
        <v>8175</v>
      </c>
      <c r="E1317" s="28" t="s">
        <v>9682</v>
      </c>
      <c r="F1317" s="34" t="s">
        <v>8011</v>
      </c>
      <c r="G1317" s="28" t="s">
        <v>8757</v>
      </c>
      <c r="H1317" s="42" t="s">
        <v>8672</v>
      </c>
      <c r="I1317" s="28" t="s">
        <v>9683</v>
      </c>
      <c r="J1317" s="28" t="s">
        <v>8674</v>
      </c>
      <c r="K1317" s="28" t="s">
        <v>8762</v>
      </c>
      <c r="L1317" s="28" t="s">
        <v>8767</v>
      </c>
      <c r="M1317" s="28" t="s">
        <v>8669</v>
      </c>
      <c r="N1317" s="28" t="s">
        <v>9684</v>
      </c>
      <c r="O1317" s="28" t="s">
        <v>9679</v>
      </c>
      <c r="P1317" s="29" t="str">
        <f t="array" ref="P1317">IFERROR(XLOOKUP(A1317, '2_Capability_Map'!$C$2:$C$200, '2_Capability_Map'!$M$2:$M$200, "Active"), "Active")</f>
        <v>Active</v>
      </c>
    </row>
    <row r="1318" ht="15.75" customHeight="1">
      <c r="A1318" s="28" t="s">
        <v>381</v>
      </c>
      <c r="B1318" s="28" t="s">
        <v>382</v>
      </c>
      <c r="C1318" s="28" t="s">
        <v>8174</v>
      </c>
      <c r="D1318" s="28" t="s">
        <v>8175</v>
      </c>
      <c r="E1318" s="28" t="s">
        <v>9676</v>
      </c>
      <c r="F1318" s="34" t="s">
        <v>8011</v>
      </c>
      <c r="G1318" s="28" t="s">
        <v>8757</v>
      </c>
      <c r="H1318" s="42" t="s">
        <v>8672</v>
      </c>
      <c r="I1318" s="28" t="s">
        <v>9677</v>
      </c>
      <c r="J1318" s="28" t="s">
        <v>8674</v>
      </c>
      <c r="K1318" s="28" t="s">
        <v>8793</v>
      </c>
      <c r="L1318" s="28" t="s">
        <v>2568</v>
      </c>
      <c r="M1318" s="28" t="s">
        <v>8669</v>
      </c>
      <c r="N1318" s="28" t="s">
        <v>8186</v>
      </c>
      <c r="O1318" s="28" t="s">
        <v>9679</v>
      </c>
      <c r="P1318" s="29" t="str">
        <f t="array" ref="P1318">IFERROR(XLOOKUP(A1318, '2_Capability_Map'!$C$2:$C$200, '2_Capability_Map'!$M$2:$M$200, "Active"), "Active")</f>
        <v>Active</v>
      </c>
    </row>
    <row r="1319" ht="15.75" customHeight="1">
      <c r="A1319" s="28" t="s">
        <v>381</v>
      </c>
      <c r="B1319" s="28" t="s">
        <v>382</v>
      </c>
      <c r="C1319" s="28" t="s">
        <v>8174</v>
      </c>
      <c r="D1319" s="28" t="s">
        <v>8175</v>
      </c>
      <c r="E1319" s="28" t="s">
        <v>9689</v>
      </c>
      <c r="F1319" s="34" t="s">
        <v>8011</v>
      </c>
      <c r="G1319" s="28" t="s">
        <v>8736</v>
      </c>
      <c r="H1319" s="43" t="s">
        <v>8747</v>
      </c>
      <c r="I1319" s="28" t="s">
        <v>9690</v>
      </c>
      <c r="J1319" s="28" t="s">
        <v>8749</v>
      </c>
      <c r="K1319" s="28" t="s">
        <v>8796</v>
      </c>
      <c r="L1319" s="28" t="s">
        <v>2535</v>
      </c>
      <c r="M1319" s="28" t="s">
        <v>8669</v>
      </c>
      <c r="N1319" s="28" t="s">
        <v>8068</v>
      </c>
      <c r="O1319" s="28" t="s">
        <v>9679</v>
      </c>
      <c r="P1319" s="29" t="str">
        <f t="array" ref="P1319">IFERROR(XLOOKUP(A1319, '2_Capability_Map'!$C$2:$C$200, '2_Capability_Map'!$M$2:$M$200, "Active"), "Active")</f>
        <v>Active</v>
      </c>
    </row>
    <row r="1320" ht="15.75" customHeight="1">
      <c r="A1320" s="28" t="s">
        <v>381</v>
      </c>
      <c r="B1320" s="28" t="s">
        <v>382</v>
      </c>
      <c r="C1320" s="28" t="s">
        <v>8174</v>
      </c>
      <c r="D1320" s="28" t="s">
        <v>8175</v>
      </c>
      <c r="E1320" s="28" t="s">
        <v>9697</v>
      </c>
      <c r="F1320" s="34" t="s">
        <v>8011</v>
      </c>
      <c r="G1320" s="28" t="s">
        <v>8757</v>
      </c>
      <c r="H1320" s="42" t="s">
        <v>8672</v>
      </c>
      <c r="I1320" s="31" t="s">
        <v>9698</v>
      </c>
      <c r="J1320" s="28" t="s">
        <v>8674</v>
      </c>
      <c r="K1320" s="28" t="s">
        <v>8793</v>
      </c>
      <c r="L1320" s="28" t="s">
        <v>8798</v>
      </c>
      <c r="M1320" s="28" t="s">
        <v>8669</v>
      </c>
      <c r="N1320" s="28" t="s">
        <v>9699</v>
      </c>
      <c r="O1320" s="28" t="s">
        <v>9679</v>
      </c>
      <c r="P1320" s="29" t="str">
        <f t="array" ref="P1320">IFERROR(XLOOKUP(A1320, '2_Capability_Map'!$C$2:$C$200, '2_Capability_Map'!$M$2:$M$200, "Active"), "Active")</f>
        <v>Active</v>
      </c>
    </row>
    <row r="1321" ht="15.75" customHeight="1">
      <c r="A1321" s="28" t="s">
        <v>381</v>
      </c>
      <c r="B1321" s="28" t="s">
        <v>382</v>
      </c>
      <c r="C1321" s="28" t="s">
        <v>8174</v>
      </c>
      <c r="D1321" s="28" t="s">
        <v>8175</v>
      </c>
      <c r="E1321" s="28" t="s">
        <v>9680</v>
      </c>
      <c r="F1321" s="34" t="s">
        <v>8011</v>
      </c>
      <c r="G1321" s="28" t="s">
        <v>8757</v>
      </c>
      <c r="H1321" s="42" t="s">
        <v>8672</v>
      </c>
      <c r="I1321" s="28" t="s">
        <v>9681</v>
      </c>
      <c r="J1321" s="28" t="s">
        <v>8674</v>
      </c>
      <c r="K1321" s="28" t="s">
        <v>8793</v>
      </c>
      <c r="L1321" s="28" t="s">
        <v>8798</v>
      </c>
      <c r="M1321" s="28" t="s">
        <v>8669</v>
      </c>
      <c r="N1321" s="28" t="s">
        <v>8038</v>
      </c>
      <c r="O1321" s="28" t="s">
        <v>9679</v>
      </c>
      <c r="P1321" s="29" t="str">
        <f t="array" ref="P1321">IFERROR(XLOOKUP(A1321, '2_Capability_Map'!$C$2:$C$200, '2_Capability_Map'!$M$2:$M$200, "Active"), "Active")</f>
        <v>Active</v>
      </c>
    </row>
    <row r="1322" ht="15.75" customHeight="1">
      <c r="A1322" s="28" t="s">
        <v>381</v>
      </c>
      <c r="B1322" s="28" t="s">
        <v>382</v>
      </c>
      <c r="C1322" s="28" t="s">
        <v>8174</v>
      </c>
      <c r="D1322" s="28" t="s">
        <v>8175</v>
      </c>
      <c r="E1322" s="28" t="s">
        <v>9682</v>
      </c>
      <c r="F1322" s="34" t="s">
        <v>8011</v>
      </c>
      <c r="G1322" s="28" t="s">
        <v>8757</v>
      </c>
      <c r="H1322" s="42" t="s">
        <v>8672</v>
      </c>
      <c r="I1322" s="28" t="s">
        <v>9683</v>
      </c>
      <c r="J1322" s="28" t="s">
        <v>8674</v>
      </c>
      <c r="K1322" s="28" t="s">
        <v>8793</v>
      </c>
      <c r="L1322" s="28" t="s">
        <v>8798</v>
      </c>
      <c r="M1322" s="28" t="s">
        <v>8669</v>
      </c>
      <c r="N1322" s="28" t="s">
        <v>9684</v>
      </c>
      <c r="O1322" s="28" t="s">
        <v>9679</v>
      </c>
      <c r="P1322" s="29" t="str">
        <f t="array" ref="P1322">IFERROR(XLOOKUP(A1322, '2_Capability_Map'!$C$2:$C$200, '2_Capability_Map'!$M$2:$M$200, "Active"), "Active")</f>
        <v>Active</v>
      </c>
    </row>
    <row r="1323" ht="15.75" customHeight="1">
      <c r="A1323" s="28" t="s">
        <v>389</v>
      </c>
      <c r="B1323" s="28" t="s">
        <v>390</v>
      </c>
      <c r="C1323" s="28" t="s">
        <v>8174</v>
      </c>
      <c r="D1323" s="28" t="s">
        <v>8175</v>
      </c>
      <c r="E1323" s="28" t="s">
        <v>9676</v>
      </c>
      <c r="F1323" s="34" t="s">
        <v>8011</v>
      </c>
      <c r="G1323" s="28" t="s">
        <v>8757</v>
      </c>
      <c r="H1323" s="42" t="s">
        <v>8672</v>
      </c>
      <c r="I1323" s="28" t="s">
        <v>9677</v>
      </c>
      <c r="J1323" s="28" t="s">
        <v>8674</v>
      </c>
      <c r="K1323" s="28" t="s">
        <v>8811</v>
      </c>
      <c r="L1323" s="28" t="s">
        <v>9701</v>
      </c>
      <c r="M1323" s="28" t="s">
        <v>8669</v>
      </c>
      <c r="N1323" s="28" t="s">
        <v>8186</v>
      </c>
      <c r="O1323" s="28" t="s">
        <v>9679</v>
      </c>
      <c r="P1323" s="29" t="str">
        <f t="array" ref="P1323">IFERROR(XLOOKUP(A1323, '2_Capability_Map'!$C$2:$C$200, '2_Capability_Map'!$M$2:$M$200, "Active"), "Active")</f>
        <v>Active</v>
      </c>
    </row>
    <row r="1324" ht="15.75" customHeight="1">
      <c r="A1324" s="28" t="s">
        <v>389</v>
      </c>
      <c r="B1324" s="28" t="s">
        <v>390</v>
      </c>
      <c r="C1324" s="28" t="s">
        <v>8174</v>
      </c>
      <c r="D1324" s="28" t="s">
        <v>8175</v>
      </c>
      <c r="E1324" s="28" t="s">
        <v>9689</v>
      </c>
      <c r="F1324" s="34" t="s">
        <v>8011</v>
      </c>
      <c r="G1324" s="28" t="s">
        <v>8736</v>
      </c>
      <c r="H1324" s="43" t="s">
        <v>8747</v>
      </c>
      <c r="I1324" s="28" t="s">
        <v>9690</v>
      </c>
      <c r="J1324" s="28" t="s">
        <v>8749</v>
      </c>
      <c r="K1324" s="28" t="s">
        <v>8813</v>
      </c>
      <c r="L1324" s="28" t="s">
        <v>2763</v>
      </c>
      <c r="M1324" s="28" t="s">
        <v>8669</v>
      </c>
      <c r="N1324" s="28" t="s">
        <v>8068</v>
      </c>
      <c r="O1324" s="28" t="s">
        <v>9679</v>
      </c>
      <c r="P1324" s="29" t="str">
        <f t="array" ref="P1324">IFERROR(XLOOKUP(A1324, '2_Capability_Map'!$C$2:$C$200, '2_Capability_Map'!$M$2:$M$200, "Active"), "Active")</f>
        <v>Active</v>
      </c>
    </row>
    <row r="1325" ht="15.75" customHeight="1">
      <c r="A1325" s="28" t="s">
        <v>389</v>
      </c>
      <c r="B1325" s="28" t="s">
        <v>390</v>
      </c>
      <c r="C1325" s="28" t="s">
        <v>8174</v>
      </c>
      <c r="D1325" s="28" t="s">
        <v>8175</v>
      </c>
      <c r="E1325" s="28" t="s">
        <v>9697</v>
      </c>
      <c r="F1325" s="34" t="s">
        <v>8011</v>
      </c>
      <c r="G1325" s="28" t="s">
        <v>8757</v>
      </c>
      <c r="H1325" s="42" t="s">
        <v>8672</v>
      </c>
      <c r="I1325" s="31" t="s">
        <v>9698</v>
      </c>
      <c r="J1325" s="28" t="s">
        <v>8674</v>
      </c>
      <c r="K1325" s="28" t="s">
        <v>8811</v>
      </c>
      <c r="L1325" s="28" t="s">
        <v>2749</v>
      </c>
      <c r="M1325" s="28" t="s">
        <v>8669</v>
      </c>
      <c r="N1325" s="28" t="s">
        <v>9699</v>
      </c>
      <c r="O1325" s="28" t="s">
        <v>9679</v>
      </c>
      <c r="P1325" s="29" t="str">
        <f t="array" ref="P1325">IFERROR(XLOOKUP(A1325, '2_Capability_Map'!$C$2:$C$200, '2_Capability_Map'!$M$2:$M$200, "Active"), "Active")</f>
        <v>Active</v>
      </c>
    </row>
    <row r="1326" ht="15.75" customHeight="1">
      <c r="A1326" s="28" t="s">
        <v>389</v>
      </c>
      <c r="B1326" s="28" t="s">
        <v>390</v>
      </c>
      <c r="C1326" s="28" t="s">
        <v>8174</v>
      </c>
      <c r="D1326" s="28" t="s">
        <v>8175</v>
      </c>
      <c r="E1326" s="28" t="s">
        <v>9680</v>
      </c>
      <c r="F1326" s="34" t="s">
        <v>8011</v>
      </c>
      <c r="G1326" s="28" t="s">
        <v>8757</v>
      </c>
      <c r="H1326" s="42" t="s">
        <v>8672</v>
      </c>
      <c r="I1326" s="28" t="s">
        <v>9681</v>
      </c>
      <c r="J1326" s="28" t="s">
        <v>8674</v>
      </c>
      <c r="K1326" s="28" t="s">
        <v>8811</v>
      </c>
      <c r="L1326" s="28" t="s">
        <v>2749</v>
      </c>
      <c r="M1326" s="28" t="s">
        <v>8669</v>
      </c>
      <c r="N1326" s="28" t="s">
        <v>8038</v>
      </c>
      <c r="O1326" s="28" t="s">
        <v>9679</v>
      </c>
      <c r="P1326" s="29" t="str">
        <f t="array" ref="P1326">IFERROR(XLOOKUP(A1326, '2_Capability_Map'!$C$2:$C$200, '2_Capability_Map'!$M$2:$M$200, "Active"), "Active")</f>
        <v>Active</v>
      </c>
    </row>
    <row r="1327" ht="15.75" customHeight="1">
      <c r="A1327" s="28" t="s">
        <v>389</v>
      </c>
      <c r="B1327" s="28" t="s">
        <v>390</v>
      </c>
      <c r="C1327" s="28" t="s">
        <v>8174</v>
      </c>
      <c r="D1327" s="28" t="s">
        <v>8175</v>
      </c>
      <c r="E1327" s="28" t="s">
        <v>9682</v>
      </c>
      <c r="F1327" s="34" t="s">
        <v>8011</v>
      </c>
      <c r="G1327" s="28" t="s">
        <v>8757</v>
      </c>
      <c r="H1327" s="42" t="s">
        <v>8672</v>
      </c>
      <c r="I1327" s="28" t="s">
        <v>9683</v>
      </c>
      <c r="J1327" s="28" t="s">
        <v>8674</v>
      </c>
      <c r="K1327" s="28" t="s">
        <v>8811</v>
      </c>
      <c r="L1327" s="28" t="s">
        <v>2749</v>
      </c>
      <c r="M1327" s="28" t="s">
        <v>8669</v>
      </c>
      <c r="N1327" s="28" t="s">
        <v>9684</v>
      </c>
      <c r="O1327" s="28" t="s">
        <v>9679</v>
      </c>
      <c r="P1327" s="29" t="str">
        <f t="array" ref="P1327">IFERROR(XLOOKUP(A1327, '2_Capability_Map'!$C$2:$C$200, '2_Capability_Map'!$M$2:$M$200, "Active"), "Active")</f>
        <v>Active</v>
      </c>
    </row>
    <row r="1328" ht="15.75" customHeight="1">
      <c r="A1328" s="28" t="s">
        <v>396</v>
      </c>
      <c r="B1328" s="28" t="s">
        <v>397</v>
      </c>
      <c r="C1328" s="28" t="s">
        <v>8174</v>
      </c>
      <c r="D1328" s="28" t="s">
        <v>8175</v>
      </c>
      <c r="E1328" s="28" t="s">
        <v>9676</v>
      </c>
      <c r="F1328" s="34" t="s">
        <v>8011</v>
      </c>
      <c r="G1328" s="28" t="s">
        <v>8757</v>
      </c>
      <c r="H1328" s="42" t="s">
        <v>8672</v>
      </c>
      <c r="I1328" s="28" t="s">
        <v>9677</v>
      </c>
      <c r="J1328" s="28" t="s">
        <v>8674</v>
      </c>
      <c r="K1328" s="28" t="s">
        <v>8790</v>
      </c>
      <c r="L1328" s="28" t="s">
        <v>9702</v>
      </c>
      <c r="M1328" s="28" t="s">
        <v>8669</v>
      </c>
      <c r="N1328" s="28" t="s">
        <v>8186</v>
      </c>
      <c r="O1328" s="28" t="s">
        <v>9679</v>
      </c>
      <c r="P1328" s="29" t="str">
        <f t="array" ref="P1328">IFERROR(XLOOKUP(A1328, '2_Capability_Map'!$C$2:$C$200, '2_Capability_Map'!$M$2:$M$200, "Active"), "Active")</f>
        <v>Active</v>
      </c>
    </row>
    <row r="1329" ht="15.75" customHeight="1">
      <c r="A1329" s="28" t="s">
        <v>396</v>
      </c>
      <c r="B1329" s="28" t="s">
        <v>397</v>
      </c>
      <c r="C1329" s="28" t="s">
        <v>8174</v>
      </c>
      <c r="D1329" s="28" t="s">
        <v>8175</v>
      </c>
      <c r="E1329" s="28" t="s">
        <v>9689</v>
      </c>
      <c r="F1329" s="34" t="s">
        <v>8011</v>
      </c>
      <c r="G1329" s="28" t="s">
        <v>8736</v>
      </c>
      <c r="H1329" s="43" t="s">
        <v>8747</v>
      </c>
      <c r="I1329" s="28" t="s">
        <v>9690</v>
      </c>
      <c r="J1329" s="28" t="s">
        <v>8749</v>
      </c>
      <c r="K1329" s="28" t="s">
        <v>8791</v>
      </c>
      <c r="L1329" s="28" t="s">
        <v>2446</v>
      </c>
      <c r="M1329" s="28" t="s">
        <v>8669</v>
      </c>
      <c r="N1329" s="28" t="s">
        <v>8068</v>
      </c>
      <c r="O1329" s="28" t="s">
        <v>9679</v>
      </c>
      <c r="P1329" s="29" t="str">
        <f t="array" ref="P1329">IFERROR(XLOOKUP(A1329, '2_Capability_Map'!$C$2:$C$200, '2_Capability_Map'!$M$2:$M$200, "Active"), "Active")</f>
        <v>Active</v>
      </c>
    </row>
    <row r="1330" ht="15.75" customHeight="1">
      <c r="A1330" s="28" t="s">
        <v>396</v>
      </c>
      <c r="B1330" s="28" t="s">
        <v>397</v>
      </c>
      <c r="C1330" s="28" t="s">
        <v>8174</v>
      </c>
      <c r="D1330" s="28" t="s">
        <v>8175</v>
      </c>
      <c r="E1330" s="28" t="s">
        <v>9697</v>
      </c>
      <c r="F1330" s="34" t="s">
        <v>8011</v>
      </c>
      <c r="G1330" s="28" t="s">
        <v>8757</v>
      </c>
      <c r="H1330" s="42" t="s">
        <v>8672</v>
      </c>
      <c r="I1330" s="31" t="s">
        <v>9698</v>
      </c>
      <c r="J1330" s="28" t="s">
        <v>8674</v>
      </c>
      <c r="K1330" s="28" t="s">
        <v>8790</v>
      </c>
      <c r="L1330" s="28" t="s">
        <v>2427</v>
      </c>
      <c r="M1330" s="28" t="s">
        <v>8669</v>
      </c>
      <c r="N1330" s="28" t="s">
        <v>9699</v>
      </c>
      <c r="O1330" s="28" t="s">
        <v>9679</v>
      </c>
      <c r="P1330" s="29" t="str">
        <f t="array" ref="P1330">IFERROR(XLOOKUP(A1330, '2_Capability_Map'!$C$2:$C$200, '2_Capability_Map'!$M$2:$M$200, "Active"), "Active")</f>
        <v>Active</v>
      </c>
    </row>
    <row r="1331" ht="15.75" customHeight="1">
      <c r="A1331" s="28" t="s">
        <v>396</v>
      </c>
      <c r="B1331" s="28" t="s">
        <v>397</v>
      </c>
      <c r="C1331" s="28" t="s">
        <v>8174</v>
      </c>
      <c r="D1331" s="28" t="s">
        <v>8175</v>
      </c>
      <c r="E1331" s="28" t="s">
        <v>9680</v>
      </c>
      <c r="F1331" s="34" t="s">
        <v>8011</v>
      </c>
      <c r="G1331" s="28" t="s">
        <v>8757</v>
      </c>
      <c r="H1331" s="42" t="s">
        <v>8672</v>
      </c>
      <c r="I1331" s="28" t="s">
        <v>9681</v>
      </c>
      <c r="J1331" s="28" t="s">
        <v>8674</v>
      </c>
      <c r="K1331" s="28" t="s">
        <v>8790</v>
      </c>
      <c r="L1331" s="28" t="s">
        <v>2427</v>
      </c>
      <c r="M1331" s="28" t="s">
        <v>8669</v>
      </c>
      <c r="N1331" s="28" t="s">
        <v>8038</v>
      </c>
      <c r="O1331" s="28" t="s">
        <v>9679</v>
      </c>
      <c r="P1331" s="29" t="str">
        <f t="array" ref="P1331">IFERROR(XLOOKUP(A1331, '2_Capability_Map'!$C$2:$C$200, '2_Capability_Map'!$M$2:$M$200, "Active"), "Active")</f>
        <v>Active</v>
      </c>
    </row>
    <row r="1332" ht="15.75" customHeight="1">
      <c r="A1332" s="28" t="s">
        <v>396</v>
      </c>
      <c r="B1332" s="28" t="s">
        <v>397</v>
      </c>
      <c r="C1332" s="28" t="s">
        <v>8174</v>
      </c>
      <c r="D1332" s="28" t="s">
        <v>8175</v>
      </c>
      <c r="E1332" s="28" t="s">
        <v>9682</v>
      </c>
      <c r="F1332" s="34" t="s">
        <v>8011</v>
      </c>
      <c r="G1332" s="28" t="s">
        <v>8757</v>
      </c>
      <c r="H1332" s="42" t="s">
        <v>8672</v>
      </c>
      <c r="I1332" s="28" t="s">
        <v>9683</v>
      </c>
      <c r="J1332" s="28" t="s">
        <v>8674</v>
      </c>
      <c r="K1332" s="28" t="s">
        <v>8790</v>
      </c>
      <c r="L1332" s="28" t="s">
        <v>2427</v>
      </c>
      <c r="M1332" s="28" t="s">
        <v>8669</v>
      </c>
      <c r="N1332" s="28" t="s">
        <v>9684</v>
      </c>
      <c r="O1332" s="28" t="s">
        <v>9679</v>
      </c>
      <c r="P1332" s="29" t="str">
        <f t="array" ref="P1332">IFERROR(XLOOKUP(A1332, '2_Capability_Map'!$C$2:$C$200, '2_Capability_Map'!$M$2:$M$200, "Active"), "Active")</f>
        <v>Active</v>
      </c>
    </row>
    <row r="1333" ht="15.75" customHeight="1">
      <c r="A1333" s="28" t="s">
        <v>401</v>
      </c>
      <c r="B1333" s="28" t="s">
        <v>402</v>
      </c>
      <c r="C1333" s="28" t="s">
        <v>8174</v>
      </c>
      <c r="D1333" s="28" t="s">
        <v>8175</v>
      </c>
      <c r="E1333" s="28" t="s">
        <v>9676</v>
      </c>
      <c r="F1333" s="34" t="s">
        <v>8011</v>
      </c>
      <c r="G1333" s="28" t="s">
        <v>8757</v>
      </c>
      <c r="H1333" s="42" t="s">
        <v>8672</v>
      </c>
      <c r="I1333" s="28" t="s">
        <v>9677</v>
      </c>
      <c r="J1333" s="28" t="s">
        <v>8674</v>
      </c>
      <c r="K1333" s="28" t="s">
        <v>8803</v>
      </c>
      <c r="L1333" s="28" t="s">
        <v>9703</v>
      </c>
      <c r="M1333" s="28" t="s">
        <v>8669</v>
      </c>
      <c r="N1333" s="28" t="s">
        <v>8186</v>
      </c>
      <c r="O1333" s="28" t="s">
        <v>9679</v>
      </c>
      <c r="P1333" s="29" t="str">
        <f t="array" ref="P1333">IFERROR(XLOOKUP(A1333, '2_Capability_Map'!$C$2:$C$200, '2_Capability_Map'!$M$2:$M$200, "Active"), "Active")</f>
        <v>Active</v>
      </c>
    </row>
    <row r="1334" ht="15.75" customHeight="1">
      <c r="A1334" s="28" t="s">
        <v>401</v>
      </c>
      <c r="B1334" s="28" t="s">
        <v>402</v>
      </c>
      <c r="C1334" s="28" t="s">
        <v>8174</v>
      </c>
      <c r="D1334" s="28" t="s">
        <v>8175</v>
      </c>
      <c r="E1334" s="28" t="s">
        <v>9689</v>
      </c>
      <c r="F1334" s="34" t="s">
        <v>8011</v>
      </c>
      <c r="G1334" s="28" t="s">
        <v>8736</v>
      </c>
      <c r="H1334" s="43" t="s">
        <v>8747</v>
      </c>
      <c r="I1334" s="28" t="s">
        <v>9690</v>
      </c>
      <c r="J1334" s="28" t="s">
        <v>8749</v>
      </c>
      <c r="K1334" s="28" t="s">
        <v>8805</v>
      </c>
      <c r="L1334" s="28" t="s">
        <v>2606</v>
      </c>
      <c r="M1334" s="28" t="s">
        <v>8669</v>
      </c>
      <c r="N1334" s="28" t="s">
        <v>8068</v>
      </c>
      <c r="O1334" s="28" t="s">
        <v>9679</v>
      </c>
      <c r="P1334" s="29" t="str">
        <f t="array" ref="P1334">IFERROR(XLOOKUP(A1334, '2_Capability_Map'!$C$2:$C$200, '2_Capability_Map'!$M$2:$M$200, "Active"), "Active")</f>
        <v>Active</v>
      </c>
    </row>
    <row r="1335" ht="15.75" customHeight="1">
      <c r="A1335" s="28" t="s">
        <v>401</v>
      </c>
      <c r="B1335" s="28" t="s">
        <v>402</v>
      </c>
      <c r="C1335" s="28" t="s">
        <v>8174</v>
      </c>
      <c r="D1335" s="28" t="s">
        <v>8175</v>
      </c>
      <c r="E1335" s="28" t="s">
        <v>9697</v>
      </c>
      <c r="F1335" s="34" t="s">
        <v>8011</v>
      </c>
      <c r="G1335" s="28" t="s">
        <v>8757</v>
      </c>
      <c r="H1335" s="42" t="s">
        <v>8672</v>
      </c>
      <c r="I1335" s="31" t="s">
        <v>9698</v>
      </c>
      <c r="J1335" s="28" t="s">
        <v>8674</v>
      </c>
      <c r="K1335" s="28" t="s">
        <v>8803</v>
      </c>
      <c r="L1335" s="28" t="s">
        <v>2606</v>
      </c>
      <c r="M1335" s="28" t="s">
        <v>8669</v>
      </c>
      <c r="N1335" s="28" t="s">
        <v>9699</v>
      </c>
      <c r="O1335" s="28" t="s">
        <v>9679</v>
      </c>
      <c r="P1335" s="29" t="str">
        <f t="array" ref="P1335">IFERROR(XLOOKUP(A1335, '2_Capability_Map'!$C$2:$C$200, '2_Capability_Map'!$M$2:$M$200, "Active"), "Active")</f>
        <v>Active</v>
      </c>
    </row>
    <row r="1336" ht="15.75" customHeight="1">
      <c r="A1336" s="28" t="s">
        <v>401</v>
      </c>
      <c r="B1336" s="28" t="s">
        <v>402</v>
      </c>
      <c r="C1336" s="28" t="s">
        <v>8174</v>
      </c>
      <c r="D1336" s="28" t="s">
        <v>8175</v>
      </c>
      <c r="E1336" s="28" t="s">
        <v>9680</v>
      </c>
      <c r="F1336" s="34" t="s">
        <v>8011</v>
      </c>
      <c r="G1336" s="28" t="s">
        <v>8757</v>
      </c>
      <c r="H1336" s="42" t="s">
        <v>8672</v>
      </c>
      <c r="I1336" s="28" t="s">
        <v>9681</v>
      </c>
      <c r="J1336" s="28" t="s">
        <v>8674</v>
      </c>
      <c r="K1336" s="28" t="s">
        <v>8803</v>
      </c>
      <c r="L1336" s="28" t="s">
        <v>2606</v>
      </c>
      <c r="M1336" s="28" t="s">
        <v>8669</v>
      </c>
      <c r="N1336" s="28" t="s">
        <v>8038</v>
      </c>
      <c r="O1336" s="28" t="s">
        <v>9679</v>
      </c>
      <c r="P1336" s="29" t="str">
        <f t="array" ref="P1336">IFERROR(XLOOKUP(A1336, '2_Capability_Map'!$C$2:$C$200, '2_Capability_Map'!$M$2:$M$200, "Active"), "Active")</f>
        <v>Active</v>
      </c>
    </row>
    <row r="1337" ht="15.75" customHeight="1">
      <c r="A1337" s="28" t="s">
        <v>401</v>
      </c>
      <c r="B1337" s="28" t="s">
        <v>402</v>
      </c>
      <c r="C1337" s="28" t="s">
        <v>8174</v>
      </c>
      <c r="D1337" s="28" t="s">
        <v>8175</v>
      </c>
      <c r="E1337" s="28" t="s">
        <v>9682</v>
      </c>
      <c r="F1337" s="34" t="s">
        <v>8011</v>
      </c>
      <c r="G1337" s="28" t="s">
        <v>8757</v>
      </c>
      <c r="H1337" s="42" t="s">
        <v>8672</v>
      </c>
      <c r="I1337" s="28" t="s">
        <v>9683</v>
      </c>
      <c r="J1337" s="28" t="s">
        <v>8674</v>
      </c>
      <c r="K1337" s="28" t="s">
        <v>8803</v>
      </c>
      <c r="L1337" s="28" t="s">
        <v>2606</v>
      </c>
      <c r="M1337" s="28" t="s">
        <v>8669</v>
      </c>
      <c r="N1337" s="28" t="s">
        <v>9684</v>
      </c>
      <c r="O1337" s="28" t="s">
        <v>9679</v>
      </c>
      <c r="P1337" s="29" t="str">
        <f t="array" ref="P1337">IFERROR(XLOOKUP(A1337, '2_Capability_Map'!$C$2:$C$200, '2_Capability_Map'!$M$2:$M$200, "Active"), "Active")</f>
        <v>Active</v>
      </c>
    </row>
    <row r="1338" ht="15.75" customHeight="1">
      <c r="A1338" s="28" t="s">
        <v>407</v>
      </c>
      <c r="B1338" s="28" t="s">
        <v>408</v>
      </c>
      <c r="C1338" s="28" t="s">
        <v>8174</v>
      </c>
      <c r="D1338" s="28" t="s">
        <v>8175</v>
      </c>
      <c r="E1338" s="28" t="s">
        <v>9676</v>
      </c>
      <c r="F1338" s="34" t="s">
        <v>8011</v>
      </c>
      <c r="G1338" s="28" t="s">
        <v>8757</v>
      </c>
      <c r="H1338" s="42" t="s">
        <v>8672</v>
      </c>
      <c r="I1338" s="28" t="s">
        <v>9677</v>
      </c>
      <c r="J1338" s="28" t="s">
        <v>8674</v>
      </c>
      <c r="K1338" s="28" t="s">
        <v>8820</v>
      </c>
      <c r="L1338" s="28" t="s">
        <v>9704</v>
      </c>
      <c r="M1338" s="28" t="s">
        <v>8669</v>
      </c>
      <c r="N1338" s="28" t="s">
        <v>8186</v>
      </c>
      <c r="O1338" s="28" t="s">
        <v>9679</v>
      </c>
      <c r="P1338" s="29" t="str">
        <f t="array" ref="P1338">IFERROR(XLOOKUP(A1338, '2_Capability_Map'!$C$2:$C$200, '2_Capability_Map'!$M$2:$M$200, "Active"), "Active")</f>
        <v>Active</v>
      </c>
    </row>
    <row r="1339" ht="15.75" customHeight="1">
      <c r="A1339" s="28" t="s">
        <v>407</v>
      </c>
      <c r="B1339" s="28" t="s">
        <v>408</v>
      </c>
      <c r="C1339" s="28" t="s">
        <v>8174</v>
      </c>
      <c r="D1339" s="28" t="s">
        <v>8175</v>
      </c>
      <c r="E1339" s="28" t="s">
        <v>9689</v>
      </c>
      <c r="F1339" s="34" t="s">
        <v>8011</v>
      </c>
      <c r="G1339" s="28" t="s">
        <v>8736</v>
      </c>
      <c r="H1339" s="43" t="s">
        <v>8747</v>
      </c>
      <c r="I1339" s="28" t="s">
        <v>9690</v>
      </c>
      <c r="J1339" s="28" t="s">
        <v>8749</v>
      </c>
      <c r="K1339" s="28" t="s">
        <v>9705</v>
      </c>
      <c r="L1339" s="28" t="s">
        <v>4092</v>
      </c>
      <c r="M1339" s="28" t="s">
        <v>8669</v>
      </c>
      <c r="N1339" s="28" t="s">
        <v>8068</v>
      </c>
      <c r="O1339" s="28" t="s">
        <v>9679</v>
      </c>
      <c r="P1339" s="29" t="str">
        <f t="array" ref="P1339">IFERROR(XLOOKUP(A1339, '2_Capability_Map'!$C$2:$C$200, '2_Capability_Map'!$M$2:$M$200, "Active"), "Active")</f>
        <v>Active</v>
      </c>
    </row>
    <row r="1340" ht="15.75" customHeight="1">
      <c r="A1340" s="28" t="s">
        <v>407</v>
      </c>
      <c r="B1340" s="28" t="s">
        <v>408</v>
      </c>
      <c r="C1340" s="28" t="s">
        <v>8174</v>
      </c>
      <c r="D1340" s="28" t="s">
        <v>8175</v>
      </c>
      <c r="E1340" s="28" t="s">
        <v>9697</v>
      </c>
      <c r="F1340" s="34" t="s">
        <v>8011</v>
      </c>
      <c r="G1340" s="28" t="s">
        <v>8757</v>
      </c>
      <c r="H1340" s="42" t="s">
        <v>8672</v>
      </c>
      <c r="I1340" s="31" t="s">
        <v>9698</v>
      </c>
      <c r="J1340" s="28" t="s">
        <v>8674</v>
      </c>
      <c r="K1340" s="28" t="s">
        <v>8820</v>
      </c>
      <c r="L1340" s="28" t="s">
        <v>4114</v>
      </c>
      <c r="M1340" s="28" t="s">
        <v>8669</v>
      </c>
      <c r="N1340" s="28" t="s">
        <v>9699</v>
      </c>
      <c r="O1340" s="28" t="s">
        <v>9679</v>
      </c>
      <c r="P1340" s="29" t="str">
        <f t="array" ref="P1340">IFERROR(XLOOKUP(A1340, '2_Capability_Map'!$C$2:$C$200, '2_Capability_Map'!$M$2:$M$200, "Active"), "Active")</f>
        <v>Active</v>
      </c>
    </row>
    <row r="1341" ht="15.75" customHeight="1">
      <c r="A1341" s="28" t="s">
        <v>407</v>
      </c>
      <c r="B1341" s="28" t="s">
        <v>408</v>
      </c>
      <c r="C1341" s="28" t="s">
        <v>8174</v>
      </c>
      <c r="D1341" s="28" t="s">
        <v>8175</v>
      </c>
      <c r="E1341" s="28" t="s">
        <v>9680</v>
      </c>
      <c r="F1341" s="34" t="s">
        <v>8011</v>
      </c>
      <c r="G1341" s="28" t="s">
        <v>8757</v>
      </c>
      <c r="H1341" s="42" t="s">
        <v>8672</v>
      </c>
      <c r="I1341" s="28" t="s">
        <v>9681</v>
      </c>
      <c r="J1341" s="28" t="s">
        <v>8674</v>
      </c>
      <c r="K1341" s="28" t="s">
        <v>8820</v>
      </c>
      <c r="L1341" s="28" t="s">
        <v>4114</v>
      </c>
      <c r="M1341" s="28" t="s">
        <v>8669</v>
      </c>
      <c r="N1341" s="28" t="s">
        <v>8038</v>
      </c>
      <c r="O1341" s="28" t="s">
        <v>9679</v>
      </c>
      <c r="P1341" s="29" t="str">
        <f t="array" ref="P1341">IFERROR(XLOOKUP(A1341, '2_Capability_Map'!$C$2:$C$200, '2_Capability_Map'!$M$2:$M$200, "Active"), "Active")</f>
        <v>Active</v>
      </c>
    </row>
    <row r="1342" ht="15.75" customHeight="1">
      <c r="A1342" s="28" t="s">
        <v>407</v>
      </c>
      <c r="B1342" s="28" t="s">
        <v>408</v>
      </c>
      <c r="C1342" s="28" t="s">
        <v>8174</v>
      </c>
      <c r="D1342" s="28" t="s">
        <v>8175</v>
      </c>
      <c r="E1342" s="28" t="s">
        <v>9682</v>
      </c>
      <c r="F1342" s="34" t="s">
        <v>8011</v>
      </c>
      <c r="G1342" s="28" t="s">
        <v>8757</v>
      </c>
      <c r="H1342" s="42" t="s">
        <v>8672</v>
      </c>
      <c r="I1342" s="28" t="s">
        <v>9683</v>
      </c>
      <c r="J1342" s="28" t="s">
        <v>8674</v>
      </c>
      <c r="K1342" s="28" t="s">
        <v>8820</v>
      </c>
      <c r="L1342" s="28" t="s">
        <v>4114</v>
      </c>
      <c r="M1342" s="28" t="s">
        <v>8669</v>
      </c>
      <c r="N1342" s="28" t="s">
        <v>9684</v>
      </c>
      <c r="O1342" s="28" t="s">
        <v>9679</v>
      </c>
      <c r="P1342" s="29" t="str">
        <f t="array" ref="P1342">IFERROR(XLOOKUP(A1342, '2_Capability_Map'!$C$2:$C$200, '2_Capability_Map'!$M$2:$M$200, "Active"), "Active")</f>
        <v>Active</v>
      </c>
    </row>
    <row r="1343" ht="15.75" customHeight="1">
      <c r="A1343" s="28" t="s">
        <v>415</v>
      </c>
      <c r="B1343" s="28" t="s">
        <v>416</v>
      </c>
      <c r="C1343" s="28" t="s">
        <v>8174</v>
      </c>
      <c r="D1343" s="28" t="s">
        <v>8175</v>
      </c>
      <c r="E1343" s="28" t="s">
        <v>9676</v>
      </c>
      <c r="F1343" s="34" t="s">
        <v>8011</v>
      </c>
      <c r="G1343" s="28" t="s">
        <v>8757</v>
      </c>
      <c r="H1343" s="42" t="s">
        <v>8672</v>
      </c>
      <c r="I1343" s="28" t="s">
        <v>9677</v>
      </c>
      <c r="J1343" s="28" t="s">
        <v>8674</v>
      </c>
      <c r="K1343" s="28" t="s">
        <v>8824</v>
      </c>
      <c r="L1343" s="28" t="s">
        <v>9706</v>
      </c>
      <c r="M1343" s="28" t="s">
        <v>8669</v>
      </c>
      <c r="N1343" s="28" t="s">
        <v>8186</v>
      </c>
      <c r="O1343" s="28" t="s">
        <v>9679</v>
      </c>
      <c r="P1343" s="29" t="str">
        <f t="array" ref="P1343">IFERROR(XLOOKUP(A1343, '2_Capability_Map'!$C$2:$C$200, '2_Capability_Map'!$M$2:$M$200, "Active"), "Active")</f>
        <v>Active</v>
      </c>
    </row>
    <row r="1344" ht="15.75" customHeight="1">
      <c r="A1344" s="28" t="s">
        <v>415</v>
      </c>
      <c r="B1344" s="28" t="s">
        <v>416</v>
      </c>
      <c r="C1344" s="28" t="s">
        <v>8174</v>
      </c>
      <c r="D1344" s="28" t="s">
        <v>8175</v>
      </c>
      <c r="E1344" s="28" t="s">
        <v>9689</v>
      </c>
      <c r="F1344" s="34" t="s">
        <v>8011</v>
      </c>
      <c r="G1344" s="28" t="s">
        <v>8736</v>
      </c>
      <c r="H1344" s="43" t="s">
        <v>8747</v>
      </c>
      <c r="I1344" s="28" t="s">
        <v>9690</v>
      </c>
      <c r="J1344" s="28" t="s">
        <v>8749</v>
      </c>
      <c r="K1344" s="28" t="s">
        <v>9707</v>
      </c>
      <c r="L1344" s="28" t="s">
        <v>4122</v>
      </c>
      <c r="M1344" s="28" t="s">
        <v>8669</v>
      </c>
      <c r="N1344" s="28" t="s">
        <v>8068</v>
      </c>
      <c r="O1344" s="28" t="s">
        <v>9679</v>
      </c>
      <c r="P1344" s="29" t="str">
        <f t="array" ref="P1344">IFERROR(XLOOKUP(A1344, '2_Capability_Map'!$C$2:$C$200, '2_Capability_Map'!$M$2:$M$200, "Active"), "Active")</f>
        <v>Active</v>
      </c>
    </row>
    <row r="1345" ht="15.75" customHeight="1">
      <c r="A1345" s="28" t="s">
        <v>415</v>
      </c>
      <c r="B1345" s="28" t="s">
        <v>416</v>
      </c>
      <c r="C1345" s="28" t="s">
        <v>8174</v>
      </c>
      <c r="D1345" s="28" t="s">
        <v>8175</v>
      </c>
      <c r="E1345" s="28" t="s">
        <v>9697</v>
      </c>
      <c r="F1345" s="34" t="s">
        <v>8011</v>
      </c>
      <c r="G1345" s="28" t="s">
        <v>8757</v>
      </c>
      <c r="H1345" s="42" t="s">
        <v>8672</v>
      </c>
      <c r="I1345" s="31" t="s">
        <v>9698</v>
      </c>
      <c r="J1345" s="28" t="s">
        <v>8674</v>
      </c>
      <c r="K1345" s="28" t="s">
        <v>8824</v>
      </c>
      <c r="L1345" s="28" t="s">
        <v>4140</v>
      </c>
      <c r="M1345" s="28" t="s">
        <v>8669</v>
      </c>
      <c r="N1345" s="28" t="s">
        <v>9699</v>
      </c>
      <c r="O1345" s="28" t="s">
        <v>9679</v>
      </c>
      <c r="P1345" s="29" t="str">
        <f t="array" ref="P1345">IFERROR(XLOOKUP(A1345, '2_Capability_Map'!$C$2:$C$200, '2_Capability_Map'!$M$2:$M$200, "Active"), "Active")</f>
        <v>Active</v>
      </c>
    </row>
    <row r="1346" ht="15.75" customHeight="1">
      <c r="A1346" s="28" t="s">
        <v>415</v>
      </c>
      <c r="B1346" s="28" t="s">
        <v>416</v>
      </c>
      <c r="C1346" s="28" t="s">
        <v>8174</v>
      </c>
      <c r="D1346" s="28" t="s">
        <v>8175</v>
      </c>
      <c r="E1346" s="28" t="s">
        <v>9680</v>
      </c>
      <c r="F1346" s="34" t="s">
        <v>8011</v>
      </c>
      <c r="G1346" s="28" t="s">
        <v>8757</v>
      </c>
      <c r="H1346" s="42" t="s">
        <v>8672</v>
      </c>
      <c r="I1346" s="28" t="s">
        <v>9681</v>
      </c>
      <c r="J1346" s="28" t="s">
        <v>8674</v>
      </c>
      <c r="K1346" s="28" t="s">
        <v>8824</v>
      </c>
      <c r="L1346" s="28" t="s">
        <v>4140</v>
      </c>
      <c r="M1346" s="28" t="s">
        <v>8669</v>
      </c>
      <c r="N1346" s="28" t="s">
        <v>8038</v>
      </c>
      <c r="O1346" s="28" t="s">
        <v>9679</v>
      </c>
      <c r="P1346" s="29" t="str">
        <f t="array" ref="P1346">IFERROR(XLOOKUP(A1346, '2_Capability_Map'!$C$2:$C$200, '2_Capability_Map'!$M$2:$M$200, "Active"), "Active")</f>
        <v>Active</v>
      </c>
    </row>
    <row r="1347" ht="15.75" customHeight="1">
      <c r="A1347" s="28" t="s">
        <v>415</v>
      </c>
      <c r="B1347" s="28" t="s">
        <v>416</v>
      </c>
      <c r="C1347" s="28" t="s">
        <v>8174</v>
      </c>
      <c r="D1347" s="28" t="s">
        <v>8175</v>
      </c>
      <c r="E1347" s="28" t="s">
        <v>9682</v>
      </c>
      <c r="F1347" s="34" t="s">
        <v>8011</v>
      </c>
      <c r="G1347" s="28" t="s">
        <v>8757</v>
      </c>
      <c r="H1347" s="42" t="s">
        <v>8672</v>
      </c>
      <c r="I1347" s="28" t="s">
        <v>9683</v>
      </c>
      <c r="J1347" s="28" t="s">
        <v>8674</v>
      </c>
      <c r="K1347" s="28" t="s">
        <v>8824</v>
      </c>
      <c r="L1347" s="28" t="s">
        <v>4140</v>
      </c>
      <c r="M1347" s="28" t="s">
        <v>8669</v>
      </c>
      <c r="N1347" s="28" t="s">
        <v>9684</v>
      </c>
      <c r="O1347" s="28" t="s">
        <v>9679</v>
      </c>
      <c r="P1347" s="29" t="str">
        <f t="array" ref="P1347">IFERROR(XLOOKUP(A1347, '2_Capability_Map'!$C$2:$C$200, '2_Capability_Map'!$M$2:$M$200, "Active"), "Active")</f>
        <v>Active</v>
      </c>
    </row>
    <row r="1348" ht="15.75" customHeight="1">
      <c r="A1348" s="28" t="s">
        <v>420</v>
      </c>
      <c r="B1348" s="28" t="s">
        <v>421</v>
      </c>
      <c r="C1348" s="28" t="s">
        <v>8174</v>
      </c>
      <c r="D1348" s="28" t="s">
        <v>8175</v>
      </c>
      <c r="E1348" s="28" t="s">
        <v>9676</v>
      </c>
      <c r="F1348" s="34" t="s">
        <v>8011</v>
      </c>
      <c r="G1348" s="28" t="s">
        <v>8757</v>
      </c>
      <c r="H1348" s="42" t="s">
        <v>8672</v>
      </c>
      <c r="I1348" s="28" t="s">
        <v>9677</v>
      </c>
      <c r="J1348" s="28" t="s">
        <v>8674</v>
      </c>
      <c r="K1348" s="28" t="s">
        <v>8828</v>
      </c>
      <c r="L1348" s="28" t="s">
        <v>9708</v>
      </c>
      <c r="M1348" s="28" t="s">
        <v>8669</v>
      </c>
      <c r="N1348" s="28" t="s">
        <v>8186</v>
      </c>
      <c r="O1348" s="28" t="s">
        <v>9679</v>
      </c>
      <c r="P1348" s="29" t="str">
        <f t="array" ref="P1348">IFERROR(XLOOKUP(A1348, '2_Capability_Map'!$C$2:$C$200, '2_Capability_Map'!$M$2:$M$200, "Active"), "Active")</f>
        <v>Active</v>
      </c>
    </row>
    <row r="1349" ht="15.75" customHeight="1">
      <c r="A1349" s="28" t="s">
        <v>420</v>
      </c>
      <c r="B1349" s="28" t="s">
        <v>421</v>
      </c>
      <c r="C1349" s="28" t="s">
        <v>8174</v>
      </c>
      <c r="D1349" s="28" t="s">
        <v>8175</v>
      </c>
      <c r="E1349" s="28" t="s">
        <v>9689</v>
      </c>
      <c r="F1349" s="34" t="s">
        <v>8011</v>
      </c>
      <c r="G1349" s="28" t="s">
        <v>8736</v>
      </c>
      <c r="H1349" s="43" t="s">
        <v>8747</v>
      </c>
      <c r="I1349" s="28" t="s">
        <v>9690</v>
      </c>
      <c r="J1349" s="28" t="s">
        <v>8749</v>
      </c>
      <c r="K1349" s="28" t="s">
        <v>9709</v>
      </c>
      <c r="L1349" s="28" t="s">
        <v>4146</v>
      </c>
      <c r="M1349" s="28" t="s">
        <v>8669</v>
      </c>
      <c r="N1349" s="28" t="s">
        <v>8068</v>
      </c>
      <c r="O1349" s="28" t="s">
        <v>9679</v>
      </c>
      <c r="P1349" s="29" t="str">
        <f t="array" ref="P1349">IFERROR(XLOOKUP(A1349, '2_Capability_Map'!$C$2:$C$200, '2_Capability_Map'!$M$2:$M$200, "Active"), "Active")</f>
        <v>Active</v>
      </c>
    </row>
    <row r="1350" ht="15.75" customHeight="1">
      <c r="A1350" s="28" t="s">
        <v>420</v>
      </c>
      <c r="B1350" s="28" t="s">
        <v>421</v>
      </c>
      <c r="C1350" s="28" t="s">
        <v>8174</v>
      </c>
      <c r="D1350" s="28" t="s">
        <v>8175</v>
      </c>
      <c r="E1350" s="28" t="s">
        <v>9697</v>
      </c>
      <c r="F1350" s="34" t="s">
        <v>8011</v>
      </c>
      <c r="G1350" s="28" t="s">
        <v>8757</v>
      </c>
      <c r="H1350" s="42" t="s">
        <v>8672</v>
      </c>
      <c r="I1350" s="31" t="s">
        <v>9698</v>
      </c>
      <c r="J1350" s="28" t="s">
        <v>8674</v>
      </c>
      <c r="K1350" s="28" t="s">
        <v>8828</v>
      </c>
      <c r="L1350" s="28" t="s">
        <v>4146</v>
      </c>
      <c r="M1350" s="28" t="s">
        <v>8669</v>
      </c>
      <c r="N1350" s="28" t="s">
        <v>9699</v>
      </c>
      <c r="O1350" s="28" t="s">
        <v>9679</v>
      </c>
      <c r="P1350" s="29" t="str">
        <f t="array" ref="P1350">IFERROR(XLOOKUP(A1350, '2_Capability_Map'!$C$2:$C$200, '2_Capability_Map'!$M$2:$M$200, "Active"), "Active")</f>
        <v>Active</v>
      </c>
    </row>
    <row r="1351" ht="15.75" customHeight="1">
      <c r="A1351" s="28" t="s">
        <v>420</v>
      </c>
      <c r="B1351" s="28" t="s">
        <v>421</v>
      </c>
      <c r="C1351" s="28" t="s">
        <v>8174</v>
      </c>
      <c r="D1351" s="28" t="s">
        <v>8175</v>
      </c>
      <c r="E1351" s="28" t="s">
        <v>9680</v>
      </c>
      <c r="F1351" s="34" t="s">
        <v>8011</v>
      </c>
      <c r="G1351" s="28" t="s">
        <v>8757</v>
      </c>
      <c r="H1351" s="42" t="s">
        <v>8672</v>
      </c>
      <c r="I1351" s="28" t="s">
        <v>9681</v>
      </c>
      <c r="J1351" s="28" t="s">
        <v>8674</v>
      </c>
      <c r="K1351" s="28" t="s">
        <v>8828</v>
      </c>
      <c r="L1351" s="28" t="s">
        <v>4146</v>
      </c>
      <c r="M1351" s="28" t="s">
        <v>8669</v>
      </c>
      <c r="N1351" s="28" t="s">
        <v>8038</v>
      </c>
      <c r="O1351" s="28" t="s">
        <v>9679</v>
      </c>
      <c r="P1351" s="29" t="str">
        <f t="array" ref="P1351">IFERROR(XLOOKUP(A1351, '2_Capability_Map'!$C$2:$C$200, '2_Capability_Map'!$M$2:$M$200, "Active"), "Active")</f>
        <v>Active</v>
      </c>
    </row>
    <row r="1352" ht="15.75" customHeight="1">
      <c r="A1352" s="28" t="s">
        <v>420</v>
      </c>
      <c r="B1352" s="28" t="s">
        <v>421</v>
      </c>
      <c r="C1352" s="28" t="s">
        <v>8174</v>
      </c>
      <c r="D1352" s="28" t="s">
        <v>8175</v>
      </c>
      <c r="E1352" s="28" t="s">
        <v>9682</v>
      </c>
      <c r="F1352" s="34" t="s">
        <v>8011</v>
      </c>
      <c r="G1352" s="28" t="s">
        <v>8757</v>
      </c>
      <c r="H1352" s="42" t="s">
        <v>8672</v>
      </c>
      <c r="I1352" s="28" t="s">
        <v>9683</v>
      </c>
      <c r="J1352" s="28" t="s">
        <v>8674</v>
      </c>
      <c r="K1352" s="28" t="s">
        <v>8828</v>
      </c>
      <c r="L1352" s="28" t="s">
        <v>4146</v>
      </c>
      <c r="M1352" s="28" t="s">
        <v>8669</v>
      </c>
      <c r="N1352" s="28" t="s">
        <v>9684</v>
      </c>
      <c r="O1352" s="28" t="s">
        <v>9679</v>
      </c>
      <c r="P1352" s="29" t="str">
        <f t="array" ref="P1352">IFERROR(XLOOKUP(A1352, '2_Capability_Map'!$C$2:$C$200, '2_Capability_Map'!$M$2:$M$200, "Active"), "Active")</f>
        <v>Active</v>
      </c>
    </row>
    <row r="1353" ht="15.75" customHeight="1">
      <c r="A1353" s="28" t="s">
        <v>425</v>
      </c>
      <c r="B1353" s="28" t="s">
        <v>426</v>
      </c>
      <c r="C1353" s="28" t="s">
        <v>8174</v>
      </c>
      <c r="D1353" s="28" t="s">
        <v>8175</v>
      </c>
      <c r="E1353" s="28" t="s">
        <v>9676</v>
      </c>
      <c r="F1353" s="34" t="s">
        <v>8011</v>
      </c>
      <c r="G1353" s="28" t="s">
        <v>8757</v>
      </c>
      <c r="H1353" s="42" t="s">
        <v>8672</v>
      </c>
      <c r="I1353" s="28" t="s">
        <v>9677</v>
      </c>
      <c r="J1353" s="28" t="s">
        <v>8674</v>
      </c>
      <c r="K1353" s="28" t="s">
        <v>8832</v>
      </c>
      <c r="L1353" s="28" t="s">
        <v>9710</v>
      </c>
      <c r="M1353" s="28" t="s">
        <v>8669</v>
      </c>
      <c r="N1353" s="28" t="s">
        <v>8186</v>
      </c>
      <c r="O1353" s="28" t="s">
        <v>9679</v>
      </c>
      <c r="P1353" s="29" t="str">
        <f t="array" ref="P1353">IFERROR(XLOOKUP(A1353, '2_Capability_Map'!$C$2:$C$200, '2_Capability_Map'!$M$2:$M$200, "Active"), "Active")</f>
        <v>Active</v>
      </c>
    </row>
    <row r="1354" ht="15.75" customHeight="1">
      <c r="A1354" s="28" t="s">
        <v>425</v>
      </c>
      <c r="B1354" s="28" t="s">
        <v>426</v>
      </c>
      <c r="C1354" s="28" t="s">
        <v>8174</v>
      </c>
      <c r="D1354" s="28" t="s">
        <v>8175</v>
      </c>
      <c r="E1354" s="28" t="s">
        <v>9689</v>
      </c>
      <c r="F1354" s="34" t="s">
        <v>8011</v>
      </c>
      <c r="G1354" s="28" t="s">
        <v>8736</v>
      </c>
      <c r="H1354" s="43" t="s">
        <v>8747</v>
      </c>
      <c r="I1354" s="28" t="s">
        <v>9690</v>
      </c>
      <c r="J1354" s="28" t="s">
        <v>8749</v>
      </c>
      <c r="K1354" s="28" t="s">
        <v>9711</v>
      </c>
      <c r="L1354" s="28" t="s">
        <v>4170</v>
      </c>
      <c r="M1354" s="28" t="s">
        <v>8669</v>
      </c>
      <c r="N1354" s="28" t="s">
        <v>8068</v>
      </c>
      <c r="O1354" s="28" t="s">
        <v>9679</v>
      </c>
      <c r="P1354" s="29" t="str">
        <f t="array" ref="P1354">IFERROR(XLOOKUP(A1354, '2_Capability_Map'!$C$2:$C$200, '2_Capability_Map'!$M$2:$M$200, "Active"), "Active")</f>
        <v>Active</v>
      </c>
    </row>
    <row r="1355" ht="15.75" customHeight="1">
      <c r="A1355" s="28" t="s">
        <v>425</v>
      </c>
      <c r="B1355" s="28" t="s">
        <v>426</v>
      </c>
      <c r="C1355" s="28" t="s">
        <v>8174</v>
      </c>
      <c r="D1355" s="28" t="s">
        <v>8175</v>
      </c>
      <c r="E1355" s="28" t="s">
        <v>9697</v>
      </c>
      <c r="F1355" s="34" t="s">
        <v>8011</v>
      </c>
      <c r="G1355" s="28" t="s">
        <v>8757</v>
      </c>
      <c r="H1355" s="42" t="s">
        <v>8672</v>
      </c>
      <c r="I1355" s="31" t="s">
        <v>9698</v>
      </c>
      <c r="J1355" s="28" t="s">
        <v>8674</v>
      </c>
      <c r="K1355" s="28" t="s">
        <v>8832</v>
      </c>
      <c r="L1355" s="28" t="s">
        <v>4182</v>
      </c>
      <c r="M1355" s="28" t="s">
        <v>8669</v>
      </c>
      <c r="N1355" s="28" t="s">
        <v>9699</v>
      </c>
      <c r="O1355" s="28" t="s">
        <v>9679</v>
      </c>
      <c r="P1355" s="29" t="str">
        <f t="array" ref="P1355">IFERROR(XLOOKUP(A1355, '2_Capability_Map'!$C$2:$C$200, '2_Capability_Map'!$M$2:$M$200, "Active"), "Active")</f>
        <v>Active</v>
      </c>
    </row>
    <row r="1356" ht="15.75" customHeight="1">
      <c r="A1356" s="28" t="s">
        <v>425</v>
      </c>
      <c r="B1356" s="28" t="s">
        <v>426</v>
      </c>
      <c r="C1356" s="28" t="s">
        <v>8174</v>
      </c>
      <c r="D1356" s="28" t="s">
        <v>8175</v>
      </c>
      <c r="E1356" s="28" t="s">
        <v>9680</v>
      </c>
      <c r="F1356" s="34" t="s">
        <v>8011</v>
      </c>
      <c r="G1356" s="28" t="s">
        <v>8757</v>
      </c>
      <c r="H1356" s="42" t="s">
        <v>8672</v>
      </c>
      <c r="I1356" s="28" t="s">
        <v>9681</v>
      </c>
      <c r="J1356" s="28" t="s">
        <v>8674</v>
      </c>
      <c r="K1356" s="28" t="s">
        <v>8832</v>
      </c>
      <c r="L1356" s="28" t="s">
        <v>4182</v>
      </c>
      <c r="M1356" s="28" t="s">
        <v>8669</v>
      </c>
      <c r="N1356" s="28" t="s">
        <v>8038</v>
      </c>
      <c r="O1356" s="28" t="s">
        <v>9679</v>
      </c>
      <c r="P1356" s="29" t="str">
        <f t="array" ref="P1356">IFERROR(XLOOKUP(A1356, '2_Capability_Map'!$C$2:$C$200, '2_Capability_Map'!$M$2:$M$200, "Active"), "Active")</f>
        <v>Active</v>
      </c>
    </row>
    <row r="1357" ht="15.75" customHeight="1">
      <c r="A1357" s="28" t="s">
        <v>425</v>
      </c>
      <c r="B1357" s="28" t="s">
        <v>426</v>
      </c>
      <c r="C1357" s="28" t="s">
        <v>8174</v>
      </c>
      <c r="D1357" s="28" t="s">
        <v>8175</v>
      </c>
      <c r="E1357" s="28" t="s">
        <v>9682</v>
      </c>
      <c r="F1357" s="34" t="s">
        <v>8011</v>
      </c>
      <c r="G1357" s="28" t="s">
        <v>8757</v>
      </c>
      <c r="H1357" s="42" t="s">
        <v>8672</v>
      </c>
      <c r="I1357" s="28" t="s">
        <v>9683</v>
      </c>
      <c r="J1357" s="28" t="s">
        <v>8674</v>
      </c>
      <c r="K1357" s="28" t="s">
        <v>8832</v>
      </c>
      <c r="L1357" s="28" t="s">
        <v>4182</v>
      </c>
      <c r="M1357" s="28" t="s">
        <v>8669</v>
      </c>
      <c r="N1357" s="28" t="s">
        <v>9684</v>
      </c>
      <c r="O1357" s="28" t="s">
        <v>9679</v>
      </c>
      <c r="P1357" s="29" t="str">
        <f t="array" ref="P1357">IFERROR(XLOOKUP(A1357, '2_Capability_Map'!$C$2:$C$200, '2_Capability_Map'!$M$2:$M$200, "Active"), "Active")</f>
        <v>Active</v>
      </c>
    </row>
    <row r="1358" ht="15.75" customHeight="1">
      <c r="A1358" s="28" t="s">
        <v>431</v>
      </c>
      <c r="B1358" s="28" t="s">
        <v>432</v>
      </c>
      <c r="C1358" s="28" t="s">
        <v>8174</v>
      </c>
      <c r="D1358" s="28" t="s">
        <v>8175</v>
      </c>
      <c r="E1358" s="28" t="s">
        <v>9676</v>
      </c>
      <c r="F1358" s="34" t="s">
        <v>8011</v>
      </c>
      <c r="G1358" s="28" t="s">
        <v>8757</v>
      </c>
      <c r="H1358" s="42" t="s">
        <v>8672</v>
      </c>
      <c r="I1358" s="28" t="s">
        <v>9677</v>
      </c>
      <c r="J1358" s="28" t="s">
        <v>8674</v>
      </c>
      <c r="K1358" s="28" t="s">
        <v>8837</v>
      </c>
      <c r="L1358" s="28" t="s">
        <v>9712</v>
      </c>
      <c r="M1358" s="28" t="s">
        <v>4199</v>
      </c>
      <c r="N1358" s="28" t="s">
        <v>8186</v>
      </c>
      <c r="O1358" s="28" t="s">
        <v>9679</v>
      </c>
      <c r="P1358" s="29" t="str">
        <f t="array" ref="P1358">IFERROR(XLOOKUP(A1358, '2_Capability_Map'!$C$2:$C$200, '2_Capability_Map'!$M$2:$M$200, "Active"), "Active")</f>
        <v>Active</v>
      </c>
    </row>
    <row r="1359" ht="15.75" customHeight="1">
      <c r="A1359" s="28" t="s">
        <v>431</v>
      </c>
      <c r="B1359" s="28" t="s">
        <v>432</v>
      </c>
      <c r="C1359" s="28" t="s">
        <v>8174</v>
      </c>
      <c r="D1359" s="28" t="s">
        <v>8175</v>
      </c>
      <c r="E1359" s="28" t="s">
        <v>9689</v>
      </c>
      <c r="F1359" s="34" t="s">
        <v>8011</v>
      </c>
      <c r="G1359" s="28" t="s">
        <v>8736</v>
      </c>
      <c r="H1359" s="43" t="s">
        <v>8747</v>
      </c>
      <c r="I1359" s="28" t="s">
        <v>9690</v>
      </c>
      <c r="J1359" s="28" t="s">
        <v>8749</v>
      </c>
      <c r="K1359" s="28" t="s">
        <v>9713</v>
      </c>
      <c r="L1359" s="28" t="s">
        <v>4200</v>
      </c>
      <c r="M1359" s="28" t="s">
        <v>4199</v>
      </c>
      <c r="N1359" s="28" t="s">
        <v>8068</v>
      </c>
      <c r="O1359" s="28" t="s">
        <v>9679</v>
      </c>
      <c r="P1359" s="29" t="str">
        <f t="array" ref="P1359">IFERROR(XLOOKUP(A1359, '2_Capability_Map'!$C$2:$C$200, '2_Capability_Map'!$M$2:$M$200, "Active"), "Active")</f>
        <v>Active</v>
      </c>
    </row>
    <row r="1360" ht="15.75" customHeight="1">
      <c r="A1360" s="28" t="s">
        <v>431</v>
      </c>
      <c r="B1360" s="28" t="s">
        <v>432</v>
      </c>
      <c r="C1360" s="28" t="s">
        <v>8174</v>
      </c>
      <c r="D1360" s="28" t="s">
        <v>8175</v>
      </c>
      <c r="E1360" s="28" t="s">
        <v>9680</v>
      </c>
      <c r="F1360" s="34" t="s">
        <v>8011</v>
      </c>
      <c r="G1360" s="28" t="s">
        <v>8757</v>
      </c>
      <c r="H1360" s="42" t="s">
        <v>8672</v>
      </c>
      <c r="I1360" s="28" t="s">
        <v>9681</v>
      </c>
      <c r="J1360" s="28" t="s">
        <v>8674</v>
      </c>
      <c r="K1360" s="28" t="s">
        <v>8837</v>
      </c>
      <c r="L1360" s="28" t="s">
        <v>9712</v>
      </c>
      <c r="M1360" s="28" t="s">
        <v>4199</v>
      </c>
      <c r="N1360" s="28" t="s">
        <v>8038</v>
      </c>
      <c r="O1360" s="28" t="s">
        <v>9679</v>
      </c>
      <c r="P1360" s="29" t="str">
        <f t="array" ref="P1360">IFERROR(XLOOKUP(A1360, '2_Capability_Map'!$C$2:$C$200, '2_Capability_Map'!$M$2:$M$200, "Active"), "Active")</f>
        <v>Active</v>
      </c>
    </row>
    <row r="1361" ht="15.75" customHeight="1">
      <c r="A1361" s="28" t="s">
        <v>431</v>
      </c>
      <c r="B1361" s="28" t="s">
        <v>432</v>
      </c>
      <c r="C1361" s="28" t="s">
        <v>8174</v>
      </c>
      <c r="D1361" s="28" t="s">
        <v>8175</v>
      </c>
      <c r="E1361" s="28" t="s">
        <v>9682</v>
      </c>
      <c r="F1361" s="34" t="s">
        <v>8011</v>
      </c>
      <c r="G1361" s="28" t="s">
        <v>8757</v>
      </c>
      <c r="H1361" s="42" t="s">
        <v>8672</v>
      </c>
      <c r="I1361" s="28" t="s">
        <v>9683</v>
      </c>
      <c r="J1361" s="28" t="s">
        <v>8674</v>
      </c>
      <c r="K1361" s="28" t="s">
        <v>8837</v>
      </c>
      <c r="L1361" s="28" t="s">
        <v>9712</v>
      </c>
      <c r="M1361" s="28" t="s">
        <v>4199</v>
      </c>
      <c r="N1361" s="28" t="s">
        <v>9684</v>
      </c>
      <c r="O1361" s="28" t="s">
        <v>9679</v>
      </c>
      <c r="P1361" s="29" t="str">
        <f t="array" ref="P1361">IFERROR(XLOOKUP(A1361, '2_Capability_Map'!$C$2:$C$200, '2_Capability_Map'!$M$2:$M$200, "Active"), "Active")</f>
        <v>Active</v>
      </c>
    </row>
    <row r="1362" ht="15.75" customHeight="1">
      <c r="A1362" s="28" t="s">
        <v>439</v>
      </c>
      <c r="B1362" s="28" t="s">
        <v>440</v>
      </c>
      <c r="C1362" s="28" t="s">
        <v>8174</v>
      </c>
      <c r="D1362" s="28" t="s">
        <v>8175</v>
      </c>
      <c r="E1362" s="28" t="s">
        <v>9676</v>
      </c>
      <c r="F1362" s="34" t="s">
        <v>8011</v>
      </c>
      <c r="G1362" s="28" t="s">
        <v>8757</v>
      </c>
      <c r="H1362" s="42" t="s">
        <v>8672</v>
      </c>
      <c r="I1362" s="28" t="s">
        <v>9677</v>
      </c>
      <c r="J1362" s="28" t="s">
        <v>8674</v>
      </c>
      <c r="K1362" s="28" t="s">
        <v>8841</v>
      </c>
      <c r="L1362" s="28" t="s">
        <v>9714</v>
      </c>
      <c r="M1362" s="28" t="s">
        <v>8669</v>
      </c>
      <c r="N1362" s="28" t="s">
        <v>8186</v>
      </c>
      <c r="O1362" s="28" t="s">
        <v>9679</v>
      </c>
      <c r="P1362" s="29" t="str">
        <f t="array" ref="P1362">IFERROR(XLOOKUP(A1362, '2_Capability_Map'!$C$2:$C$200, '2_Capability_Map'!$M$2:$M$200, "Active"), "Active")</f>
        <v>Active</v>
      </c>
    </row>
    <row r="1363" ht="15.75" customHeight="1">
      <c r="A1363" s="28" t="s">
        <v>439</v>
      </c>
      <c r="B1363" s="28" t="s">
        <v>440</v>
      </c>
      <c r="C1363" s="28" t="s">
        <v>8174</v>
      </c>
      <c r="D1363" s="28" t="s">
        <v>8175</v>
      </c>
      <c r="E1363" s="28" t="s">
        <v>9689</v>
      </c>
      <c r="F1363" s="34" t="s">
        <v>8011</v>
      </c>
      <c r="G1363" s="28" t="s">
        <v>8736</v>
      </c>
      <c r="H1363" s="43" t="s">
        <v>8747</v>
      </c>
      <c r="I1363" s="28" t="s">
        <v>9690</v>
      </c>
      <c r="J1363" s="28" t="s">
        <v>8749</v>
      </c>
      <c r="K1363" s="28" t="s">
        <v>9715</v>
      </c>
      <c r="L1363" s="28" t="s">
        <v>2787</v>
      </c>
      <c r="M1363" s="28" t="s">
        <v>8669</v>
      </c>
      <c r="N1363" s="28" t="s">
        <v>8068</v>
      </c>
      <c r="O1363" s="28" t="s">
        <v>9679</v>
      </c>
      <c r="P1363" s="29" t="str">
        <f t="array" ref="P1363">IFERROR(XLOOKUP(A1363, '2_Capability_Map'!$C$2:$C$200, '2_Capability_Map'!$M$2:$M$200, "Active"), "Active")</f>
        <v>Active</v>
      </c>
    </row>
    <row r="1364" ht="15.75" customHeight="1">
      <c r="A1364" s="28" t="s">
        <v>439</v>
      </c>
      <c r="B1364" s="28" t="s">
        <v>440</v>
      </c>
      <c r="C1364" s="28" t="s">
        <v>8174</v>
      </c>
      <c r="D1364" s="28" t="s">
        <v>8175</v>
      </c>
      <c r="E1364" s="28" t="s">
        <v>9680</v>
      </c>
      <c r="F1364" s="34" t="s">
        <v>8011</v>
      </c>
      <c r="G1364" s="28" t="s">
        <v>8757</v>
      </c>
      <c r="H1364" s="42" t="s">
        <v>8672</v>
      </c>
      <c r="I1364" s="28" t="s">
        <v>9681</v>
      </c>
      <c r="J1364" s="28" t="s">
        <v>8674</v>
      </c>
      <c r="K1364" s="28" t="s">
        <v>8841</v>
      </c>
      <c r="L1364" s="28" t="s">
        <v>9714</v>
      </c>
      <c r="M1364" s="28" t="s">
        <v>8669</v>
      </c>
      <c r="N1364" s="28" t="s">
        <v>8038</v>
      </c>
      <c r="O1364" s="28" t="s">
        <v>9679</v>
      </c>
      <c r="P1364" s="29" t="str">
        <f t="array" ref="P1364">IFERROR(XLOOKUP(A1364, '2_Capability_Map'!$C$2:$C$200, '2_Capability_Map'!$M$2:$M$200, "Active"), "Active")</f>
        <v>Active</v>
      </c>
    </row>
    <row r="1365" ht="15.75" customHeight="1">
      <c r="A1365" s="28" t="s">
        <v>439</v>
      </c>
      <c r="B1365" s="28" t="s">
        <v>440</v>
      </c>
      <c r="C1365" s="28" t="s">
        <v>8174</v>
      </c>
      <c r="D1365" s="28" t="s">
        <v>8175</v>
      </c>
      <c r="E1365" s="28" t="s">
        <v>9682</v>
      </c>
      <c r="F1365" s="34" t="s">
        <v>8011</v>
      </c>
      <c r="G1365" s="28" t="s">
        <v>8757</v>
      </c>
      <c r="H1365" s="42" t="s">
        <v>8672</v>
      </c>
      <c r="I1365" s="28" t="s">
        <v>9683</v>
      </c>
      <c r="J1365" s="28" t="s">
        <v>8674</v>
      </c>
      <c r="K1365" s="28" t="s">
        <v>8841</v>
      </c>
      <c r="L1365" s="28" t="s">
        <v>9714</v>
      </c>
      <c r="M1365" s="28" t="s">
        <v>8669</v>
      </c>
      <c r="N1365" s="28" t="s">
        <v>9684</v>
      </c>
      <c r="O1365" s="28" t="s">
        <v>9679</v>
      </c>
      <c r="P1365" s="29" t="str">
        <f t="array" ref="P1365">IFERROR(XLOOKUP(A1365, '2_Capability_Map'!$C$2:$C$200, '2_Capability_Map'!$M$2:$M$200, "Active"), "Active")</f>
        <v>Active</v>
      </c>
    </row>
    <row r="1366" ht="15.75" customHeight="1">
      <c r="A1366" s="28" t="s">
        <v>444</v>
      </c>
      <c r="B1366" s="28" t="s">
        <v>445</v>
      </c>
      <c r="C1366" s="28" t="s">
        <v>8174</v>
      </c>
      <c r="D1366" s="28" t="s">
        <v>8175</v>
      </c>
      <c r="E1366" s="28" t="s">
        <v>9676</v>
      </c>
      <c r="F1366" s="34" t="s">
        <v>8011</v>
      </c>
      <c r="G1366" s="28" t="s">
        <v>8757</v>
      </c>
      <c r="H1366" s="42" t="s">
        <v>8672</v>
      </c>
      <c r="I1366" s="28" t="s">
        <v>9677</v>
      </c>
      <c r="J1366" s="28" t="s">
        <v>8674</v>
      </c>
      <c r="K1366" s="28" t="s">
        <v>8843</v>
      </c>
      <c r="L1366" s="28" t="s">
        <v>9716</v>
      </c>
      <c r="M1366" s="28" t="s">
        <v>4243</v>
      </c>
      <c r="N1366" s="28" t="s">
        <v>8186</v>
      </c>
      <c r="O1366" s="28" t="s">
        <v>9679</v>
      </c>
      <c r="P1366" s="29" t="str">
        <f t="array" ref="P1366">IFERROR(XLOOKUP(A1366, '2_Capability_Map'!$C$2:$C$200, '2_Capability_Map'!$M$2:$M$200, "Active"), "Active")</f>
        <v>Active</v>
      </c>
    </row>
    <row r="1367" ht="15.75" customHeight="1">
      <c r="A1367" s="28" t="s">
        <v>444</v>
      </c>
      <c r="B1367" s="28" t="s">
        <v>445</v>
      </c>
      <c r="C1367" s="28" t="s">
        <v>8174</v>
      </c>
      <c r="D1367" s="28" t="s">
        <v>8175</v>
      </c>
      <c r="E1367" s="28" t="s">
        <v>9689</v>
      </c>
      <c r="F1367" s="34" t="s">
        <v>8011</v>
      </c>
      <c r="G1367" s="28" t="s">
        <v>8736</v>
      </c>
      <c r="H1367" s="43" t="s">
        <v>8747</v>
      </c>
      <c r="I1367" s="28" t="s">
        <v>9690</v>
      </c>
      <c r="J1367" s="28" t="s">
        <v>8749</v>
      </c>
      <c r="K1367" s="28" t="s">
        <v>9717</v>
      </c>
      <c r="L1367" s="28" t="s">
        <v>4244</v>
      </c>
      <c r="M1367" s="28" t="s">
        <v>4243</v>
      </c>
      <c r="N1367" s="28" t="s">
        <v>8068</v>
      </c>
      <c r="O1367" s="28" t="s">
        <v>9679</v>
      </c>
      <c r="P1367" s="29" t="str">
        <f t="array" ref="P1367">IFERROR(XLOOKUP(A1367, '2_Capability_Map'!$C$2:$C$200, '2_Capability_Map'!$M$2:$M$200, "Active"), "Active")</f>
        <v>Active</v>
      </c>
    </row>
    <row r="1368" ht="15.75" customHeight="1">
      <c r="A1368" s="28" t="s">
        <v>444</v>
      </c>
      <c r="B1368" s="28" t="s">
        <v>445</v>
      </c>
      <c r="C1368" s="28" t="s">
        <v>8174</v>
      </c>
      <c r="D1368" s="28" t="s">
        <v>8175</v>
      </c>
      <c r="E1368" s="28" t="s">
        <v>9680</v>
      </c>
      <c r="F1368" s="34" t="s">
        <v>8011</v>
      </c>
      <c r="G1368" s="28" t="s">
        <v>8757</v>
      </c>
      <c r="H1368" s="42" t="s">
        <v>8672</v>
      </c>
      <c r="I1368" s="28" t="s">
        <v>9681</v>
      </c>
      <c r="J1368" s="28" t="s">
        <v>8674</v>
      </c>
      <c r="K1368" s="28" t="s">
        <v>8843</v>
      </c>
      <c r="L1368" s="28" t="s">
        <v>9716</v>
      </c>
      <c r="M1368" s="28" t="s">
        <v>4243</v>
      </c>
      <c r="N1368" s="28" t="s">
        <v>8038</v>
      </c>
      <c r="O1368" s="28" t="s">
        <v>9679</v>
      </c>
      <c r="P1368" s="29" t="str">
        <f t="array" ref="P1368">IFERROR(XLOOKUP(A1368, '2_Capability_Map'!$C$2:$C$200, '2_Capability_Map'!$M$2:$M$200, "Active"), "Active")</f>
        <v>Active</v>
      </c>
    </row>
    <row r="1369" ht="15.75" customHeight="1">
      <c r="A1369" s="28" t="s">
        <v>444</v>
      </c>
      <c r="B1369" s="28" t="s">
        <v>445</v>
      </c>
      <c r="C1369" s="28" t="s">
        <v>8174</v>
      </c>
      <c r="D1369" s="28" t="s">
        <v>8175</v>
      </c>
      <c r="E1369" s="28" t="s">
        <v>9682</v>
      </c>
      <c r="F1369" s="34" t="s">
        <v>8011</v>
      </c>
      <c r="G1369" s="28" t="s">
        <v>8757</v>
      </c>
      <c r="H1369" s="42" t="s">
        <v>8672</v>
      </c>
      <c r="I1369" s="28" t="s">
        <v>9683</v>
      </c>
      <c r="J1369" s="28" t="s">
        <v>8674</v>
      </c>
      <c r="K1369" s="28" t="s">
        <v>8843</v>
      </c>
      <c r="L1369" s="28" t="s">
        <v>9716</v>
      </c>
      <c r="M1369" s="28" t="s">
        <v>4243</v>
      </c>
      <c r="N1369" s="28" t="s">
        <v>9684</v>
      </c>
      <c r="O1369" s="28" t="s">
        <v>9679</v>
      </c>
      <c r="P1369" s="29" t="str">
        <f t="array" ref="P1369">IFERROR(XLOOKUP(A1369, '2_Capability_Map'!$C$2:$C$200, '2_Capability_Map'!$M$2:$M$200, "Active"), "Active")</f>
        <v>Active</v>
      </c>
    </row>
    <row r="1370" ht="15.75" customHeight="1">
      <c r="A1370" s="28" t="s">
        <v>450</v>
      </c>
      <c r="B1370" s="28" t="s">
        <v>451</v>
      </c>
      <c r="C1370" s="28" t="s">
        <v>8174</v>
      </c>
      <c r="D1370" s="28" t="s">
        <v>8175</v>
      </c>
      <c r="E1370" s="28" t="s">
        <v>9676</v>
      </c>
      <c r="F1370" s="34" t="s">
        <v>8011</v>
      </c>
      <c r="G1370" s="28" t="s">
        <v>8757</v>
      </c>
      <c r="H1370" s="42" t="s">
        <v>8672</v>
      </c>
      <c r="I1370" s="28" t="s">
        <v>9677</v>
      </c>
      <c r="J1370" s="28" t="s">
        <v>8674</v>
      </c>
      <c r="K1370" s="28" t="s">
        <v>8845</v>
      </c>
      <c r="L1370" s="28" t="s">
        <v>2824</v>
      </c>
      <c r="M1370" s="28" t="s">
        <v>8669</v>
      </c>
      <c r="N1370" s="28" t="s">
        <v>8186</v>
      </c>
      <c r="O1370" s="28" t="s">
        <v>9679</v>
      </c>
      <c r="P1370" s="29" t="str">
        <f t="array" ref="P1370">IFERROR(XLOOKUP(A1370, '2_Capability_Map'!$C$2:$C$200, '2_Capability_Map'!$M$2:$M$200, "Active"), "Active")</f>
        <v>Active</v>
      </c>
    </row>
    <row r="1371" ht="15.75" customHeight="1">
      <c r="A1371" s="28" t="s">
        <v>450</v>
      </c>
      <c r="B1371" s="28" t="s">
        <v>451</v>
      </c>
      <c r="C1371" s="28" t="s">
        <v>8174</v>
      </c>
      <c r="D1371" s="28" t="s">
        <v>8175</v>
      </c>
      <c r="E1371" s="28" t="s">
        <v>9689</v>
      </c>
      <c r="F1371" s="34" t="s">
        <v>8011</v>
      </c>
      <c r="G1371" s="28" t="s">
        <v>8736</v>
      </c>
      <c r="H1371" s="43" t="s">
        <v>8747</v>
      </c>
      <c r="I1371" s="28" t="s">
        <v>9690</v>
      </c>
      <c r="J1371" s="28" t="s">
        <v>8749</v>
      </c>
      <c r="K1371" s="28" t="s">
        <v>9718</v>
      </c>
      <c r="L1371" s="28" t="s">
        <v>2867</v>
      </c>
      <c r="M1371" s="28" t="s">
        <v>8669</v>
      </c>
      <c r="N1371" s="28" t="s">
        <v>8068</v>
      </c>
      <c r="O1371" s="28" t="s">
        <v>9679</v>
      </c>
      <c r="P1371" s="29" t="str">
        <f t="array" ref="P1371">IFERROR(XLOOKUP(A1371, '2_Capability_Map'!$C$2:$C$200, '2_Capability_Map'!$M$2:$M$200, "Active"), "Active")</f>
        <v>Active</v>
      </c>
    </row>
    <row r="1372" ht="15.75" customHeight="1">
      <c r="A1372" s="28" t="s">
        <v>450</v>
      </c>
      <c r="B1372" s="28" t="s">
        <v>451</v>
      </c>
      <c r="C1372" s="28" t="s">
        <v>8174</v>
      </c>
      <c r="D1372" s="28" t="s">
        <v>8175</v>
      </c>
      <c r="E1372" s="28" t="s">
        <v>9680</v>
      </c>
      <c r="F1372" s="34" t="s">
        <v>8011</v>
      </c>
      <c r="G1372" s="28" t="s">
        <v>8757</v>
      </c>
      <c r="H1372" s="42" t="s">
        <v>8672</v>
      </c>
      <c r="I1372" s="28" t="s">
        <v>9681</v>
      </c>
      <c r="J1372" s="28" t="s">
        <v>8674</v>
      </c>
      <c r="K1372" s="28" t="s">
        <v>8845</v>
      </c>
      <c r="L1372" s="28" t="s">
        <v>2824</v>
      </c>
      <c r="M1372" s="28" t="s">
        <v>8669</v>
      </c>
      <c r="N1372" s="28" t="s">
        <v>8038</v>
      </c>
      <c r="O1372" s="28" t="s">
        <v>9679</v>
      </c>
      <c r="P1372" s="29" t="str">
        <f t="array" ref="P1372">IFERROR(XLOOKUP(A1372, '2_Capability_Map'!$C$2:$C$200, '2_Capability_Map'!$M$2:$M$200, "Active"), "Active")</f>
        <v>Active</v>
      </c>
    </row>
    <row r="1373" ht="15.75" customHeight="1">
      <c r="A1373" s="28" t="s">
        <v>450</v>
      </c>
      <c r="B1373" s="28" t="s">
        <v>451</v>
      </c>
      <c r="C1373" s="28" t="s">
        <v>8174</v>
      </c>
      <c r="D1373" s="28" t="s">
        <v>8175</v>
      </c>
      <c r="E1373" s="28" t="s">
        <v>9682</v>
      </c>
      <c r="F1373" s="34" t="s">
        <v>8011</v>
      </c>
      <c r="G1373" s="28" t="s">
        <v>8757</v>
      </c>
      <c r="H1373" s="42" t="s">
        <v>8672</v>
      </c>
      <c r="I1373" s="28" t="s">
        <v>9683</v>
      </c>
      <c r="J1373" s="28" t="s">
        <v>8674</v>
      </c>
      <c r="K1373" s="28" t="s">
        <v>8845</v>
      </c>
      <c r="L1373" s="28" t="s">
        <v>2824</v>
      </c>
      <c r="M1373" s="28" t="s">
        <v>8669</v>
      </c>
      <c r="N1373" s="28" t="s">
        <v>9684</v>
      </c>
      <c r="O1373" s="28" t="s">
        <v>9679</v>
      </c>
      <c r="P1373" s="29" t="str">
        <f t="array" ref="P1373">IFERROR(XLOOKUP(A1373, '2_Capability_Map'!$C$2:$C$200, '2_Capability_Map'!$M$2:$M$200, "Active"), "Active")</f>
        <v>Active</v>
      </c>
    </row>
    <row r="1374" ht="15.75" customHeight="1">
      <c r="A1374" s="28" t="s">
        <v>455</v>
      </c>
      <c r="B1374" s="28" t="s">
        <v>456</v>
      </c>
      <c r="C1374" s="28" t="s">
        <v>8174</v>
      </c>
      <c r="D1374" s="28" t="s">
        <v>8175</v>
      </c>
      <c r="E1374" s="28" t="s">
        <v>9676</v>
      </c>
      <c r="F1374" s="34" t="s">
        <v>8011</v>
      </c>
      <c r="G1374" s="28" t="s">
        <v>8757</v>
      </c>
      <c r="H1374" s="42" t="s">
        <v>8672</v>
      </c>
      <c r="I1374" s="28" t="s">
        <v>9677</v>
      </c>
      <c r="J1374" s="28" t="s">
        <v>8674</v>
      </c>
      <c r="K1374" s="28" t="s">
        <v>8847</v>
      </c>
      <c r="L1374" s="28" t="s">
        <v>2894</v>
      </c>
      <c r="M1374" s="28" t="s">
        <v>8669</v>
      </c>
      <c r="N1374" s="28" t="s">
        <v>8186</v>
      </c>
      <c r="O1374" s="28" t="s">
        <v>9679</v>
      </c>
      <c r="P1374" s="29" t="str">
        <f t="array" ref="P1374">IFERROR(XLOOKUP(A1374, '2_Capability_Map'!$C$2:$C$200, '2_Capability_Map'!$M$2:$M$200, "Active"), "Active")</f>
        <v>Active</v>
      </c>
    </row>
    <row r="1375" ht="15.75" customHeight="1">
      <c r="A1375" s="28" t="s">
        <v>455</v>
      </c>
      <c r="B1375" s="28" t="s">
        <v>456</v>
      </c>
      <c r="C1375" s="28" t="s">
        <v>8174</v>
      </c>
      <c r="D1375" s="28" t="s">
        <v>8175</v>
      </c>
      <c r="E1375" s="28" t="s">
        <v>9689</v>
      </c>
      <c r="F1375" s="34" t="s">
        <v>8011</v>
      </c>
      <c r="G1375" s="28" t="s">
        <v>8736</v>
      </c>
      <c r="H1375" s="43" t="s">
        <v>8747</v>
      </c>
      <c r="I1375" s="28" t="s">
        <v>9690</v>
      </c>
      <c r="J1375" s="28" t="s">
        <v>8749</v>
      </c>
      <c r="K1375" s="28" t="s">
        <v>9719</v>
      </c>
      <c r="L1375" s="28" t="s">
        <v>2896</v>
      </c>
      <c r="M1375" s="28" t="s">
        <v>8669</v>
      </c>
      <c r="N1375" s="28" t="s">
        <v>8068</v>
      </c>
      <c r="O1375" s="28" t="s">
        <v>9679</v>
      </c>
      <c r="P1375" s="29" t="str">
        <f t="array" ref="P1375">IFERROR(XLOOKUP(A1375, '2_Capability_Map'!$C$2:$C$200, '2_Capability_Map'!$M$2:$M$200, "Active"), "Active")</f>
        <v>Active</v>
      </c>
    </row>
    <row r="1376" ht="15.75" customHeight="1">
      <c r="A1376" s="28" t="s">
        <v>455</v>
      </c>
      <c r="B1376" s="28" t="s">
        <v>456</v>
      </c>
      <c r="C1376" s="28" t="s">
        <v>8174</v>
      </c>
      <c r="D1376" s="28" t="s">
        <v>8175</v>
      </c>
      <c r="E1376" s="28" t="s">
        <v>9680</v>
      </c>
      <c r="F1376" s="34" t="s">
        <v>8011</v>
      </c>
      <c r="G1376" s="28" t="s">
        <v>8757</v>
      </c>
      <c r="H1376" s="42" t="s">
        <v>8672</v>
      </c>
      <c r="I1376" s="28" t="s">
        <v>9681</v>
      </c>
      <c r="J1376" s="28" t="s">
        <v>8674</v>
      </c>
      <c r="K1376" s="28" t="s">
        <v>8847</v>
      </c>
      <c r="L1376" s="28" t="s">
        <v>2894</v>
      </c>
      <c r="M1376" s="28" t="s">
        <v>8669</v>
      </c>
      <c r="N1376" s="28" t="s">
        <v>8038</v>
      </c>
      <c r="O1376" s="28" t="s">
        <v>9679</v>
      </c>
      <c r="P1376" s="29" t="str">
        <f t="array" ref="P1376">IFERROR(XLOOKUP(A1376, '2_Capability_Map'!$C$2:$C$200, '2_Capability_Map'!$M$2:$M$200, "Active"), "Active")</f>
        <v>Active</v>
      </c>
    </row>
    <row r="1377" ht="15.75" customHeight="1">
      <c r="A1377" s="28" t="s">
        <v>455</v>
      </c>
      <c r="B1377" s="28" t="s">
        <v>456</v>
      </c>
      <c r="C1377" s="28" t="s">
        <v>8174</v>
      </c>
      <c r="D1377" s="28" t="s">
        <v>8175</v>
      </c>
      <c r="E1377" s="28" t="s">
        <v>9682</v>
      </c>
      <c r="F1377" s="34" t="s">
        <v>8011</v>
      </c>
      <c r="G1377" s="28" t="s">
        <v>8757</v>
      </c>
      <c r="H1377" s="42" t="s">
        <v>8672</v>
      </c>
      <c r="I1377" s="28" t="s">
        <v>9683</v>
      </c>
      <c r="J1377" s="28" t="s">
        <v>8674</v>
      </c>
      <c r="K1377" s="28" t="s">
        <v>8847</v>
      </c>
      <c r="L1377" s="28" t="s">
        <v>2894</v>
      </c>
      <c r="M1377" s="28" t="s">
        <v>8669</v>
      </c>
      <c r="N1377" s="28" t="s">
        <v>9684</v>
      </c>
      <c r="O1377" s="28" t="s">
        <v>9679</v>
      </c>
      <c r="P1377" s="29" t="str">
        <f t="array" ref="P1377">IFERROR(XLOOKUP(A1377, '2_Capability_Map'!$C$2:$C$200, '2_Capability_Map'!$M$2:$M$200, "Active"), "Active")</f>
        <v>Active</v>
      </c>
    </row>
    <row r="1378" ht="15.75" customHeight="1">
      <c r="A1378" s="28" t="s">
        <v>381</v>
      </c>
      <c r="B1378" s="28" t="s">
        <v>382</v>
      </c>
      <c r="C1378" s="28" t="s">
        <v>8218</v>
      </c>
      <c r="D1378" s="28" t="s">
        <v>8219</v>
      </c>
      <c r="E1378" s="28" t="s">
        <v>9720</v>
      </c>
      <c r="F1378" s="34" t="s">
        <v>8011</v>
      </c>
      <c r="G1378" s="28" t="s">
        <v>8739</v>
      </c>
      <c r="H1378" s="30" t="s">
        <v>8758</v>
      </c>
      <c r="I1378" s="28" t="s">
        <v>9721</v>
      </c>
      <c r="J1378" s="28" t="s">
        <v>8674</v>
      </c>
      <c r="K1378" s="28" t="s">
        <v>8797</v>
      </c>
      <c r="L1378" s="28" t="s">
        <v>2550</v>
      </c>
      <c r="M1378" s="28" t="s">
        <v>8669</v>
      </c>
      <c r="N1378" s="28" t="s">
        <v>8230</v>
      </c>
      <c r="O1378" s="28" t="s">
        <v>9679</v>
      </c>
      <c r="P1378" s="29" t="str">
        <f t="array" ref="P1378">IFERROR(XLOOKUP(A1378, '2_Capability_Map'!$C$2:$C$200, '2_Capability_Map'!$M$2:$M$200, "Active"), "Active")</f>
        <v>Active</v>
      </c>
    </row>
    <row r="1379" ht="15.75" customHeight="1">
      <c r="A1379" s="28" t="s">
        <v>539</v>
      </c>
      <c r="B1379" s="28" t="s">
        <v>540</v>
      </c>
      <c r="C1379" s="28" t="s">
        <v>8218</v>
      </c>
      <c r="D1379" s="28" t="s">
        <v>8219</v>
      </c>
      <c r="E1379" s="28" t="s">
        <v>9722</v>
      </c>
      <c r="F1379" s="34" t="s">
        <v>8011</v>
      </c>
      <c r="G1379" s="28" t="s">
        <v>8739</v>
      </c>
      <c r="H1379" s="30" t="s">
        <v>8758</v>
      </c>
      <c r="I1379" s="28" t="s">
        <v>9723</v>
      </c>
      <c r="J1379" s="28" t="s">
        <v>8674</v>
      </c>
      <c r="K1379" s="28" t="s">
        <v>9724</v>
      </c>
      <c r="L1379" s="28" t="s">
        <v>9725</v>
      </c>
      <c r="M1379" s="28" t="s">
        <v>8969</v>
      </c>
      <c r="N1379" s="28" t="s">
        <v>8038</v>
      </c>
      <c r="O1379" s="28" t="s">
        <v>9679</v>
      </c>
      <c r="P1379" s="29" t="str">
        <f t="array" ref="P1379">IFERROR(XLOOKUP(A1379, '2_Capability_Map'!$C$2:$C$200, '2_Capability_Map'!$M$2:$M$200, "Active"), "Active")</f>
        <v>Active</v>
      </c>
    </row>
    <row r="1380" ht="15.75" customHeight="1">
      <c r="A1380" s="28" t="s">
        <v>547</v>
      </c>
      <c r="B1380" s="28" t="s">
        <v>548</v>
      </c>
      <c r="C1380" s="28" t="s">
        <v>8218</v>
      </c>
      <c r="D1380" s="28" t="s">
        <v>8219</v>
      </c>
      <c r="E1380" s="28" t="s">
        <v>9722</v>
      </c>
      <c r="F1380" s="34" t="s">
        <v>8011</v>
      </c>
      <c r="G1380" s="28" t="s">
        <v>8739</v>
      </c>
      <c r="H1380" s="30" t="s">
        <v>8758</v>
      </c>
      <c r="I1380" s="28" t="s">
        <v>9723</v>
      </c>
      <c r="J1380" s="28" t="s">
        <v>8674</v>
      </c>
      <c r="K1380" s="28" t="s">
        <v>9726</v>
      </c>
      <c r="L1380" s="28" t="s">
        <v>9727</v>
      </c>
      <c r="M1380" s="28" t="s">
        <v>8669</v>
      </c>
      <c r="N1380" s="28" t="s">
        <v>8038</v>
      </c>
      <c r="O1380" s="28" t="s">
        <v>9679</v>
      </c>
      <c r="P1380" s="29" t="str">
        <f t="array" ref="P1380">IFERROR(XLOOKUP(A1380, '2_Capability_Map'!$C$2:$C$200, '2_Capability_Map'!$M$2:$M$200, "Active"), "Active")</f>
        <v>Active</v>
      </c>
    </row>
    <row r="1381" ht="15.75" customHeight="1">
      <c r="A1381" s="28" t="s">
        <v>552</v>
      </c>
      <c r="B1381" s="28" t="s">
        <v>553</v>
      </c>
      <c r="C1381" s="28" t="s">
        <v>8218</v>
      </c>
      <c r="D1381" s="28" t="s">
        <v>8219</v>
      </c>
      <c r="E1381" s="28" t="s">
        <v>9722</v>
      </c>
      <c r="F1381" s="34" t="s">
        <v>8011</v>
      </c>
      <c r="G1381" s="28" t="s">
        <v>8739</v>
      </c>
      <c r="H1381" s="30" t="s">
        <v>8758</v>
      </c>
      <c r="I1381" s="28" t="s">
        <v>9723</v>
      </c>
      <c r="J1381" s="28" t="s">
        <v>8674</v>
      </c>
      <c r="K1381" s="28" t="s">
        <v>9728</v>
      </c>
      <c r="L1381" s="28" t="s">
        <v>9729</v>
      </c>
      <c r="M1381" s="28" t="s">
        <v>8978</v>
      </c>
      <c r="N1381" s="28" t="s">
        <v>8038</v>
      </c>
      <c r="O1381" s="28" t="s">
        <v>9679</v>
      </c>
      <c r="P1381" s="29" t="str">
        <f t="array" ref="P1381">IFERROR(XLOOKUP(A1381, '2_Capability_Map'!$C$2:$C$200, '2_Capability_Map'!$M$2:$M$200, "Active"), "Active")</f>
        <v>Active</v>
      </c>
    </row>
    <row r="1382" ht="15.75" customHeight="1">
      <c r="A1382" s="28" t="s">
        <v>557</v>
      </c>
      <c r="B1382" s="28" t="s">
        <v>558</v>
      </c>
      <c r="C1382" s="28" t="s">
        <v>8218</v>
      </c>
      <c r="D1382" s="28" t="s">
        <v>8219</v>
      </c>
      <c r="E1382" s="28" t="s">
        <v>9722</v>
      </c>
      <c r="F1382" s="34" t="s">
        <v>8011</v>
      </c>
      <c r="G1382" s="28" t="s">
        <v>8739</v>
      </c>
      <c r="H1382" s="30" t="s">
        <v>8758</v>
      </c>
      <c r="I1382" s="28" t="s">
        <v>9723</v>
      </c>
      <c r="J1382" s="28" t="s">
        <v>8674</v>
      </c>
      <c r="K1382" s="28" t="s">
        <v>9730</v>
      </c>
      <c r="L1382" s="28" t="s">
        <v>9731</v>
      </c>
      <c r="M1382" s="28" t="s">
        <v>8983</v>
      </c>
      <c r="N1382" s="28" t="s">
        <v>8038</v>
      </c>
      <c r="O1382" s="28" t="s">
        <v>9679</v>
      </c>
      <c r="P1382" s="29" t="str">
        <f t="array" ref="P1382">IFERROR(XLOOKUP(A1382, '2_Capability_Map'!$C$2:$C$200, '2_Capability_Map'!$M$2:$M$200, "Active"), "Active")</f>
        <v>Active</v>
      </c>
    </row>
    <row r="1383" ht="15.75" customHeight="1">
      <c r="A1383" s="28" t="s">
        <v>562</v>
      </c>
      <c r="B1383" s="28" t="s">
        <v>563</v>
      </c>
      <c r="C1383" s="28" t="s">
        <v>8218</v>
      </c>
      <c r="D1383" s="28" t="s">
        <v>8219</v>
      </c>
      <c r="E1383" s="28" t="s">
        <v>9722</v>
      </c>
      <c r="F1383" s="34" t="s">
        <v>8011</v>
      </c>
      <c r="G1383" s="28" t="s">
        <v>8739</v>
      </c>
      <c r="H1383" s="30" t="s">
        <v>8758</v>
      </c>
      <c r="I1383" s="28" t="s">
        <v>9723</v>
      </c>
      <c r="J1383" s="28" t="s">
        <v>8674</v>
      </c>
      <c r="K1383" s="28" t="s">
        <v>9732</v>
      </c>
      <c r="L1383" s="28" t="s">
        <v>9733</v>
      </c>
      <c r="M1383" s="28" t="s">
        <v>8988</v>
      </c>
      <c r="N1383" s="28" t="s">
        <v>8038</v>
      </c>
      <c r="O1383" s="28" t="s">
        <v>9679</v>
      </c>
      <c r="P1383" s="29" t="str">
        <f t="array" ref="P1383">IFERROR(XLOOKUP(A1383, '2_Capability_Map'!$C$2:$C$200, '2_Capability_Map'!$M$2:$M$200, "Active"), "Active")</f>
        <v>Active</v>
      </c>
    </row>
    <row r="1384" ht="15.75" customHeight="1">
      <c r="A1384" s="28" t="s">
        <v>567</v>
      </c>
      <c r="B1384" s="28" t="s">
        <v>568</v>
      </c>
      <c r="C1384" s="28" t="s">
        <v>8218</v>
      </c>
      <c r="D1384" s="28" t="s">
        <v>8219</v>
      </c>
      <c r="E1384" s="28" t="s">
        <v>9722</v>
      </c>
      <c r="F1384" s="34" t="s">
        <v>8011</v>
      </c>
      <c r="G1384" s="28" t="s">
        <v>8739</v>
      </c>
      <c r="H1384" s="30" t="s">
        <v>8758</v>
      </c>
      <c r="I1384" s="28" t="s">
        <v>9723</v>
      </c>
      <c r="J1384" s="28" t="s">
        <v>8674</v>
      </c>
      <c r="K1384" s="28" t="s">
        <v>9734</v>
      </c>
      <c r="L1384" s="28" t="s">
        <v>9735</v>
      </c>
      <c r="M1384" s="28" t="s">
        <v>8669</v>
      </c>
      <c r="N1384" s="28" t="s">
        <v>8038</v>
      </c>
      <c r="O1384" s="28" t="s">
        <v>9679</v>
      </c>
      <c r="P1384" s="29" t="str">
        <f t="array" ref="P1384">IFERROR(XLOOKUP(A1384, '2_Capability_Map'!$C$2:$C$200, '2_Capability_Map'!$M$2:$M$200, "Active"), "Active")</f>
        <v>Active</v>
      </c>
    </row>
    <row r="1385" ht="15.75" customHeight="1">
      <c r="A1385" s="28" t="s">
        <v>572</v>
      </c>
      <c r="B1385" s="28" t="s">
        <v>573</v>
      </c>
      <c r="C1385" s="28" t="s">
        <v>8218</v>
      </c>
      <c r="D1385" s="28" t="s">
        <v>8219</v>
      </c>
      <c r="E1385" s="28" t="s">
        <v>9722</v>
      </c>
      <c r="F1385" s="34" t="s">
        <v>8011</v>
      </c>
      <c r="G1385" s="28" t="s">
        <v>8739</v>
      </c>
      <c r="H1385" s="30" t="s">
        <v>8758</v>
      </c>
      <c r="I1385" s="28" t="s">
        <v>9723</v>
      </c>
      <c r="J1385" s="28" t="s">
        <v>8674</v>
      </c>
      <c r="K1385" s="28" t="s">
        <v>9736</v>
      </c>
      <c r="L1385" s="28" t="s">
        <v>2971</v>
      </c>
      <c r="M1385" s="28" t="s">
        <v>8669</v>
      </c>
      <c r="N1385" s="28" t="s">
        <v>8038</v>
      </c>
      <c r="O1385" s="28" t="s">
        <v>9679</v>
      </c>
      <c r="P1385" s="29" t="str">
        <f t="array" ref="P1385">IFERROR(XLOOKUP(A1385, '2_Capability_Map'!$C$2:$C$200, '2_Capability_Map'!$M$2:$M$200, "Active"), "Active")</f>
        <v>Active</v>
      </c>
    </row>
    <row r="1386" ht="15.75" customHeight="1">
      <c r="A1386" s="28" t="s">
        <v>577</v>
      </c>
      <c r="B1386" s="28" t="s">
        <v>578</v>
      </c>
      <c r="C1386" s="28" t="s">
        <v>8218</v>
      </c>
      <c r="D1386" s="28" t="s">
        <v>8219</v>
      </c>
      <c r="E1386" s="28" t="s">
        <v>9722</v>
      </c>
      <c r="F1386" s="34" t="s">
        <v>8011</v>
      </c>
      <c r="G1386" s="28" t="s">
        <v>8739</v>
      </c>
      <c r="H1386" s="30" t="s">
        <v>8758</v>
      </c>
      <c r="I1386" s="28" t="s">
        <v>9723</v>
      </c>
      <c r="J1386" s="28" t="s">
        <v>8674</v>
      </c>
      <c r="K1386" s="28" t="s">
        <v>9737</v>
      </c>
      <c r="L1386" s="28" t="s">
        <v>3034</v>
      </c>
      <c r="M1386" s="28" t="s">
        <v>8669</v>
      </c>
      <c r="N1386" s="28" t="s">
        <v>8038</v>
      </c>
      <c r="O1386" s="28" t="s">
        <v>9679</v>
      </c>
      <c r="P1386" s="29" t="str">
        <f t="array" ref="P1386">IFERROR(XLOOKUP(A1386, '2_Capability_Map'!$C$2:$C$200, '2_Capability_Map'!$M$2:$M$200, "Active"), "Active")</f>
        <v>Active</v>
      </c>
    </row>
    <row r="1387" ht="15.75" customHeight="1">
      <c r="A1387" s="28" t="s">
        <v>583</v>
      </c>
      <c r="B1387" s="28" t="s">
        <v>584</v>
      </c>
      <c r="C1387" s="28" t="s">
        <v>8218</v>
      </c>
      <c r="D1387" s="28" t="s">
        <v>8219</v>
      </c>
      <c r="E1387" s="28" t="s">
        <v>9722</v>
      </c>
      <c r="F1387" s="34" t="s">
        <v>8011</v>
      </c>
      <c r="G1387" s="28" t="s">
        <v>8739</v>
      </c>
      <c r="H1387" s="30" t="s">
        <v>8758</v>
      </c>
      <c r="I1387" s="28" t="s">
        <v>9723</v>
      </c>
      <c r="J1387" s="28" t="s">
        <v>8674</v>
      </c>
      <c r="K1387" s="28" t="s">
        <v>9033</v>
      </c>
      <c r="L1387" s="28" t="s">
        <v>9738</v>
      </c>
      <c r="M1387" s="28" t="s">
        <v>8669</v>
      </c>
      <c r="N1387" s="28" t="s">
        <v>8038</v>
      </c>
      <c r="O1387" s="28" t="s">
        <v>9679</v>
      </c>
      <c r="P1387" s="29" t="str">
        <f t="array" ref="P1387">IFERROR(XLOOKUP(A1387, '2_Capability_Map'!$C$2:$C$200, '2_Capability_Map'!$M$2:$M$200, "Active"), "Active")</f>
        <v>Active</v>
      </c>
    </row>
    <row r="1388" ht="15.75" customHeight="1">
      <c r="A1388" s="28" t="s">
        <v>591</v>
      </c>
      <c r="B1388" s="28" t="s">
        <v>592</v>
      </c>
      <c r="C1388" s="28" t="s">
        <v>8218</v>
      </c>
      <c r="D1388" s="28" t="s">
        <v>8219</v>
      </c>
      <c r="E1388" s="28" t="s">
        <v>9722</v>
      </c>
      <c r="F1388" s="34" t="s">
        <v>8011</v>
      </c>
      <c r="G1388" s="28" t="s">
        <v>8739</v>
      </c>
      <c r="H1388" s="30" t="s">
        <v>8758</v>
      </c>
      <c r="I1388" s="28" t="s">
        <v>9723</v>
      </c>
      <c r="J1388" s="28" t="s">
        <v>8674</v>
      </c>
      <c r="K1388" s="28" t="s">
        <v>9044</v>
      </c>
      <c r="L1388" s="28" t="s">
        <v>4628</v>
      </c>
      <c r="M1388" s="28" t="s">
        <v>4627</v>
      </c>
      <c r="N1388" s="28" t="s">
        <v>8038</v>
      </c>
      <c r="O1388" s="28" t="s">
        <v>9679</v>
      </c>
      <c r="P1388" s="29" t="str">
        <f t="array" ref="P1388">IFERROR(XLOOKUP(A1388, '2_Capability_Map'!$C$2:$C$200, '2_Capability_Map'!$M$2:$M$200, "Active"), "Active")</f>
        <v>Active</v>
      </c>
    </row>
    <row r="1389" ht="15.75" customHeight="1">
      <c r="A1389" s="28" t="s">
        <v>596</v>
      </c>
      <c r="B1389" s="28" t="s">
        <v>597</v>
      </c>
      <c r="C1389" s="28" t="s">
        <v>8218</v>
      </c>
      <c r="D1389" s="28" t="s">
        <v>8219</v>
      </c>
      <c r="E1389" s="28" t="s">
        <v>9722</v>
      </c>
      <c r="F1389" s="34" t="s">
        <v>8011</v>
      </c>
      <c r="G1389" s="28" t="s">
        <v>8739</v>
      </c>
      <c r="H1389" s="30" t="s">
        <v>8758</v>
      </c>
      <c r="I1389" s="28" t="s">
        <v>9723</v>
      </c>
      <c r="J1389" s="28" t="s">
        <v>8674</v>
      </c>
      <c r="K1389" s="28" t="s">
        <v>9055</v>
      </c>
      <c r="L1389" s="28" t="s">
        <v>4668</v>
      </c>
      <c r="M1389" s="28" t="s">
        <v>4667</v>
      </c>
      <c r="N1389" s="28" t="s">
        <v>8038</v>
      </c>
      <c r="O1389" s="28" t="s">
        <v>9679</v>
      </c>
      <c r="P1389" s="29" t="str">
        <f t="array" ref="P1389">IFERROR(XLOOKUP(A1389, '2_Capability_Map'!$C$2:$C$200, '2_Capability_Map'!$M$2:$M$200, "Active"), "Active")</f>
        <v>Active</v>
      </c>
    </row>
    <row r="1390" ht="15.75" customHeight="1">
      <c r="A1390" s="28" t="s">
        <v>601</v>
      </c>
      <c r="B1390" s="28" t="s">
        <v>602</v>
      </c>
      <c r="C1390" s="28" t="s">
        <v>8218</v>
      </c>
      <c r="D1390" s="28" t="s">
        <v>8219</v>
      </c>
      <c r="E1390" s="28" t="s">
        <v>9722</v>
      </c>
      <c r="F1390" s="34" t="s">
        <v>8011</v>
      </c>
      <c r="G1390" s="28" t="s">
        <v>8739</v>
      </c>
      <c r="H1390" s="30" t="s">
        <v>8758</v>
      </c>
      <c r="I1390" s="28" t="s">
        <v>9723</v>
      </c>
      <c r="J1390" s="28" t="s">
        <v>8674</v>
      </c>
      <c r="K1390" s="28" t="s">
        <v>9064</v>
      </c>
      <c r="L1390" s="28" t="s">
        <v>3060</v>
      </c>
      <c r="M1390" s="28" t="s">
        <v>8669</v>
      </c>
      <c r="N1390" s="28" t="s">
        <v>8038</v>
      </c>
      <c r="O1390" s="28" t="s">
        <v>9679</v>
      </c>
      <c r="P1390" s="29" t="str">
        <f t="array" ref="P1390">IFERROR(XLOOKUP(A1390, '2_Capability_Map'!$C$2:$C$200, '2_Capability_Map'!$M$2:$M$200, "Active"), "Active")</f>
        <v>Active</v>
      </c>
    </row>
    <row r="1391" ht="15.75" customHeight="1">
      <c r="A1391" s="28" t="s">
        <v>606</v>
      </c>
      <c r="B1391" s="28" t="s">
        <v>607</v>
      </c>
      <c r="C1391" s="28" t="s">
        <v>8218</v>
      </c>
      <c r="D1391" s="28" t="s">
        <v>8219</v>
      </c>
      <c r="E1391" s="28" t="s">
        <v>9722</v>
      </c>
      <c r="F1391" s="34" t="s">
        <v>8011</v>
      </c>
      <c r="G1391" s="28" t="s">
        <v>8739</v>
      </c>
      <c r="H1391" s="30" t="s">
        <v>8758</v>
      </c>
      <c r="I1391" s="28" t="s">
        <v>9723</v>
      </c>
      <c r="J1391" s="28" t="s">
        <v>8674</v>
      </c>
      <c r="K1391" s="28" t="s">
        <v>9075</v>
      </c>
      <c r="L1391" s="28" t="s">
        <v>4686</v>
      </c>
      <c r="M1391" s="28" t="s">
        <v>4685</v>
      </c>
      <c r="N1391" s="28" t="s">
        <v>8038</v>
      </c>
      <c r="O1391" s="28" t="s">
        <v>9679</v>
      </c>
      <c r="P1391" s="29" t="str">
        <f t="array" ref="P1391">IFERROR(XLOOKUP(A1391, '2_Capability_Map'!$C$2:$C$200, '2_Capability_Map'!$M$2:$M$200, "Active"), "Active")</f>
        <v>Active</v>
      </c>
    </row>
    <row r="1392" ht="15.75" customHeight="1">
      <c r="A1392" s="28" t="s">
        <v>612</v>
      </c>
      <c r="B1392" s="28" t="s">
        <v>613</v>
      </c>
      <c r="C1392" s="28" t="s">
        <v>8218</v>
      </c>
      <c r="D1392" s="28" t="s">
        <v>8219</v>
      </c>
      <c r="E1392" s="28" t="s">
        <v>9722</v>
      </c>
      <c r="F1392" s="34" t="s">
        <v>8011</v>
      </c>
      <c r="G1392" s="28" t="s">
        <v>8739</v>
      </c>
      <c r="H1392" s="30" t="s">
        <v>8758</v>
      </c>
      <c r="I1392" s="28" t="s">
        <v>9723</v>
      </c>
      <c r="J1392" s="28" t="s">
        <v>8674</v>
      </c>
      <c r="K1392" s="28" t="s">
        <v>9739</v>
      </c>
      <c r="L1392" s="28" t="s">
        <v>4716</v>
      </c>
      <c r="M1392" s="28" t="s">
        <v>8669</v>
      </c>
      <c r="N1392" s="28" t="s">
        <v>8038</v>
      </c>
      <c r="O1392" s="28" t="s">
        <v>9679</v>
      </c>
      <c r="P1392" s="29" t="str">
        <f t="array" ref="P1392">IFERROR(XLOOKUP(A1392, '2_Capability_Map'!$C$2:$C$200, '2_Capability_Map'!$M$2:$M$200, "Active"), "Active")</f>
        <v>Active</v>
      </c>
    </row>
    <row r="1393" ht="15.75" customHeight="1">
      <c r="A1393" s="28" t="s">
        <v>620</v>
      </c>
      <c r="B1393" s="28" t="s">
        <v>621</v>
      </c>
      <c r="C1393" s="28" t="s">
        <v>8218</v>
      </c>
      <c r="D1393" s="28" t="s">
        <v>8219</v>
      </c>
      <c r="E1393" s="28" t="s">
        <v>9722</v>
      </c>
      <c r="F1393" s="34" t="s">
        <v>8011</v>
      </c>
      <c r="G1393" s="28" t="s">
        <v>8739</v>
      </c>
      <c r="H1393" s="30" t="s">
        <v>8758</v>
      </c>
      <c r="I1393" s="28" t="s">
        <v>9723</v>
      </c>
      <c r="J1393" s="28" t="s">
        <v>8674</v>
      </c>
      <c r="K1393" s="28" t="s">
        <v>9740</v>
      </c>
      <c r="L1393" s="28" t="s">
        <v>9119</v>
      </c>
      <c r="M1393" s="28" t="s">
        <v>8669</v>
      </c>
      <c r="N1393" s="28" t="s">
        <v>8038</v>
      </c>
      <c r="O1393" s="28" t="s">
        <v>9679</v>
      </c>
      <c r="P1393" s="29" t="str">
        <f t="array" ref="P1393">IFERROR(XLOOKUP(A1393, '2_Capability_Map'!$C$2:$C$200, '2_Capability_Map'!$M$2:$M$200, "Active"), "Active")</f>
        <v>Active</v>
      </c>
    </row>
    <row r="1394" ht="15.75" customHeight="1">
      <c r="A1394" s="28" t="s">
        <v>625</v>
      </c>
      <c r="B1394" s="28" t="s">
        <v>626</v>
      </c>
      <c r="C1394" s="28" t="s">
        <v>8218</v>
      </c>
      <c r="D1394" s="28" t="s">
        <v>8219</v>
      </c>
      <c r="E1394" s="28" t="s">
        <v>9722</v>
      </c>
      <c r="F1394" s="34" t="s">
        <v>8011</v>
      </c>
      <c r="G1394" s="28" t="s">
        <v>8739</v>
      </c>
      <c r="H1394" s="30" t="s">
        <v>8758</v>
      </c>
      <c r="I1394" s="28" t="s">
        <v>9723</v>
      </c>
      <c r="J1394" s="28" t="s">
        <v>8674</v>
      </c>
      <c r="K1394" s="28" t="s">
        <v>9741</v>
      </c>
      <c r="L1394" s="28" t="s">
        <v>4746</v>
      </c>
      <c r="M1394" s="28" t="s">
        <v>8669</v>
      </c>
      <c r="N1394" s="28" t="s">
        <v>8038</v>
      </c>
      <c r="O1394" s="28" t="s">
        <v>9679</v>
      </c>
      <c r="P1394" s="29" t="str">
        <f t="array" ref="P1394">IFERROR(XLOOKUP(A1394, '2_Capability_Map'!$C$2:$C$200, '2_Capability_Map'!$M$2:$M$200, "Active"), "Active")</f>
        <v>Active</v>
      </c>
    </row>
    <row r="1395" ht="15.75" customHeight="1">
      <c r="A1395" s="28" t="s">
        <v>630</v>
      </c>
      <c r="B1395" s="28" t="s">
        <v>631</v>
      </c>
      <c r="C1395" s="28" t="s">
        <v>8218</v>
      </c>
      <c r="D1395" s="28" t="s">
        <v>8219</v>
      </c>
      <c r="E1395" s="28" t="s">
        <v>9722</v>
      </c>
      <c r="F1395" s="34" t="s">
        <v>8011</v>
      </c>
      <c r="G1395" s="28" t="s">
        <v>8739</v>
      </c>
      <c r="H1395" s="30" t="s">
        <v>8758</v>
      </c>
      <c r="I1395" s="28" t="s">
        <v>9723</v>
      </c>
      <c r="J1395" s="28" t="s">
        <v>8674</v>
      </c>
      <c r="K1395" s="28" t="s">
        <v>9742</v>
      </c>
      <c r="L1395" s="28" t="s">
        <v>4776</v>
      </c>
      <c r="M1395" s="28" t="s">
        <v>8669</v>
      </c>
      <c r="N1395" s="28" t="s">
        <v>8038</v>
      </c>
      <c r="O1395" s="28" t="s">
        <v>9679</v>
      </c>
      <c r="P1395" s="29" t="str">
        <f t="array" ref="P1395">IFERROR(XLOOKUP(A1395, '2_Capability_Map'!$C$2:$C$200, '2_Capability_Map'!$M$2:$M$200, "Active"), "Active")</f>
        <v>Active</v>
      </c>
    </row>
    <row r="1396" ht="15.75" customHeight="1">
      <c r="A1396" s="28" t="s">
        <v>635</v>
      </c>
      <c r="B1396" s="28" t="s">
        <v>636</v>
      </c>
      <c r="C1396" s="28" t="s">
        <v>8218</v>
      </c>
      <c r="D1396" s="28" t="s">
        <v>8219</v>
      </c>
      <c r="E1396" s="28" t="s">
        <v>9722</v>
      </c>
      <c r="F1396" s="34" t="s">
        <v>8011</v>
      </c>
      <c r="G1396" s="28" t="s">
        <v>8739</v>
      </c>
      <c r="H1396" s="30" t="s">
        <v>8758</v>
      </c>
      <c r="I1396" s="28" t="s">
        <v>9723</v>
      </c>
      <c r="J1396" s="28" t="s">
        <v>8674</v>
      </c>
      <c r="K1396" s="28" t="s">
        <v>9743</v>
      </c>
      <c r="L1396" s="28" t="s">
        <v>4806</v>
      </c>
      <c r="M1396" s="28" t="s">
        <v>8669</v>
      </c>
      <c r="N1396" s="28" t="s">
        <v>8038</v>
      </c>
      <c r="O1396" s="28" t="s">
        <v>9679</v>
      </c>
      <c r="P1396" s="29" t="str">
        <f t="array" ref="P1396">IFERROR(XLOOKUP(A1396, '2_Capability_Map'!$C$2:$C$200, '2_Capability_Map'!$M$2:$M$200, "Active"), "Active")</f>
        <v>Active</v>
      </c>
    </row>
    <row r="1397" ht="15.75" customHeight="1">
      <c r="A1397" s="28" t="s">
        <v>640</v>
      </c>
      <c r="B1397" s="28" t="s">
        <v>641</v>
      </c>
      <c r="C1397" s="28" t="s">
        <v>8218</v>
      </c>
      <c r="D1397" s="28" t="s">
        <v>8219</v>
      </c>
      <c r="E1397" s="28" t="s">
        <v>9722</v>
      </c>
      <c r="F1397" s="34" t="s">
        <v>8011</v>
      </c>
      <c r="G1397" s="28" t="s">
        <v>8739</v>
      </c>
      <c r="H1397" s="30" t="s">
        <v>8758</v>
      </c>
      <c r="I1397" s="28" t="s">
        <v>9723</v>
      </c>
      <c r="J1397" s="28" t="s">
        <v>8674</v>
      </c>
      <c r="K1397" s="28" t="s">
        <v>9744</v>
      </c>
      <c r="L1397" s="28" t="s">
        <v>4836</v>
      </c>
      <c r="M1397" s="28" t="s">
        <v>8669</v>
      </c>
      <c r="N1397" s="28" t="s">
        <v>8038</v>
      </c>
      <c r="O1397" s="28" t="s">
        <v>9679</v>
      </c>
      <c r="P1397" s="29" t="str">
        <f t="array" ref="P1397">IFERROR(XLOOKUP(A1397, '2_Capability_Map'!$C$2:$C$200, '2_Capability_Map'!$M$2:$M$200, "Active"), "Active")</f>
        <v>Active</v>
      </c>
    </row>
    <row r="1398" ht="15.75" customHeight="1">
      <c r="A1398" s="28" t="s">
        <v>646</v>
      </c>
      <c r="B1398" s="28" t="s">
        <v>647</v>
      </c>
      <c r="C1398" s="28" t="s">
        <v>8218</v>
      </c>
      <c r="D1398" s="28" t="s">
        <v>8219</v>
      </c>
      <c r="E1398" s="28" t="s">
        <v>9722</v>
      </c>
      <c r="F1398" s="34" t="s">
        <v>8011</v>
      </c>
      <c r="G1398" s="28" t="s">
        <v>8739</v>
      </c>
      <c r="H1398" s="30" t="s">
        <v>8758</v>
      </c>
      <c r="I1398" s="28" t="s">
        <v>9723</v>
      </c>
      <c r="J1398" s="28" t="s">
        <v>8674</v>
      </c>
      <c r="K1398" s="28" t="s">
        <v>9745</v>
      </c>
      <c r="L1398" s="28" t="s">
        <v>4878</v>
      </c>
      <c r="M1398" s="28" t="s">
        <v>4877</v>
      </c>
      <c r="N1398" s="28" t="s">
        <v>8038</v>
      </c>
      <c r="O1398" s="28" t="s">
        <v>9679</v>
      </c>
      <c r="P1398" s="29" t="str">
        <f t="array" ref="P1398">IFERROR(XLOOKUP(A1398, '2_Capability_Map'!$C$2:$C$200, '2_Capability_Map'!$M$2:$M$200, "Active"), "Active")</f>
        <v>Active</v>
      </c>
    </row>
    <row r="1399" ht="15.75" customHeight="1">
      <c r="A1399" s="28" t="s">
        <v>652</v>
      </c>
      <c r="B1399" s="28" t="s">
        <v>653</v>
      </c>
      <c r="C1399" s="28" t="s">
        <v>8218</v>
      </c>
      <c r="D1399" s="28" t="s">
        <v>8219</v>
      </c>
      <c r="E1399" s="28" t="s">
        <v>9722</v>
      </c>
      <c r="F1399" s="34" t="s">
        <v>8011</v>
      </c>
      <c r="G1399" s="28" t="s">
        <v>8739</v>
      </c>
      <c r="H1399" s="30" t="s">
        <v>8758</v>
      </c>
      <c r="I1399" s="28" t="s">
        <v>9723</v>
      </c>
      <c r="J1399" s="28" t="s">
        <v>8674</v>
      </c>
      <c r="K1399" s="28" t="s">
        <v>9746</v>
      </c>
      <c r="L1399" s="28" t="s">
        <v>4892</v>
      </c>
      <c r="M1399" s="28" t="s">
        <v>4891</v>
      </c>
      <c r="N1399" s="28" t="s">
        <v>8038</v>
      </c>
      <c r="O1399" s="28" t="s">
        <v>9679</v>
      </c>
      <c r="P1399" s="29" t="str">
        <f t="array" ref="P1399">IFERROR(XLOOKUP(A1399, '2_Capability_Map'!$C$2:$C$200, '2_Capability_Map'!$M$2:$M$200, "Active"), "Active")</f>
        <v>Active</v>
      </c>
    </row>
    <row r="1400" ht="15.75" customHeight="1">
      <c r="A1400" s="28" t="s">
        <v>657</v>
      </c>
      <c r="B1400" s="28" t="s">
        <v>658</v>
      </c>
      <c r="C1400" s="28" t="s">
        <v>8218</v>
      </c>
      <c r="D1400" s="28" t="s">
        <v>8219</v>
      </c>
      <c r="E1400" s="28" t="s">
        <v>9722</v>
      </c>
      <c r="F1400" s="34" t="s">
        <v>8011</v>
      </c>
      <c r="G1400" s="28" t="s">
        <v>8739</v>
      </c>
      <c r="H1400" s="30" t="s">
        <v>8758</v>
      </c>
      <c r="I1400" s="28" t="s">
        <v>9723</v>
      </c>
      <c r="J1400" s="28" t="s">
        <v>8674</v>
      </c>
      <c r="K1400" s="28" t="s">
        <v>9747</v>
      </c>
      <c r="L1400" s="28" t="s">
        <v>4922</v>
      </c>
      <c r="M1400" s="28" t="s">
        <v>4921</v>
      </c>
      <c r="N1400" s="28" t="s">
        <v>8038</v>
      </c>
      <c r="O1400" s="28" t="s">
        <v>9679</v>
      </c>
      <c r="P1400" s="29" t="str">
        <f t="array" ref="P1400">IFERROR(XLOOKUP(A1400, '2_Capability_Map'!$C$2:$C$200, '2_Capability_Map'!$M$2:$M$200, "Active"), "Active")</f>
        <v>Active</v>
      </c>
    </row>
    <row r="1401" ht="15.75" customHeight="1">
      <c r="A1401" s="28" t="s">
        <v>662</v>
      </c>
      <c r="B1401" s="28" t="s">
        <v>663</v>
      </c>
      <c r="C1401" s="28" t="s">
        <v>8218</v>
      </c>
      <c r="D1401" s="28" t="s">
        <v>8219</v>
      </c>
      <c r="E1401" s="28" t="s">
        <v>9722</v>
      </c>
      <c r="F1401" s="34" t="s">
        <v>8011</v>
      </c>
      <c r="G1401" s="28" t="s">
        <v>8739</v>
      </c>
      <c r="H1401" s="30" t="s">
        <v>8758</v>
      </c>
      <c r="I1401" s="28" t="s">
        <v>9723</v>
      </c>
      <c r="J1401" s="28" t="s">
        <v>8674</v>
      </c>
      <c r="K1401" s="28" t="s">
        <v>9748</v>
      </c>
      <c r="L1401" s="28" t="s">
        <v>4952</v>
      </c>
      <c r="M1401" s="28" t="s">
        <v>4951</v>
      </c>
      <c r="N1401" s="28" t="s">
        <v>8038</v>
      </c>
      <c r="O1401" s="28" t="s">
        <v>9679</v>
      </c>
      <c r="P1401" s="29" t="str">
        <f t="array" ref="P1401">IFERROR(XLOOKUP(A1401, '2_Capability_Map'!$C$2:$C$200, '2_Capability_Map'!$M$2:$M$200, "Active"), "Active")</f>
        <v>Active</v>
      </c>
    </row>
    <row r="1402" ht="15.75" customHeight="1">
      <c r="A1402" s="28" t="s">
        <v>667</v>
      </c>
      <c r="B1402" s="28" t="s">
        <v>668</v>
      </c>
      <c r="C1402" s="28" t="s">
        <v>8218</v>
      </c>
      <c r="D1402" s="28" t="s">
        <v>8219</v>
      </c>
      <c r="E1402" s="28" t="s">
        <v>9722</v>
      </c>
      <c r="F1402" s="34" t="s">
        <v>8011</v>
      </c>
      <c r="G1402" s="28" t="s">
        <v>8739</v>
      </c>
      <c r="H1402" s="30" t="s">
        <v>8758</v>
      </c>
      <c r="I1402" s="28" t="s">
        <v>9723</v>
      </c>
      <c r="J1402" s="28" t="s">
        <v>8674</v>
      </c>
      <c r="K1402" s="28" t="s">
        <v>9749</v>
      </c>
      <c r="L1402" s="28" t="s">
        <v>4970</v>
      </c>
      <c r="M1402" s="28" t="s">
        <v>4969</v>
      </c>
      <c r="N1402" s="28" t="s">
        <v>8038</v>
      </c>
      <c r="O1402" s="28" t="s">
        <v>9679</v>
      </c>
      <c r="P1402" s="29" t="str">
        <f t="array" ref="P1402">IFERROR(XLOOKUP(A1402, '2_Capability_Map'!$C$2:$C$200, '2_Capability_Map'!$M$2:$M$200, "Active"), "Active")</f>
        <v>Active</v>
      </c>
    </row>
    <row r="1403" ht="15.75" customHeight="1">
      <c r="A1403" s="28" t="s">
        <v>368</v>
      </c>
      <c r="B1403" s="28" t="s">
        <v>369</v>
      </c>
      <c r="C1403" s="28" t="s">
        <v>8248</v>
      </c>
      <c r="D1403" s="28" t="s">
        <v>8249</v>
      </c>
      <c r="E1403" s="28" t="s">
        <v>9750</v>
      </c>
      <c r="F1403" s="36" t="s">
        <v>8234</v>
      </c>
      <c r="G1403" s="28" t="s">
        <v>8757</v>
      </c>
      <c r="H1403" s="42" t="s">
        <v>8672</v>
      </c>
      <c r="I1403" s="28" t="s">
        <v>9751</v>
      </c>
      <c r="J1403" s="28" t="s">
        <v>8895</v>
      </c>
      <c r="K1403" s="28" t="s">
        <v>9752</v>
      </c>
      <c r="L1403" s="28" t="s">
        <v>9753</v>
      </c>
      <c r="M1403" s="28" t="s">
        <v>8669</v>
      </c>
      <c r="N1403" s="28" t="s">
        <v>8304</v>
      </c>
      <c r="O1403" s="28" t="s">
        <v>9679</v>
      </c>
      <c r="P1403" s="29" t="str">
        <f t="array" ref="P1403">IFERROR(XLOOKUP(A1403, '2_Capability_Map'!$C$2:$C$200, '2_Capability_Map'!$M$2:$M$200, "Active"), "Active")</f>
        <v>Active</v>
      </c>
    </row>
    <row r="1404" ht="15.75" customHeight="1">
      <c r="A1404" s="28" t="s">
        <v>368</v>
      </c>
      <c r="B1404" s="28" t="s">
        <v>369</v>
      </c>
      <c r="C1404" s="28" t="s">
        <v>8248</v>
      </c>
      <c r="D1404" s="28" t="s">
        <v>8249</v>
      </c>
      <c r="E1404" s="28" t="s">
        <v>9754</v>
      </c>
      <c r="F1404" s="36" t="s">
        <v>8234</v>
      </c>
      <c r="G1404" s="28" t="s">
        <v>8736</v>
      </c>
      <c r="H1404" s="42" t="s">
        <v>8672</v>
      </c>
      <c r="I1404" s="28" t="s">
        <v>9755</v>
      </c>
      <c r="J1404" s="28" t="s">
        <v>8895</v>
      </c>
      <c r="K1404" s="28" t="s">
        <v>9752</v>
      </c>
      <c r="L1404" s="28" t="s">
        <v>9753</v>
      </c>
      <c r="M1404" s="28" t="s">
        <v>8669</v>
      </c>
      <c r="N1404" s="28" t="s">
        <v>8359</v>
      </c>
      <c r="O1404" s="28" t="s">
        <v>9679</v>
      </c>
      <c r="P1404" s="29" t="str">
        <f t="array" ref="P1404">IFERROR(XLOOKUP(A1404, '2_Capability_Map'!$C$2:$C$200, '2_Capability_Map'!$M$2:$M$200, "Active"), "Active")</f>
        <v>Active</v>
      </c>
    </row>
    <row r="1405" ht="15.75" customHeight="1">
      <c r="A1405" s="28" t="s">
        <v>376</v>
      </c>
      <c r="B1405" s="28" t="s">
        <v>377</v>
      </c>
      <c r="C1405" s="28" t="s">
        <v>8248</v>
      </c>
      <c r="D1405" s="28" t="s">
        <v>8249</v>
      </c>
      <c r="E1405" s="28" t="s">
        <v>9750</v>
      </c>
      <c r="F1405" s="36" t="s">
        <v>8234</v>
      </c>
      <c r="G1405" s="28" t="s">
        <v>8757</v>
      </c>
      <c r="H1405" s="42" t="s">
        <v>8672</v>
      </c>
      <c r="I1405" s="28" t="s">
        <v>9751</v>
      </c>
      <c r="J1405" s="28" t="s">
        <v>8895</v>
      </c>
      <c r="K1405" s="28" t="s">
        <v>9756</v>
      </c>
      <c r="L1405" s="28" t="s">
        <v>9757</v>
      </c>
      <c r="M1405" s="28" t="s">
        <v>8669</v>
      </c>
      <c r="N1405" s="28" t="s">
        <v>8304</v>
      </c>
      <c r="O1405" s="28" t="s">
        <v>9679</v>
      </c>
      <c r="P1405" s="29" t="str">
        <f t="array" ref="P1405">IFERROR(XLOOKUP(A1405, '2_Capability_Map'!$C$2:$C$200, '2_Capability_Map'!$M$2:$M$200, "Active"), "Active")</f>
        <v>Active</v>
      </c>
    </row>
    <row r="1406" ht="15.75" customHeight="1">
      <c r="A1406" s="28" t="s">
        <v>376</v>
      </c>
      <c r="B1406" s="28" t="s">
        <v>377</v>
      </c>
      <c r="C1406" s="28" t="s">
        <v>8248</v>
      </c>
      <c r="D1406" s="28" t="s">
        <v>8249</v>
      </c>
      <c r="E1406" s="28" t="s">
        <v>9754</v>
      </c>
      <c r="F1406" s="36" t="s">
        <v>8234</v>
      </c>
      <c r="G1406" s="28" t="s">
        <v>8736</v>
      </c>
      <c r="H1406" s="42" t="s">
        <v>8672</v>
      </c>
      <c r="I1406" s="28" t="s">
        <v>9755</v>
      </c>
      <c r="J1406" s="28" t="s">
        <v>8895</v>
      </c>
      <c r="K1406" s="28" t="s">
        <v>9756</v>
      </c>
      <c r="L1406" s="28" t="s">
        <v>9757</v>
      </c>
      <c r="M1406" s="28" t="s">
        <v>8669</v>
      </c>
      <c r="N1406" s="28" t="s">
        <v>8359</v>
      </c>
      <c r="O1406" s="28" t="s">
        <v>9679</v>
      </c>
      <c r="P1406" s="29" t="str">
        <f t="array" ref="P1406">IFERROR(XLOOKUP(A1406, '2_Capability_Map'!$C$2:$C$200, '2_Capability_Map'!$M$2:$M$200, "Active"), "Active")</f>
        <v>Active</v>
      </c>
    </row>
    <row r="1407" ht="15.75" customHeight="1">
      <c r="A1407" s="28" t="s">
        <v>381</v>
      </c>
      <c r="B1407" s="28" t="s">
        <v>382</v>
      </c>
      <c r="C1407" s="28" t="s">
        <v>8248</v>
      </c>
      <c r="D1407" s="28" t="s">
        <v>8249</v>
      </c>
      <c r="E1407" s="28" t="s">
        <v>9750</v>
      </c>
      <c r="F1407" s="36" t="s">
        <v>8234</v>
      </c>
      <c r="G1407" s="28" t="s">
        <v>8757</v>
      </c>
      <c r="H1407" s="42" t="s">
        <v>8672</v>
      </c>
      <c r="I1407" s="28" t="s">
        <v>9751</v>
      </c>
      <c r="J1407" s="28" t="s">
        <v>8895</v>
      </c>
      <c r="K1407" s="28" t="s">
        <v>9758</v>
      </c>
      <c r="L1407" s="28" t="s">
        <v>9759</v>
      </c>
      <c r="M1407" s="28" t="s">
        <v>8669</v>
      </c>
      <c r="N1407" s="28" t="s">
        <v>8304</v>
      </c>
      <c r="O1407" s="28" t="s">
        <v>9679</v>
      </c>
      <c r="P1407" s="29" t="str">
        <f t="array" ref="P1407">IFERROR(XLOOKUP(A1407, '2_Capability_Map'!$C$2:$C$200, '2_Capability_Map'!$M$2:$M$200, "Active"), "Active")</f>
        <v>Active</v>
      </c>
    </row>
    <row r="1408" ht="15.75" customHeight="1">
      <c r="A1408" s="28" t="s">
        <v>381</v>
      </c>
      <c r="B1408" s="28" t="s">
        <v>382</v>
      </c>
      <c r="C1408" s="28" t="s">
        <v>8248</v>
      </c>
      <c r="D1408" s="28" t="s">
        <v>8249</v>
      </c>
      <c r="E1408" s="28" t="s">
        <v>9754</v>
      </c>
      <c r="F1408" s="36" t="s">
        <v>8234</v>
      </c>
      <c r="G1408" s="28" t="s">
        <v>8736</v>
      </c>
      <c r="H1408" s="42" t="s">
        <v>8672</v>
      </c>
      <c r="I1408" s="28" t="s">
        <v>9755</v>
      </c>
      <c r="J1408" s="28" t="s">
        <v>8895</v>
      </c>
      <c r="K1408" s="28" t="s">
        <v>9758</v>
      </c>
      <c r="L1408" s="28" t="s">
        <v>9759</v>
      </c>
      <c r="M1408" s="28" t="s">
        <v>8669</v>
      </c>
      <c r="N1408" s="28" t="s">
        <v>8359</v>
      </c>
      <c r="O1408" s="28" t="s">
        <v>9679</v>
      </c>
      <c r="P1408" s="29" t="str">
        <f t="array" ref="P1408">IFERROR(XLOOKUP(A1408, '2_Capability_Map'!$C$2:$C$200, '2_Capability_Map'!$M$2:$M$200, "Active"), "Active")</f>
        <v>Active</v>
      </c>
    </row>
    <row r="1409" ht="15.75" customHeight="1">
      <c r="A1409" s="28" t="s">
        <v>746</v>
      </c>
      <c r="B1409" s="28" t="s">
        <v>747</v>
      </c>
      <c r="C1409" s="28" t="s">
        <v>8248</v>
      </c>
      <c r="D1409" s="28" t="s">
        <v>8249</v>
      </c>
      <c r="E1409" s="28" t="s">
        <v>9750</v>
      </c>
      <c r="F1409" s="36" t="s">
        <v>8234</v>
      </c>
      <c r="G1409" s="28" t="s">
        <v>8757</v>
      </c>
      <c r="H1409" s="42" t="s">
        <v>8672</v>
      </c>
      <c r="I1409" s="28" t="s">
        <v>9751</v>
      </c>
      <c r="J1409" s="28" t="s">
        <v>8895</v>
      </c>
      <c r="K1409" s="28" t="s">
        <v>9760</v>
      </c>
      <c r="L1409" s="28" t="s">
        <v>9761</v>
      </c>
      <c r="M1409" s="28" t="s">
        <v>8669</v>
      </c>
      <c r="N1409" s="28" t="s">
        <v>8304</v>
      </c>
      <c r="O1409" s="28" t="s">
        <v>9679</v>
      </c>
      <c r="P1409" s="29" t="str">
        <f t="array" ref="P1409">IFERROR(XLOOKUP(A1409, '2_Capability_Map'!$C$2:$C$200, '2_Capability_Map'!$M$2:$M$200, "Active"), "Active")</f>
        <v>Active</v>
      </c>
    </row>
    <row r="1410" ht="15.75" customHeight="1">
      <c r="A1410" s="28" t="s">
        <v>818</v>
      </c>
      <c r="B1410" s="28" t="s">
        <v>819</v>
      </c>
      <c r="C1410" s="28" t="s">
        <v>8248</v>
      </c>
      <c r="D1410" s="28" t="s">
        <v>8249</v>
      </c>
      <c r="E1410" s="28" t="s">
        <v>9750</v>
      </c>
      <c r="F1410" s="36" t="s">
        <v>8234</v>
      </c>
      <c r="G1410" s="28" t="s">
        <v>8757</v>
      </c>
      <c r="H1410" s="42" t="s">
        <v>8672</v>
      </c>
      <c r="I1410" s="28" t="s">
        <v>9751</v>
      </c>
      <c r="J1410" s="28" t="s">
        <v>8895</v>
      </c>
      <c r="K1410" s="28" t="s">
        <v>9762</v>
      </c>
      <c r="L1410" s="28" t="s">
        <v>9763</v>
      </c>
      <c r="M1410" s="28" t="s">
        <v>9764</v>
      </c>
      <c r="N1410" s="28" t="s">
        <v>8304</v>
      </c>
      <c r="O1410" s="28" t="s">
        <v>9679</v>
      </c>
      <c r="P1410" s="29" t="str">
        <f t="array" ref="P1410">IFERROR(XLOOKUP(A1410, '2_Capability_Map'!$C$2:$C$200, '2_Capability_Map'!$M$2:$M$200, "Active"), "Active")</f>
        <v>Active</v>
      </c>
    </row>
    <row r="1411" ht="15.75" customHeight="1">
      <c r="A1411" s="28" t="s">
        <v>885</v>
      </c>
      <c r="B1411" s="28" t="s">
        <v>886</v>
      </c>
      <c r="C1411" s="28" t="s">
        <v>8248</v>
      </c>
      <c r="D1411" s="28" t="s">
        <v>8249</v>
      </c>
      <c r="E1411" s="28" t="s">
        <v>9750</v>
      </c>
      <c r="F1411" s="36" t="s">
        <v>8234</v>
      </c>
      <c r="G1411" s="28" t="s">
        <v>8757</v>
      </c>
      <c r="H1411" s="42" t="s">
        <v>8672</v>
      </c>
      <c r="I1411" s="28" t="s">
        <v>9751</v>
      </c>
      <c r="J1411" s="28" t="s">
        <v>8895</v>
      </c>
      <c r="K1411" s="28" t="s">
        <v>9765</v>
      </c>
      <c r="L1411" s="28" t="s">
        <v>9766</v>
      </c>
      <c r="M1411" s="28" t="s">
        <v>9767</v>
      </c>
      <c r="N1411" s="28" t="s">
        <v>8304</v>
      </c>
      <c r="O1411" s="28" t="s">
        <v>9679</v>
      </c>
      <c r="P1411" s="29" t="str">
        <f t="array" ref="P1411">IFERROR(XLOOKUP(A1411, '2_Capability_Map'!$C$2:$C$200, '2_Capability_Map'!$M$2:$M$200, "Active"), "Active")</f>
        <v>Active</v>
      </c>
    </row>
    <row r="1412" ht="15.75" customHeight="1">
      <c r="A1412" s="28" t="s">
        <v>893</v>
      </c>
      <c r="B1412" s="28" t="s">
        <v>894</v>
      </c>
      <c r="C1412" s="28" t="s">
        <v>8248</v>
      </c>
      <c r="D1412" s="28" t="s">
        <v>8249</v>
      </c>
      <c r="E1412" s="28" t="s">
        <v>9750</v>
      </c>
      <c r="F1412" s="36" t="s">
        <v>8234</v>
      </c>
      <c r="G1412" s="28" t="s">
        <v>8757</v>
      </c>
      <c r="H1412" s="42" t="s">
        <v>8672</v>
      </c>
      <c r="I1412" s="28" t="s">
        <v>9751</v>
      </c>
      <c r="J1412" s="28" t="s">
        <v>8895</v>
      </c>
      <c r="K1412" s="28" t="s">
        <v>9768</v>
      </c>
      <c r="L1412" s="28" t="s">
        <v>9769</v>
      </c>
      <c r="M1412" s="28" t="s">
        <v>9770</v>
      </c>
      <c r="N1412" s="28" t="s">
        <v>8304</v>
      </c>
      <c r="O1412" s="28" t="s">
        <v>9679</v>
      </c>
      <c r="P1412" s="29" t="str">
        <f t="array" ref="P1412">IFERROR(XLOOKUP(A1412, '2_Capability_Map'!$C$2:$C$200, '2_Capability_Map'!$M$2:$M$200, "Active"), "Active")</f>
        <v>Active</v>
      </c>
    </row>
    <row r="1413" ht="15.75" customHeight="1">
      <c r="A1413" s="28" t="s">
        <v>990</v>
      </c>
      <c r="B1413" s="28" t="s">
        <v>991</v>
      </c>
      <c r="C1413" s="28" t="s">
        <v>8248</v>
      </c>
      <c r="D1413" s="28" t="s">
        <v>8249</v>
      </c>
      <c r="E1413" s="28" t="s">
        <v>9754</v>
      </c>
      <c r="F1413" s="36" t="s">
        <v>8234</v>
      </c>
      <c r="G1413" s="28" t="s">
        <v>8736</v>
      </c>
      <c r="H1413" s="42" t="s">
        <v>8672</v>
      </c>
      <c r="I1413" s="28" t="s">
        <v>9755</v>
      </c>
      <c r="J1413" s="28" t="s">
        <v>8895</v>
      </c>
      <c r="K1413" s="28" t="s">
        <v>9771</v>
      </c>
      <c r="L1413" s="28" t="s">
        <v>9772</v>
      </c>
      <c r="M1413" s="28" t="s">
        <v>8669</v>
      </c>
      <c r="N1413" s="28" t="s">
        <v>8359</v>
      </c>
      <c r="O1413" s="28" t="s">
        <v>9679</v>
      </c>
      <c r="P1413" s="29" t="str">
        <f t="array" ref="P1413">IFERROR(XLOOKUP(A1413, '2_Capability_Map'!$C$2:$C$200, '2_Capability_Map'!$M$2:$M$200, "Active"), "Active")</f>
        <v>Active</v>
      </c>
    </row>
    <row r="1414" ht="15.75" customHeight="1">
      <c r="A1414" s="28" t="s">
        <v>1388</v>
      </c>
      <c r="B1414" s="28" t="s">
        <v>1389</v>
      </c>
      <c r="C1414" s="28" t="s">
        <v>8248</v>
      </c>
      <c r="D1414" s="28" t="s">
        <v>8249</v>
      </c>
      <c r="E1414" s="28" t="s">
        <v>9750</v>
      </c>
      <c r="F1414" s="36" t="s">
        <v>8234</v>
      </c>
      <c r="G1414" s="28" t="s">
        <v>8757</v>
      </c>
      <c r="H1414" s="42" t="s">
        <v>8672</v>
      </c>
      <c r="I1414" s="28" t="s">
        <v>9751</v>
      </c>
      <c r="J1414" s="28" t="s">
        <v>8895</v>
      </c>
      <c r="K1414" s="28" t="s">
        <v>9773</v>
      </c>
      <c r="L1414" s="28" t="s">
        <v>9774</v>
      </c>
      <c r="M1414" s="28" t="s">
        <v>9775</v>
      </c>
      <c r="N1414" s="28" t="s">
        <v>8304</v>
      </c>
      <c r="O1414" s="28" t="s">
        <v>9679</v>
      </c>
      <c r="P1414" s="29" t="str">
        <f t="array" ref="P1414">IFERROR(XLOOKUP(A1414, '2_Capability_Map'!$C$2:$C$200, '2_Capability_Map'!$M$2:$M$200, "Active"), "Active")</f>
        <v>Active</v>
      </c>
    </row>
    <row r="1415" ht="15.75" customHeight="1">
      <c r="A1415" s="28" t="s">
        <v>1388</v>
      </c>
      <c r="B1415" s="28" t="s">
        <v>1389</v>
      </c>
      <c r="C1415" s="28" t="s">
        <v>8248</v>
      </c>
      <c r="D1415" s="28" t="s">
        <v>8249</v>
      </c>
      <c r="E1415" s="28" t="s">
        <v>9754</v>
      </c>
      <c r="F1415" s="36" t="s">
        <v>8234</v>
      </c>
      <c r="G1415" s="28" t="s">
        <v>8736</v>
      </c>
      <c r="H1415" s="42" t="s">
        <v>8672</v>
      </c>
      <c r="I1415" s="28" t="s">
        <v>9755</v>
      </c>
      <c r="J1415" s="28" t="s">
        <v>8895</v>
      </c>
      <c r="K1415" s="28" t="s">
        <v>9773</v>
      </c>
      <c r="L1415" s="28" t="s">
        <v>9774</v>
      </c>
      <c r="M1415" s="28" t="s">
        <v>9775</v>
      </c>
      <c r="N1415" s="28" t="s">
        <v>8359</v>
      </c>
      <c r="O1415" s="28" t="s">
        <v>9679</v>
      </c>
      <c r="P1415" s="29" t="str">
        <f t="array" ref="P1415">IFERROR(XLOOKUP(A1415, '2_Capability_Map'!$C$2:$C$200, '2_Capability_Map'!$M$2:$M$200, "Active"), "Active")</f>
        <v>Active</v>
      </c>
    </row>
    <row r="1416" ht="15.75" customHeight="1">
      <c r="A1416" s="28" t="s">
        <v>1420</v>
      </c>
      <c r="B1416" s="28" t="s">
        <v>1421</v>
      </c>
      <c r="C1416" s="28" t="s">
        <v>8248</v>
      </c>
      <c r="D1416" s="28" t="s">
        <v>8249</v>
      </c>
      <c r="E1416" s="28" t="s">
        <v>9750</v>
      </c>
      <c r="F1416" s="36" t="s">
        <v>8234</v>
      </c>
      <c r="G1416" s="28" t="s">
        <v>8757</v>
      </c>
      <c r="H1416" s="42" t="s">
        <v>8672</v>
      </c>
      <c r="I1416" s="28" t="s">
        <v>9751</v>
      </c>
      <c r="J1416" s="28" t="s">
        <v>8895</v>
      </c>
      <c r="K1416" s="28" t="s">
        <v>9776</v>
      </c>
      <c r="L1416" s="28" t="s">
        <v>9777</v>
      </c>
      <c r="M1416" s="28" t="s">
        <v>9778</v>
      </c>
      <c r="N1416" s="28" t="s">
        <v>8304</v>
      </c>
      <c r="O1416" s="28" t="s">
        <v>9679</v>
      </c>
      <c r="P1416" s="29" t="str">
        <f t="array" ref="P1416">IFERROR(XLOOKUP(A1416, '2_Capability_Map'!$C$2:$C$200, '2_Capability_Map'!$M$2:$M$200, "Active"), "Active")</f>
        <v>Active</v>
      </c>
    </row>
    <row r="1417" ht="15.75" customHeight="1">
      <c r="A1417" s="28" t="s">
        <v>1420</v>
      </c>
      <c r="B1417" s="28" t="s">
        <v>1421</v>
      </c>
      <c r="C1417" s="28" t="s">
        <v>8248</v>
      </c>
      <c r="D1417" s="28" t="s">
        <v>8249</v>
      </c>
      <c r="E1417" s="28" t="s">
        <v>9754</v>
      </c>
      <c r="F1417" s="36" t="s">
        <v>8234</v>
      </c>
      <c r="G1417" s="28" t="s">
        <v>8736</v>
      </c>
      <c r="H1417" s="42" t="s">
        <v>8672</v>
      </c>
      <c r="I1417" s="28" t="s">
        <v>9755</v>
      </c>
      <c r="J1417" s="28" t="s">
        <v>8895</v>
      </c>
      <c r="K1417" s="28" t="s">
        <v>9776</v>
      </c>
      <c r="L1417" s="28" t="s">
        <v>9777</v>
      </c>
      <c r="M1417" s="28" t="s">
        <v>9778</v>
      </c>
      <c r="N1417" s="28" t="s">
        <v>8359</v>
      </c>
      <c r="O1417" s="28" t="s">
        <v>9679</v>
      </c>
      <c r="P1417" s="29" t="str">
        <f t="array" ref="P1417">IFERROR(XLOOKUP(A1417, '2_Capability_Map'!$C$2:$C$200, '2_Capability_Map'!$M$2:$M$200, "Active"), "Active")</f>
        <v>Active</v>
      </c>
    </row>
    <row r="1418" ht="15.75" customHeight="1">
      <c r="A1418" s="28" t="s">
        <v>746</v>
      </c>
      <c r="B1418" s="28" t="s">
        <v>747</v>
      </c>
      <c r="C1418" s="28" t="s">
        <v>8263</v>
      </c>
      <c r="D1418" s="28" t="s">
        <v>8264</v>
      </c>
      <c r="E1418" s="28" t="s">
        <v>9779</v>
      </c>
      <c r="F1418" s="36" t="s">
        <v>8234</v>
      </c>
      <c r="G1418" s="28" t="s">
        <v>8663</v>
      </c>
      <c r="H1418" s="42" t="s">
        <v>8672</v>
      </c>
      <c r="I1418" s="28" t="s">
        <v>9780</v>
      </c>
      <c r="J1418" s="28" t="s">
        <v>8895</v>
      </c>
      <c r="K1418" s="28" t="s">
        <v>9760</v>
      </c>
      <c r="L1418" s="28" t="s">
        <v>9761</v>
      </c>
      <c r="M1418" s="28" t="s">
        <v>8669</v>
      </c>
      <c r="N1418" s="28" t="s">
        <v>8275</v>
      </c>
      <c r="O1418" s="28" t="s">
        <v>9679</v>
      </c>
      <c r="P1418" s="29" t="str">
        <f t="array" ref="P1418">IFERROR(XLOOKUP(A1418, '2_Capability_Map'!$C$2:$C$200, '2_Capability_Map'!$M$2:$M$200, "Active"), "Active")</f>
        <v>Active</v>
      </c>
    </row>
    <row r="1419" ht="15.75" customHeight="1">
      <c r="A1419" s="28" t="s">
        <v>818</v>
      </c>
      <c r="B1419" s="28" t="s">
        <v>819</v>
      </c>
      <c r="C1419" s="28" t="s">
        <v>8263</v>
      </c>
      <c r="D1419" s="28" t="s">
        <v>8264</v>
      </c>
      <c r="E1419" s="28" t="s">
        <v>9779</v>
      </c>
      <c r="F1419" s="36" t="s">
        <v>8234</v>
      </c>
      <c r="G1419" s="28" t="s">
        <v>8663</v>
      </c>
      <c r="H1419" s="42" t="s">
        <v>8672</v>
      </c>
      <c r="I1419" s="28" t="s">
        <v>9780</v>
      </c>
      <c r="J1419" s="28" t="s">
        <v>8895</v>
      </c>
      <c r="K1419" s="28" t="s">
        <v>9762</v>
      </c>
      <c r="L1419" s="28" t="s">
        <v>9763</v>
      </c>
      <c r="M1419" s="28" t="s">
        <v>9764</v>
      </c>
      <c r="N1419" s="28" t="s">
        <v>8275</v>
      </c>
      <c r="O1419" s="28" t="s">
        <v>9679</v>
      </c>
      <c r="P1419" s="29" t="str">
        <f t="array" ref="P1419">IFERROR(XLOOKUP(A1419, '2_Capability_Map'!$C$2:$C$200, '2_Capability_Map'!$M$2:$M$200, "Active"), "Active")</f>
        <v>Active</v>
      </c>
    </row>
    <row r="1420" ht="15.75" customHeight="1">
      <c r="A1420" s="28" t="s">
        <v>746</v>
      </c>
      <c r="B1420" s="28" t="s">
        <v>747</v>
      </c>
      <c r="C1420" s="28" t="s">
        <v>8278</v>
      </c>
      <c r="D1420" s="28" t="s">
        <v>8279</v>
      </c>
      <c r="E1420" s="28" t="s">
        <v>9781</v>
      </c>
      <c r="F1420" s="36" t="s">
        <v>8234</v>
      </c>
      <c r="G1420" s="28" t="s">
        <v>8663</v>
      </c>
      <c r="H1420" s="42" t="s">
        <v>8672</v>
      </c>
      <c r="I1420" s="28" t="s">
        <v>9782</v>
      </c>
      <c r="J1420" s="28" t="s">
        <v>8895</v>
      </c>
      <c r="K1420" s="28" t="s">
        <v>9760</v>
      </c>
      <c r="L1420" s="28" t="s">
        <v>9783</v>
      </c>
      <c r="M1420" s="28" t="s">
        <v>8669</v>
      </c>
      <c r="N1420" s="28" t="s">
        <v>8290</v>
      </c>
      <c r="O1420" s="28" t="s">
        <v>9679</v>
      </c>
      <c r="P1420" s="29" t="str">
        <f t="array" ref="P1420">IFERROR(XLOOKUP(A1420, '2_Capability_Map'!$C$2:$C$200, '2_Capability_Map'!$M$2:$M$200, "Active"), "Active")</f>
        <v>Active</v>
      </c>
    </row>
    <row r="1421" ht="15.75" customHeight="1">
      <c r="A1421" s="28" t="s">
        <v>818</v>
      </c>
      <c r="B1421" s="28" t="s">
        <v>819</v>
      </c>
      <c r="C1421" s="28" t="s">
        <v>8278</v>
      </c>
      <c r="D1421" s="28" t="s">
        <v>8279</v>
      </c>
      <c r="E1421" s="28" t="s">
        <v>9781</v>
      </c>
      <c r="F1421" s="36" t="s">
        <v>8234</v>
      </c>
      <c r="G1421" s="28" t="s">
        <v>8663</v>
      </c>
      <c r="H1421" s="42" t="s">
        <v>8672</v>
      </c>
      <c r="I1421" s="28" t="s">
        <v>9782</v>
      </c>
      <c r="J1421" s="28" t="s">
        <v>8895</v>
      </c>
      <c r="K1421" s="28" t="s">
        <v>9762</v>
      </c>
      <c r="L1421" s="28" t="s">
        <v>9763</v>
      </c>
      <c r="M1421" s="28" t="s">
        <v>9764</v>
      </c>
      <c r="N1421" s="28" t="s">
        <v>8290</v>
      </c>
      <c r="O1421" s="28" t="s">
        <v>9679</v>
      </c>
      <c r="P1421" s="29" t="str">
        <f t="array" ref="P1421">IFERROR(XLOOKUP(A1421, '2_Capability_Map'!$C$2:$C$200, '2_Capability_Map'!$M$2:$M$200, "Active"), "Active")</f>
        <v>Active</v>
      </c>
    </row>
    <row r="1422" ht="15.75" customHeight="1">
      <c r="A1422" s="28" t="s">
        <v>990</v>
      </c>
      <c r="B1422" s="28" t="s">
        <v>991</v>
      </c>
      <c r="C1422" s="28" t="s">
        <v>8278</v>
      </c>
      <c r="D1422" s="28" t="s">
        <v>8279</v>
      </c>
      <c r="E1422" s="28" t="s">
        <v>9781</v>
      </c>
      <c r="F1422" s="36" t="s">
        <v>8234</v>
      </c>
      <c r="G1422" s="28" t="s">
        <v>8663</v>
      </c>
      <c r="H1422" s="42" t="s">
        <v>8672</v>
      </c>
      <c r="I1422" s="28" t="s">
        <v>9782</v>
      </c>
      <c r="J1422" s="28" t="s">
        <v>8895</v>
      </c>
      <c r="K1422" s="28" t="s">
        <v>9771</v>
      </c>
      <c r="L1422" s="28" t="s">
        <v>9772</v>
      </c>
      <c r="M1422" s="28" t="s">
        <v>8669</v>
      </c>
      <c r="N1422" s="28" t="s">
        <v>8290</v>
      </c>
      <c r="O1422" s="28" t="s">
        <v>9679</v>
      </c>
      <c r="P1422" s="29" t="str">
        <f t="array" ref="P1422">IFERROR(XLOOKUP(A1422, '2_Capability_Map'!$C$2:$C$200, '2_Capability_Map'!$M$2:$M$200, "Active"), "Active")</f>
        <v>Active</v>
      </c>
    </row>
    <row r="1423" ht="15.75" customHeight="1">
      <c r="A1423" s="28" t="s">
        <v>306</v>
      </c>
      <c r="B1423" s="28" t="s">
        <v>307</v>
      </c>
      <c r="C1423" s="28" t="s">
        <v>8635</v>
      </c>
      <c r="D1423" s="28" t="s">
        <v>8636</v>
      </c>
      <c r="E1423" s="28" t="s">
        <v>9784</v>
      </c>
      <c r="F1423" s="40" t="s">
        <v>8595</v>
      </c>
      <c r="G1423" s="28" t="s">
        <v>8736</v>
      </c>
      <c r="H1423" s="44" t="s">
        <v>9225</v>
      </c>
      <c r="I1423" s="28" t="s">
        <v>9785</v>
      </c>
      <c r="J1423" s="28" t="s">
        <v>9786</v>
      </c>
      <c r="K1423" s="28" t="s">
        <v>9787</v>
      </c>
      <c r="L1423" s="28" t="s">
        <v>9788</v>
      </c>
      <c r="M1423" s="28" t="s">
        <v>8669</v>
      </c>
      <c r="N1423" s="28" t="s">
        <v>9789</v>
      </c>
      <c r="O1423" s="28" t="s">
        <v>9679</v>
      </c>
      <c r="P1423" s="29" t="str">
        <f t="array" ref="P1423">IFERROR(XLOOKUP(A1423, '2_Capability_Map'!$C$2:$C$200, '2_Capability_Map'!$M$2:$M$200, "Active"), "Active")</f>
        <v>Active</v>
      </c>
    </row>
    <row r="1424" ht="15.75" customHeight="1">
      <c r="A1424" s="28" t="s">
        <v>306</v>
      </c>
      <c r="B1424" s="28" t="s">
        <v>307</v>
      </c>
      <c r="C1424" s="28" t="s">
        <v>8635</v>
      </c>
      <c r="D1424" s="28" t="s">
        <v>8636</v>
      </c>
      <c r="E1424" s="28" t="s">
        <v>9790</v>
      </c>
      <c r="F1424" s="40" t="s">
        <v>8595</v>
      </c>
      <c r="G1424" s="28" t="s">
        <v>8736</v>
      </c>
      <c r="H1424" s="43" t="s">
        <v>8747</v>
      </c>
      <c r="I1424" s="28" t="s">
        <v>9791</v>
      </c>
      <c r="J1424" s="28" t="s">
        <v>9786</v>
      </c>
      <c r="K1424" s="28" t="s">
        <v>9792</v>
      </c>
      <c r="L1424" s="28" t="s">
        <v>9788</v>
      </c>
      <c r="M1424" s="28" t="s">
        <v>8669</v>
      </c>
      <c r="N1424" s="28" t="s">
        <v>9793</v>
      </c>
      <c r="O1424" s="28" t="s">
        <v>9679</v>
      </c>
      <c r="P1424" s="29" t="str">
        <f t="array" ref="P1424">IFERROR(XLOOKUP(A1424, '2_Capability_Map'!$C$2:$C$200, '2_Capability_Map'!$M$2:$M$200, "Active"), "Active")</f>
        <v>Active</v>
      </c>
    </row>
    <row r="1425" ht="15.75" customHeight="1">
      <c r="A1425" s="28" t="s">
        <v>306</v>
      </c>
      <c r="B1425" s="28" t="s">
        <v>307</v>
      </c>
      <c r="C1425" s="28" t="s">
        <v>8635</v>
      </c>
      <c r="D1425" s="28" t="s">
        <v>8636</v>
      </c>
      <c r="E1425" s="28" t="s">
        <v>9794</v>
      </c>
      <c r="F1425" s="40" t="s">
        <v>8595</v>
      </c>
      <c r="G1425" s="28" t="s">
        <v>8736</v>
      </c>
      <c r="H1425" s="42" t="s">
        <v>8672</v>
      </c>
      <c r="I1425" s="28" t="s">
        <v>9795</v>
      </c>
      <c r="J1425" s="28" t="s">
        <v>9786</v>
      </c>
      <c r="K1425" s="28" t="s">
        <v>9787</v>
      </c>
      <c r="L1425" s="28" t="s">
        <v>9788</v>
      </c>
      <c r="M1425" s="28" t="s">
        <v>8669</v>
      </c>
      <c r="N1425" s="28" t="s">
        <v>9796</v>
      </c>
      <c r="O1425" s="28" t="s">
        <v>9679</v>
      </c>
      <c r="P1425" s="29" t="str">
        <f t="array" ref="P1425">IFERROR(XLOOKUP(A1425, '2_Capability_Map'!$C$2:$C$200, '2_Capability_Map'!$M$2:$M$200, "Active"), "Active")</f>
        <v>Active</v>
      </c>
    </row>
    <row r="1426" ht="15.75" customHeight="1">
      <c r="A1426" s="28" t="s">
        <v>306</v>
      </c>
      <c r="B1426" s="28" t="s">
        <v>307</v>
      </c>
      <c r="C1426" s="28" t="s">
        <v>8635</v>
      </c>
      <c r="D1426" s="28" t="s">
        <v>8636</v>
      </c>
      <c r="E1426" s="28" t="s">
        <v>9797</v>
      </c>
      <c r="F1426" s="40" t="s">
        <v>8595</v>
      </c>
      <c r="G1426" s="28" t="s">
        <v>8663</v>
      </c>
      <c r="H1426" s="42" t="s">
        <v>8672</v>
      </c>
      <c r="I1426" s="28" t="s">
        <v>9798</v>
      </c>
      <c r="J1426" s="28" t="s">
        <v>9786</v>
      </c>
      <c r="K1426" s="28" t="s">
        <v>9787</v>
      </c>
      <c r="L1426" s="28" t="s">
        <v>9788</v>
      </c>
      <c r="M1426" s="28" t="s">
        <v>8669</v>
      </c>
      <c r="N1426" s="28" t="s">
        <v>9799</v>
      </c>
      <c r="O1426" s="28" t="s">
        <v>9679</v>
      </c>
      <c r="P1426" s="29" t="str">
        <f t="array" ref="P1426">IFERROR(XLOOKUP(A1426, '2_Capability_Map'!$C$2:$C$200, '2_Capability_Map'!$M$2:$M$200, "Active"), "Active")</f>
        <v>Active</v>
      </c>
    </row>
    <row r="1427" ht="15.75" customHeight="1">
      <c r="A1427" s="28" t="s">
        <v>306</v>
      </c>
      <c r="B1427" s="28" t="s">
        <v>307</v>
      </c>
      <c r="C1427" s="28" t="s">
        <v>8635</v>
      </c>
      <c r="D1427" s="28" t="s">
        <v>8636</v>
      </c>
      <c r="E1427" s="28" t="s">
        <v>9800</v>
      </c>
      <c r="F1427" s="40" t="s">
        <v>8595</v>
      </c>
      <c r="G1427" s="28" t="s">
        <v>8736</v>
      </c>
      <c r="H1427" s="42" t="s">
        <v>8672</v>
      </c>
      <c r="I1427" s="31" t="s">
        <v>9801</v>
      </c>
      <c r="J1427" s="28" t="s">
        <v>9786</v>
      </c>
      <c r="K1427" s="28" t="s">
        <v>9787</v>
      </c>
      <c r="L1427" s="28" t="s">
        <v>9788</v>
      </c>
      <c r="M1427" s="28" t="s">
        <v>8669</v>
      </c>
      <c r="N1427" s="28" t="s">
        <v>9802</v>
      </c>
      <c r="O1427" s="28" t="s">
        <v>9679</v>
      </c>
      <c r="P1427" s="29" t="str">
        <f t="array" ref="P1427">IFERROR(XLOOKUP(A1427, '2_Capability_Map'!$C$2:$C$200, '2_Capability_Map'!$M$2:$M$200, "Active"), "Active")</f>
        <v>Active</v>
      </c>
    </row>
    <row r="1428" ht="15.75" customHeight="1">
      <c r="A1428" s="28" t="s">
        <v>317</v>
      </c>
      <c r="B1428" s="28" t="s">
        <v>318</v>
      </c>
      <c r="C1428" s="28" t="s">
        <v>8635</v>
      </c>
      <c r="D1428" s="28" t="s">
        <v>8636</v>
      </c>
      <c r="E1428" s="28" t="s">
        <v>9784</v>
      </c>
      <c r="F1428" s="40" t="s">
        <v>8595</v>
      </c>
      <c r="G1428" s="28" t="s">
        <v>8736</v>
      </c>
      <c r="H1428" s="44" t="s">
        <v>9225</v>
      </c>
      <c r="I1428" s="28" t="s">
        <v>9785</v>
      </c>
      <c r="J1428" s="28" t="s">
        <v>9786</v>
      </c>
      <c r="K1428" s="28" t="s">
        <v>9803</v>
      </c>
      <c r="L1428" s="28" t="s">
        <v>9804</v>
      </c>
      <c r="M1428" s="28" t="s">
        <v>8669</v>
      </c>
      <c r="N1428" s="28" t="s">
        <v>9789</v>
      </c>
      <c r="O1428" s="28" t="s">
        <v>9679</v>
      </c>
      <c r="P1428" s="29" t="str">
        <f t="array" ref="P1428">IFERROR(XLOOKUP(A1428, '2_Capability_Map'!$C$2:$C$200, '2_Capability_Map'!$M$2:$M$200, "Active"), "Active")</f>
        <v>Active</v>
      </c>
    </row>
    <row r="1429" ht="15.75" customHeight="1">
      <c r="A1429" s="28" t="s">
        <v>317</v>
      </c>
      <c r="B1429" s="28" t="s">
        <v>318</v>
      </c>
      <c r="C1429" s="28" t="s">
        <v>8635</v>
      </c>
      <c r="D1429" s="28" t="s">
        <v>8636</v>
      </c>
      <c r="E1429" s="28" t="s">
        <v>9790</v>
      </c>
      <c r="F1429" s="40" t="s">
        <v>8595</v>
      </c>
      <c r="G1429" s="28" t="s">
        <v>8736</v>
      </c>
      <c r="H1429" s="43" t="s">
        <v>8747</v>
      </c>
      <c r="I1429" s="28" t="s">
        <v>9791</v>
      </c>
      <c r="J1429" s="28" t="s">
        <v>9786</v>
      </c>
      <c r="K1429" s="28" t="s">
        <v>9805</v>
      </c>
      <c r="L1429" s="28" t="s">
        <v>9804</v>
      </c>
      <c r="M1429" s="28" t="s">
        <v>8669</v>
      </c>
      <c r="N1429" s="28" t="s">
        <v>9793</v>
      </c>
      <c r="O1429" s="28" t="s">
        <v>9679</v>
      </c>
      <c r="P1429" s="29" t="str">
        <f t="array" ref="P1429">IFERROR(XLOOKUP(A1429, '2_Capability_Map'!$C$2:$C$200, '2_Capability_Map'!$M$2:$M$200, "Active"), "Active")</f>
        <v>Active</v>
      </c>
    </row>
    <row r="1430" ht="15.75" customHeight="1">
      <c r="A1430" s="28" t="s">
        <v>317</v>
      </c>
      <c r="B1430" s="28" t="s">
        <v>318</v>
      </c>
      <c r="C1430" s="28" t="s">
        <v>8635</v>
      </c>
      <c r="D1430" s="28" t="s">
        <v>8636</v>
      </c>
      <c r="E1430" s="28" t="s">
        <v>9794</v>
      </c>
      <c r="F1430" s="40" t="s">
        <v>8595</v>
      </c>
      <c r="G1430" s="28" t="s">
        <v>8736</v>
      </c>
      <c r="H1430" s="42" t="s">
        <v>8672</v>
      </c>
      <c r="I1430" s="28" t="s">
        <v>9795</v>
      </c>
      <c r="J1430" s="28" t="s">
        <v>9786</v>
      </c>
      <c r="K1430" s="28" t="s">
        <v>9803</v>
      </c>
      <c r="L1430" s="28" t="s">
        <v>9804</v>
      </c>
      <c r="M1430" s="28" t="s">
        <v>8669</v>
      </c>
      <c r="N1430" s="28" t="s">
        <v>9796</v>
      </c>
      <c r="O1430" s="28" t="s">
        <v>9679</v>
      </c>
      <c r="P1430" s="29" t="str">
        <f t="array" ref="P1430">IFERROR(XLOOKUP(A1430, '2_Capability_Map'!$C$2:$C$200, '2_Capability_Map'!$M$2:$M$200, "Active"), "Active")</f>
        <v>Active</v>
      </c>
    </row>
    <row r="1431" ht="15.75" customHeight="1">
      <c r="A1431" s="28" t="s">
        <v>317</v>
      </c>
      <c r="B1431" s="28" t="s">
        <v>318</v>
      </c>
      <c r="C1431" s="28" t="s">
        <v>8635</v>
      </c>
      <c r="D1431" s="28" t="s">
        <v>8636</v>
      </c>
      <c r="E1431" s="28" t="s">
        <v>9797</v>
      </c>
      <c r="F1431" s="40" t="s">
        <v>8595</v>
      </c>
      <c r="G1431" s="28" t="s">
        <v>8663</v>
      </c>
      <c r="H1431" s="42" t="s">
        <v>8672</v>
      </c>
      <c r="I1431" s="28" t="s">
        <v>9798</v>
      </c>
      <c r="J1431" s="28" t="s">
        <v>9786</v>
      </c>
      <c r="K1431" s="28" t="s">
        <v>9803</v>
      </c>
      <c r="L1431" s="28" t="s">
        <v>9804</v>
      </c>
      <c r="M1431" s="28" t="s">
        <v>8669</v>
      </c>
      <c r="N1431" s="28" t="s">
        <v>9799</v>
      </c>
      <c r="O1431" s="28" t="s">
        <v>9679</v>
      </c>
      <c r="P1431" s="29" t="str">
        <f t="array" ref="P1431">IFERROR(XLOOKUP(A1431, '2_Capability_Map'!$C$2:$C$200, '2_Capability_Map'!$M$2:$M$200, "Active"), "Active")</f>
        <v>Active</v>
      </c>
    </row>
    <row r="1432" ht="15.75" customHeight="1">
      <c r="A1432" s="28" t="s">
        <v>317</v>
      </c>
      <c r="B1432" s="28" t="s">
        <v>318</v>
      </c>
      <c r="C1432" s="28" t="s">
        <v>8635</v>
      </c>
      <c r="D1432" s="28" t="s">
        <v>8636</v>
      </c>
      <c r="E1432" s="28" t="s">
        <v>9800</v>
      </c>
      <c r="F1432" s="40" t="s">
        <v>8595</v>
      </c>
      <c r="G1432" s="28" t="s">
        <v>8736</v>
      </c>
      <c r="H1432" s="42" t="s">
        <v>8672</v>
      </c>
      <c r="I1432" s="31" t="s">
        <v>9801</v>
      </c>
      <c r="J1432" s="28" t="s">
        <v>9786</v>
      </c>
      <c r="K1432" s="28" t="s">
        <v>9803</v>
      </c>
      <c r="L1432" s="28" t="s">
        <v>9804</v>
      </c>
      <c r="M1432" s="28" t="s">
        <v>8669</v>
      </c>
      <c r="N1432" s="28" t="s">
        <v>9802</v>
      </c>
      <c r="O1432" s="28" t="s">
        <v>9679</v>
      </c>
      <c r="P1432" s="29" t="str">
        <f t="array" ref="P1432">IFERROR(XLOOKUP(A1432, '2_Capability_Map'!$C$2:$C$200, '2_Capability_Map'!$M$2:$M$200, "Active"), "Active")</f>
        <v>Active</v>
      </c>
    </row>
    <row r="1433" ht="15.75" customHeight="1">
      <c r="A1433" s="28" t="s">
        <v>322</v>
      </c>
      <c r="B1433" s="28" t="s">
        <v>323</v>
      </c>
      <c r="C1433" s="28" t="s">
        <v>8635</v>
      </c>
      <c r="D1433" s="28" t="s">
        <v>8636</v>
      </c>
      <c r="E1433" s="28" t="s">
        <v>9784</v>
      </c>
      <c r="F1433" s="40" t="s">
        <v>8595</v>
      </c>
      <c r="G1433" s="28" t="s">
        <v>8736</v>
      </c>
      <c r="H1433" s="44" t="s">
        <v>9225</v>
      </c>
      <c r="I1433" s="28" t="s">
        <v>9785</v>
      </c>
      <c r="J1433" s="28" t="s">
        <v>9786</v>
      </c>
      <c r="K1433" s="28" t="s">
        <v>9806</v>
      </c>
      <c r="L1433" s="28" t="s">
        <v>9807</v>
      </c>
      <c r="M1433" s="28" t="s">
        <v>8669</v>
      </c>
      <c r="N1433" s="28" t="s">
        <v>9789</v>
      </c>
      <c r="O1433" s="28" t="s">
        <v>9679</v>
      </c>
      <c r="P1433" s="29" t="str">
        <f t="array" ref="P1433">IFERROR(XLOOKUP(A1433, '2_Capability_Map'!$C$2:$C$200, '2_Capability_Map'!$M$2:$M$200, "Active"), "Active")</f>
        <v>Active</v>
      </c>
    </row>
    <row r="1434" ht="15.75" customHeight="1">
      <c r="A1434" s="28" t="s">
        <v>322</v>
      </c>
      <c r="B1434" s="28" t="s">
        <v>323</v>
      </c>
      <c r="C1434" s="28" t="s">
        <v>8635</v>
      </c>
      <c r="D1434" s="28" t="s">
        <v>8636</v>
      </c>
      <c r="E1434" s="28" t="s">
        <v>9790</v>
      </c>
      <c r="F1434" s="40" t="s">
        <v>8595</v>
      </c>
      <c r="G1434" s="28" t="s">
        <v>8736</v>
      </c>
      <c r="H1434" s="43" t="s">
        <v>8747</v>
      </c>
      <c r="I1434" s="28" t="s">
        <v>9791</v>
      </c>
      <c r="J1434" s="28" t="s">
        <v>9786</v>
      </c>
      <c r="K1434" s="28" t="s">
        <v>9808</v>
      </c>
      <c r="L1434" s="28" t="s">
        <v>9807</v>
      </c>
      <c r="M1434" s="28" t="s">
        <v>8669</v>
      </c>
      <c r="N1434" s="28" t="s">
        <v>9793</v>
      </c>
      <c r="O1434" s="28" t="s">
        <v>9679</v>
      </c>
      <c r="P1434" s="29" t="str">
        <f t="array" ref="P1434">IFERROR(XLOOKUP(A1434, '2_Capability_Map'!$C$2:$C$200, '2_Capability_Map'!$M$2:$M$200, "Active"), "Active")</f>
        <v>Active</v>
      </c>
    </row>
    <row r="1435" ht="15.75" customHeight="1">
      <c r="A1435" s="28" t="s">
        <v>322</v>
      </c>
      <c r="B1435" s="28" t="s">
        <v>323</v>
      </c>
      <c r="C1435" s="28" t="s">
        <v>8635</v>
      </c>
      <c r="D1435" s="28" t="s">
        <v>8636</v>
      </c>
      <c r="E1435" s="28" t="s">
        <v>9794</v>
      </c>
      <c r="F1435" s="40" t="s">
        <v>8595</v>
      </c>
      <c r="G1435" s="28" t="s">
        <v>8736</v>
      </c>
      <c r="H1435" s="42" t="s">
        <v>8672</v>
      </c>
      <c r="I1435" s="28" t="s">
        <v>9795</v>
      </c>
      <c r="J1435" s="28" t="s">
        <v>9786</v>
      </c>
      <c r="K1435" s="28" t="s">
        <v>9806</v>
      </c>
      <c r="L1435" s="28" t="s">
        <v>9807</v>
      </c>
      <c r="M1435" s="28" t="s">
        <v>8669</v>
      </c>
      <c r="N1435" s="28" t="s">
        <v>9796</v>
      </c>
      <c r="O1435" s="28" t="s">
        <v>9679</v>
      </c>
      <c r="P1435" s="29" t="str">
        <f t="array" ref="P1435">IFERROR(XLOOKUP(A1435, '2_Capability_Map'!$C$2:$C$200, '2_Capability_Map'!$M$2:$M$200, "Active"), "Active")</f>
        <v>Active</v>
      </c>
    </row>
    <row r="1436" ht="15.75" customHeight="1">
      <c r="A1436" s="28" t="s">
        <v>322</v>
      </c>
      <c r="B1436" s="28" t="s">
        <v>323</v>
      </c>
      <c r="C1436" s="28" t="s">
        <v>8635</v>
      </c>
      <c r="D1436" s="28" t="s">
        <v>8636</v>
      </c>
      <c r="E1436" s="28" t="s">
        <v>9797</v>
      </c>
      <c r="F1436" s="40" t="s">
        <v>8595</v>
      </c>
      <c r="G1436" s="28" t="s">
        <v>8663</v>
      </c>
      <c r="H1436" s="42" t="s">
        <v>8672</v>
      </c>
      <c r="I1436" s="28" t="s">
        <v>9798</v>
      </c>
      <c r="J1436" s="28" t="s">
        <v>9786</v>
      </c>
      <c r="K1436" s="28" t="s">
        <v>9806</v>
      </c>
      <c r="L1436" s="28" t="s">
        <v>9807</v>
      </c>
      <c r="M1436" s="28" t="s">
        <v>8669</v>
      </c>
      <c r="N1436" s="28" t="s">
        <v>9799</v>
      </c>
      <c r="O1436" s="28" t="s">
        <v>9679</v>
      </c>
      <c r="P1436" s="29" t="str">
        <f t="array" ref="P1436">IFERROR(XLOOKUP(A1436, '2_Capability_Map'!$C$2:$C$200, '2_Capability_Map'!$M$2:$M$200, "Active"), "Active")</f>
        <v>Active</v>
      </c>
    </row>
    <row r="1437" ht="15.75" customHeight="1">
      <c r="A1437" s="28" t="s">
        <v>322</v>
      </c>
      <c r="B1437" s="28" t="s">
        <v>323</v>
      </c>
      <c r="C1437" s="28" t="s">
        <v>8635</v>
      </c>
      <c r="D1437" s="28" t="s">
        <v>8636</v>
      </c>
      <c r="E1437" s="28" t="s">
        <v>9800</v>
      </c>
      <c r="F1437" s="40" t="s">
        <v>8595</v>
      </c>
      <c r="G1437" s="28" t="s">
        <v>8736</v>
      </c>
      <c r="H1437" s="42" t="s">
        <v>8672</v>
      </c>
      <c r="I1437" s="31" t="s">
        <v>9801</v>
      </c>
      <c r="J1437" s="28" t="s">
        <v>9786</v>
      </c>
      <c r="K1437" s="28" t="s">
        <v>9806</v>
      </c>
      <c r="L1437" s="28" t="s">
        <v>9807</v>
      </c>
      <c r="M1437" s="28" t="s">
        <v>8669</v>
      </c>
      <c r="N1437" s="28" t="s">
        <v>9802</v>
      </c>
      <c r="O1437" s="28" t="s">
        <v>9679</v>
      </c>
      <c r="P1437" s="29" t="str">
        <f t="array" ref="P1437">IFERROR(XLOOKUP(A1437, '2_Capability_Map'!$C$2:$C$200, '2_Capability_Map'!$M$2:$M$200, "Active"), "Active")</f>
        <v>Active</v>
      </c>
    </row>
    <row r="1438" ht="15.75" customHeight="1">
      <c r="A1438" s="28" t="s">
        <v>327</v>
      </c>
      <c r="B1438" s="28" t="s">
        <v>328</v>
      </c>
      <c r="C1438" s="28" t="s">
        <v>8635</v>
      </c>
      <c r="D1438" s="28" t="s">
        <v>8636</v>
      </c>
      <c r="E1438" s="28" t="s">
        <v>9784</v>
      </c>
      <c r="F1438" s="40" t="s">
        <v>8595</v>
      </c>
      <c r="G1438" s="28" t="s">
        <v>8736</v>
      </c>
      <c r="H1438" s="44" t="s">
        <v>9225</v>
      </c>
      <c r="I1438" s="28" t="s">
        <v>9785</v>
      </c>
      <c r="J1438" s="28" t="s">
        <v>9786</v>
      </c>
      <c r="K1438" s="28" t="s">
        <v>9809</v>
      </c>
      <c r="L1438" s="28" t="s">
        <v>9810</v>
      </c>
      <c r="M1438" s="28" t="s">
        <v>8669</v>
      </c>
      <c r="N1438" s="28" t="s">
        <v>9789</v>
      </c>
      <c r="O1438" s="28" t="s">
        <v>9679</v>
      </c>
      <c r="P1438" s="29" t="str">
        <f t="array" ref="P1438">IFERROR(XLOOKUP(A1438, '2_Capability_Map'!$C$2:$C$200, '2_Capability_Map'!$M$2:$M$200, "Active"), "Active")</f>
        <v>Active</v>
      </c>
    </row>
    <row r="1439" ht="15.75" customHeight="1">
      <c r="A1439" s="28" t="s">
        <v>327</v>
      </c>
      <c r="B1439" s="28" t="s">
        <v>328</v>
      </c>
      <c r="C1439" s="28" t="s">
        <v>8635</v>
      </c>
      <c r="D1439" s="28" t="s">
        <v>8636</v>
      </c>
      <c r="E1439" s="28" t="s">
        <v>9790</v>
      </c>
      <c r="F1439" s="40" t="s">
        <v>8595</v>
      </c>
      <c r="G1439" s="28" t="s">
        <v>8736</v>
      </c>
      <c r="H1439" s="43" t="s">
        <v>8747</v>
      </c>
      <c r="I1439" s="28" t="s">
        <v>9791</v>
      </c>
      <c r="J1439" s="28" t="s">
        <v>9786</v>
      </c>
      <c r="K1439" s="28" t="s">
        <v>9811</v>
      </c>
      <c r="L1439" s="28" t="s">
        <v>9810</v>
      </c>
      <c r="M1439" s="28" t="s">
        <v>8669</v>
      </c>
      <c r="N1439" s="28" t="s">
        <v>9793</v>
      </c>
      <c r="O1439" s="28" t="s">
        <v>9679</v>
      </c>
      <c r="P1439" s="29" t="str">
        <f t="array" ref="P1439">IFERROR(XLOOKUP(A1439, '2_Capability_Map'!$C$2:$C$200, '2_Capability_Map'!$M$2:$M$200, "Active"), "Active")</f>
        <v>Active</v>
      </c>
    </row>
    <row r="1440" ht="15.75" customHeight="1">
      <c r="A1440" s="28" t="s">
        <v>327</v>
      </c>
      <c r="B1440" s="28" t="s">
        <v>328</v>
      </c>
      <c r="C1440" s="28" t="s">
        <v>8635</v>
      </c>
      <c r="D1440" s="28" t="s">
        <v>8636</v>
      </c>
      <c r="E1440" s="28" t="s">
        <v>9794</v>
      </c>
      <c r="F1440" s="40" t="s">
        <v>8595</v>
      </c>
      <c r="G1440" s="28" t="s">
        <v>8736</v>
      </c>
      <c r="H1440" s="42" t="s">
        <v>8672</v>
      </c>
      <c r="I1440" s="28" t="s">
        <v>9795</v>
      </c>
      <c r="J1440" s="28" t="s">
        <v>9786</v>
      </c>
      <c r="K1440" s="28" t="s">
        <v>9809</v>
      </c>
      <c r="L1440" s="28" t="s">
        <v>9810</v>
      </c>
      <c r="M1440" s="28" t="s">
        <v>8669</v>
      </c>
      <c r="N1440" s="28" t="s">
        <v>9796</v>
      </c>
      <c r="O1440" s="28" t="s">
        <v>9679</v>
      </c>
      <c r="P1440" s="29" t="str">
        <f t="array" ref="P1440">IFERROR(XLOOKUP(A1440, '2_Capability_Map'!$C$2:$C$200, '2_Capability_Map'!$M$2:$M$200, "Active"), "Active")</f>
        <v>Active</v>
      </c>
    </row>
    <row r="1441" ht="15.75" customHeight="1">
      <c r="A1441" s="28" t="s">
        <v>327</v>
      </c>
      <c r="B1441" s="28" t="s">
        <v>328</v>
      </c>
      <c r="C1441" s="28" t="s">
        <v>8635</v>
      </c>
      <c r="D1441" s="28" t="s">
        <v>8636</v>
      </c>
      <c r="E1441" s="28" t="s">
        <v>9797</v>
      </c>
      <c r="F1441" s="40" t="s">
        <v>8595</v>
      </c>
      <c r="G1441" s="28" t="s">
        <v>8663</v>
      </c>
      <c r="H1441" s="42" t="s">
        <v>8672</v>
      </c>
      <c r="I1441" s="28" t="s">
        <v>9798</v>
      </c>
      <c r="J1441" s="28" t="s">
        <v>9786</v>
      </c>
      <c r="K1441" s="28" t="s">
        <v>9809</v>
      </c>
      <c r="L1441" s="28" t="s">
        <v>9810</v>
      </c>
      <c r="M1441" s="28" t="s">
        <v>8669</v>
      </c>
      <c r="N1441" s="28" t="s">
        <v>9799</v>
      </c>
      <c r="O1441" s="28" t="s">
        <v>9679</v>
      </c>
      <c r="P1441" s="29" t="str">
        <f t="array" ref="P1441">IFERROR(XLOOKUP(A1441, '2_Capability_Map'!$C$2:$C$200, '2_Capability_Map'!$M$2:$M$200, "Active"), "Active")</f>
        <v>Active</v>
      </c>
    </row>
    <row r="1442" ht="15.75" customHeight="1">
      <c r="A1442" s="28" t="s">
        <v>327</v>
      </c>
      <c r="B1442" s="28" t="s">
        <v>328</v>
      </c>
      <c r="C1442" s="28" t="s">
        <v>8635</v>
      </c>
      <c r="D1442" s="28" t="s">
        <v>8636</v>
      </c>
      <c r="E1442" s="28" t="s">
        <v>9800</v>
      </c>
      <c r="F1442" s="40" t="s">
        <v>8595</v>
      </c>
      <c r="G1442" s="28" t="s">
        <v>8736</v>
      </c>
      <c r="H1442" s="42" t="s">
        <v>8672</v>
      </c>
      <c r="I1442" s="31" t="s">
        <v>9801</v>
      </c>
      <c r="J1442" s="28" t="s">
        <v>9786</v>
      </c>
      <c r="K1442" s="28" t="s">
        <v>9809</v>
      </c>
      <c r="L1442" s="28" t="s">
        <v>9810</v>
      </c>
      <c r="M1442" s="28" t="s">
        <v>8669</v>
      </c>
      <c r="N1442" s="28" t="s">
        <v>9802</v>
      </c>
      <c r="O1442" s="28" t="s">
        <v>9679</v>
      </c>
      <c r="P1442" s="29" t="str">
        <f t="array" ref="P1442">IFERROR(XLOOKUP(A1442, '2_Capability_Map'!$C$2:$C$200, '2_Capability_Map'!$M$2:$M$200, "Active"), "Active")</f>
        <v>Active</v>
      </c>
    </row>
    <row r="1443" ht="15.75" customHeight="1">
      <c r="A1443" s="28" t="s">
        <v>333</v>
      </c>
      <c r="B1443" s="28" t="s">
        <v>334</v>
      </c>
      <c r="C1443" s="28" t="s">
        <v>8635</v>
      </c>
      <c r="D1443" s="28" t="s">
        <v>8636</v>
      </c>
      <c r="E1443" s="28" t="s">
        <v>9784</v>
      </c>
      <c r="F1443" s="40" t="s">
        <v>8595</v>
      </c>
      <c r="G1443" s="28" t="s">
        <v>8736</v>
      </c>
      <c r="H1443" s="44" t="s">
        <v>9225</v>
      </c>
      <c r="I1443" s="28" t="s">
        <v>9785</v>
      </c>
      <c r="J1443" s="28" t="s">
        <v>9786</v>
      </c>
      <c r="K1443" s="28" t="s">
        <v>9812</v>
      </c>
      <c r="L1443" s="28" t="s">
        <v>9813</v>
      </c>
      <c r="M1443" s="28" t="s">
        <v>8669</v>
      </c>
      <c r="N1443" s="28" t="s">
        <v>9789</v>
      </c>
      <c r="O1443" s="28" t="s">
        <v>9679</v>
      </c>
      <c r="P1443" s="29" t="str">
        <f t="array" ref="P1443">IFERROR(XLOOKUP(A1443, '2_Capability_Map'!$C$2:$C$200, '2_Capability_Map'!$M$2:$M$200, "Active"), "Active")</f>
        <v>Active</v>
      </c>
    </row>
    <row r="1444" ht="15.75" customHeight="1">
      <c r="A1444" s="28" t="s">
        <v>333</v>
      </c>
      <c r="B1444" s="28" t="s">
        <v>334</v>
      </c>
      <c r="C1444" s="28" t="s">
        <v>8635</v>
      </c>
      <c r="D1444" s="28" t="s">
        <v>8636</v>
      </c>
      <c r="E1444" s="28" t="s">
        <v>9790</v>
      </c>
      <c r="F1444" s="40" t="s">
        <v>8595</v>
      </c>
      <c r="G1444" s="28" t="s">
        <v>8736</v>
      </c>
      <c r="H1444" s="43" t="s">
        <v>8747</v>
      </c>
      <c r="I1444" s="28" t="s">
        <v>9791</v>
      </c>
      <c r="J1444" s="28" t="s">
        <v>9786</v>
      </c>
      <c r="K1444" s="28" t="s">
        <v>9814</v>
      </c>
      <c r="L1444" s="28" t="s">
        <v>9813</v>
      </c>
      <c r="M1444" s="28" t="s">
        <v>8669</v>
      </c>
      <c r="N1444" s="28" t="s">
        <v>9793</v>
      </c>
      <c r="O1444" s="28" t="s">
        <v>9679</v>
      </c>
      <c r="P1444" s="29" t="str">
        <f t="array" ref="P1444">IFERROR(XLOOKUP(A1444, '2_Capability_Map'!$C$2:$C$200, '2_Capability_Map'!$M$2:$M$200, "Active"), "Active")</f>
        <v>Active</v>
      </c>
    </row>
    <row r="1445" ht="15.75" customHeight="1">
      <c r="A1445" s="28" t="s">
        <v>333</v>
      </c>
      <c r="B1445" s="28" t="s">
        <v>334</v>
      </c>
      <c r="C1445" s="28" t="s">
        <v>8635</v>
      </c>
      <c r="D1445" s="28" t="s">
        <v>8636</v>
      </c>
      <c r="E1445" s="28" t="s">
        <v>9794</v>
      </c>
      <c r="F1445" s="40" t="s">
        <v>8595</v>
      </c>
      <c r="G1445" s="28" t="s">
        <v>8736</v>
      </c>
      <c r="H1445" s="42" t="s">
        <v>8672</v>
      </c>
      <c r="I1445" s="28" t="s">
        <v>9795</v>
      </c>
      <c r="J1445" s="28" t="s">
        <v>9786</v>
      </c>
      <c r="K1445" s="28" t="s">
        <v>9812</v>
      </c>
      <c r="L1445" s="28" t="s">
        <v>9813</v>
      </c>
      <c r="M1445" s="28" t="s">
        <v>8669</v>
      </c>
      <c r="N1445" s="28" t="s">
        <v>9796</v>
      </c>
      <c r="O1445" s="28" t="s">
        <v>9679</v>
      </c>
      <c r="P1445" s="29" t="str">
        <f t="array" ref="P1445">IFERROR(XLOOKUP(A1445, '2_Capability_Map'!$C$2:$C$200, '2_Capability_Map'!$M$2:$M$200, "Active"), "Active")</f>
        <v>Active</v>
      </c>
    </row>
    <row r="1446" ht="15.75" customHeight="1">
      <c r="A1446" s="28" t="s">
        <v>333</v>
      </c>
      <c r="B1446" s="28" t="s">
        <v>334</v>
      </c>
      <c r="C1446" s="28" t="s">
        <v>8635</v>
      </c>
      <c r="D1446" s="28" t="s">
        <v>8636</v>
      </c>
      <c r="E1446" s="28" t="s">
        <v>9797</v>
      </c>
      <c r="F1446" s="40" t="s">
        <v>8595</v>
      </c>
      <c r="G1446" s="28" t="s">
        <v>8663</v>
      </c>
      <c r="H1446" s="42" t="s">
        <v>8672</v>
      </c>
      <c r="I1446" s="28" t="s">
        <v>9798</v>
      </c>
      <c r="J1446" s="28" t="s">
        <v>9786</v>
      </c>
      <c r="K1446" s="28" t="s">
        <v>9812</v>
      </c>
      <c r="L1446" s="28" t="s">
        <v>9813</v>
      </c>
      <c r="M1446" s="28" t="s">
        <v>8669</v>
      </c>
      <c r="N1446" s="28" t="s">
        <v>9799</v>
      </c>
      <c r="O1446" s="28" t="s">
        <v>9679</v>
      </c>
      <c r="P1446" s="29" t="str">
        <f t="array" ref="P1446">IFERROR(XLOOKUP(A1446, '2_Capability_Map'!$C$2:$C$200, '2_Capability_Map'!$M$2:$M$200, "Active"), "Active")</f>
        <v>Active</v>
      </c>
    </row>
    <row r="1447" ht="15.75" customHeight="1">
      <c r="A1447" s="28" t="s">
        <v>333</v>
      </c>
      <c r="B1447" s="28" t="s">
        <v>334</v>
      </c>
      <c r="C1447" s="28" t="s">
        <v>8635</v>
      </c>
      <c r="D1447" s="28" t="s">
        <v>8636</v>
      </c>
      <c r="E1447" s="28" t="s">
        <v>9800</v>
      </c>
      <c r="F1447" s="40" t="s">
        <v>8595</v>
      </c>
      <c r="G1447" s="28" t="s">
        <v>8736</v>
      </c>
      <c r="H1447" s="42" t="s">
        <v>8672</v>
      </c>
      <c r="I1447" s="31" t="s">
        <v>9801</v>
      </c>
      <c r="J1447" s="28" t="s">
        <v>9786</v>
      </c>
      <c r="K1447" s="28" t="s">
        <v>9812</v>
      </c>
      <c r="L1447" s="28" t="s">
        <v>9813</v>
      </c>
      <c r="M1447" s="28" t="s">
        <v>8669</v>
      </c>
      <c r="N1447" s="28" t="s">
        <v>9802</v>
      </c>
      <c r="O1447" s="28" t="s">
        <v>9679</v>
      </c>
      <c r="P1447" s="29" t="str">
        <f t="array" ref="P1447">IFERROR(XLOOKUP(A1447, '2_Capability_Map'!$C$2:$C$200, '2_Capability_Map'!$M$2:$M$200, "Active"), "Active")</f>
        <v>Active</v>
      </c>
    </row>
    <row r="1448" ht="15.75" customHeight="1">
      <c r="A1448" s="28" t="s">
        <v>339</v>
      </c>
      <c r="B1448" s="28" t="s">
        <v>340</v>
      </c>
      <c r="C1448" s="28" t="s">
        <v>8635</v>
      </c>
      <c r="D1448" s="28" t="s">
        <v>8636</v>
      </c>
      <c r="E1448" s="28" t="s">
        <v>9784</v>
      </c>
      <c r="F1448" s="40" t="s">
        <v>8595</v>
      </c>
      <c r="G1448" s="28" t="s">
        <v>8736</v>
      </c>
      <c r="H1448" s="44" t="s">
        <v>9225</v>
      </c>
      <c r="I1448" s="28" t="s">
        <v>9785</v>
      </c>
      <c r="J1448" s="28" t="s">
        <v>9786</v>
      </c>
      <c r="K1448" s="28" t="s">
        <v>9815</v>
      </c>
      <c r="L1448" s="28" t="s">
        <v>9816</v>
      </c>
      <c r="M1448" s="28" t="s">
        <v>8669</v>
      </c>
      <c r="N1448" s="28" t="s">
        <v>9789</v>
      </c>
      <c r="O1448" s="28" t="s">
        <v>9679</v>
      </c>
      <c r="P1448" s="29" t="str">
        <f t="array" ref="P1448">IFERROR(XLOOKUP(A1448, '2_Capability_Map'!$C$2:$C$200, '2_Capability_Map'!$M$2:$M$200, "Active"), "Active")</f>
        <v>Active</v>
      </c>
    </row>
    <row r="1449" ht="15.75" customHeight="1">
      <c r="A1449" s="28" t="s">
        <v>339</v>
      </c>
      <c r="B1449" s="28" t="s">
        <v>340</v>
      </c>
      <c r="C1449" s="28" t="s">
        <v>8635</v>
      </c>
      <c r="D1449" s="28" t="s">
        <v>8636</v>
      </c>
      <c r="E1449" s="28" t="s">
        <v>9817</v>
      </c>
      <c r="F1449" s="40" t="s">
        <v>8595</v>
      </c>
      <c r="G1449" s="28" t="s">
        <v>8736</v>
      </c>
      <c r="H1449" s="42" t="s">
        <v>8672</v>
      </c>
      <c r="I1449" s="28" t="s">
        <v>9818</v>
      </c>
      <c r="J1449" s="28" t="s">
        <v>9786</v>
      </c>
      <c r="K1449" s="28" t="s">
        <v>9815</v>
      </c>
      <c r="L1449" s="28" t="s">
        <v>9816</v>
      </c>
      <c r="M1449" s="28" t="s">
        <v>8669</v>
      </c>
      <c r="N1449" s="28" t="s">
        <v>9819</v>
      </c>
      <c r="O1449" s="28" t="s">
        <v>9679</v>
      </c>
      <c r="P1449" s="29" t="str">
        <f t="array" ref="P1449">IFERROR(XLOOKUP(A1449, '2_Capability_Map'!$C$2:$C$200, '2_Capability_Map'!$M$2:$M$200, "Active"), "Active")</f>
        <v>Active</v>
      </c>
    </row>
    <row r="1450" ht="15.75" customHeight="1">
      <c r="A1450" s="28" t="s">
        <v>339</v>
      </c>
      <c r="B1450" s="28" t="s">
        <v>340</v>
      </c>
      <c r="C1450" s="28" t="s">
        <v>8635</v>
      </c>
      <c r="D1450" s="28" t="s">
        <v>8636</v>
      </c>
      <c r="E1450" s="28" t="s">
        <v>9790</v>
      </c>
      <c r="F1450" s="40" t="s">
        <v>8595</v>
      </c>
      <c r="G1450" s="28" t="s">
        <v>8736</v>
      </c>
      <c r="H1450" s="43" t="s">
        <v>8747</v>
      </c>
      <c r="I1450" s="28" t="s">
        <v>9791</v>
      </c>
      <c r="J1450" s="28" t="s">
        <v>9786</v>
      </c>
      <c r="K1450" s="28" t="s">
        <v>9820</v>
      </c>
      <c r="L1450" s="28" t="s">
        <v>9816</v>
      </c>
      <c r="M1450" s="28" t="s">
        <v>8669</v>
      </c>
      <c r="N1450" s="28" t="s">
        <v>9793</v>
      </c>
      <c r="O1450" s="28" t="s">
        <v>9679</v>
      </c>
      <c r="P1450" s="29" t="str">
        <f t="array" ref="P1450">IFERROR(XLOOKUP(A1450, '2_Capability_Map'!$C$2:$C$200, '2_Capability_Map'!$M$2:$M$200, "Active"), "Active")</f>
        <v>Active</v>
      </c>
    </row>
    <row r="1451" ht="15.75" customHeight="1">
      <c r="A1451" s="28" t="s">
        <v>339</v>
      </c>
      <c r="B1451" s="28" t="s">
        <v>340</v>
      </c>
      <c r="C1451" s="28" t="s">
        <v>8635</v>
      </c>
      <c r="D1451" s="28" t="s">
        <v>8636</v>
      </c>
      <c r="E1451" s="28" t="s">
        <v>9794</v>
      </c>
      <c r="F1451" s="40" t="s">
        <v>8595</v>
      </c>
      <c r="G1451" s="28" t="s">
        <v>8736</v>
      </c>
      <c r="H1451" s="42" t="s">
        <v>8672</v>
      </c>
      <c r="I1451" s="28" t="s">
        <v>9795</v>
      </c>
      <c r="J1451" s="28" t="s">
        <v>9786</v>
      </c>
      <c r="K1451" s="28" t="s">
        <v>9815</v>
      </c>
      <c r="L1451" s="28" t="s">
        <v>9816</v>
      </c>
      <c r="M1451" s="28" t="s">
        <v>8669</v>
      </c>
      <c r="N1451" s="28" t="s">
        <v>9796</v>
      </c>
      <c r="O1451" s="28" t="s">
        <v>9679</v>
      </c>
      <c r="P1451" s="29" t="str">
        <f t="array" ref="P1451">IFERROR(XLOOKUP(A1451, '2_Capability_Map'!$C$2:$C$200, '2_Capability_Map'!$M$2:$M$200, "Active"), "Active")</f>
        <v>Active</v>
      </c>
    </row>
    <row r="1452" ht="15.75" customHeight="1">
      <c r="A1452" s="28" t="s">
        <v>339</v>
      </c>
      <c r="B1452" s="28" t="s">
        <v>340</v>
      </c>
      <c r="C1452" s="28" t="s">
        <v>8635</v>
      </c>
      <c r="D1452" s="28" t="s">
        <v>8636</v>
      </c>
      <c r="E1452" s="28" t="s">
        <v>9797</v>
      </c>
      <c r="F1452" s="40" t="s">
        <v>8595</v>
      </c>
      <c r="G1452" s="28" t="s">
        <v>8663</v>
      </c>
      <c r="H1452" s="42" t="s">
        <v>8672</v>
      </c>
      <c r="I1452" s="28" t="s">
        <v>9798</v>
      </c>
      <c r="J1452" s="28" t="s">
        <v>9786</v>
      </c>
      <c r="K1452" s="28" t="s">
        <v>9815</v>
      </c>
      <c r="L1452" s="28" t="s">
        <v>9816</v>
      </c>
      <c r="M1452" s="28" t="s">
        <v>8669</v>
      </c>
      <c r="N1452" s="28" t="s">
        <v>9799</v>
      </c>
      <c r="O1452" s="28" t="s">
        <v>9679</v>
      </c>
      <c r="P1452" s="29" t="str">
        <f t="array" ref="P1452">IFERROR(XLOOKUP(A1452, '2_Capability_Map'!$C$2:$C$200, '2_Capability_Map'!$M$2:$M$200, "Active"), "Active")</f>
        <v>Active</v>
      </c>
    </row>
    <row r="1453" ht="15.75" customHeight="1">
      <c r="A1453" s="28" t="s">
        <v>339</v>
      </c>
      <c r="B1453" s="28" t="s">
        <v>340</v>
      </c>
      <c r="C1453" s="28" t="s">
        <v>8635</v>
      </c>
      <c r="D1453" s="28" t="s">
        <v>8636</v>
      </c>
      <c r="E1453" s="28" t="s">
        <v>9800</v>
      </c>
      <c r="F1453" s="40" t="s">
        <v>8595</v>
      </c>
      <c r="G1453" s="28" t="s">
        <v>8736</v>
      </c>
      <c r="H1453" s="42" t="s">
        <v>8672</v>
      </c>
      <c r="I1453" s="31" t="s">
        <v>9801</v>
      </c>
      <c r="J1453" s="28" t="s">
        <v>9786</v>
      </c>
      <c r="K1453" s="28" t="s">
        <v>9815</v>
      </c>
      <c r="L1453" s="28" t="s">
        <v>9816</v>
      </c>
      <c r="M1453" s="28" t="s">
        <v>8669</v>
      </c>
      <c r="N1453" s="28" t="s">
        <v>9802</v>
      </c>
      <c r="O1453" s="28" t="s">
        <v>9679</v>
      </c>
      <c r="P1453" s="29" t="str">
        <f t="array" ref="P1453">IFERROR(XLOOKUP(A1453, '2_Capability_Map'!$C$2:$C$200, '2_Capability_Map'!$M$2:$M$200, "Active"), "Active")</f>
        <v>Active</v>
      </c>
    </row>
    <row r="1454" ht="15.75" customHeight="1">
      <c r="A1454" s="28" t="s">
        <v>347</v>
      </c>
      <c r="B1454" s="28" t="s">
        <v>348</v>
      </c>
      <c r="C1454" s="28" t="s">
        <v>8635</v>
      </c>
      <c r="D1454" s="28" t="s">
        <v>8636</v>
      </c>
      <c r="E1454" s="28" t="s">
        <v>9784</v>
      </c>
      <c r="F1454" s="40" t="s">
        <v>8595</v>
      </c>
      <c r="G1454" s="28" t="s">
        <v>8736</v>
      </c>
      <c r="H1454" s="44" t="s">
        <v>9225</v>
      </c>
      <c r="I1454" s="28" t="s">
        <v>9785</v>
      </c>
      <c r="J1454" s="28" t="s">
        <v>9786</v>
      </c>
      <c r="K1454" s="28" t="s">
        <v>9821</v>
      </c>
      <c r="L1454" s="28" t="s">
        <v>9822</v>
      </c>
      <c r="M1454" s="28" t="s">
        <v>8669</v>
      </c>
      <c r="N1454" s="28" t="s">
        <v>9789</v>
      </c>
      <c r="O1454" s="28" t="s">
        <v>9679</v>
      </c>
      <c r="P1454" s="29" t="str">
        <f t="array" ref="P1454">IFERROR(XLOOKUP(A1454, '2_Capability_Map'!$C$2:$C$200, '2_Capability_Map'!$M$2:$M$200, "Active"), "Active")</f>
        <v>Active</v>
      </c>
    </row>
    <row r="1455" ht="15.75" customHeight="1">
      <c r="A1455" s="28" t="s">
        <v>347</v>
      </c>
      <c r="B1455" s="28" t="s">
        <v>348</v>
      </c>
      <c r="C1455" s="28" t="s">
        <v>8635</v>
      </c>
      <c r="D1455" s="28" t="s">
        <v>8636</v>
      </c>
      <c r="E1455" s="28" t="s">
        <v>9817</v>
      </c>
      <c r="F1455" s="40" t="s">
        <v>8595</v>
      </c>
      <c r="G1455" s="28" t="s">
        <v>8736</v>
      </c>
      <c r="H1455" s="42" t="s">
        <v>8672</v>
      </c>
      <c r="I1455" s="28" t="s">
        <v>9818</v>
      </c>
      <c r="J1455" s="28" t="s">
        <v>9786</v>
      </c>
      <c r="K1455" s="28" t="s">
        <v>9821</v>
      </c>
      <c r="L1455" s="28" t="s">
        <v>9822</v>
      </c>
      <c r="M1455" s="28" t="s">
        <v>8669</v>
      </c>
      <c r="N1455" s="28" t="s">
        <v>9819</v>
      </c>
      <c r="O1455" s="28" t="s">
        <v>9679</v>
      </c>
      <c r="P1455" s="29" t="str">
        <f t="array" ref="P1455">IFERROR(XLOOKUP(A1455, '2_Capability_Map'!$C$2:$C$200, '2_Capability_Map'!$M$2:$M$200, "Active"), "Active")</f>
        <v>Active</v>
      </c>
    </row>
    <row r="1456" ht="15.75" customHeight="1">
      <c r="A1456" s="28" t="s">
        <v>347</v>
      </c>
      <c r="B1456" s="28" t="s">
        <v>348</v>
      </c>
      <c r="C1456" s="28" t="s">
        <v>8635</v>
      </c>
      <c r="D1456" s="28" t="s">
        <v>8636</v>
      </c>
      <c r="E1456" s="28" t="s">
        <v>9790</v>
      </c>
      <c r="F1456" s="40" t="s">
        <v>8595</v>
      </c>
      <c r="G1456" s="28" t="s">
        <v>8736</v>
      </c>
      <c r="H1456" s="43" t="s">
        <v>8747</v>
      </c>
      <c r="I1456" s="28" t="s">
        <v>9791</v>
      </c>
      <c r="J1456" s="28" t="s">
        <v>9786</v>
      </c>
      <c r="K1456" s="28" t="s">
        <v>9823</v>
      </c>
      <c r="L1456" s="28" t="s">
        <v>9822</v>
      </c>
      <c r="M1456" s="28" t="s">
        <v>8669</v>
      </c>
      <c r="N1456" s="28" t="s">
        <v>9793</v>
      </c>
      <c r="O1456" s="28" t="s">
        <v>9679</v>
      </c>
      <c r="P1456" s="29" t="str">
        <f t="array" ref="P1456">IFERROR(XLOOKUP(A1456, '2_Capability_Map'!$C$2:$C$200, '2_Capability_Map'!$M$2:$M$200, "Active"), "Active")</f>
        <v>Active</v>
      </c>
    </row>
    <row r="1457" ht="15.75" customHeight="1">
      <c r="A1457" s="28" t="s">
        <v>347</v>
      </c>
      <c r="B1457" s="28" t="s">
        <v>348</v>
      </c>
      <c r="C1457" s="28" t="s">
        <v>8635</v>
      </c>
      <c r="D1457" s="28" t="s">
        <v>8636</v>
      </c>
      <c r="E1457" s="28" t="s">
        <v>9794</v>
      </c>
      <c r="F1457" s="40" t="s">
        <v>8595</v>
      </c>
      <c r="G1457" s="28" t="s">
        <v>8736</v>
      </c>
      <c r="H1457" s="42" t="s">
        <v>8672</v>
      </c>
      <c r="I1457" s="28" t="s">
        <v>9795</v>
      </c>
      <c r="J1457" s="28" t="s">
        <v>9786</v>
      </c>
      <c r="K1457" s="28" t="s">
        <v>9821</v>
      </c>
      <c r="L1457" s="28" t="s">
        <v>9822</v>
      </c>
      <c r="M1457" s="28" t="s">
        <v>8669</v>
      </c>
      <c r="N1457" s="28" t="s">
        <v>9796</v>
      </c>
      <c r="O1457" s="28" t="s">
        <v>9679</v>
      </c>
      <c r="P1457" s="29" t="str">
        <f t="array" ref="P1457">IFERROR(XLOOKUP(A1457, '2_Capability_Map'!$C$2:$C$200, '2_Capability_Map'!$M$2:$M$200, "Active"), "Active")</f>
        <v>Active</v>
      </c>
    </row>
    <row r="1458" ht="15.75" customHeight="1">
      <c r="A1458" s="28" t="s">
        <v>347</v>
      </c>
      <c r="B1458" s="28" t="s">
        <v>348</v>
      </c>
      <c r="C1458" s="28" t="s">
        <v>8635</v>
      </c>
      <c r="D1458" s="28" t="s">
        <v>8636</v>
      </c>
      <c r="E1458" s="28" t="s">
        <v>9797</v>
      </c>
      <c r="F1458" s="40" t="s">
        <v>8595</v>
      </c>
      <c r="G1458" s="28" t="s">
        <v>8663</v>
      </c>
      <c r="H1458" s="42" t="s">
        <v>8672</v>
      </c>
      <c r="I1458" s="28" t="s">
        <v>9798</v>
      </c>
      <c r="J1458" s="28" t="s">
        <v>9786</v>
      </c>
      <c r="K1458" s="28" t="s">
        <v>9821</v>
      </c>
      <c r="L1458" s="28" t="s">
        <v>9822</v>
      </c>
      <c r="M1458" s="28" t="s">
        <v>8669</v>
      </c>
      <c r="N1458" s="28" t="s">
        <v>9799</v>
      </c>
      <c r="O1458" s="28" t="s">
        <v>9679</v>
      </c>
      <c r="P1458" s="29" t="str">
        <f t="array" ref="P1458">IFERROR(XLOOKUP(A1458, '2_Capability_Map'!$C$2:$C$200, '2_Capability_Map'!$M$2:$M$200, "Active"), "Active")</f>
        <v>Active</v>
      </c>
    </row>
    <row r="1459" ht="15.75" customHeight="1">
      <c r="A1459" s="28" t="s">
        <v>347</v>
      </c>
      <c r="B1459" s="28" t="s">
        <v>348</v>
      </c>
      <c r="C1459" s="28" t="s">
        <v>8635</v>
      </c>
      <c r="D1459" s="28" t="s">
        <v>8636</v>
      </c>
      <c r="E1459" s="28" t="s">
        <v>9800</v>
      </c>
      <c r="F1459" s="40" t="s">
        <v>8595</v>
      </c>
      <c r="G1459" s="28" t="s">
        <v>8736</v>
      </c>
      <c r="H1459" s="42" t="s">
        <v>8672</v>
      </c>
      <c r="I1459" s="31" t="s">
        <v>9801</v>
      </c>
      <c r="J1459" s="28" t="s">
        <v>9786</v>
      </c>
      <c r="K1459" s="28" t="s">
        <v>9821</v>
      </c>
      <c r="L1459" s="28" t="s">
        <v>9822</v>
      </c>
      <c r="M1459" s="28" t="s">
        <v>8669</v>
      </c>
      <c r="N1459" s="28" t="s">
        <v>9802</v>
      </c>
      <c r="O1459" s="28" t="s">
        <v>9679</v>
      </c>
      <c r="P1459" s="29" t="str">
        <f t="array" ref="P1459">IFERROR(XLOOKUP(A1459, '2_Capability_Map'!$C$2:$C$200, '2_Capability_Map'!$M$2:$M$200, "Active"), "Active")</f>
        <v>Active</v>
      </c>
    </row>
    <row r="1460" ht="15.75" customHeight="1">
      <c r="A1460" s="28" t="s">
        <v>352</v>
      </c>
      <c r="B1460" s="28" t="s">
        <v>353</v>
      </c>
      <c r="C1460" s="28" t="s">
        <v>8635</v>
      </c>
      <c r="D1460" s="28" t="s">
        <v>8636</v>
      </c>
      <c r="E1460" s="28" t="s">
        <v>9784</v>
      </c>
      <c r="F1460" s="40" t="s">
        <v>8595</v>
      </c>
      <c r="G1460" s="28" t="s">
        <v>8736</v>
      </c>
      <c r="H1460" s="44" t="s">
        <v>9225</v>
      </c>
      <c r="I1460" s="28" t="s">
        <v>9785</v>
      </c>
      <c r="J1460" s="28" t="s">
        <v>9786</v>
      </c>
      <c r="K1460" s="28" t="s">
        <v>9824</v>
      </c>
      <c r="L1460" s="28" t="s">
        <v>3987</v>
      </c>
      <c r="M1460" s="28" t="s">
        <v>3984</v>
      </c>
      <c r="N1460" s="28" t="s">
        <v>9789</v>
      </c>
      <c r="O1460" s="28" t="s">
        <v>9679</v>
      </c>
      <c r="P1460" s="29" t="str">
        <f t="array" ref="P1460">IFERROR(XLOOKUP(A1460, '2_Capability_Map'!$C$2:$C$200, '2_Capability_Map'!$M$2:$M$200, "Active"), "Active")</f>
        <v>Active</v>
      </c>
    </row>
    <row r="1461" ht="15.75" customHeight="1">
      <c r="A1461" s="28" t="s">
        <v>352</v>
      </c>
      <c r="B1461" s="28" t="s">
        <v>353</v>
      </c>
      <c r="C1461" s="28" t="s">
        <v>8635</v>
      </c>
      <c r="D1461" s="28" t="s">
        <v>8636</v>
      </c>
      <c r="E1461" s="28" t="s">
        <v>9817</v>
      </c>
      <c r="F1461" s="40" t="s">
        <v>8595</v>
      </c>
      <c r="G1461" s="28" t="s">
        <v>8736</v>
      </c>
      <c r="H1461" s="42" t="s">
        <v>8672</v>
      </c>
      <c r="I1461" s="28" t="s">
        <v>9818</v>
      </c>
      <c r="J1461" s="28" t="s">
        <v>9786</v>
      </c>
      <c r="K1461" s="28" t="s">
        <v>9824</v>
      </c>
      <c r="L1461" s="28" t="s">
        <v>3987</v>
      </c>
      <c r="M1461" s="28" t="s">
        <v>3984</v>
      </c>
      <c r="N1461" s="28" t="s">
        <v>9819</v>
      </c>
      <c r="O1461" s="28" t="s">
        <v>9679</v>
      </c>
      <c r="P1461" s="29" t="str">
        <f t="array" ref="P1461">IFERROR(XLOOKUP(A1461, '2_Capability_Map'!$C$2:$C$200, '2_Capability_Map'!$M$2:$M$200, "Active"), "Active")</f>
        <v>Active</v>
      </c>
    </row>
    <row r="1462" ht="15.75" customHeight="1">
      <c r="A1462" s="28" t="s">
        <v>352</v>
      </c>
      <c r="B1462" s="28" t="s">
        <v>353</v>
      </c>
      <c r="C1462" s="28" t="s">
        <v>8635</v>
      </c>
      <c r="D1462" s="28" t="s">
        <v>8636</v>
      </c>
      <c r="E1462" s="28" t="s">
        <v>9790</v>
      </c>
      <c r="F1462" s="40" t="s">
        <v>8595</v>
      </c>
      <c r="G1462" s="28" t="s">
        <v>8736</v>
      </c>
      <c r="H1462" s="43" t="s">
        <v>8747</v>
      </c>
      <c r="I1462" s="28" t="s">
        <v>9791</v>
      </c>
      <c r="J1462" s="28" t="s">
        <v>9786</v>
      </c>
      <c r="K1462" s="28" t="s">
        <v>9825</v>
      </c>
      <c r="L1462" s="28" t="s">
        <v>3987</v>
      </c>
      <c r="M1462" s="28" t="s">
        <v>3984</v>
      </c>
      <c r="N1462" s="28" t="s">
        <v>9793</v>
      </c>
      <c r="O1462" s="28" t="s">
        <v>9679</v>
      </c>
      <c r="P1462" s="29" t="str">
        <f t="array" ref="P1462">IFERROR(XLOOKUP(A1462, '2_Capability_Map'!$C$2:$C$200, '2_Capability_Map'!$M$2:$M$200, "Active"), "Active")</f>
        <v>Active</v>
      </c>
    </row>
    <row r="1463" ht="15.75" customHeight="1">
      <c r="A1463" s="28" t="s">
        <v>352</v>
      </c>
      <c r="B1463" s="28" t="s">
        <v>353</v>
      </c>
      <c r="C1463" s="28" t="s">
        <v>8635</v>
      </c>
      <c r="D1463" s="28" t="s">
        <v>8636</v>
      </c>
      <c r="E1463" s="28" t="s">
        <v>9794</v>
      </c>
      <c r="F1463" s="40" t="s">
        <v>8595</v>
      </c>
      <c r="G1463" s="28" t="s">
        <v>8736</v>
      </c>
      <c r="H1463" s="42" t="s">
        <v>8672</v>
      </c>
      <c r="I1463" s="28" t="s">
        <v>9795</v>
      </c>
      <c r="J1463" s="28" t="s">
        <v>9786</v>
      </c>
      <c r="K1463" s="28" t="s">
        <v>9824</v>
      </c>
      <c r="L1463" s="28" t="s">
        <v>3987</v>
      </c>
      <c r="M1463" s="28" t="s">
        <v>3984</v>
      </c>
      <c r="N1463" s="28" t="s">
        <v>9796</v>
      </c>
      <c r="O1463" s="28" t="s">
        <v>9679</v>
      </c>
      <c r="P1463" s="29" t="str">
        <f t="array" ref="P1463">IFERROR(XLOOKUP(A1463, '2_Capability_Map'!$C$2:$C$200, '2_Capability_Map'!$M$2:$M$200, "Active"), "Active")</f>
        <v>Active</v>
      </c>
    </row>
    <row r="1464" ht="15.75" customHeight="1">
      <c r="A1464" s="28" t="s">
        <v>352</v>
      </c>
      <c r="B1464" s="28" t="s">
        <v>353</v>
      </c>
      <c r="C1464" s="28" t="s">
        <v>8635</v>
      </c>
      <c r="D1464" s="28" t="s">
        <v>8636</v>
      </c>
      <c r="E1464" s="28" t="s">
        <v>9797</v>
      </c>
      <c r="F1464" s="40" t="s">
        <v>8595</v>
      </c>
      <c r="G1464" s="28" t="s">
        <v>8663</v>
      </c>
      <c r="H1464" s="42" t="s">
        <v>8672</v>
      </c>
      <c r="I1464" s="28" t="s">
        <v>9798</v>
      </c>
      <c r="J1464" s="28" t="s">
        <v>9786</v>
      </c>
      <c r="K1464" s="28" t="s">
        <v>9824</v>
      </c>
      <c r="L1464" s="28" t="s">
        <v>3987</v>
      </c>
      <c r="M1464" s="28" t="s">
        <v>3984</v>
      </c>
      <c r="N1464" s="28" t="s">
        <v>9799</v>
      </c>
      <c r="O1464" s="28" t="s">
        <v>9679</v>
      </c>
      <c r="P1464" s="29" t="str">
        <f t="array" ref="P1464">IFERROR(XLOOKUP(A1464, '2_Capability_Map'!$C$2:$C$200, '2_Capability_Map'!$M$2:$M$200, "Active"), "Active")</f>
        <v>Active</v>
      </c>
    </row>
    <row r="1465" ht="15.75" customHeight="1">
      <c r="A1465" s="28" t="s">
        <v>352</v>
      </c>
      <c r="B1465" s="28" t="s">
        <v>353</v>
      </c>
      <c r="C1465" s="28" t="s">
        <v>8635</v>
      </c>
      <c r="D1465" s="28" t="s">
        <v>8636</v>
      </c>
      <c r="E1465" s="28" t="s">
        <v>9800</v>
      </c>
      <c r="F1465" s="40" t="s">
        <v>8595</v>
      </c>
      <c r="G1465" s="28" t="s">
        <v>8736</v>
      </c>
      <c r="H1465" s="42" t="s">
        <v>8672</v>
      </c>
      <c r="I1465" s="31" t="s">
        <v>9801</v>
      </c>
      <c r="J1465" s="28" t="s">
        <v>9786</v>
      </c>
      <c r="K1465" s="28" t="s">
        <v>9824</v>
      </c>
      <c r="L1465" s="28" t="s">
        <v>3987</v>
      </c>
      <c r="M1465" s="28" t="s">
        <v>3984</v>
      </c>
      <c r="N1465" s="28" t="s">
        <v>9802</v>
      </c>
      <c r="O1465" s="28" t="s">
        <v>9679</v>
      </c>
      <c r="P1465" s="29" t="str">
        <f t="array" ref="P1465">IFERROR(XLOOKUP(A1465, '2_Capability_Map'!$C$2:$C$200, '2_Capability_Map'!$M$2:$M$200, "Active"), "Active")</f>
        <v>Active</v>
      </c>
    </row>
    <row r="1466" ht="15.75" customHeight="1">
      <c r="A1466" s="28" t="s">
        <v>357</v>
      </c>
      <c r="B1466" s="28" t="s">
        <v>358</v>
      </c>
      <c r="C1466" s="28" t="s">
        <v>8635</v>
      </c>
      <c r="D1466" s="28" t="s">
        <v>8636</v>
      </c>
      <c r="E1466" s="28" t="s">
        <v>9784</v>
      </c>
      <c r="F1466" s="40" t="s">
        <v>8595</v>
      </c>
      <c r="G1466" s="28" t="s">
        <v>8736</v>
      </c>
      <c r="H1466" s="44" t="s">
        <v>9225</v>
      </c>
      <c r="I1466" s="28" t="s">
        <v>9785</v>
      </c>
      <c r="J1466" s="28" t="s">
        <v>9786</v>
      </c>
      <c r="K1466" s="28" t="s">
        <v>9826</v>
      </c>
      <c r="L1466" s="28" t="s">
        <v>4038</v>
      </c>
      <c r="M1466" s="28" t="s">
        <v>4037</v>
      </c>
      <c r="N1466" s="28" t="s">
        <v>9789</v>
      </c>
      <c r="O1466" s="28" t="s">
        <v>9679</v>
      </c>
      <c r="P1466" s="29" t="str">
        <f t="array" ref="P1466">IFERROR(XLOOKUP(A1466, '2_Capability_Map'!$C$2:$C$200, '2_Capability_Map'!$M$2:$M$200, "Active"), "Active")</f>
        <v>Active</v>
      </c>
    </row>
    <row r="1467" ht="15.75" customHeight="1">
      <c r="A1467" s="28" t="s">
        <v>357</v>
      </c>
      <c r="B1467" s="28" t="s">
        <v>358</v>
      </c>
      <c r="C1467" s="28" t="s">
        <v>8635</v>
      </c>
      <c r="D1467" s="28" t="s">
        <v>8636</v>
      </c>
      <c r="E1467" s="28" t="s">
        <v>9817</v>
      </c>
      <c r="F1467" s="40" t="s">
        <v>8595</v>
      </c>
      <c r="G1467" s="28" t="s">
        <v>8736</v>
      </c>
      <c r="H1467" s="42" t="s">
        <v>8672</v>
      </c>
      <c r="I1467" s="28" t="s">
        <v>9818</v>
      </c>
      <c r="J1467" s="28" t="s">
        <v>9786</v>
      </c>
      <c r="K1467" s="28" t="s">
        <v>9826</v>
      </c>
      <c r="L1467" s="28" t="s">
        <v>4038</v>
      </c>
      <c r="M1467" s="28" t="s">
        <v>4037</v>
      </c>
      <c r="N1467" s="28" t="s">
        <v>9819</v>
      </c>
      <c r="O1467" s="28" t="s">
        <v>9679</v>
      </c>
      <c r="P1467" s="29" t="str">
        <f t="array" ref="P1467">IFERROR(XLOOKUP(A1467, '2_Capability_Map'!$C$2:$C$200, '2_Capability_Map'!$M$2:$M$200, "Active"), "Active")</f>
        <v>Active</v>
      </c>
    </row>
    <row r="1468" ht="15.75" customHeight="1">
      <c r="A1468" s="28" t="s">
        <v>357</v>
      </c>
      <c r="B1468" s="28" t="s">
        <v>358</v>
      </c>
      <c r="C1468" s="28" t="s">
        <v>8635</v>
      </c>
      <c r="D1468" s="28" t="s">
        <v>8636</v>
      </c>
      <c r="E1468" s="28" t="s">
        <v>9790</v>
      </c>
      <c r="F1468" s="40" t="s">
        <v>8595</v>
      </c>
      <c r="G1468" s="28" t="s">
        <v>8736</v>
      </c>
      <c r="H1468" s="43" t="s">
        <v>8747</v>
      </c>
      <c r="I1468" s="28" t="s">
        <v>9791</v>
      </c>
      <c r="J1468" s="28" t="s">
        <v>9786</v>
      </c>
      <c r="K1468" s="28" t="s">
        <v>9827</v>
      </c>
      <c r="L1468" s="28" t="s">
        <v>4038</v>
      </c>
      <c r="M1468" s="28" t="s">
        <v>4037</v>
      </c>
      <c r="N1468" s="28" t="s">
        <v>9793</v>
      </c>
      <c r="O1468" s="28" t="s">
        <v>9679</v>
      </c>
      <c r="P1468" s="29" t="str">
        <f t="array" ref="P1468">IFERROR(XLOOKUP(A1468, '2_Capability_Map'!$C$2:$C$200, '2_Capability_Map'!$M$2:$M$200, "Active"), "Active")</f>
        <v>Active</v>
      </c>
    </row>
    <row r="1469" ht="15.75" customHeight="1">
      <c r="A1469" s="28" t="s">
        <v>357</v>
      </c>
      <c r="B1469" s="28" t="s">
        <v>358</v>
      </c>
      <c r="C1469" s="28" t="s">
        <v>8635</v>
      </c>
      <c r="D1469" s="28" t="s">
        <v>8636</v>
      </c>
      <c r="E1469" s="28" t="s">
        <v>9794</v>
      </c>
      <c r="F1469" s="40" t="s">
        <v>8595</v>
      </c>
      <c r="G1469" s="28" t="s">
        <v>8736</v>
      </c>
      <c r="H1469" s="42" t="s">
        <v>8672</v>
      </c>
      <c r="I1469" s="28" t="s">
        <v>9795</v>
      </c>
      <c r="J1469" s="28" t="s">
        <v>9786</v>
      </c>
      <c r="K1469" s="28" t="s">
        <v>9826</v>
      </c>
      <c r="L1469" s="28" t="s">
        <v>4038</v>
      </c>
      <c r="M1469" s="28" t="s">
        <v>4037</v>
      </c>
      <c r="N1469" s="28" t="s">
        <v>9796</v>
      </c>
      <c r="O1469" s="28" t="s">
        <v>9679</v>
      </c>
      <c r="P1469" s="29" t="str">
        <f t="array" ref="P1469">IFERROR(XLOOKUP(A1469, '2_Capability_Map'!$C$2:$C$200, '2_Capability_Map'!$M$2:$M$200, "Active"), "Active")</f>
        <v>Active</v>
      </c>
    </row>
    <row r="1470" ht="15.75" customHeight="1">
      <c r="A1470" s="28" t="s">
        <v>357</v>
      </c>
      <c r="B1470" s="28" t="s">
        <v>358</v>
      </c>
      <c r="C1470" s="28" t="s">
        <v>8635</v>
      </c>
      <c r="D1470" s="28" t="s">
        <v>8636</v>
      </c>
      <c r="E1470" s="28" t="s">
        <v>9797</v>
      </c>
      <c r="F1470" s="40" t="s">
        <v>8595</v>
      </c>
      <c r="G1470" s="28" t="s">
        <v>8663</v>
      </c>
      <c r="H1470" s="42" t="s">
        <v>8672</v>
      </c>
      <c r="I1470" s="28" t="s">
        <v>9798</v>
      </c>
      <c r="J1470" s="28" t="s">
        <v>9786</v>
      </c>
      <c r="K1470" s="28" t="s">
        <v>9826</v>
      </c>
      <c r="L1470" s="28" t="s">
        <v>4038</v>
      </c>
      <c r="M1470" s="28" t="s">
        <v>4037</v>
      </c>
      <c r="N1470" s="28" t="s">
        <v>9799</v>
      </c>
      <c r="O1470" s="28" t="s">
        <v>9679</v>
      </c>
      <c r="P1470" s="29" t="str">
        <f t="array" ref="P1470">IFERROR(XLOOKUP(A1470, '2_Capability_Map'!$C$2:$C$200, '2_Capability_Map'!$M$2:$M$200, "Active"), "Active")</f>
        <v>Active</v>
      </c>
    </row>
    <row r="1471" ht="15.75" customHeight="1">
      <c r="A1471" s="28" t="s">
        <v>357</v>
      </c>
      <c r="B1471" s="28" t="s">
        <v>358</v>
      </c>
      <c r="C1471" s="28" t="s">
        <v>8635</v>
      </c>
      <c r="D1471" s="28" t="s">
        <v>8636</v>
      </c>
      <c r="E1471" s="28" t="s">
        <v>9800</v>
      </c>
      <c r="F1471" s="40" t="s">
        <v>8595</v>
      </c>
      <c r="G1471" s="28" t="s">
        <v>8736</v>
      </c>
      <c r="H1471" s="42" t="s">
        <v>8672</v>
      </c>
      <c r="I1471" s="31" t="s">
        <v>9801</v>
      </c>
      <c r="J1471" s="28" t="s">
        <v>9786</v>
      </c>
      <c r="K1471" s="28" t="s">
        <v>9826</v>
      </c>
      <c r="L1471" s="28" t="s">
        <v>4038</v>
      </c>
      <c r="M1471" s="28" t="s">
        <v>4037</v>
      </c>
      <c r="N1471" s="28" t="s">
        <v>9802</v>
      </c>
      <c r="O1471" s="28" t="s">
        <v>9679</v>
      </c>
      <c r="P1471" s="29" t="str">
        <f t="array" ref="P1471">IFERROR(XLOOKUP(A1471, '2_Capability_Map'!$C$2:$C$200, '2_Capability_Map'!$M$2:$M$200, "Active"), "Active")</f>
        <v>Active</v>
      </c>
    </row>
    <row r="1472" ht="15.75" customHeight="1">
      <c r="A1472" s="28" t="s">
        <v>362</v>
      </c>
      <c r="B1472" s="28" t="s">
        <v>363</v>
      </c>
      <c r="C1472" s="28" t="s">
        <v>8635</v>
      </c>
      <c r="D1472" s="28" t="s">
        <v>8636</v>
      </c>
      <c r="E1472" s="28" t="s">
        <v>9784</v>
      </c>
      <c r="F1472" s="40" t="s">
        <v>8595</v>
      </c>
      <c r="G1472" s="28" t="s">
        <v>8736</v>
      </c>
      <c r="H1472" s="44" t="s">
        <v>9225</v>
      </c>
      <c r="I1472" s="28" t="s">
        <v>9785</v>
      </c>
      <c r="J1472" s="28" t="s">
        <v>9786</v>
      </c>
      <c r="K1472" s="28" t="s">
        <v>9828</v>
      </c>
      <c r="L1472" s="28" t="s">
        <v>4068</v>
      </c>
      <c r="M1472" s="28" t="s">
        <v>4067</v>
      </c>
      <c r="N1472" s="28" t="s">
        <v>9789</v>
      </c>
      <c r="O1472" s="28" t="s">
        <v>9679</v>
      </c>
      <c r="P1472" s="29" t="str">
        <f t="array" ref="P1472">IFERROR(XLOOKUP(A1472, '2_Capability_Map'!$C$2:$C$200, '2_Capability_Map'!$M$2:$M$200, "Active"), "Active")</f>
        <v>Active</v>
      </c>
    </row>
    <row r="1473" ht="15.75" customHeight="1">
      <c r="A1473" s="28" t="s">
        <v>362</v>
      </c>
      <c r="B1473" s="28" t="s">
        <v>363</v>
      </c>
      <c r="C1473" s="28" t="s">
        <v>8635</v>
      </c>
      <c r="D1473" s="28" t="s">
        <v>8636</v>
      </c>
      <c r="E1473" s="28" t="s">
        <v>9817</v>
      </c>
      <c r="F1473" s="40" t="s">
        <v>8595</v>
      </c>
      <c r="G1473" s="28" t="s">
        <v>8736</v>
      </c>
      <c r="H1473" s="42" t="s">
        <v>8672</v>
      </c>
      <c r="I1473" s="28" t="s">
        <v>9818</v>
      </c>
      <c r="J1473" s="28" t="s">
        <v>9786</v>
      </c>
      <c r="K1473" s="28" t="s">
        <v>9828</v>
      </c>
      <c r="L1473" s="28" t="s">
        <v>4068</v>
      </c>
      <c r="M1473" s="28" t="s">
        <v>4067</v>
      </c>
      <c r="N1473" s="28" t="s">
        <v>9819</v>
      </c>
      <c r="O1473" s="28" t="s">
        <v>9679</v>
      </c>
      <c r="P1473" s="29" t="str">
        <f t="array" ref="P1473">IFERROR(XLOOKUP(A1473, '2_Capability_Map'!$C$2:$C$200, '2_Capability_Map'!$M$2:$M$200, "Active"), "Active")</f>
        <v>Active</v>
      </c>
    </row>
    <row r="1474" ht="15.75" customHeight="1">
      <c r="A1474" s="28" t="s">
        <v>362</v>
      </c>
      <c r="B1474" s="28" t="s">
        <v>363</v>
      </c>
      <c r="C1474" s="28" t="s">
        <v>8635</v>
      </c>
      <c r="D1474" s="28" t="s">
        <v>8636</v>
      </c>
      <c r="E1474" s="28" t="s">
        <v>9790</v>
      </c>
      <c r="F1474" s="40" t="s">
        <v>8595</v>
      </c>
      <c r="G1474" s="28" t="s">
        <v>8736</v>
      </c>
      <c r="H1474" s="43" t="s">
        <v>8747</v>
      </c>
      <c r="I1474" s="28" t="s">
        <v>9791</v>
      </c>
      <c r="J1474" s="28" t="s">
        <v>9786</v>
      </c>
      <c r="K1474" s="28" t="s">
        <v>9829</v>
      </c>
      <c r="L1474" s="28" t="s">
        <v>4068</v>
      </c>
      <c r="M1474" s="28" t="s">
        <v>4067</v>
      </c>
      <c r="N1474" s="28" t="s">
        <v>9793</v>
      </c>
      <c r="O1474" s="28" t="s">
        <v>9679</v>
      </c>
      <c r="P1474" s="29" t="str">
        <f t="array" ref="P1474">IFERROR(XLOOKUP(A1474, '2_Capability_Map'!$C$2:$C$200, '2_Capability_Map'!$M$2:$M$200, "Active"), "Active")</f>
        <v>Active</v>
      </c>
    </row>
    <row r="1475" ht="15.75" customHeight="1">
      <c r="A1475" s="28" t="s">
        <v>362</v>
      </c>
      <c r="B1475" s="28" t="s">
        <v>363</v>
      </c>
      <c r="C1475" s="28" t="s">
        <v>8635</v>
      </c>
      <c r="D1475" s="28" t="s">
        <v>8636</v>
      </c>
      <c r="E1475" s="28" t="s">
        <v>9794</v>
      </c>
      <c r="F1475" s="40" t="s">
        <v>8595</v>
      </c>
      <c r="G1475" s="28" t="s">
        <v>8736</v>
      </c>
      <c r="H1475" s="42" t="s">
        <v>8672</v>
      </c>
      <c r="I1475" s="28" t="s">
        <v>9795</v>
      </c>
      <c r="J1475" s="28" t="s">
        <v>9786</v>
      </c>
      <c r="K1475" s="28" t="s">
        <v>9828</v>
      </c>
      <c r="L1475" s="28" t="s">
        <v>4068</v>
      </c>
      <c r="M1475" s="28" t="s">
        <v>4067</v>
      </c>
      <c r="N1475" s="28" t="s">
        <v>9796</v>
      </c>
      <c r="O1475" s="28" t="s">
        <v>9679</v>
      </c>
      <c r="P1475" s="29" t="str">
        <f t="array" ref="P1475">IFERROR(XLOOKUP(A1475, '2_Capability_Map'!$C$2:$C$200, '2_Capability_Map'!$M$2:$M$200, "Active"), "Active")</f>
        <v>Active</v>
      </c>
    </row>
    <row r="1476" ht="15.75" customHeight="1">
      <c r="A1476" s="28" t="s">
        <v>362</v>
      </c>
      <c r="B1476" s="28" t="s">
        <v>363</v>
      </c>
      <c r="C1476" s="28" t="s">
        <v>8635</v>
      </c>
      <c r="D1476" s="28" t="s">
        <v>8636</v>
      </c>
      <c r="E1476" s="28" t="s">
        <v>9797</v>
      </c>
      <c r="F1476" s="40" t="s">
        <v>8595</v>
      </c>
      <c r="G1476" s="28" t="s">
        <v>8663</v>
      </c>
      <c r="H1476" s="42" t="s">
        <v>8672</v>
      </c>
      <c r="I1476" s="28" t="s">
        <v>9798</v>
      </c>
      <c r="J1476" s="28" t="s">
        <v>9786</v>
      </c>
      <c r="K1476" s="28" t="s">
        <v>9828</v>
      </c>
      <c r="L1476" s="28" t="s">
        <v>4068</v>
      </c>
      <c r="M1476" s="28" t="s">
        <v>4067</v>
      </c>
      <c r="N1476" s="28" t="s">
        <v>9799</v>
      </c>
      <c r="O1476" s="28" t="s">
        <v>9679</v>
      </c>
      <c r="P1476" s="29" t="str">
        <f t="array" ref="P1476">IFERROR(XLOOKUP(A1476, '2_Capability_Map'!$C$2:$C$200, '2_Capability_Map'!$M$2:$M$200, "Active"), "Active")</f>
        <v>Active</v>
      </c>
    </row>
    <row r="1477" ht="15.75" customHeight="1">
      <c r="A1477" s="28" t="s">
        <v>362</v>
      </c>
      <c r="B1477" s="28" t="s">
        <v>363</v>
      </c>
      <c r="C1477" s="28" t="s">
        <v>8635</v>
      </c>
      <c r="D1477" s="28" t="s">
        <v>8636</v>
      </c>
      <c r="E1477" s="28" t="s">
        <v>9800</v>
      </c>
      <c r="F1477" s="40" t="s">
        <v>8595</v>
      </c>
      <c r="G1477" s="28" t="s">
        <v>8736</v>
      </c>
      <c r="H1477" s="42" t="s">
        <v>8672</v>
      </c>
      <c r="I1477" s="31" t="s">
        <v>9801</v>
      </c>
      <c r="J1477" s="28" t="s">
        <v>9786</v>
      </c>
      <c r="K1477" s="28" t="s">
        <v>9828</v>
      </c>
      <c r="L1477" s="28" t="s">
        <v>4068</v>
      </c>
      <c r="M1477" s="28" t="s">
        <v>4067</v>
      </c>
      <c r="N1477" s="28" t="s">
        <v>9802</v>
      </c>
      <c r="O1477" s="28" t="s">
        <v>9679</v>
      </c>
      <c r="P1477" s="29" t="str">
        <f t="array" ref="P1477">IFERROR(XLOOKUP(A1477, '2_Capability_Map'!$C$2:$C$200, '2_Capability_Map'!$M$2:$M$200, "Active"), "Active")</f>
        <v>Active</v>
      </c>
    </row>
    <row r="1478" ht="15.75" customHeight="1">
      <c r="A1478" s="28" t="s">
        <v>368</v>
      </c>
      <c r="B1478" s="28" t="s">
        <v>369</v>
      </c>
      <c r="C1478" s="28" t="s">
        <v>8635</v>
      </c>
      <c r="D1478" s="28" t="s">
        <v>8636</v>
      </c>
      <c r="E1478" s="28" t="s">
        <v>9784</v>
      </c>
      <c r="F1478" s="40" t="s">
        <v>8595</v>
      </c>
      <c r="G1478" s="28" t="s">
        <v>8736</v>
      </c>
      <c r="H1478" s="44" t="s">
        <v>9225</v>
      </c>
      <c r="I1478" s="28" t="s">
        <v>9785</v>
      </c>
      <c r="J1478" s="28" t="s">
        <v>9786</v>
      </c>
      <c r="K1478" s="28" t="s">
        <v>9830</v>
      </c>
      <c r="L1478" s="28" t="s">
        <v>9831</v>
      </c>
      <c r="M1478" s="28" t="s">
        <v>8669</v>
      </c>
      <c r="N1478" s="28" t="s">
        <v>9789</v>
      </c>
      <c r="O1478" s="28" t="s">
        <v>9679</v>
      </c>
      <c r="P1478" s="29" t="str">
        <f t="array" ref="P1478">IFERROR(XLOOKUP(A1478, '2_Capability_Map'!$C$2:$C$200, '2_Capability_Map'!$M$2:$M$200, "Active"), "Active")</f>
        <v>Active</v>
      </c>
    </row>
    <row r="1479" ht="15.75" customHeight="1">
      <c r="A1479" s="28" t="s">
        <v>368</v>
      </c>
      <c r="B1479" s="28" t="s">
        <v>369</v>
      </c>
      <c r="C1479" s="28" t="s">
        <v>8635</v>
      </c>
      <c r="D1479" s="28" t="s">
        <v>8636</v>
      </c>
      <c r="E1479" s="28" t="s">
        <v>9817</v>
      </c>
      <c r="F1479" s="40" t="s">
        <v>8595</v>
      </c>
      <c r="G1479" s="28" t="s">
        <v>8736</v>
      </c>
      <c r="H1479" s="42" t="s">
        <v>8672</v>
      </c>
      <c r="I1479" s="28" t="s">
        <v>9818</v>
      </c>
      <c r="J1479" s="28" t="s">
        <v>9786</v>
      </c>
      <c r="K1479" s="28" t="s">
        <v>9830</v>
      </c>
      <c r="L1479" s="28" t="s">
        <v>2354</v>
      </c>
      <c r="M1479" s="28" t="s">
        <v>8669</v>
      </c>
      <c r="N1479" s="28" t="s">
        <v>9819</v>
      </c>
      <c r="O1479" s="28" t="s">
        <v>9679</v>
      </c>
      <c r="P1479" s="29" t="str">
        <f t="array" ref="P1479">IFERROR(XLOOKUP(A1479, '2_Capability_Map'!$C$2:$C$200, '2_Capability_Map'!$M$2:$M$200, "Active"), "Active")</f>
        <v>Active</v>
      </c>
    </row>
    <row r="1480" ht="15.75" customHeight="1">
      <c r="A1480" s="28" t="s">
        <v>368</v>
      </c>
      <c r="B1480" s="28" t="s">
        <v>369</v>
      </c>
      <c r="C1480" s="28" t="s">
        <v>8635</v>
      </c>
      <c r="D1480" s="28" t="s">
        <v>8636</v>
      </c>
      <c r="E1480" s="28" t="s">
        <v>9790</v>
      </c>
      <c r="F1480" s="40" t="s">
        <v>8595</v>
      </c>
      <c r="G1480" s="28" t="s">
        <v>8736</v>
      </c>
      <c r="H1480" s="43" t="s">
        <v>8747</v>
      </c>
      <c r="I1480" s="28" t="s">
        <v>9791</v>
      </c>
      <c r="J1480" s="28" t="s">
        <v>9786</v>
      </c>
      <c r="K1480" s="28" t="s">
        <v>9832</v>
      </c>
      <c r="L1480" s="28" t="s">
        <v>9833</v>
      </c>
      <c r="M1480" s="28" t="s">
        <v>8669</v>
      </c>
      <c r="N1480" s="28" t="s">
        <v>9793</v>
      </c>
      <c r="O1480" s="28" t="s">
        <v>9679</v>
      </c>
      <c r="P1480" s="29" t="str">
        <f t="array" ref="P1480">IFERROR(XLOOKUP(A1480, '2_Capability_Map'!$C$2:$C$200, '2_Capability_Map'!$M$2:$M$200, "Active"), "Active")</f>
        <v>Active</v>
      </c>
    </row>
    <row r="1481" ht="15.75" customHeight="1">
      <c r="A1481" s="28" t="s">
        <v>368</v>
      </c>
      <c r="B1481" s="28" t="s">
        <v>369</v>
      </c>
      <c r="C1481" s="28" t="s">
        <v>8635</v>
      </c>
      <c r="D1481" s="28" t="s">
        <v>8636</v>
      </c>
      <c r="E1481" s="28" t="s">
        <v>9794</v>
      </c>
      <c r="F1481" s="40" t="s">
        <v>8595</v>
      </c>
      <c r="G1481" s="28" t="s">
        <v>8736</v>
      </c>
      <c r="H1481" s="42" t="s">
        <v>8672</v>
      </c>
      <c r="I1481" s="28" t="s">
        <v>9795</v>
      </c>
      <c r="J1481" s="28" t="s">
        <v>9786</v>
      </c>
      <c r="K1481" s="28" t="s">
        <v>9830</v>
      </c>
      <c r="L1481" s="28" t="s">
        <v>9831</v>
      </c>
      <c r="M1481" s="28" t="s">
        <v>8669</v>
      </c>
      <c r="N1481" s="28" t="s">
        <v>9796</v>
      </c>
      <c r="O1481" s="28" t="s">
        <v>9679</v>
      </c>
      <c r="P1481" s="29" t="str">
        <f t="array" ref="P1481">IFERROR(XLOOKUP(A1481, '2_Capability_Map'!$C$2:$C$200, '2_Capability_Map'!$M$2:$M$200, "Active"), "Active")</f>
        <v>Active</v>
      </c>
    </row>
    <row r="1482" ht="15.75" customHeight="1">
      <c r="A1482" s="28" t="s">
        <v>368</v>
      </c>
      <c r="B1482" s="28" t="s">
        <v>369</v>
      </c>
      <c r="C1482" s="28" t="s">
        <v>8635</v>
      </c>
      <c r="D1482" s="28" t="s">
        <v>8636</v>
      </c>
      <c r="E1482" s="28" t="s">
        <v>9797</v>
      </c>
      <c r="F1482" s="40" t="s">
        <v>8595</v>
      </c>
      <c r="G1482" s="28" t="s">
        <v>8663</v>
      </c>
      <c r="H1482" s="42" t="s">
        <v>8672</v>
      </c>
      <c r="I1482" s="28" t="s">
        <v>9798</v>
      </c>
      <c r="J1482" s="28" t="s">
        <v>9786</v>
      </c>
      <c r="K1482" s="28" t="s">
        <v>9830</v>
      </c>
      <c r="L1482" s="28" t="s">
        <v>2354</v>
      </c>
      <c r="M1482" s="28" t="s">
        <v>8669</v>
      </c>
      <c r="N1482" s="28" t="s">
        <v>9799</v>
      </c>
      <c r="O1482" s="28" t="s">
        <v>9679</v>
      </c>
      <c r="P1482" s="29" t="str">
        <f t="array" ref="P1482">IFERROR(XLOOKUP(A1482, '2_Capability_Map'!$C$2:$C$200, '2_Capability_Map'!$M$2:$M$200, "Active"), "Active")</f>
        <v>Active</v>
      </c>
    </row>
    <row r="1483" ht="15.75" customHeight="1">
      <c r="A1483" s="28" t="s">
        <v>368</v>
      </c>
      <c r="B1483" s="28" t="s">
        <v>369</v>
      </c>
      <c r="C1483" s="28" t="s">
        <v>8635</v>
      </c>
      <c r="D1483" s="28" t="s">
        <v>8636</v>
      </c>
      <c r="E1483" s="28" t="s">
        <v>9800</v>
      </c>
      <c r="F1483" s="40" t="s">
        <v>8595</v>
      </c>
      <c r="G1483" s="28" t="s">
        <v>8736</v>
      </c>
      <c r="H1483" s="42" t="s">
        <v>8672</v>
      </c>
      <c r="I1483" s="31" t="s">
        <v>9801</v>
      </c>
      <c r="J1483" s="28" t="s">
        <v>9786</v>
      </c>
      <c r="K1483" s="28" t="s">
        <v>9830</v>
      </c>
      <c r="L1483" s="28" t="s">
        <v>2354</v>
      </c>
      <c r="M1483" s="28" t="s">
        <v>8669</v>
      </c>
      <c r="N1483" s="28" t="s">
        <v>9802</v>
      </c>
      <c r="O1483" s="28" t="s">
        <v>9679</v>
      </c>
      <c r="P1483" s="29" t="str">
        <f t="array" ref="P1483">IFERROR(XLOOKUP(A1483, '2_Capability_Map'!$C$2:$C$200, '2_Capability_Map'!$M$2:$M$200, "Active"), "Active")</f>
        <v>Active</v>
      </c>
    </row>
    <row r="1484" ht="15.75" customHeight="1">
      <c r="A1484" s="28" t="s">
        <v>376</v>
      </c>
      <c r="B1484" s="28" t="s">
        <v>377</v>
      </c>
      <c r="C1484" s="28" t="s">
        <v>8635</v>
      </c>
      <c r="D1484" s="28" t="s">
        <v>8636</v>
      </c>
      <c r="E1484" s="28" t="s">
        <v>9784</v>
      </c>
      <c r="F1484" s="40" t="s">
        <v>8595</v>
      </c>
      <c r="G1484" s="28" t="s">
        <v>8736</v>
      </c>
      <c r="H1484" s="44" t="s">
        <v>9225</v>
      </c>
      <c r="I1484" s="28" t="s">
        <v>9785</v>
      </c>
      <c r="J1484" s="28" t="s">
        <v>9786</v>
      </c>
      <c r="K1484" s="28" t="s">
        <v>9834</v>
      </c>
      <c r="L1484" s="28" t="s">
        <v>9835</v>
      </c>
      <c r="M1484" s="28" t="s">
        <v>8669</v>
      </c>
      <c r="N1484" s="28" t="s">
        <v>9789</v>
      </c>
      <c r="O1484" s="28" t="s">
        <v>9679</v>
      </c>
      <c r="P1484" s="29" t="str">
        <f t="array" ref="P1484">IFERROR(XLOOKUP(A1484, '2_Capability_Map'!$C$2:$C$200, '2_Capability_Map'!$M$2:$M$200, "Active"), "Active")</f>
        <v>Active</v>
      </c>
    </row>
    <row r="1485" ht="15.75" customHeight="1">
      <c r="A1485" s="28" t="s">
        <v>376</v>
      </c>
      <c r="B1485" s="28" t="s">
        <v>377</v>
      </c>
      <c r="C1485" s="28" t="s">
        <v>8635</v>
      </c>
      <c r="D1485" s="28" t="s">
        <v>8636</v>
      </c>
      <c r="E1485" s="28" t="s">
        <v>9817</v>
      </c>
      <c r="F1485" s="40" t="s">
        <v>8595</v>
      </c>
      <c r="G1485" s="28" t="s">
        <v>8736</v>
      </c>
      <c r="H1485" s="42" t="s">
        <v>8672</v>
      </c>
      <c r="I1485" s="28" t="s">
        <v>9818</v>
      </c>
      <c r="J1485" s="28" t="s">
        <v>9786</v>
      </c>
      <c r="K1485" s="28" t="s">
        <v>9834</v>
      </c>
      <c r="L1485" s="28" t="s">
        <v>2374</v>
      </c>
      <c r="M1485" s="28" t="s">
        <v>8669</v>
      </c>
      <c r="N1485" s="28" t="s">
        <v>9819</v>
      </c>
      <c r="O1485" s="28" t="s">
        <v>9679</v>
      </c>
      <c r="P1485" s="29" t="str">
        <f t="array" ref="P1485">IFERROR(XLOOKUP(A1485, '2_Capability_Map'!$C$2:$C$200, '2_Capability_Map'!$M$2:$M$200, "Active"), "Active")</f>
        <v>Active</v>
      </c>
    </row>
    <row r="1486" ht="15.75" customHeight="1">
      <c r="A1486" s="28" t="s">
        <v>376</v>
      </c>
      <c r="B1486" s="28" t="s">
        <v>377</v>
      </c>
      <c r="C1486" s="28" t="s">
        <v>8635</v>
      </c>
      <c r="D1486" s="28" t="s">
        <v>8636</v>
      </c>
      <c r="E1486" s="28" t="s">
        <v>9790</v>
      </c>
      <c r="F1486" s="40" t="s">
        <v>8595</v>
      </c>
      <c r="G1486" s="28" t="s">
        <v>8736</v>
      </c>
      <c r="H1486" s="43" t="s">
        <v>8747</v>
      </c>
      <c r="I1486" s="28" t="s">
        <v>9791</v>
      </c>
      <c r="J1486" s="28" t="s">
        <v>9786</v>
      </c>
      <c r="K1486" s="28" t="s">
        <v>9836</v>
      </c>
      <c r="L1486" s="28" t="s">
        <v>9837</v>
      </c>
      <c r="M1486" s="28" t="s">
        <v>8669</v>
      </c>
      <c r="N1486" s="28" t="s">
        <v>9793</v>
      </c>
      <c r="O1486" s="28" t="s">
        <v>9679</v>
      </c>
      <c r="P1486" s="29" t="str">
        <f t="array" ref="P1486">IFERROR(XLOOKUP(A1486, '2_Capability_Map'!$C$2:$C$200, '2_Capability_Map'!$M$2:$M$200, "Active"), "Active")</f>
        <v>Active</v>
      </c>
    </row>
    <row r="1487" ht="15.75" customHeight="1">
      <c r="A1487" s="28" t="s">
        <v>376</v>
      </c>
      <c r="B1487" s="28" t="s">
        <v>377</v>
      </c>
      <c r="C1487" s="28" t="s">
        <v>8635</v>
      </c>
      <c r="D1487" s="28" t="s">
        <v>8636</v>
      </c>
      <c r="E1487" s="28" t="s">
        <v>9794</v>
      </c>
      <c r="F1487" s="40" t="s">
        <v>8595</v>
      </c>
      <c r="G1487" s="28" t="s">
        <v>8736</v>
      </c>
      <c r="H1487" s="42" t="s">
        <v>8672</v>
      </c>
      <c r="I1487" s="28" t="s">
        <v>9795</v>
      </c>
      <c r="J1487" s="28" t="s">
        <v>9786</v>
      </c>
      <c r="K1487" s="28" t="s">
        <v>9834</v>
      </c>
      <c r="L1487" s="28" t="s">
        <v>9835</v>
      </c>
      <c r="M1487" s="28" t="s">
        <v>8669</v>
      </c>
      <c r="N1487" s="28" t="s">
        <v>9796</v>
      </c>
      <c r="O1487" s="28" t="s">
        <v>9679</v>
      </c>
      <c r="P1487" s="29" t="str">
        <f t="array" ref="P1487">IFERROR(XLOOKUP(A1487, '2_Capability_Map'!$C$2:$C$200, '2_Capability_Map'!$M$2:$M$200, "Active"), "Active")</f>
        <v>Active</v>
      </c>
    </row>
    <row r="1488" ht="15.75" customHeight="1">
      <c r="A1488" s="28" t="s">
        <v>376</v>
      </c>
      <c r="B1488" s="28" t="s">
        <v>377</v>
      </c>
      <c r="C1488" s="28" t="s">
        <v>8635</v>
      </c>
      <c r="D1488" s="28" t="s">
        <v>8636</v>
      </c>
      <c r="E1488" s="28" t="s">
        <v>9797</v>
      </c>
      <c r="F1488" s="40" t="s">
        <v>8595</v>
      </c>
      <c r="G1488" s="28" t="s">
        <v>8663</v>
      </c>
      <c r="H1488" s="42" t="s">
        <v>8672</v>
      </c>
      <c r="I1488" s="28" t="s">
        <v>9798</v>
      </c>
      <c r="J1488" s="28" t="s">
        <v>9786</v>
      </c>
      <c r="K1488" s="28" t="s">
        <v>9834</v>
      </c>
      <c r="L1488" s="28" t="s">
        <v>2374</v>
      </c>
      <c r="M1488" s="28" t="s">
        <v>8669</v>
      </c>
      <c r="N1488" s="28" t="s">
        <v>9799</v>
      </c>
      <c r="O1488" s="28" t="s">
        <v>9679</v>
      </c>
      <c r="P1488" s="29" t="str">
        <f t="array" ref="P1488">IFERROR(XLOOKUP(A1488, '2_Capability_Map'!$C$2:$C$200, '2_Capability_Map'!$M$2:$M$200, "Active"), "Active")</f>
        <v>Active</v>
      </c>
    </row>
    <row r="1489" ht="15.75" customHeight="1">
      <c r="A1489" s="28" t="s">
        <v>376</v>
      </c>
      <c r="B1489" s="28" t="s">
        <v>377</v>
      </c>
      <c r="C1489" s="28" t="s">
        <v>8635</v>
      </c>
      <c r="D1489" s="28" t="s">
        <v>8636</v>
      </c>
      <c r="E1489" s="28" t="s">
        <v>9800</v>
      </c>
      <c r="F1489" s="40" t="s">
        <v>8595</v>
      </c>
      <c r="G1489" s="28" t="s">
        <v>8736</v>
      </c>
      <c r="H1489" s="42" t="s">
        <v>8672</v>
      </c>
      <c r="I1489" s="31" t="s">
        <v>9801</v>
      </c>
      <c r="J1489" s="28" t="s">
        <v>9786</v>
      </c>
      <c r="K1489" s="28" t="s">
        <v>9834</v>
      </c>
      <c r="L1489" s="28" t="s">
        <v>2374</v>
      </c>
      <c r="M1489" s="28" t="s">
        <v>8669</v>
      </c>
      <c r="N1489" s="28" t="s">
        <v>9802</v>
      </c>
      <c r="O1489" s="28" t="s">
        <v>9679</v>
      </c>
      <c r="P1489" s="29" t="str">
        <f t="array" ref="P1489">IFERROR(XLOOKUP(A1489, '2_Capability_Map'!$C$2:$C$200, '2_Capability_Map'!$M$2:$M$200, "Active"), "Active")</f>
        <v>Active</v>
      </c>
    </row>
    <row r="1490" ht="15.75" customHeight="1">
      <c r="A1490" s="28" t="s">
        <v>381</v>
      </c>
      <c r="B1490" s="28" t="s">
        <v>382</v>
      </c>
      <c r="C1490" s="28" t="s">
        <v>8635</v>
      </c>
      <c r="D1490" s="28" t="s">
        <v>8636</v>
      </c>
      <c r="E1490" s="28" t="s">
        <v>9784</v>
      </c>
      <c r="F1490" s="40" t="s">
        <v>8595</v>
      </c>
      <c r="G1490" s="28" t="s">
        <v>8736</v>
      </c>
      <c r="H1490" s="44" t="s">
        <v>9225</v>
      </c>
      <c r="I1490" s="28" t="s">
        <v>9785</v>
      </c>
      <c r="J1490" s="28" t="s">
        <v>9786</v>
      </c>
      <c r="K1490" s="28" t="s">
        <v>9838</v>
      </c>
      <c r="L1490" s="28" t="s">
        <v>9839</v>
      </c>
      <c r="M1490" s="28" t="s">
        <v>8669</v>
      </c>
      <c r="N1490" s="28" t="s">
        <v>9789</v>
      </c>
      <c r="O1490" s="28" t="s">
        <v>9679</v>
      </c>
      <c r="P1490" s="29" t="str">
        <f t="array" ref="P1490">IFERROR(XLOOKUP(A1490, '2_Capability_Map'!$C$2:$C$200, '2_Capability_Map'!$M$2:$M$200, "Active"), "Active")</f>
        <v>Active</v>
      </c>
    </row>
    <row r="1491" ht="15.75" customHeight="1">
      <c r="A1491" s="28" t="s">
        <v>381</v>
      </c>
      <c r="B1491" s="28" t="s">
        <v>382</v>
      </c>
      <c r="C1491" s="28" t="s">
        <v>8635</v>
      </c>
      <c r="D1491" s="28" t="s">
        <v>8636</v>
      </c>
      <c r="E1491" s="28" t="s">
        <v>9817</v>
      </c>
      <c r="F1491" s="40" t="s">
        <v>8595</v>
      </c>
      <c r="G1491" s="28" t="s">
        <v>8736</v>
      </c>
      <c r="H1491" s="42" t="s">
        <v>8672</v>
      </c>
      <c r="I1491" s="28" t="s">
        <v>9818</v>
      </c>
      <c r="J1491" s="28" t="s">
        <v>9786</v>
      </c>
      <c r="K1491" s="28" t="s">
        <v>9838</v>
      </c>
      <c r="L1491" s="28" t="s">
        <v>8794</v>
      </c>
      <c r="M1491" s="28" t="s">
        <v>8669</v>
      </c>
      <c r="N1491" s="28" t="s">
        <v>9819</v>
      </c>
      <c r="O1491" s="28" t="s">
        <v>9679</v>
      </c>
      <c r="P1491" s="29" t="str">
        <f t="array" ref="P1491">IFERROR(XLOOKUP(A1491, '2_Capability_Map'!$C$2:$C$200, '2_Capability_Map'!$M$2:$M$200, "Active"), "Active")</f>
        <v>Active</v>
      </c>
    </row>
    <row r="1492" ht="15.75" customHeight="1">
      <c r="A1492" s="28" t="s">
        <v>381</v>
      </c>
      <c r="B1492" s="28" t="s">
        <v>382</v>
      </c>
      <c r="C1492" s="28" t="s">
        <v>8635</v>
      </c>
      <c r="D1492" s="28" t="s">
        <v>8636</v>
      </c>
      <c r="E1492" s="28" t="s">
        <v>9790</v>
      </c>
      <c r="F1492" s="40" t="s">
        <v>8595</v>
      </c>
      <c r="G1492" s="28" t="s">
        <v>8736</v>
      </c>
      <c r="H1492" s="43" t="s">
        <v>8747</v>
      </c>
      <c r="I1492" s="28" t="s">
        <v>9791</v>
      </c>
      <c r="J1492" s="28" t="s">
        <v>9786</v>
      </c>
      <c r="K1492" s="28" t="s">
        <v>9840</v>
      </c>
      <c r="L1492" s="28" t="s">
        <v>9841</v>
      </c>
      <c r="M1492" s="28" t="s">
        <v>8669</v>
      </c>
      <c r="N1492" s="28" t="s">
        <v>9793</v>
      </c>
      <c r="O1492" s="28" t="s">
        <v>9679</v>
      </c>
      <c r="P1492" s="29" t="str">
        <f t="array" ref="P1492">IFERROR(XLOOKUP(A1492, '2_Capability_Map'!$C$2:$C$200, '2_Capability_Map'!$M$2:$M$200, "Active"), "Active")</f>
        <v>Active</v>
      </c>
    </row>
    <row r="1493" ht="15.75" customHeight="1">
      <c r="A1493" s="28" t="s">
        <v>381</v>
      </c>
      <c r="B1493" s="28" t="s">
        <v>382</v>
      </c>
      <c r="C1493" s="28" t="s">
        <v>8635</v>
      </c>
      <c r="D1493" s="28" t="s">
        <v>8636</v>
      </c>
      <c r="E1493" s="28" t="s">
        <v>9794</v>
      </c>
      <c r="F1493" s="40" t="s">
        <v>8595</v>
      </c>
      <c r="G1493" s="28" t="s">
        <v>8736</v>
      </c>
      <c r="H1493" s="42" t="s">
        <v>8672</v>
      </c>
      <c r="I1493" s="28" t="s">
        <v>9795</v>
      </c>
      <c r="J1493" s="28" t="s">
        <v>9786</v>
      </c>
      <c r="K1493" s="28" t="s">
        <v>9838</v>
      </c>
      <c r="L1493" s="28" t="s">
        <v>9839</v>
      </c>
      <c r="M1493" s="28" t="s">
        <v>8669</v>
      </c>
      <c r="N1493" s="28" t="s">
        <v>9796</v>
      </c>
      <c r="O1493" s="28" t="s">
        <v>9679</v>
      </c>
      <c r="P1493" s="29" t="str">
        <f t="array" ref="P1493">IFERROR(XLOOKUP(A1493, '2_Capability_Map'!$C$2:$C$200, '2_Capability_Map'!$M$2:$M$200, "Active"), "Active")</f>
        <v>Active</v>
      </c>
    </row>
    <row r="1494" ht="15.75" customHeight="1">
      <c r="A1494" s="28" t="s">
        <v>381</v>
      </c>
      <c r="B1494" s="28" t="s">
        <v>382</v>
      </c>
      <c r="C1494" s="28" t="s">
        <v>8635</v>
      </c>
      <c r="D1494" s="28" t="s">
        <v>8636</v>
      </c>
      <c r="E1494" s="28" t="s">
        <v>9797</v>
      </c>
      <c r="F1494" s="40" t="s">
        <v>8595</v>
      </c>
      <c r="G1494" s="28" t="s">
        <v>8663</v>
      </c>
      <c r="H1494" s="42" t="s">
        <v>8672</v>
      </c>
      <c r="I1494" s="28" t="s">
        <v>9798</v>
      </c>
      <c r="J1494" s="28" t="s">
        <v>9786</v>
      </c>
      <c r="K1494" s="28" t="s">
        <v>9838</v>
      </c>
      <c r="L1494" s="28" t="s">
        <v>8794</v>
      </c>
      <c r="M1494" s="28" t="s">
        <v>8669</v>
      </c>
      <c r="N1494" s="28" t="s">
        <v>9799</v>
      </c>
      <c r="O1494" s="28" t="s">
        <v>9679</v>
      </c>
      <c r="P1494" s="29" t="str">
        <f t="array" ref="P1494">IFERROR(XLOOKUP(A1494, '2_Capability_Map'!$C$2:$C$200, '2_Capability_Map'!$M$2:$M$200, "Active"), "Active")</f>
        <v>Active</v>
      </c>
    </row>
    <row r="1495" ht="15.75" customHeight="1">
      <c r="A1495" s="28" t="s">
        <v>381</v>
      </c>
      <c r="B1495" s="28" t="s">
        <v>382</v>
      </c>
      <c r="C1495" s="28" t="s">
        <v>8635</v>
      </c>
      <c r="D1495" s="28" t="s">
        <v>8636</v>
      </c>
      <c r="E1495" s="28" t="s">
        <v>9800</v>
      </c>
      <c r="F1495" s="40" t="s">
        <v>8595</v>
      </c>
      <c r="G1495" s="28" t="s">
        <v>8736</v>
      </c>
      <c r="H1495" s="42" t="s">
        <v>8672</v>
      </c>
      <c r="I1495" s="31" t="s">
        <v>9801</v>
      </c>
      <c r="J1495" s="28" t="s">
        <v>9786</v>
      </c>
      <c r="K1495" s="28" t="s">
        <v>9838</v>
      </c>
      <c r="L1495" s="28" t="s">
        <v>8794</v>
      </c>
      <c r="M1495" s="28" t="s">
        <v>8669</v>
      </c>
      <c r="N1495" s="28" t="s">
        <v>9802</v>
      </c>
      <c r="O1495" s="28" t="s">
        <v>9679</v>
      </c>
      <c r="P1495" s="29" t="str">
        <f t="array" ref="P1495">IFERROR(XLOOKUP(A1495, '2_Capability_Map'!$C$2:$C$200, '2_Capability_Map'!$M$2:$M$200, "Active"), "Active")</f>
        <v>Active</v>
      </c>
    </row>
    <row r="1496" ht="15.75" customHeight="1">
      <c r="A1496" s="28" t="s">
        <v>389</v>
      </c>
      <c r="B1496" s="28" t="s">
        <v>390</v>
      </c>
      <c r="C1496" s="28" t="s">
        <v>8635</v>
      </c>
      <c r="D1496" s="28" t="s">
        <v>8636</v>
      </c>
      <c r="E1496" s="28" t="s">
        <v>9784</v>
      </c>
      <c r="F1496" s="40" t="s">
        <v>8595</v>
      </c>
      <c r="G1496" s="28" t="s">
        <v>8736</v>
      </c>
      <c r="H1496" s="44" t="s">
        <v>9225</v>
      </c>
      <c r="I1496" s="28" t="s">
        <v>9785</v>
      </c>
      <c r="J1496" s="28" t="s">
        <v>9786</v>
      </c>
      <c r="K1496" s="28" t="s">
        <v>9842</v>
      </c>
      <c r="L1496" s="28" t="s">
        <v>9843</v>
      </c>
      <c r="M1496" s="28" t="s">
        <v>8669</v>
      </c>
      <c r="N1496" s="28" t="s">
        <v>9789</v>
      </c>
      <c r="O1496" s="28" t="s">
        <v>9679</v>
      </c>
      <c r="P1496" s="29" t="str">
        <f t="array" ref="P1496">IFERROR(XLOOKUP(A1496, '2_Capability_Map'!$C$2:$C$200, '2_Capability_Map'!$M$2:$M$200, "Active"), "Active")</f>
        <v>Active</v>
      </c>
    </row>
    <row r="1497" ht="15.75" customHeight="1">
      <c r="A1497" s="28" t="s">
        <v>389</v>
      </c>
      <c r="B1497" s="28" t="s">
        <v>390</v>
      </c>
      <c r="C1497" s="28" t="s">
        <v>8635</v>
      </c>
      <c r="D1497" s="28" t="s">
        <v>8636</v>
      </c>
      <c r="E1497" s="28" t="s">
        <v>9817</v>
      </c>
      <c r="F1497" s="40" t="s">
        <v>8595</v>
      </c>
      <c r="G1497" s="28" t="s">
        <v>8736</v>
      </c>
      <c r="H1497" s="42" t="s">
        <v>8672</v>
      </c>
      <c r="I1497" s="28" t="s">
        <v>9818</v>
      </c>
      <c r="J1497" s="28" t="s">
        <v>9786</v>
      </c>
      <c r="K1497" s="28" t="s">
        <v>9842</v>
      </c>
      <c r="L1497" s="28" t="s">
        <v>2763</v>
      </c>
      <c r="M1497" s="28" t="s">
        <v>8669</v>
      </c>
      <c r="N1497" s="28" t="s">
        <v>9819</v>
      </c>
      <c r="O1497" s="28" t="s">
        <v>9679</v>
      </c>
      <c r="P1497" s="29" t="str">
        <f t="array" ref="P1497">IFERROR(XLOOKUP(A1497, '2_Capability_Map'!$C$2:$C$200, '2_Capability_Map'!$M$2:$M$200, "Active"), "Active")</f>
        <v>Active</v>
      </c>
    </row>
    <row r="1498" ht="15.75" customHeight="1">
      <c r="A1498" s="28" t="s">
        <v>389</v>
      </c>
      <c r="B1498" s="28" t="s">
        <v>390</v>
      </c>
      <c r="C1498" s="28" t="s">
        <v>8635</v>
      </c>
      <c r="D1498" s="28" t="s">
        <v>8636</v>
      </c>
      <c r="E1498" s="28" t="s">
        <v>9790</v>
      </c>
      <c r="F1498" s="40" t="s">
        <v>8595</v>
      </c>
      <c r="G1498" s="28" t="s">
        <v>8736</v>
      </c>
      <c r="H1498" s="43" t="s">
        <v>8747</v>
      </c>
      <c r="I1498" s="28" t="s">
        <v>9791</v>
      </c>
      <c r="J1498" s="28" t="s">
        <v>9786</v>
      </c>
      <c r="K1498" s="28" t="s">
        <v>9844</v>
      </c>
      <c r="L1498" s="28" t="s">
        <v>9845</v>
      </c>
      <c r="M1498" s="28" t="s">
        <v>8669</v>
      </c>
      <c r="N1498" s="28" t="s">
        <v>9793</v>
      </c>
      <c r="O1498" s="28" t="s">
        <v>9679</v>
      </c>
      <c r="P1498" s="29" t="str">
        <f t="array" ref="P1498">IFERROR(XLOOKUP(A1498, '2_Capability_Map'!$C$2:$C$200, '2_Capability_Map'!$M$2:$M$200, "Active"), "Active")</f>
        <v>Active</v>
      </c>
    </row>
    <row r="1499" ht="15.75" customHeight="1">
      <c r="A1499" s="28" t="s">
        <v>389</v>
      </c>
      <c r="B1499" s="28" t="s">
        <v>390</v>
      </c>
      <c r="C1499" s="28" t="s">
        <v>8635</v>
      </c>
      <c r="D1499" s="28" t="s">
        <v>8636</v>
      </c>
      <c r="E1499" s="28" t="s">
        <v>9794</v>
      </c>
      <c r="F1499" s="40" t="s">
        <v>8595</v>
      </c>
      <c r="G1499" s="28" t="s">
        <v>8736</v>
      </c>
      <c r="H1499" s="42" t="s">
        <v>8672</v>
      </c>
      <c r="I1499" s="28" t="s">
        <v>9795</v>
      </c>
      <c r="J1499" s="28" t="s">
        <v>9786</v>
      </c>
      <c r="K1499" s="28" t="s">
        <v>9842</v>
      </c>
      <c r="L1499" s="28" t="s">
        <v>9843</v>
      </c>
      <c r="M1499" s="28" t="s">
        <v>8669</v>
      </c>
      <c r="N1499" s="28" t="s">
        <v>9796</v>
      </c>
      <c r="O1499" s="28" t="s">
        <v>9679</v>
      </c>
      <c r="P1499" s="29" t="str">
        <f t="array" ref="P1499">IFERROR(XLOOKUP(A1499, '2_Capability_Map'!$C$2:$C$200, '2_Capability_Map'!$M$2:$M$200, "Active"), "Active")</f>
        <v>Active</v>
      </c>
    </row>
    <row r="1500" ht="15.75" customHeight="1">
      <c r="A1500" s="28" t="s">
        <v>389</v>
      </c>
      <c r="B1500" s="28" t="s">
        <v>390</v>
      </c>
      <c r="C1500" s="28" t="s">
        <v>8635</v>
      </c>
      <c r="D1500" s="28" t="s">
        <v>8636</v>
      </c>
      <c r="E1500" s="28" t="s">
        <v>9797</v>
      </c>
      <c r="F1500" s="40" t="s">
        <v>8595</v>
      </c>
      <c r="G1500" s="28" t="s">
        <v>8663</v>
      </c>
      <c r="H1500" s="42" t="s">
        <v>8672</v>
      </c>
      <c r="I1500" s="28" t="s">
        <v>9798</v>
      </c>
      <c r="J1500" s="28" t="s">
        <v>9786</v>
      </c>
      <c r="K1500" s="28" t="s">
        <v>9842</v>
      </c>
      <c r="L1500" s="28" t="s">
        <v>2763</v>
      </c>
      <c r="M1500" s="28" t="s">
        <v>8669</v>
      </c>
      <c r="N1500" s="28" t="s">
        <v>9799</v>
      </c>
      <c r="O1500" s="28" t="s">
        <v>9679</v>
      </c>
      <c r="P1500" s="29" t="str">
        <f t="array" ref="P1500">IFERROR(XLOOKUP(A1500, '2_Capability_Map'!$C$2:$C$200, '2_Capability_Map'!$M$2:$M$200, "Active"), "Active")</f>
        <v>Active</v>
      </c>
    </row>
    <row r="1501" ht="15.75" customHeight="1">
      <c r="A1501" s="28" t="s">
        <v>389</v>
      </c>
      <c r="B1501" s="28" t="s">
        <v>390</v>
      </c>
      <c r="C1501" s="28" t="s">
        <v>8635</v>
      </c>
      <c r="D1501" s="28" t="s">
        <v>8636</v>
      </c>
      <c r="E1501" s="28" t="s">
        <v>9800</v>
      </c>
      <c r="F1501" s="40" t="s">
        <v>8595</v>
      </c>
      <c r="G1501" s="28" t="s">
        <v>8736</v>
      </c>
      <c r="H1501" s="42" t="s">
        <v>8672</v>
      </c>
      <c r="I1501" s="31" t="s">
        <v>9801</v>
      </c>
      <c r="J1501" s="28" t="s">
        <v>9786</v>
      </c>
      <c r="K1501" s="28" t="s">
        <v>9842</v>
      </c>
      <c r="L1501" s="28" t="s">
        <v>2763</v>
      </c>
      <c r="M1501" s="28" t="s">
        <v>8669</v>
      </c>
      <c r="N1501" s="28" t="s">
        <v>9802</v>
      </c>
      <c r="O1501" s="28" t="s">
        <v>9679</v>
      </c>
      <c r="P1501" s="29" t="str">
        <f t="array" ref="P1501">IFERROR(XLOOKUP(A1501, '2_Capability_Map'!$C$2:$C$200, '2_Capability_Map'!$M$2:$M$200, "Active"), "Active")</f>
        <v>Active</v>
      </c>
    </row>
    <row r="1502" ht="15.75" customHeight="1">
      <c r="A1502" s="28" t="s">
        <v>396</v>
      </c>
      <c r="B1502" s="28" t="s">
        <v>397</v>
      </c>
      <c r="C1502" s="28" t="s">
        <v>8635</v>
      </c>
      <c r="D1502" s="28" t="s">
        <v>8636</v>
      </c>
      <c r="E1502" s="28" t="s">
        <v>9784</v>
      </c>
      <c r="F1502" s="40" t="s">
        <v>8595</v>
      </c>
      <c r="G1502" s="28" t="s">
        <v>8736</v>
      </c>
      <c r="H1502" s="44" t="s">
        <v>9225</v>
      </c>
      <c r="I1502" s="28" t="s">
        <v>9785</v>
      </c>
      <c r="J1502" s="28" t="s">
        <v>9786</v>
      </c>
      <c r="K1502" s="28" t="s">
        <v>9846</v>
      </c>
      <c r="L1502" s="28" t="s">
        <v>2409</v>
      </c>
      <c r="M1502" s="28" t="s">
        <v>8669</v>
      </c>
      <c r="N1502" s="28" t="s">
        <v>9789</v>
      </c>
      <c r="O1502" s="28" t="s">
        <v>9679</v>
      </c>
      <c r="P1502" s="29" t="str">
        <f t="array" ref="P1502">IFERROR(XLOOKUP(A1502, '2_Capability_Map'!$C$2:$C$200, '2_Capability_Map'!$M$2:$M$200, "Active"), "Active")</f>
        <v>Active</v>
      </c>
    </row>
    <row r="1503" ht="15.75" customHeight="1">
      <c r="A1503" s="28" t="s">
        <v>396</v>
      </c>
      <c r="B1503" s="28" t="s">
        <v>397</v>
      </c>
      <c r="C1503" s="28" t="s">
        <v>8635</v>
      </c>
      <c r="D1503" s="28" t="s">
        <v>8636</v>
      </c>
      <c r="E1503" s="28" t="s">
        <v>9817</v>
      </c>
      <c r="F1503" s="40" t="s">
        <v>8595</v>
      </c>
      <c r="G1503" s="28" t="s">
        <v>8736</v>
      </c>
      <c r="H1503" s="42" t="s">
        <v>8672</v>
      </c>
      <c r="I1503" s="28" t="s">
        <v>9818</v>
      </c>
      <c r="J1503" s="28" t="s">
        <v>9786</v>
      </c>
      <c r="K1503" s="28" t="s">
        <v>9846</v>
      </c>
      <c r="L1503" s="28" t="s">
        <v>2384</v>
      </c>
      <c r="M1503" s="28" t="s">
        <v>8669</v>
      </c>
      <c r="N1503" s="28" t="s">
        <v>9819</v>
      </c>
      <c r="O1503" s="28" t="s">
        <v>9679</v>
      </c>
      <c r="P1503" s="29" t="str">
        <f t="array" ref="P1503">IFERROR(XLOOKUP(A1503, '2_Capability_Map'!$C$2:$C$200, '2_Capability_Map'!$M$2:$M$200, "Active"), "Active")</f>
        <v>Active</v>
      </c>
    </row>
    <row r="1504" ht="15.75" customHeight="1">
      <c r="A1504" s="28" t="s">
        <v>396</v>
      </c>
      <c r="B1504" s="28" t="s">
        <v>397</v>
      </c>
      <c r="C1504" s="28" t="s">
        <v>8635</v>
      </c>
      <c r="D1504" s="28" t="s">
        <v>8636</v>
      </c>
      <c r="E1504" s="28" t="s">
        <v>9790</v>
      </c>
      <c r="F1504" s="40" t="s">
        <v>8595</v>
      </c>
      <c r="G1504" s="28" t="s">
        <v>8736</v>
      </c>
      <c r="H1504" s="43" t="s">
        <v>8747</v>
      </c>
      <c r="I1504" s="28" t="s">
        <v>9791</v>
      </c>
      <c r="J1504" s="28" t="s">
        <v>9786</v>
      </c>
      <c r="K1504" s="28" t="s">
        <v>9847</v>
      </c>
      <c r="L1504" s="28" t="s">
        <v>9848</v>
      </c>
      <c r="M1504" s="28" t="s">
        <v>8669</v>
      </c>
      <c r="N1504" s="28" t="s">
        <v>9793</v>
      </c>
      <c r="O1504" s="28" t="s">
        <v>9679</v>
      </c>
      <c r="P1504" s="29" t="str">
        <f t="array" ref="P1504">IFERROR(XLOOKUP(A1504, '2_Capability_Map'!$C$2:$C$200, '2_Capability_Map'!$M$2:$M$200, "Active"), "Active")</f>
        <v>Active</v>
      </c>
    </row>
    <row r="1505" ht="15.75" customHeight="1">
      <c r="A1505" s="28" t="s">
        <v>396</v>
      </c>
      <c r="B1505" s="28" t="s">
        <v>397</v>
      </c>
      <c r="C1505" s="28" t="s">
        <v>8635</v>
      </c>
      <c r="D1505" s="28" t="s">
        <v>8636</v>
      </c>
      <c r="E1505" s="28" t="s">
        <v>9794</v>
      </c>
      <c r="F1505" s="40" t="s">
        <v>8595</v>
      </c>
      <c r="G1505" s="28" t="s">
        <v>8736</v>
      </c>
      <c r="H1505" s="42" t="s">
        <v>8672</v>
      </c>
      <c r="I1505" s="28" t="s">
        <v>9795</v>
      </c>
      <c r="J1505" s="28" t="s">
        <v>9786</v>
      </c>
      <c r="K1505" s="28" t="s">
        <v>9846</v>
      </c>
      <c r="L1505" s="28" t="s">
        <v>2409</v>
      </c>
      <c r="M1505" s="28" t="s">
        <v>8669</v>
      </c>
      <c r="N1505" s="28" t="s">
        <v>9796</v>
      </c>
      <c r="O1505" s="28" t="s">
        <v>9679</v>
      </c>
      <c r="P1505" s="29" t="str">
        <f t="array" ref="P1505">IFERROR(XLOOKUP(A1505, '2_Capability_Map'!$C$2:$C$200, '2_Capability_Map'!$M$2:$M$200, "Active"), "Active")</f>
        <v>Active</v>
      </c>
    </row>
    <row r="1506" ht="15.75" customHeight="1">
      <c r="A1506" s="28" t="s">
        <v>396</v>
      </c>
      <c r="B1506" s="28" t="s">
        <v>397</v>
      </c>
      <c r="C1506" s="28" t="s">
        <v>8635</v>
      </c>
      <c r="D1506" s="28" t="s">
        <v>8636</v>
      </c>
      <c r="E1506" s="28" t="s">
        <v>9797</v>
      </c>
      <c r="F1506" s="40" t="s">
        <v>8595</v>
      </c>
      <c r="G1506" s="28" t="s">
        <v>8663</v>
      </c>
      <c r="H1506" s="42" t="s">
        <v>8672</v>
      </c>
      <c r="I1506" s="28" t="s">
        <v>9798</v>
      </c>
      <c r="J1506" s="28" t="s">
        <v>9786</v>
      </c>
      <c r="K1506" s="28" t="s">
        <v>9846</v>
      </c>
      <c r="L1506" s="28" t="s">
        <v>2384</v>
      </c>
      <c r="M1506" s="28" t="s">
        <v>8669</v>
      </c>
      <c r="N1506" s="28" t="s">
        <v>9799</v>
      </c>
      <c r="O1506" s="28" t="s">
        <v>9679</v>
      </c>
      <c r="P1506" s="29" t="str">
        <f t="array" ref="P1506">IFERROR(XLOOKUP(A1506, '2_Capability_Map'!$C$2:$C$200, '2_Capability_Map'!$M$2:$M$200, "Active"), "Active")</f>
        <v>Active</v>
      </c>
    </row>
    <row r="1507" ht="15.75" customHeight="1">
      <c r="A1507" s="28" t="s">
        <v>396</v>
      </c>
      <c r="B1507" s="28" t="s">
        <v>397</v>
      </c>
      <c r="C1507" s="28" t="s">
        <v>8635</v>
      </c>
      <c r="D1507" s="28" t="s">
        <v>8636</v>
      </c>
      <c r="E1507" s="28" t="s">
        <v>9800</v>
      </c>
      <c r="F1507" s="40" t="s">
        <v>8595</v>
      </c>
      <c r="G1507" s="28" t="s">
        <v>8736</v>
      </c>
      <c r="H1507" s="42" t="s">
        <v>8672</v>
      </c>
      <c r="I1507" s="31" t="s">
        <v>9801</v>
      </c>
      <c r="J1507" s="28" t="s">
        <v>9786</v>
      </c>
      <c r="K1507" s="28" t="s">
        <v>9846</v>
      </c>
      <c r="L1507" s="28" t="s">
        <v>2384</v>
      </c>
      <c r="M1507" s="28" t="s">
        <v>8669</v>
      </c>
      <c r="N1507" s="28" t="s">
        <v>9802</v>
      </c>
      <c r="O1507" s="28" t="s">
        <v>9679</v>
      </c>
      <c r="P1507" s="29" t="str">
        <f t="array" ref="P1507">IFERROR(XLOOKUP(A1507, '2_Capability_Map'!$C$2:$C$200, '2_Capability_Map'!$M$2:$M$200, "Active"), "Active")</f>
        <v>Active</v>
      </c>
    </row>
    <row r="1508" ht="15.75" customHeight="1">
      <c r="A1508" s="28" t="s">
        <v>401</v>
      </c>
      <c r="B1508" s="28" t="s">
        <v>402</v>
      </c>
      <c r="C1508" s="28" t="s">
        <v>8635</v>
      </c>
      <c r="D1508" s="28" t="s">
        <v>8636</v>
      </c>
      <c r="E1508" s="28" t="s">
        <v>9784</v>
      </c>
      <c r="F1508" s="40" t="s">
        <v>8595</v>
      </c>
      <c r="G1508" s="28" t="s">
        <v>8736</v>
      </c>
      <c r="H1508" s="44" t="s">
        <v>9225</v>
      </c>
      <c r="I1508" s="28" t="s">
        <v>9785</v>
      </c>
      <c r="J1508" s="28" t="s">
        <v>9786</v>
      </c>
      <c r="K1508" s="28" t="s">
        <v>9849</v>
      </c>
      <c r="L1508" s="28" t="s">
        <v>9850</v>
      </c>
      <c r="M1508" s="28" t="s">
        <v>8669</v>
      </c>
      <c r="N1508" s="28" t="s">
        <v>9789</v>
      </c>
      <c r="O1508" s="28" t="s">
        <v>9679</v>
      </c>
      <c r="P1508" s="29" t="str">
        <f t="array" ref="P1508">IFERROR(XLOOKUP(A1508, '2_Capability_Map'!$C$2:$C$200, '2_Capability_Map'!$M$2:$M$200, "Active"), "Active")</f>
        <v>Active</v>
      </c>
    </row>
    <row r="1509" ht="15.75" customHeight="1">
      <c r="A1509" s="28" t="s">
        <v>401</v>
      </c>
      <c r="B1509" s="28" t="s">
        <v>402</v>
      </c>
      <c r="C1509" s="28" t="s">
        <v>8635</v>
      </c>
      <c r="D1509" s="28" t="s">
        <v>8636</v>
      </c>
      <c r="E1509" s="28" t="s">
        <v>9817</v>
      </c>
      <c r="F1509" s="40" t="s">
        <v>8595</v>
      </c>
      <c r="G1509" s="28" t="s">
        <v>8736</v>
      </c>
      <c r="H1509" s="42" t="s">
        <v>8672</v>
      </c>
      <c r="I1509" s="28" t="s">
        <v>9818</v>
      </c>
      <c r="J1509" s="28" t="s">
        <v>9786</v>
      </c>
      <c r="K1509" s="28" t="s">
        <v>9849</v>
      </c>
      <c r="L1509" s="28" t="s">
        <v>2726</v>
      </c>
      <c r="M1509" s="28" t="s">
        <v>8669</v>
      </c>
      <c r="N1509" s="28" t="s">
        <v>9819</v>
      </c>
      <c r="O1509" s="28" t="s">
        <v>9679</v>
      </c>
      <c r="P1509" s="29" t="str">
        <f t="array" ref="P1509">IFERROR(XLOOKUP(A1509, '2_Capability_Map'!$C$2:$C$200, '2_Capability_Map'!$M$2:$M$200, "Active"), "Active")</f>
        <v>Active</v>
      </c>
    </row>
    <row r="1510" ht="15.75" customHeight="1">
      <c r="A1510" s="28" t="s">
        <v>401</v>
      </c>
      <c r="B1510" s="28" t="s">
        <v>402</v>
      </c>
      <c r="C1510" s="28" t="s">
        <v>8635</v>
      </c>
      <c r="D1510" s="28" t="s">
        <v>8636</v>
      </c>
      <c r="E1510" s="28" t="s">
        <v>9790</v>
      </c>
      <c r="F1510" s="40" t="s">
        <v>8595</v>
      </c>
      <c r="G1510" s="28" t="s">
        <v>8736</v>
      </c>
      <c r="H1510" s="43" t="s">
        <v>8747</v>
      </c>
      <c r="I1510" s="28" t="s">
        <v>9791</v>
      </c>
      <c r="J1510" s="28" t="s">
        <v>9786</v>
      </c>
      <c r="K1510" s="28" t="s">
        <v>9851</v>
      </c>
      <c r="L1510" s="28" t="s">
        <v>9852</v>
      </c>
      <c r="M1510" s="28" t="s">
        <v>8669</v>
      </c>
      <c r="N1510" s="28" t="s">
        <v>9793</v>
      </c>
      <c r="O1510" s="28" t="s">
        <v>9679</v>
      </c>
      <c r="P1510" s="29" t="str">
        <f t="array" ref="P1510">IFERROR(XLOOKUP(A1510, '2_Capability_Map'!$C$2:$C$200, '2_Capability_Map'!$M$2:$M$200, "Active"), "Active")</f>
        <v>Active</v>
      </c>
    </row>
    <row r="1511" ht="15.75" customHeight="1">
      <c r="A1511" s="28" t="s">
        <v>401</v>
      </c>
      <c r="B1511" s="28" t="s">
        <v>402</v>
      </c>
      <c r="C1511" s="28" t="s">
        <v>8635</v>
      </c>
      <c r="D1511" s="28" t="s">
        <v>8636</v>
      </c>
      <c r="E1511" s="28" t="s">
        <v>9794</v>
      </c>
      <c r="F1511" s="40" t="s">
        <v>8595</v>
      </c>
      <c r="G1511" s="28" t="s">
        <v>8736</v>
      </c>
      <c r="H1511" s="42" t="s">
        <v>8672</v>
      </c>
      <c r="I1511" s="28" t="s">
        <v>9795</v>
      </c>
      <c r="J1511" s="28" t="s">
        <v>9786</v>
      </c>
      <c r="K1511" s="28" t="s">
        <v>9849</v>
      </c>
      <c r="L1511" s="28" t="s">
        <v>9850</v>
      </c>
      <c r="M1511" s="28" t="s">
        <v>8669</v>
      </c>
      <c r="N1511" s="28" t="s">
        <v>9796</v>
      </c>
      <c r="O1511" s="28" t="s">
        <v>9679</v>
      </c>
      <c r="P1511" s="29" t="str">
        <f t="array" ref="P1511">IFERROR(XLOOKUP(A1511, '2_Capability_Map'!$C$2:$C$200, '2_Capability_Map'!$M$2:$M$200, "Active"), "Active")</f>
        <v>Active</v>
      </c>
    </row>
    <row r="1512" ht="15.75" customHeight="1">
      <c r="A1512" s="28" t="s">
        <v>401</v>
      </c>
      <c r="B1512" s="28" t="s">
        <v>402</v>
      </c>
      <c r="C1512" s="28" t="s">
        <v>8635</v>
      </c>
      <c r="D1512" s="28" t="s">
        <v>8636</v>
      </c>
      <c r="E1512" s="28" t="s">
        <v>9797</v>
      </c>
      <c r="F1512" s="40" t="s">
        <v>8595</v>
      </c>
      <c r="G1512" s="28" t="s">
        <v>8663</v>
      </c>
      <c r="H1512" s="42" t="s">
        <v>8672</v>
      </c>
      <c r="I1512" s="28" t="s">
        <v>9798</v>
      </c>
      <c r="J1512" s="28" t="s">
        <v>9786</v>
      </c>
      <c r="K1512" s="28" t="s">
        <v>9849</v>
      </c>
      <c r="L1512" s="28" t="s">
        <v>2726</v>
      </c>
      <c r="M1512" s="28" t="s">
        <v>8669</v>
      </c>
      <c r="N1512" s="28" t="s">
        <v>9799</v>
      </c>
      <c r="O1512" s="28" t="s">
        <v>9679</v>
      </c>
      <c r="P1512" s="29" t="str">
        <f t="array" ref="P1512">IFERROR(XLOOKUP(A1512, '2_Capability_Map'!$C$2:$C$200, '2_Capability_Map'!$M$2:$M$200, "Active"), "Active")</f>
        <v>Active</v>
      </c>
    </row>
    <row r="1513" ht="15.75" customHeight="1">
      <c r="A1513" s="28" t="s">
        <v>401</v>
      </c>
      <c r="B1513" s="28" t="s">
        <v>402</v>
      </c>
      <c r="C1513" s="28" t="s">
        <v>8635</v>
      </c>
      <c r="D1513" s="28" t="s">
        <v>8636</v>
      </c>
      <c r="E1513" s="28" t="s">
        <v>9800</v>
      </c>
      <c r="F1513" s="40" t="s">
        <v>8595</v>
      </c>
      <c r="G1513" s="28" t="s">
        <v>8736</v>
      </c>
      <c r="H1513" s="42" t="s">
        <v>8672</v>
      </c>
      <c r="I1513" s="31" t="s">
        <v>9801</v>
      </c>
      <c r="J1513" s="28" t="s">
        <v>9786</v>
      </c>
      <c r="K1513" s="28" t="s">
        <v>9849</v>
      </c>
      <c r="L1513" s="28" t="s">
        <v>2726</v>
      </c>
      <c r="M1513" s="28" t="s">
        <v>8669</v>
      </c>
      <c r="N1513" s="28" t="s">
        <v>9802</v>
      </c>
      <c r="O1513" s="28" t="s">
        <v>9679</v>
      </c>
      <c r="P1513" s="29" t="str">
        <f t="array" ref="P1513">IFERROR(XLOOKUP(A1513, '2_Capability_Map'!$C$2:$C$200, '2_Capability_Map'!$M$2:$M$200, "Active"), "Active")</f>
        <v>Active</v>
      </c>
    </row>
    <row r="1514" ht="15.75" customHeight="1">
      <c r="A1514" s="28" t="s">
        <v>407</v>
      </c>
      <c r="B1514" s="28" t="s">
        <v>408</v>
      </c>
      <c r="C1514" s="28" t="s">
        <v>8635</v>
      </c>
      <c r="D1514" s="28" t="s">
        <v>8636</v>
      </c>
      <c r="E1514" s="28" t="s">
        <v>9784</v>
      </c>
      <c r="F1514" s="40" t="s">
        <v>8595</v>
      </c>
      <c r="G1514" s="28" t="s">
        <v>8736</v>
      </c>
      <c r="H1514" s="44" t="s">
        <v>9225</v>
      </c>
      <c r="I1514" s="28" t="s">
        <v>9785</v>
      </c>
      <c r="J1514" s="28" t="s">
        <v>9786</v>
      </c>
      <c r="K1514" s="28" t="s">
        <v>9853</v>
      </c>
      <c r="L1514" s="28" t="s">
        <v>4092</v>
      </c>
      <c r="M1514" s="28" t="s">
        <v>4091</v>
      </c>
      <c r="N1514" s="28" t="s">
        <v>9789</v>
      </c>
      <c r="O1514" s="28" t="s">
        <v>9679</v>
      </c>
      <c r="P1514" s="29" t="str">
        <f t="array" ref="P1514">IFERROR(XLOOKUP(A1514, '2_Capability_Map'!$C$2:$C$200, '2_Capability_Map'!$M$2:$M$200, "Active"), "Active")</f>
        <v>Active</v>
      </c>
    </row>
    <row r="1515" ht="15.75" customHeight="1">
      <c r="A1515" s="28" t="s">
        <v>407</v>
      </c>
      <c r="B1515" s="28" t="s">
        <v>408</v>
      </c>
      <c r="C1515" s="28" t="s">
        <v>8635</v>
      </c>
      <c r="D1515" s="28" t="s">
        <v>8636</v>
      </c>
      <c r="E1515" s="28" t="s">
        <v>9790</v>
      </c>
      <c r="F1515" s="40" t="s">
        <v>8595</v>
      </c>
      <c r="G1515" s="28" t="s">
        <v>8736</v>
      </c>
      <c r="H1515" s="43" t="s">
        <v>8747</v>
      </c>
      <c r="I1515" s="28" t="s">
        <v>9791</v>
      </c>
      <c r="J1515" s="28" t="s">
        <v>9786</v>
      </c>
      <c r="K1515" s="28" t="s">
        <v>9854</v>
      </c>
      <c r="L1515" s="28" t="s">
        <v>9855</v>
      </c>
      <c r="M1515" s="28" t="s">
        <v>4091</v>
      </c>
      <c r="N1515" s="28" t="s">
        <v>9793</v>
      </c>
      <c r="O1515" s="28" t="s">
        <v>9679</v>
      </c>
      <c r="P1515" s="29" t="str">
        <f t="array" ref="P1515">IFERROR(XLOOKUP(A1515, '2_Capability_Map'!$C$2:$C$200, '2_Capability_Map'!$M$2:$M$200, "Active"), "Active")</f>
        <v>Active</v>
      </c>
    </row>
    <row r="1516" ht="15.75" customHeight="1">
      <c r="A1516" s="28" t="s">
        <v>407</v>
      </c>
      <c r="B1516" s="28" t="s">
        <v>408</v>
      </c>
      <c r="C1516" s="28" t="s">
        <v>8635</v>
      </c>
      <c r="D1516" s="28" t="s">
        <v>8636</v>
      </c>
      <c r="E1516" s="28" t="s">
        <v>9794</v>
      </c>
      <c r="F1516" s="40" t="s">
        <v>8595</v>
      </c>
      <c r="G1516" s="28" t="s">
        <v>8736</v>
      </c>
      <c r="H1516" s="42" t="s">
        <v>8672</v>
      </c>
      <c r="I1516" s="28" t="s">
        <v>9795</v>
      </c>
      <c r="J1516" s="28" t="s">
        <v>9786</v>
      </c>
      <c r="K1516" s="28" t="s">
        <v>9853</v>
      </c>
      <c r="L1516" s="28" t="s">
        <v>4092</v>
      </c>
      <c r="M1516" s="28" t="s">
        <v>4091</v>
      </c>
      <c r="N1516" s="28" t="s">
        <v>9796</v>
      </c>
      <c r="O1516" s="28" t="s">
        <v>9679</v>
      </c>
      <c r="P1516" s="29" t="str">
        <f t="array" ref="P1516">IFERROR(XLOOKUP(A1516, '2_Capability_Map'!$C$2:$C$200, '2_Capability_Map'!$M$2:$M$200, "Active"), "Active")</f>
        <v>Active</v>
      </c>
    </row>
    <row r="1517" ht="15.75" customHeight="1">
      <c r="A1517" s="28" t="s">
        <v>407</v>
      </c>
      <c r="B1517" s="28" t="s">
        <v>408</v>
      </c>
      <c r="C1517" s="28" t="s">
        <v>8635</v>
      </c>
      <c r="D1517" s="28" t="s">
        <v>8636</v>
      </c>
      <c r="E1517" s="28" t="s">
        <v>9797</v>
      </c>
      <c r="F1517" s="40" t="s">
        <v>8595</v>
      </c>
      <c r="G1517" s="28" t="s">
        <v>8663</v>
      </c>
      <c r="H1517" s="42" t="s">
        <v>8672</v>
      </c>
      <c r="I1517" s="28" t="s">
        <v>9798</v>
      </c>
      <c r="J1517" s="28" t="s">
        <v>9786</v>
      </c>
      <c r="K1517" s="28" t="s">
        <v>9853</v>
      </c>
      <c r="L1517" s="28" t="s">
        <v>4092</v>
      </c>
      <c r="M1517" s="28" t="s">
        <v>4091</v>
      </c>
      <c r="N1517" s="28" t="s">
        <v>9799</v>
      </c>
      <c r="O1517" s="28" t="s">
        <v>9679</v>
      </c>
      <c r="P1517" s="29" t="str">
        <f t="array" ref="P1517">IFERROR(XLOOKUP(A1517, '2_Capability_Map'!$C$2:$C$200, '2_Capability_Map'!$M$2:$M$200, "Active"), "Active")</f>
        <v>Active</v>
      </c>
    </row>
    <row r="1518" ht="15.75" customHeight="1">
      <c r="A1518" s="28" t="s">
        <v>407</v>
      </c>
      <c r="B1518" s="28" t="s">
        <v>408</v>
      </c>
      <c r="C1518" s="28" t="s">
        <v>8635</v>
      </c>
      <c r="D1518" s="28" t="s">
        <v>8636</v>
      </c>
      <c r="E1518" s="28" t="s">
        <v>9800</v>
      </c>
      <c r="F1518" s="40" t="s">
        <v>8595</v>
      </c>
      <c r="G1518" s="28" t="s">
        <v>8736</v>
      </c>
      <c r="H1518" s="42" t="s">
        <v>8672</v>
      </c>
      <c r="I1518" s="31" t="s">
        <v>9801</v>
      </c>
      <c r="J1518" s="28" t="s">
        <v>9786</v>
      </c>
      <c r="K1518" s="28" t="s">
        <v>9853</v>
      </c>
      <c r="L1518" s="28" t="s">
        <v>4092</v>
      </c>
      <c r="M1518" s="28" t="s">
        <v>4091</v>
      </c>
      <c r="N1518" s="28" t="s">
        <v>9802</v>
      </c>
      <c r="O1518" s="28" t="s">
        <v>9679</v>
      </c>
      <c r="P1518" s="29" t="str">
        <f t="array" ref="P1518">IFERROR(XLOOKUP(A1518, '2_Capability_Map'!$C$2:$C$200, '2_Capability_Map'!$M$2:$M$200, "Active"), "Active")</f>
        <v>Active</v>
      </c>
    </row>
    <row r="1519" ht="15.75" customHeight="1">
      <c r="A1519" s="28" t="s">
        <v>415</v>
      </c>
      <c r="B1519" s="28" t="s">
        <v>416</v>
      </c>
      <c r="C1519" s="28" t="s">
        <v>8635</v>
      </c>
      <c r="D1519" s="28" t="s">
        <v>8636</v>
      </c>
      <c r="E1519" s="28" t="s">
        <v>9784</v>
      </c>
      <c r="F1519" s="40" t="s">
        <v>8595</v>
      </c>
      <c r="G1519" s="28" t="s">
        <v>8736</v>
      </c>
      <c r="H1519" s="44" t="s">
        <v>9225</v>
      </c>
      <c r="I1519" s="28" t="s">
        <v>9785</v>
      </c>
      <c r="J1519" s="28" t="s">
        <v>9786</v>
      </c>
      <c r="K1519" s="28" t="s">
        <v>9856</v>
      </c>
      <c r="L1519" s="28" t="s">
        <v>4122</v>
      </c>
      <c r="M1519" s="28" t="s">
        <v>4121</v>
      </c>
      <c r="N1519" s="28" t="s">
        <v>9789</v>
      </c>
      <c r="O1519" s="28" t="s">
        <v>9679</v>
      </c>
      <c r="P1519" s="29" t="str">
        <f t="array" ref="P1519">IFERROR(XLOOKUP(A1519, '2_Capability_Map'!$C$2:$C$200, '2_Capability_Map'!$M$2:$M$200, "Active"), "Active")</f>
        <v>Active</v>
      </c>
    </row>
    <row r="1520" ht="15.75" customHeight="1">
      <c r="A1520" s="28" t="s">
        <v>415</v>
      </c>
      <c r="B1520" s="28" t="s">
        <v>416</v>
      </c>
      <c r="C1520" s="28" t="s">
        <v>8635</v>
      </c>
      <c r="D1520" s="28" t="s">
        <v>8636</v>
      </c>
      <c r="E1520" s="28" t="s">
        <v>9790</v>
      </c>
      <c r="F1520" s="40" t="s">
        <v>8595</v>
      </c>
      <c r="G1520" s="28" t="s">
        <v>8736</v>
      </c>
      <c r="H1520" s="43" t="s">
        <v>8747</v>
      </c>
      <c r="I1520" s="28" t="s">
        <v>9791</v>
      </c>
      <c r="J1520" s="28" t="s">
        <v>9786</v>
      </c>
      <c r="K1520" s="28" t="s">
        <v>9857</v>
      </c>
      <c r="L1520" s="28" t="s">
        <v>9858</v>
      </c>
      <c r="M1520" s="28" t="s">
        <v>4121</v>
      </c>
      <c r="N1520" s="28" t="s">
        <v>9793</v>
      </c>
      <c r="O1520" s="28" t="s">
        <v>9679</v>
      </c>
      <c r="P1520" s="29" t="str">
        <f t="array" ref="P1520">IFERROR(XLOOKUP(A1520, '2_Capability_Map'!$C$2:$C$200, '2_Capability_Map'!$M$2:$M$200, "Active"), "Active")</f>
        <v>Active</v>
      </c>
    </row>
    <row r="1521" ht="15.75" customHeight="1">
      <c r="A1521" s="28" t="s">
        <v>415</v>
      </c>
      <c r="B1521" s="28" t="s">
        <v>416</v>
      </c>
      <c r="C1521" s="28" t="s">
        <v>8635</v>
      </c>
      <c r="D1521" s="28" t="s">
        <v>8636</v>
      </c>
      <c r="E1521" s="28" t="s">
        <v>9794</v>
      </c>
      <c r="F1521" s="40" t="s">
        <v>8595</v>
      </c>
      <c r="G1521" s="28" t="s">
        <v>8736</v>
      </c>
      <c r="H1521" s="42" t="s">
        <v>8672</v>
      </c>
      <c r="I1521" s="28" t="s">
        <v>9795</v>
      </c>
      <c r="J1521" s="28" t="s">
        <v>9786</v>
      </c>
      <c r="K1521" s="28" t="s">
        <v>9856</v>
      </c>
      <c r="L1521" s="28" t="s">
        <v>4122</v>
      </c>
      <c r="M1521" s="28" t="s">
        <v>4121</v>
      </c>
      <c r="N1521" s="28" t="s">
        <v>9796</v>
      </c>
      <c r="O1521" s="28" t="s">
        <v>9679</v>
      </c>
      <c r="P1521" s="29" t="str">
        <f t="array" ref="P1521">IFERROR(XLOOKUP(A1521, '2_Capability_Map'!$C$2:$C$200, '2_Capability_Map'!$M$2:$M$200, "Active"), "Active")</f>
        <v>Active</v>
      </c>
    </row>
    <row r="1522" ht="15.75" customHeight="1">
      <c r="A1522" s="28" t="s">
        <v>415</v>
      </c>
      <c r="B1522" s="28" t="s">
        <v>416</v>
      </c>
      <c r="C1522" s="28" t="s">
        <v>8635</v>
      </c>
      <c r="D1522" s="28" t="s">
        <v>8636</v>
      </c>
      <c r="E1522" s="28" t="s">
        <v>9797</v>
      </c>
      <c r="F1522" s="40" t="s">
        <v>8595</v>
      </c>
      <c r="G1522" s="28" t="s">
        <v>8663</v>
      </c>
      <c r="H1522" s="42" t="s">
        <v>8672</v>
      </c>
      <c r="I1522" s="28" t="s">
        <v>9798</v>
      </c>
      <c r="J1522" s="28" t="s">
        <v>9786</v>
      </c>
      <c r="K1522" s="28" t="s">
        <v>9856</v>
      </c>
      <c r="L1522" s="28" t="s">
        <v>4122</v>
      </c>
      <c r="M1522" s="28" t="s">
        <v>4121</v>
      </c>
      <c r="N1522" s="28" t="s">
        <v>9799</v>
      </c>
      <c r="O1522" s="28" t="s">
        <v>9679</v>
      </c>
      <c r="P1522" s="29" t="str">
        <f t="array" ref="P1522">IFERROR(XLOOKUP(A1522, '2_Capability_Map'!$C$2:$C$200, '2_Capability_Map'!$M$2:$M$200, "Active"), "Active")</f>
        <v>Active</v>
      </c>
    </row>
    <row r="1523" ht="15.75" customHeight="1">
      <c r="A1523" s="28" t="s">
        <v>415</v>
      </c>
      <c r="B1523" s="28" t="s">
        <v>416</v>
      </c>
      <c r="C1523" s="28" t="s">
        <v>8635</v>
      </c>
      <c r="D1523" s="28" t="s">
        <v>8636</v>
      </c>
      <c r="E1523" s="28" t="s">
        <v>9800</v>
      </c>
      <c r="F1523" s="40" t="s">
        <v>8595</v>
      </c>
      <c r="G1523" s="28" t="s">
        <v>8736</v>
      </c>
      <c r="H1523" s="42" t="s">
        <v>8672</v>
      </c>
      <c r="I1523" s="31" t="s">
        <v>9801</v>
      </c>
      <c r="J1523" s="28" t="s">
        <v>9786</v>
      </c>
      <c r="K1523" s="28" t="s">
        <v>9856</v>
      </c>
      <c r="L1523" s="28" t="s">
        <v>4122</v>
      </c>
      <c r="M1523" s="28" t="s">
        <v>4121</v>
      </c>
      <c r="N1523" s="28" t="s">
        <v>9802</v>
      </c>
      <c r="O1523" s="28" t="s">
        <v>9679</v>
      </c>
      <c r="P1523" s="29" t="str">
        <f t="array" ref="P1523">IFERROR(XLOOKUP(A1523, '2_Capability_Map'!$C$2:$C$200, '2_Capability_Map'!$M$2:$M$200, "Active"), "Active")</f>
        <v>Active</v>
      </c>
    </row>
    <row r="1524" ht="15.75" customHeight="1">
      <c r="A1524" s="28" t="s">
        <v>420</v>
      </c>
      <c r="B1524" s="28" t="s">
        <v>421</v>
      </c>
      <c r="C1524" s="28" t="s">
        <v>8635</v>
      </c>
      <c r="D1524" s="28" t="s">
        <v>8636</v>
      </c>
      <c r="E1524" s="28" t="s">
        <v>9784</v>
      </c>
      <c r="F1524" s="40" t="s">
        <v>8595</v>
      </c>
      <c r="G1524" s="28" t="s">
        <v>8736</v>
      </c>
      <c r="H1524" s="44" t="s">
        <v>9225</v>
      </c>
      <c r="I1524" s="28" t="s">
        <v>9785</v>
      </c>
      <c r="J1524" s="28" t="s">
        <v>9786</v>
      </c>
      <c r="K1524" s="28" t="s">
        <v>9859</v>
      </c>
      <c r="L1524" s="28" t="s">
        <v>4158</v>
      </c>
      <c r="M1524" s="28" t="s">
        <v>4157</v>
      </c>
      <c r="N1524" s="28" t="s">
        <v>9789</v>
      </c>
      <c r="O1524" s="28" t="s">
        <v>9679</v>
      </c>
      <c r="P1524" s="29" t="str">
        <f t="array" ref="P1524">IFERROR(XLOOKUP(A1524, '2_Capability_Map'!$C$2:$C$200, '2_Capability_Map'!$M$2:$M$200, "Active"), "Active")</f>
        <v>Active</v>
      </c>
    </row>
    <row r="1525" ht="15.75" customHeight="1">
      <c r="A1525" s="28" t="s">
        <v>420</v>
      </c>
      <c r="B1525" s="28" t="s">
        <v>421</v>
      </c>
      <c r="C1525" s="28" t="s">
        <v>8635</v>
      </c>
      <c r="D1525" s="28" t="s">
        <v>8636</v>
      </c>
      <c r="E1525" s="28" t="s">
        <v>9790</v>
      </c>
      <c r="F1525" s="40" t="s">
        <v>8595</v>
      </c>
      <c r="G1525" s="28" t="s">
        <v>8736</v>
      </c>
      <c r="H1525" s="43" t="s">
        <v>8747</v>
      </c>
      <c r="I1525" s="28" t="s">
        <v>9791</v>
      </c>
      <c r="J1525" s="28" t="s">
        <v>9786</v>
      </c>
      <c r="K1525" s="28" t="s">
        <v>9860</v>
      </c>
      <c r="L1525" s="28" t="s">
        <v>9861</v>
      </c>
      <c r="M1525" s="28" t="s">
        <v>4157</v>
      </c>
      <c r="N1525" s="28" t="s">
        <v>9793</v>
      </c>
      <c r="O1525" s="28" t="s">
        <v>9679</v>
      </c>
      <c r="P1525" s="29" t="str">
        <f t="array" ref="P1525">IFERROR(XLOOKUP(A1525, '2_Capability_Map'!$C$2:$C$200, '2_Capability_Map'!$M$2:$M$200, "Active"), "Active")</f>
        <v>Active</v>
      </c>
    </row>
    <row r="1526" ht="15.75" customHeight="1">
      <c r="A1526" s="28" t="s">
        <v>420</v>
      </c>
      <c r="B1526" s="28" t="s">
        <v>421</v>
      </c>
      <c r="C1526" s="28" t="s">
        <v>8635</v>
      </c>
      <c r="D1526" s="28" t="s">
        <v>8636</v>
      </c>
      <c r="E1526" s="28" t="s">
        <v>9794</v>
      </c>
      <c r="F1526" s="40" t="s">
        <v>8595</v>
      </c>
      <c r="G1526" s="28" t="s">
        <v>8736</v>
      </c>
      <c r="H1526" s="42" t="s">
        <v>8672</v>
      </c>
      <c r="I1526" s="28" t="s">
        <v>9795</v>
      </c>
      <c r="J1526" s="28" t="s">
        <v>9786</v>
      </c>
      <c r="K1526" s="28" t="s">
        <v>9859</v>
      </c>
      <c r="L1526" s="28" t="s">
        <v>4158</v>
      </c>
      <c r="M1526" s="28" t="s">
        <v>4157</v>
      </c>
      <c r="N1526" s="28" t="s">
        <v>9796</v>
      </c>
      <c r="O1526" s="28" t="s">
        <v>9679</v>
      </c>
      <c r="P1526" s="29" t="str">
        <f t="array" ref="P1526">IFERROR(XLOOKUP(A1526, '2_Capability_Map'!$C$2:$C$200, '2_Capability_Map'!$M$2:$M$200, "Active"), "Active")</f>
        <v>Active</v>
      </c>
    </row>
    <row r="1527" ht="15.75" customHeight="1">
      <c r="A1527" s="28" t="s">
        <v>420</v>
      </c>
      <c r="B1527" s="28" t="s">
        <v>421</v>
      </c>
      <c r="C1527" s="28" t="s">
        <v>8635</v>
      </c>
      <c r="D1527" s="28" t="s">
        <v>8636</v>
      </c>
      <c r="E1527" s="28" t="s">
        <v>9797</v>
      </c>
      <c r="F1527" s="40" t="s">
        <v>8595</v>
      </c>
      <c r="G1527" s="28" t="s">
        <v>8663</v>
      </c>
      <c r="H1527" s="42" t="s">
        <v>8672</v>
      </c>
      <c r="I1527" s="28" t="s">
        <v>9798</v>
      </c>
      <c r="J1527" s="28" t="s">
        <v>9786</v>
      </c>
      <c r="K1527" s="28" t="s">
        <v>9859</v>
      </c>
      <c r="L1527" s="28" t="s">
        <v>4158</v>
      </c>
      <c r="M1527" s="28" t="s">
        <v>4157</v>
      </c>
      <c r="N1527" s="28" t="s">
        <v>9799</v>
      </c>
      <c r="O1527" s="28" t="s">
        <v>9679</v>
      </c>
      <c r="P1527" s="29" t="str">
        <f t="array" ref="P1527">IFERROR(XLOOKUP(A1527, '2_Capability_Map'!$C$2:$C$200, '2_Capability_Map'!$M$2:$M$200, "Active"), "Active")</f>
        <v>Active</v>
      </c>
    </row>
    <row r="1528" ht="15.75" customHeight="1">
      <c r="A1528" s="28" t="s">
        <v>420</v>
      </c>
      <c r="B1528" s="28" t="s">
        <v>421</v>
      </c>
      <c r="C1528" s="28" t="s">
        <v>8635</v>
      </c>
      <c r="D1528" s="28" t="s">
        <v>8636</v>
      </c>
      <c r="E1528" s="28" t="s">
        <v>9800</v>
      </c>
      <c r="F1528" s="40" t="s">
        <v>8595</v>
      </c>
      <c r="G1528" s="28" t="s">
        <v>8736</v>
      </c>
      <c r="H1528" s="42" t="s">
        <v>8672</v>
      </c>
      <c r="I1528" s="31" t="s">
        <v>9801</v>
      </c>
      <c r="J1528" s="28" t="s">
        <v>9786</v>
      </c>
      <c r="K1528" s="28" t="s">
        <v>9859</v>
      </c>
      <c r="L1528" s="28" t="s">
        <v>4158</v>
      </c>
      <c r="M1528" s="28" t="s">
        <v>4157</v>
      </c>
      <c r="N1528" s="28" t="s">
        <v>9802</v>
      </c>
      <c r="O1528" s="28" t="s">
        <v>9679</v>
      </c>
      <c r="P1528" s="29" t="str">
        <f t="array" ref="P1528">IFERROR(XLOOKUP(A1528, '2_Capability_Map'!$C$2:$C$200, '2_Capability_Map'!$M$2:$M$200, "Active"), "Active")</f>
        <v>Active</v>
      </c>
    </row>
    <row r="1529" ht="15.75" customHeight="1">
      <c r="A1529" s="28" t="s">
        <v>425</v>
      </c>
      <c r="B1529" s="28" t="s">
        <v>426</v>
      </c>
      <c r="C1529" s="28" t="s">
        <v>8635</v>
      </c>
      <c r="D1529" s="28" t="s">
        <v>8636</v>
      </c>
      <c r="E1529" s="28" t="s">
        <v>9784</v>
      </c>
      <c r="F1529" s="40" t="s">
        <v>8595</v>
      </c>
      <c r="G1529" s="28" t="s">
        <v>8736</v>
      </c>
      <c r="H1529" s="44" t="s">
        <v>9225</v>
      </c>
      <c r="I1529" s="28" t="s">
        <v>9785</v>
      </c>
      <c r="J1529" s="28" t="s">
        <v>9786</v>
      </c>
      <c r="K1529" s="28" t="s">
        <v>9862</v>
      </c>
      <c r="L1529" s="28" t="s">
        <v>4170</v>
      </c>
      <c r="M1529" s="28" t="s">
        <v>4169</v>
      </c>
      <c r="N1529" s="28" t="s">
        <v>9789</v>
      </c>
      <c r="O1529" s="28" t="s">
        <v>9679</v>
      </c>
      <c r="P1529" s="29" t="str">
        <f t="array" ref="P1529">IFERROR(XLOOKUP(A1529, '2_Capability_Map'!$C$2:$C$200, '2_Capability_Map'!$M$2:$M$200, "Active"), "Active")</f>
        <v>Active</v>
      </c>
    </row>
    <row r="1530" ht="15.75" customHeight="1">
      <c r="A1530" s="28" t="s">
        <v>425</v>
      </c>
      <c r="B1530" s="28" t="s">
        <v>426</v>
      </c>
      <c r="C1530" s="28" t="s">
        <v>8635</v>
      </c>
      <c r="D1530" s="28" t="s">
        <v>8636</v>
      </c>
      <c r="E1530" s="28" t="s">
        <v>9790</v>
      </c>
      <c r="F1530" s="40" t="s">
        <v>8595</v>
      </c>
      <c r="G1530" s="28" t="s">
        <v>8736</v>
      </c>
      <c r="H1530" s="43" t="s">
        <v>8747</v>
      </c>
      <c r="I1530" s="28" t="s">
        <v>9791</v>
      </c>
      <c r="J1530" s="28" t="s">
        <v>9786</v>
      </c>
      <c r="K1530" s="28" t="s">
        <v>9863</v>
      </c>
      <c r="L1530" s="28" t="s">
        <v>9864</v>
      </c>
      <c r="M1530" s="28" t="s">
        <v>4169</v>
      </c>
      <c r="N1530" s="28" t="s">
        <v>9793</v>
      </c>
      <c r="O1530" s="28" t="s">
        <v>9679</v>
      </c>
      <c r="P1530" s="29" t="str">
        <f t="array" ref="P1530">IFERROR(XLOOKUP(A1530, '2_Capability_Map'!$C$2:$C$200, '2_Capability_Map'!$M$2:$M$200, "Active"), "Active")</f>
        <v>Active</v>
      </c>
    </row>
    <row r="1531" ht="15.75" customHeight="1">
      <c r="A1531" s="28" t="s">
        <v>425</v>
      </c>
      <c r="B1531" s="28" t="s">
        <v>426</v>
      </c>
      <c r="C1531" s="28" t="s">
        <v>8635</v>
      </c>
      <c r="D1531" s="28" t="s">
        <v>8636</v>
      </c>
      <c r="E1531" s="28" t="s">
        <v>9794</v>
      </c>
      <c r="F1531" s="40" t="s">
        <v>8595</v>
      </c>
      <c r="G1531" s="28" t="s">
        <v>8736</v>
      </c>
      <c r="H1531" s="42" t="s">
        <v>8672</v>
      </c>
      <c r="I1531" s="28" t="s">
        <v>9795</v>
      </c>
      <c r="J1531" s="28" t="s">
        <v>9786</v>
      </c>
      <c r="K1531" s="28" t="s">
        <v>9862</v>
      </c>
      <c r="L1531" s="28" t="s">
        <v>4170</v>
      </c>
      <c r="M1531" s="28" t="s">
        <v>4169</v>
      </c>
      <c r="N1531" s="28" t="s">
        <v>9796</v>
      </c>
      <c r="O1531" s="28" t="s">
        <v>9679</v>
      </c>
      <c r="P1531" s="29" t="str">
        <f t="array" ref="P1531">IFERROR(XLOOKUP(A1531, '2_Capability_Map'!$C$2:$C$200, '2_Capability_Map'!$M$2:$M$200, "Active"), "Active")</f>
        <v>Active</v>
      </c>
    </row>
    <row r="1532" ht="15.75" customHeight="1">
      <c r="A1532" s="28" t="s">
        <v>425</v>
      </c>
      <c r="B1532" s="28" t="s">
        <v>426</v>
      </c>
      <c r="C1532" s="28" t="s">
        <v>8635</v>
      </c>
      <c r="D1532" s="28" t="s">
        <v>8636</v>
      </c>
      <c r="E1532" s="28" t="s">
        <v>9797</v>
      </c>
      <c r="F1532" s="40" t="s">
        <v>8595</v>
      </c>
      <c r="G1532" s="28" t="s">
        <v>8663</v>
      </c>
      <c r="H1532" s="42" t="s">
        <v>8672</v>
      </c>
      <c r="I1532" s="28" t="s">
        <v>9798</v>
      </c>
      <c r="J1532" s="28" t="s">
        <v>9786</v>
      </c>
      <c r="K1532" s="28" t="s">
        <v>9862</v>
      </c>
      <c r="L1532" s="28" t="s">
        <v>4170</v>
      </c>
      <c r="M1532" s="28" t="s">
        <v>4169</v>
      </c>
      <c r="N1532" s="28" t="s">
        <v>9799</v>
      </c>
      <c r="O1532" s="28" t="s">
        <v>9679</v>
      </c>
      <c r="P1532" s="29" t="str">
        <f t="array" ref="P1532">IFERROR(XLOOKUP(A1532, '2_Capability_Map'!$C$2:$C$200, '2_Capability_Map'!$M$2:$M$200, "Active"), "Active")</f>
        <v>Active</v>
      </c>
    </row>
    <row r="1533" ht="15.75" customHeight="1">
      <c r="A1533" s="28" t="s">
        <v>425</v>
      </c>
      <c r="B1533" s="28" t="s">
        <v>426</v>
      </c>
      <c r="C1533" s="28" t="s">
        <v>8635</v>
      </c>
      <c r="D1533" s="28" t="s">
        <v>8636</v>
      </c>
      <c r="E1533" s="28" t="s">
        <v>9800</v>
      </c>
      <c r="F1533" s="40" t="s">
        <v>8595</v>
      </c>
      <c r="G1533" s="28" t="s">
        <v>8736</v>
      </c>
      <c r="H1533" s="42" t="s">
        <v>8672</v>
      </c>
      <c r="I1533" s="31" t="s">
        <v>9801</v>
      </c>
      <c r="J1533" s="28" t="s">
        <v>9786</v>
      </c>
      <c r="K1533" s="28" t="s">
        <v>9862</v>
      </c>
      <c r="L1533" s="28" t="s">
        <v>4170</v>
      </c>
      <c r="M1533" s="28" t="s">
        <v>4169</v>
      </c>
      <c r="N1533" s="28" t="s">
        <v>9802</v>
      </c>
      <c r="O1533" s="28" t="s">
        <v>9679</v>
      </c>
      <c r="P1533" s="29" t="str">
        <f t="array" ref="P1533">IFERROR(XLOOKUP(A1533, '2_Capability_Map'!$C$2:$C$200, '2_Capability_Map'!$M$2:$M$200, "Active"), "Active")</f>
        <v>Active</v>
      </c>
    </row>
    <row r="1534" ht="15.75" customHeight="1">
      <c r="A1534" s="28" t="s">
        <v>431</v>
      </c>
      <c r="B1534" s="28" t="s">
        <v>432</v>
      </c>
      <c r="C1534" s="28" t="s">
        <v>8635</v>
      </c>
      <c r="D1534" s="28" t="s">
        <v>8636</v>
      </c>
      <c r="E1534" s="28" t="s">
        <v>9784</v>
      </c>
      <c r="F1534" s="40" t="s">
        <v>8595</v>
      </c>
      <c r="G1534" s="28" t="s">
        <v>8736</v>
      </c>
      <c r="H1534" s="44" t="s">
        <v>9225</v>
      </c>
      <c r="I1534" s="28" t="s">
        <v>9785</v>
      </c>
      <c r="J1534" s="28" t="s">
        <v>9786</v>
      </c>
      <c r="K1534" s="28" t="s">
        <v>9865</v>
      </c>
      <c r="L1534" s="28" t="s">
        <v>9866</v>
      </c>
      <c r="M1534" s="28" t="s">
        <v>4205</v>
      </c>
      <c r="N1534" s="28" t="s">
        <v>9789</v>
      </c>
      <c r="O1534" s="28" t="s">
        <v>9679</v>
      </c>
      <c r="P1534" s="29" t="str">
        <f t="array" ref="P1534">IFERROR(XLOOKUP(A1534, '2_Capability_Map'!$C$2:$C$200, '2_Capability_Map'!$M$2:$M$200, "Active"), "Active")</f>
        <v>Active</v>
      </c>
    </row>
    <row r="1535" ht="15.75" customHeight="1">
      <c r="A1535" s="28" t="s">
        <v>431</v>
      </c>
      <c r="B1535" s="28" t="s">
        <v>432</v>
      </c>
      <c r="C1535" s="28" t="s">
        <v>8635</v>
      </c>
      <c r="D1535" s="28" t="s">
        <v>8636</v>
      </c>
      <c r="E1535" s="28" t="s">
        <v>9817</v>
      </c>
      <c r="F1535" s="40" t="s">
        <v>8595</v>
      </c>
      <c r="G1535" s="28" t="s">
        <v>8736</v>
      </c>
      <c r="H1535" s="42" t="s">
        <v>8672</v>
      </c>
      <c r="I1535" s="28" t="s">
        <v>9818</v>
      </c>
      <c r="J1535" s="28" t="s">
        <v>9786</v>
      </c>
      <c r="K1535" s="28" t="s">
        <v>9865</v>
      </c>
      <c r="L1535" s="28" t="s">
        <v>4206</v>
      </c>
      <c r="M1535" s="28" t="s">
        <v>4205</v>
      </c>
      <c r="N1535" s="28" t="s">
        <v>9819</v>
      </c>
      <c r="O1535" s="28" t="s">
        <v>9679</v>
      </c>
      <c r="P1535" s="29" t="str">
        <f t="array" ref="P1535">IFERROR(XLOOKUP(A1535, '2_Capability_Map'!$C$2:$C$200, '2_Capability_Map'!$M$2:$M$200, "Active"), "Active")</f>
        <v>Active</v>
      </c>
    </row>
    <row r="1536" ht="15.75" customHeight="1">
      <c r="A1536" s="28" t="s">
        <v>431</v>
      </c>
      <c r="B1536" s="28" t="s">
        <v>432</v>
      </c>
      <c r="C1536" s="28" t="s">
        <v>8635</v>
      </c>
      <c r="D1536" s="28" t="s">
        <v>8636</v>
      </c>
      <c r="E1536" s="28" t="s">
        <v>9790</v>
      </c>
      <c r="F1536" s="40" t="s">
        <v>8595</v>
      </c>
      <c r="G1536" s="28" t="s">
        <v>8736</v>
      </c>
      <c r="H1536" s="43" t="s">
        <v>8747</v>
      </c>
      <c r="I1536" s="28" t="s">
        <v>9791</v>
      </c>
      <c r="J1536" s="28" t="s">
        <v>9786</v>
      </c>
      <c r="K1536" s="28" t="s">
        <v>9867</v>
      </c>
      <c r="L1536" s="28" t="s">
        <v>4206</v>
      </c>
      <c r="M1536" s="28" t="s">
        <v>4205</v>
      </c>
      <c r="N1536" s="28" t="s">
        <v>9793</v>
      </c>
      <c r="O1536" s="28" t="s">
        <v>9679</v>
      </c>
      <c r="P1536" s="29" t="str">
        <f t="array" ref="P1536">IFERROR(XLOOKUP(A1536, '2_Capability_Map'!$C$2:$C$200, '2_Capability_Map'!$M$2:$M$200, "Active"), "Active")</f>
        <v>Active</v>
      </c>
    </row>
    <row r="1537" ht="15.75" customHeight="1">
      <c r="A1537" s="28" t="s">
        <v>431</v>
      </c>
      <c r="B1537" s="28" t="s">
        <v>432</v>
      </c>
      <c r="C1537" s="28" t="s">
        <v>8635</v>
      </c>
      <c r="D1537" s="28" t="s">
        <v>8636</v>
      </c>
      <c r="E1537" s="28" t="s">
        <v>9794</v>
      </c>
      <c r="F1537" s="40" t="s">
        <v>8595</v>
      </c>
      <c r="G1537" s="28" t="s">
        <v>8736</v>
      </c>
      <c r="H1537" s="42" t="s">
        <v>8672</v>
      </c>
      <c r="I1537" s="28" t="s">
        <v>9795</v>
      </c>
      <c r="J1537" s="28" t="s">
        <v>9786</v>
      </c>
      <c r="K1537" s="28" t="s">
        <v>9865</v>
      </c>
      <c r="L1537" s="28" t="s">
        <v>4206</v>
      </c>
      <c r="M1537" s="28" t="s">
        <v>4205</v>
      </c>
      <c r="N1537" s="28" t="s">
        <v>9796</v>
      </c>
      <c r="O1537" s="28" t="s">
        <v>9679</v>
      </c>
      <c r="P1537" s="29" t="str">
        <f t="array" ref="P1537">IFERROR(XLOOKUP(A1537, '2_Capability_Map'!$C$2:$C$200, '2_Capability_Map'!$M$2:$M$200, "Active"), "Active")</f>
        <v>Active</v>
      </c>
    </row>
    <row r="1538" ht="15.75" customHeight="1">
      <c r="A1538" s="28" t="s">
        <v>431</v>
      </c>
      <c r="B1538" s="28" t="s">
        <v>432</v>
      </c>
      <c r="C1538" s="28" t="s">
        <v>8635</v>
      </c>
      <c r="D1538" s="28" t="s">
        <v>8636</v>
      </c>
      <c r="E1538" s="28" t="s">
        <v>9797</v>
      </c>
      <c r="F1538" s="40" t="s">
        <v>8595</v>
      </c>
      <c r="G1538" s="28" t="s">
        <v>8663</v>
      </c>
      <c r="H1538" s="42" t="s">
        <v>8672</v>
      </c>
      <c r="I1538" s="28" t="s">
        <v>9798</v>
      </c>
      <c r="J1538" s="28" t="s">
        <v>9786</v>
      </c>
      <c r="K1538" s="28" t="s">
        <v>9865</v>
      </c>
      <c r="L1538" s="28" t="s">
        <v>4206</v>
      </c>
      <c r="M1538" s="28" t="s">
        <v>4205</v>
      </c>
      <c r="N1538" s="28" t="s">
        <v>9799</v>
      </c>
      <c r="O1538" s="28" t="s">
        <v>9679</v>
      </c>
      <c r="P1538" s="29" t="str">
        <f t="array" ref="P1538">IFERROR(XLOOKUP(A1538, '2_Capability_Map'!$C$2:$C$200, '2_Capability_Map'!$M$2:$M$200, "Active"), "Active")</f>
        <v>Active</v>
      </c>
    </row>
    <row r="1539" ht="15.75" customHeight="1">
      <c r="A1539" s="28" t="s">
        <v>431</v>
      </c>
      <c r="B1539" s="28" t="s">
        <v>432</v>
      </c>
      <c r="C1539" s="28" t="s">
        <v>8635</v>
      </c>
      <c r="D1539" s="28" t="s">
        <v>8636</v>
      </c>
      <c r="E1539" s="28" t="s">
        <v>9800</v>
      </c>
      <c r="F1539" s="40" t="s">
        <v>8595</v>
      </c>
      <c r="G1539" s="28" t="s">
        <v>8736</v>
      </c>
      <c r="H1539" s="42" t="s">
        <v>8672</v>
      </c>
      <c r="I1539" s="31" t="s">
        <v>9801</v>
      </c>
      <c r="J1539" s="28" t="s">
        <v>9786</v>
      </c>
      <c r="K1539" s="28" t="s">
        <v>9865</v>
      </c>
      <c r="L1539" s="28" t="s">
        <v>4206</v>
      </c>
      <c r="M1539" s="28" t="s">
        <v>4205</v>
      </c>
      <c r="N1539" s="28" t="s">
        <v>9802</v>
      </c>
      <c r="O1539" s="28" t="s">
        <v>9679</v>
      </c>
      <c r="P1539" s="29" t="str">
        <f t="array" ref="P1539">IFERROR(XLOOKUP(A1539, '2_Capability_Map'!$C$2:$C$200, '2_Capability_Map'!$M$2:$M$200, "Active"), "Active")</f>
        <v>Active</v>
      </c>
    </row>
    <row r="1540" ht="15.75" customHeight="1">
      <c r="A1540" s="28" t="s">
        <v>439</v>
      </c>
      <c r="B1540" s="28" t="s">
        <v>440</v>
      </c>
      <c r="C1540" s="28" t="s">
        <v>8635</v>
      </c>
      <c r="D1540" s="28" t="s">
        <v>8636</v>
      </c>
      <c r="E1540" s="28" t="s">
        <v>9784</v>
      </c>
      <c r="F1540" s="40" t="s">
        <v>8595</v>
      </c>
      <c r="G1540" s="28" t="s">
        <v>8736</v>
      </c>
      <c r="H1540" s="44" t="s">
        <v>9225</v>
      </c>
      <c r="I1540" s="28" t="s">
        <v>9785</v>
      </c>
      <c r="J1540" s="28" t="s">
        <v>9786</v>
      </c>
      <c r="K1540" s="28" t="s">
        <v>9868</v>
      </c>
      <c r="L1540" s="28" t="s">
        <v>9869</v>
      </c>
      <c r="M1540" s="28" t="s">
        <v>8669</v>
      </c>
      <c r="N1540" s="28" t="s">
        <v>9789</v>
      </c>
      <c r="O1540" s="28" t="s">
        <v>9679</v>
      </c>
      <c r="P1540" s="29" t="str">
        <f t="array" ref="P1540">IFERROR(XLOOKUP(A1540, '2_Capability_Map'!$C$2:$C$200, '2_Capability_Map'!$M$2:$M$200, "Active"), "Active")</f>
        <v>Active</v>
      </c>
    </row>
    <row r="1541" ht="15.75" customHeight="1">
      <c r="A1541" s="28" t="s">
        <v>439</v>
      </c>
      <c r="B1541" s="28" t="s">
        <v>440</v>
      </c>
      <c r="C1541" s="28" t="s">
        <v>8635</v>
      </c>
      <c r="D1541" s="28" t="s">
        <v>8636</v>
      </c>
      <c r="E1541" s="28" t="s">
        <v>9817</v>
      </c>
      <c r="F1541" s="40" t="s">
        <v>8595</v>
      </c>
      <c r="G1541" s="28" t="s">
        <v>8736</v>
      </c>
      <c r="H1541" s="42" t="s">
        <v>8672</v>
      </c>
      <c r="I1541" s="28" t="s">
        <v>9818</v>
      </c>
      <c r="J1541" s="28" t="s">
        <v>9786</v>
      </c>
      <c r="K1541" s="28" t="s">
        <v>9868</v>
      </c>
      <c r="L1541" s="28" t="s">
        <v>2770</v>
      </c>
      <c r="M1541" s="28" t="s">
        <v>8669</v>
      </c>
      <c r="N1541" s="28" t="s">
        <v>9819</v>
      </c>
      <c r="O1541" s="28" t="s">
        <v>9679</v>
      </c>
      <c r="P1541" s="29" t="str">
        <f t="array" ref="P1541">IFERROR(XLOOKUP(A1541, '2_Capability_Map'!$C$2:$C$200, '2_Capability_Map'!$M$2:$M$200, "Active"), "Active")</f>
        <v>Active</v>
      </c>
    </row>
    <row r="1542" ht="15.75" customHeight="1">
      <c r="A1542" s="28" t="s">
        <v>439</v>
      </c>
      <c r="B1542" s="28" t="s">
        <v>440</v>
      </c>
      <c r="C1542" s="28" t="s">
        <v>8635</v>
      </c>
      <c r="D1542" s="28" t="s">
        <v>8636</v>
      </c>
      <c r="E1542" s="28" t="s">
        <v>9790</v>
      </c>
      <c r="F1542" s="40" t="s">
        <v>8595</v>
      </c>
      <c r="G1542" s="28" t="s">
        <v>8736</v>
      </c>
      <c r="H1542" s="43" t="s">
        <v>8747</v>
      </c>
      <c r="I1542" s="28" t="s">
        <v>9791</v>
      </c>
      <c r="J1542" s="28" t="s">
        <v>9786</v>
      </c>
      <c r="K1542" s="28" t="s">
        <v>9870</v>
      </c>
      <c r="L1542" s="28" t="s">
        <v>2770</v>
      </c>
      <c r="M1542" s="28" t="s">
        <v>8669</v>
      </c>
      <c r="N1542" s="28" t="s">
        <v>9793</v>
      </c>
      <c r="O1542" s="28" t="s">
        <v>9679</v>
      </c>
      <c r="P1542" s="29" t="str">
        <f t="array" ref="P1542">IFERROR(XLOOKUP(A1542, '2_Capability_Map'!$C$2:$C$200, '2_Capability_Map'!$M$2:$M$200, "Active"), "Active")</f>
        <v>Active</v>
      </c>
    </row>
    <row r="1543" ht="15.75" customHeight="1">
      <c r="A1543" s="28" t="s">
        <v>439</v>
      </c>
      <c r="B1543" s="28" t="s">
        <v>440</v>
      </c>
      <c r="C1543" s="28" t="s">
        <v>8635</v>
      </c>
      <c r="D1543" s="28" t="s">
        <v>8636</v>
      </c>
      <c r="E1543" s="28" t="s">
        <v>9794</v>
      </c>
      <c r="F1543" s="40" t="s">
        <v>8595</v>
      </c>
      <c r="G1543" s="28" t="s">
        <v>8736</v>
      </c>
      <c r="H1543" s="42" t="s">
        <v>8672</v>
      </c>
      <c r="I1543" s="28" t="s">
        <v>9795</v>
      </c>
      <c r="J1543" s="28" t="s">
        <v>9786</v>
      </c>
      <c r="K1543" s="28" t="s">
        <v>9868</v>
      </c>
      <c r="L1543" s="28" t="s">
        <v>2770</v>
      </c>
      <c r="M1543" s="28" t="s">
        <v>8669</v>
      </c>
      <c r="N1543" s="28" t="s">
        <v>9796</v>
      </c>
      <c r="O1543" s="28" t="s">
        <v>9679</v>
      </c>
      <c r="P1543" s="29" t="str">
        <f t="array" ref="P1543">IFERROR(XLOOKUP(A1543, '2_Capability_Map'!$C$2:$C$200, '2_Capability_Map'!$M$2:$M$200, "Active"), "Active")</f>
        <v>Active</v>
      </c>
    </row>
    <row r="1544" ht="15.75" customHeight="1">
      <c r="A1544" s="28" t="s">
        <v>439</v>
      </c>
      <c r="B1544" s="28" t="s">
        <v>440</v>
      </c>
      <c r="C1544" s="28" t="s">
        <v>8635</v>
      </c>
      <c r="D1544" s="28" t="s">
        <v>8636</v>
      </c>
      <c r="E1544" s="28" t="s">
        <v>9797</v>
      </c>
      <c r="F1544" s="40" t="s">
        <v>8595</v>
      </c>
      <c r="G1544" s="28" t="s">
        <v>8663</v>
      </c>
      <c r="H1544" s="42" t="s">
        <v>8672</v>
      </c>
      <c r="I1544" s="28" t="s">
        <v>9798</v>
      </c>
      <c r="J1544" s="28" t="s">
        <v>9786</v>
      </c>
      <c r="K1544" s="28" t="s">
        <v>9868</v>
      </c>
      <c r="L1544" s="28" t="s">
        <v>2770</v>
      </c>
      <c r="M1544" s="28" t="s">
        <v>8669</v>
      </c>
      <c r="N1544" s="28" t="s">
        <v>9799</v>
      </c>
      <c r="O1544" s="28" t="s">
        <v>9679</v>
      </c>
      <c r="P1544" s="29" t="str">
        <f t="array" ref="P1544">IFERROR(XLOOKUP(A1544, '2_Capability_Map'!$C$2:$C$200, '2_Capability_Map'!$M$2:$M$200, "Active"), "Active")</f>
        <v>Active</v>
      </c>
    </row>
    <row r="1545" ht="15.75" customHeight="1">
      <c r="A1545" s="28" t="s">
        <v>439</v>
      </c>
      <c r="B1545" s="28" t="s">
        <v>440</v>
      </c>
      <c r="C1545" s="28" t="s">
        <v>8635</v>
      </c>
      <c r="D1545" s="28" t="s">
        <v>8636</v>
      </c>
      <c r="E1545" s="28" t="s">
        <v>9800</v>
      </c>
      <c r="F1545" s="40" t="s">
        <v>8595</v>
      </c>
      <c r="G1545" s="28" t="s">
        <v>8736</v>
      </c>
      <c r="H1545" s="42" t="s">
        <v>8672</v>
      </c>
      <c r="I1545" s="31" t="s">
        <v>9801</v>
      </c>
      <c r="J1545" s="28" t="s">
        <v>9786</v>
      </c>
      <c r="K1545" s="28" t="s">
        <v>9868</v>
      </c>
      <c r="L1545" s="28" t="s">
        <v>2770</v>
      </c>
      <c r="M1545" s="28" t="s">
        <v>8669</v>
      </c>
      <c r="N1545" s="28" t="s">
        <v>9802</v>
      </c>
      <c r="O1545" s="28" t="s">
        <v>9679</v>
      </c>
      <c r="P1545" s="29" t="str">
        <f t="array" ref="P1545">IFERROR(XLOOKUP(A1545, '2_Capability_Map'!$C$2:$C$200, '2_Capability_Map'!$M$2:$M$200, "Active"), "Active")</f>
        <v>Active</v>
      </c>
    </row>
    <row r="1546" ht="15.75" customHeight="1">
      <c r="A1546" s="28" t="s">
        <v>444</v>
      </c>
      <c r="B1546" s="28" t="s">
        <v>445</v>
      </c>
      <c r="C1546" s="28" t="s">
        <v>8635</v>
      </c>
      <c r="D1546" s="28" t="s">
        <v>8636</v>
      </c>
      <c r="E1546" s="28" t="s">
        <v>9784</v>
      </c>
      <c r="F1546" s="40" t="s">
        <v>8595</v>
      </c>
      <c r="G1546" s="28" t="s">
        <v>8736</v>
      </c>
      <c r="H1546" s="44" t="s">
        <v>9225</v>
      </c>
      <c r="I1546" s="28" t="s">
        <v>9785</v>
      </c>
      <c r="J1546" s="28" t="s">
        <v>9786</v>
      </c>
      <c r="K1546" s="28" t="s">
        <v>9871</v>
      </c>
      <c r="L1546" s="28" t="s">
        <v>9872</v>
      </c>
      <c r="M1546" s="28" t="s">
        <v>4225</v>
      </c>
      <c r="N1546" s="28" t="s">
        <v>9789</v>
      </c>
      <c r="O1546" s="28" t="s">
        <v>9679</v>
      </c>
      <c r="P1546" s="29" t="str">
        <f t="array" ref="P1546">IFERROR(XLOOKUP(A1546, '2_Capability_Map'!$C$2:$C$200, '2_Capability_Map'!$M$2:$M$200, "Active"), "Active")</f>
        <v>Active</v>
      </c>
    </row>
    <row r="1547" ht="15.75" customHeight="1">
      <c r="A1547" s="28" t="s">
        <v>444</v>
      </c>
      <c r="B1547" s="28" t="s">
        <v>445</v>
      </c>
      <c r="C1547" s="28" t="s">
        <v>8635</v>
      </c>
      <c r="D1547" s="28" t="s">
        <v>8636</v>
      </c>
      <c r="E1547" s="28" t="s">
        <v>9817</v>
      </c>
      <c r="F1547" s="40" t="s">
        <v>8595</v>
      </c>
      <c r="G1547" s="28" t="s">
        <v>8736</v>
      </c>
      <c r="H1547" s="42" t="s">
        <v>8672</v>
      </c>
      <c r="I1547" s="28" t="s">
        <v>9818</v>
      </c>
      <c r="J1547" s="28" t="s">
        <v>9786</v>
      </c>
      <c r="K1547" s="28" t="s">
        <v>9871</v>
      </c>
      <c r="L1547" s="28" t="s">
        <v>4226</v>
      </c>
      <c r="M1547" s="28" t="s">
        <v>4225</v>
      </c>
      <c r="N1547" s="28" t="s">
        <v>9819</v>
      </c>
      <c r="O1547" s="28" t="s">
        <v>9679</v>
      </c>
      <c r="P1547" s="29" t="str">
        <f t="array" ref="P1547">IFERROR(XLOOKUP(A1547, '2_Capability_Map'!$C$2:$C$200, '2_Capability_Map'!$M$2:$M$200, "Active"), "Active")</f>
        <v>Active</v>
      </c>
    </row>
    <row r="1548" ht="15.75" customHeight="1">
      <c r="A1548" s="28" t="s">
        <v>444</v>
      </c>
      <c r="B1548" s="28" t="s">
        <v>445</v>
      </c>
      <c r="C1548" s="28" t="s">
        <v>8635</v>
      </c>
      <c r="D1548" s="28" t="s">
        <v>8636</v>
      </c>
      <c r="E1548" s="28" t="s">
        <v>9790</v>
      </c>
      <c r="F1548" s="40" t="s">
        <v>8595</v>
      </c>
      <c r="G1548" s="28" t="s">
        <v>8736</v>
      </c>
      <c r="H1548" s="43" t="s">
        <v>8747</v>
      </c>
      <c r="I1548" s="28" t="s">
        <v>9791</v>
      </c>
      <c r="J1548" s="28" t="s">
        <v>9786</v>
      </c>
      <c r="K1548" s="28" t="s">
        <v>9873</v>
      </c>
      <c r="L1548" s="28" t="s">
        <v>4226</v>
      </c>
      <c r="M1548" s="28" t="s">
        <v>4225</v>
      </c>
      <c r="N1548" s="28" t="s">
        <v>9793</v>
      </c>
      <c r="O1548" s="28" t="s">
        <v>9679</v>
      </c>
      <c r="P1548" s="29" t="str">
        <f t="array" ref="P1548">IFERROR(XLOOKUP(A1548, '2_Capability_Map'!$C$2:$C$200, '2_Capability_Map'!$M$2:$M$200, "Active"), "Active")</f>
        <v>Active</v>
      </c>
    </row>
    <row r="1549" ht="15.75" customHeight="1">
      <c r="A1549" s="28" t="s">
        <v>444</v>
      </c>
      <c r="B1549" s="28" t="s">
        <v>445</v>
      </c>
      <c r="C1549" s="28" t="s">
        <v>8635</v>
      </c>
      <c r="D1549" s="28" t="s">
        <v>8636</v>
      </c>
      <c r="E1549" s="28" t="s">
        <v>9794</v>
      </c>
      <c r="F1549" s="40" t="s">
        <v>8595</v>
      </c>
      <c r="G1549" s="28" t="s">
        <v>8736</v>
      </c>
      <c r="H1549" s="42" t="s">
        <v>8672</v>
      </c>
      <c r="I1549" s="28" t="s">
        <v>9795</v>
      </c>
      <c r="J1549" s="28" t="s">
        <v>9786</v>
      </c>
      <c r="K1549" s="28" t="s">
        <v>9871</v>
      </c>
      <c r="L1549" s="28" t="s">
        <v>4226</v>
      </c>
      <c r="M1549" s="28" t="s">
        <v>4225</v>
      </c>
      <c r="N1549" s="28" t="s">
        <v>9796</v>
      </c>
      <c r="O1549" s="28" t="s">
        <v>9679</v>
      </c>
      <c r="P1549" s="29" t="str">
        <f t="array" ref="P1549">IFERROR(XLOOKUP(A1549, '2_Capability_Map'!$C$2:$C$200, '2_Capability_Map'!$M$2:$M$200, "Active"), "Active")</f>
        <v>Active</v>
      </c>
    </row>
    <row r="1550" ht="15.75" customHeight="1">
      <c r="A1550" s="28" t="s">
        <v>444</v>
      </c>
      <c r="B1550" s="28" t="s">
        <v>445</v>
      </c>
      <c r="C1550" s="28" t="s">
        <v>8635</v>
      </c>
      <c r="D1550" s="28" t="s">
        <v>8636</v>
      </c>
      <c r="E1550" s="28" t="s">
        <v>9797</v>
      </c>
      <c r="F1550" s="40" t="s">
        <v>8595</v>
      </c>
      <c r="G1550" s="28" t="s">
        <v>8663</v>
      </c>
      <c r="H1550" s="42" t="s">
        <v>8672</v>
      </c>
      <c r="I1550" s="28" t="s">
        <v>9798</v>
      </c>
      <c r="J1550" s="28" t="s">
        <v>9786</v>
      </c>
      <c r="K1550" s="28" t="s">
        <v>9871</v>
      </c>
      <c r="L1550" s="28" t="s">
        <v>4226</v>
      </c>
      <c r="M1550" s="28" t="s">
        <v>4225</v>
      </c>
      <c r="N1550" s="28" t="s">
        <v>9799</v>
      </c>
      <c r="O1550" s="28" t="s">
        <v>9679</v>
      </c>
      <c r="P1550" s="29" t="str">
        <f t="array" ref="P1550">IFERROR(XLOOKUP(A1550, '2_Capability_Map'!$C$2:$C$200, '2_Capability_Map'!$M$2:$M$200, "Active"), "Active")</f>
        <v>Active</v>
      </c>
    </row>
    <row r="1551" ht="15.75" customHeight="1">
      <c r="A1551" s="28" t="s">
        <v>444</v>
      </c>
      <c r="B1551" s="28" t="s">
        <v>445</v>
      </c>
      <c r="C1551" s="28" t="s">
        <v>8635</v>
      </c>
      <c r="D1551" s="28" t="s">
        <v>8636</v>
      </c>
      <c r="E1551" s="28" t="s">
        <v>9800</v>
      </c>
      <c r="F1551" s="40" t="s">
        <v>8595</v>
      </c>
      <c r="G1551" s="28" t="s">
        <v>8736</v>
      </c>
      <c r="H1551" s="42" t="s">
        <v>8672</v>
      </c>
      <c r="I1551" s="31" t="s">
        <v>9801</v>
      </c>
      <c r="J1551" s="28" t="s">
        <v>9786</v>
      </c>
      <c r="K1551" s="28" t="s">
        <v>9871</v>
      </c>
      <c r="L1551" s="28" t="s">
        <v>4226</v>
      </c>
      <c r="M1551" s="28" t="s">
        <v>4225</v>
      </c>
      <c r="N1551" s="28" t="s">
        <v>9802</v>
      </c>
      <c r="O1551" s="28" t="s">
        <v>9679</v>
      </c>
      <c r="P1551" s="29" t="str">
        <f t="array" ref="P1551">IFERROR(XLOOKUP(A1551, '2_Capability_Map'!$C$2:$C$200, '2_Capability_Map'!$M$2:$M$200, "Active"), "Active")</f>
        <v>Active</v>
      </c>
    </row>
    <row r="1552" ht="15.75" customHeight="1">
      <c r="A1552" s="28" t="s">
        <v>450</v>
      </c>
      <c r="B1552" s="28" t="s">
        <v>451</v>
      </c>
      <c r="C1552" s="28" t="s">
        <v>8635</v>
      </c>
      <c r="D1552" s="28" t="s">
        <v>8636</v>
      </c>
      <c r="E1552" s="28" t="s">
        <v>9784</v>
      </c>
      <c r="F1552" s="40" t="s">
        <v>8595</v>
      </c>
      <c r="G1552" s="28" t="s">
        <v>8736</v>
      </c>
      <c r="H1552" s="44" t="s">
        <v>9225</v>
      </c>
      <c r="I1552" s="28" t="s">
        <v>9785</v>
      </c>
      <c r="J1552" s="28" t="s">
        <v>9786</v>
      </c>
      <c r="K1552" s="28" t="s">
        <v>9874</v>
      </c>
      <c r="L1552" s="28" t="s">
        <v>9875</v>
      </c>
      <c r="M1552" s="28" t="s">
        <v>8669</v>
      </c>
      <c r="N1552" s="28" t="s">
        <v>9789</v>
      </c>
      <c r="O1552" s="28" t="s">
        <v>9679</v>
      </c>
      <c r="P1552" s="29" t="str">
        <f t="array" ref="P1552">IFERROR(XLOOKUP(A1552, '2_Capability_Map'!$C$2:$C$200, '2_Capability_Map'!$M$2:$M$200, "Active"), "Active")</f>
        <v>Active</v>
      </c>
    </row>
    <row r="1553" ht="15.75" customHeight="1">
      <c r="A1553" s="28" t="s">
        <v>450</v>
      </c>
      <c r="B1553" s="28" t="s">
        <v>451</v>
      </c>
      <c r="C1553" s="28" t="s">
        <v>8635</v>
      </c>
      <c r="D1553" s="28" t="s">
        <v>8636</v>
      </c>
      <c r="E1553" s="28" t="s">
        <v>9817</v>
      </c>
      <c r="F1553" s="40" t="s">
        <v>8595</v>
      </c>
      <c r="G1553" s="28" t="s">
        <v>8736</v>
      </c>
      <c r="H1553" s="42" t="s">
        <v>8672</v>
      </c>
      <c r="I1553" s="28" t="s">
        <v>9818</v>
      </c>
      <c r="J1553" s="28" t="s">
        <v>9786</v>
      </c>
      <c r="K1553" s="28" t="s">
        <v>9874</v>
      </c>
      <c r="L1553" s="28" t="s">
        <v>2852</v>
      </c>
      <c r="M1553" s="28" t="s">
        <v>8669</v>
      </c>
      <c r="N1553" s="28" t="s">
        <v>9819</v>
      </c>
      <c r="O1553" s="28" t="s">
        <v>9679</v>
      </c>
      <c r="P1553" s="29" t="str">
        <f t="array" ref="P1553">IFERROR(XLOOKUP(A1553, '2_Capability_Map'!$C$2:$C$200, '2_Capability_Map'!$M$2:$M$200, "Active"), "Active")</f>
        <v>Active</v>
      </c>
    </row>
    <row r="1554" ht="15.75" customHeight="1">
      <c r="A1554" s="28" t="s">
        <v>450</v>
      </c>
      <c r="B1554" s="28" t="s">
        <v>451</v>
      </c>
      <c r="C1554" s="28" t="s">
        <v>8635</v>
      </c>
      <c r="D1554" s="28" t="s">
        <v>8636</v>
      </c>
      <c r="E1554" s="28" t="s">
        <v>9790</v>
      </c>
      <c r="F1554" s="40" t="s">
        <v>8595</v>
      </c>
      <c r="G1554" s="28" t="s">
        <v>8736</v>
      </c>
      <c r="H1554" s="43" t="s">
        <v>8747</v>
      </c>
      <c r="I1554" s="28" t="s">
        <v>9791</v>
      </c>
      <c r="J1554" s="28" t="s">
        <v>9786</v>
      </c>
      <c r="K1554" s="28" t="s">
        <v>9876</v>
      </c>
      <c r="L1554" s="28" t="s">
        <v>2852</v>
      </c>
      <c r="M1554" s="28" t="s">
        <v>8669</v>
      </c>
      <c r="N1554" s="28" t="s">
        <v>9793</v>
      </c>
      <c r="O1554" s="28" t="s">
        <v>9679</v>
      </c>
      <c r="P1554" s="29" t="str">
        <f t="array" ref="P1554">IFERROR(XLOOKUP(A1554, '2_Capability_Map'!$C$2:$C$200, '2_Capability_Map'!$M$2:$M$200, "Active"), "Active")</f>
        <v>Active</v>
      </c>
    </row>
    <row r="1555" ht="15.75" customHeight="1">
      <c r="A1555" s="28" t="s">
        <v>450</v>
      </c>
      <c r="B1555" s="28" t="s">
        <v>451</v>
      </c>
      <c r="C1555" s="28" t="s">
        <v>8635</v>
      </c>
      <c r="D1555" s="28" t="s">
        <v>8636</v>
      </c>
      <c r="E1555" s="28" t="s">
        <v>9794</v>
      </c>
      <c r="F1555" s="40" t="s">
        <v>8595</v>
      </c>
      <c r="G1555" s="28" t="s">
        <v>8736</v>
      </c>
      <c r="H1555" s="42" t="s">
        <v>8672</v>
      </c>
      <c r="I1555" s="28" t="s">
        <v>9795</v>
      </c>
      <c r="J1555" s="28" t="s">
        <v>9786</v>
      </c>
      <c r="K1555" s="28" t="s">
        <v>9874</v>
      </c>
      <c r="L1555" s="28" t="s">
        <v>2852</v>
      </c>
      <c r="M1555" s="28" t="s">
        <v>8669</v>
      </c>
      <c r="N1555" s="28" t="s">
        <v>9796</v>
      </c>
      <c r="O1555" s="28" t="s">
        <v>9679</v>
      </c>
      <c r="P1555" s="29" t="str">
        <f t="array" ref="P1555">IFERROR(XLOOKUP(A1555, '2_Capability_Map'!$C$2:$C$200, '2_Capability_Map'!$M$2:$M$200, "Active"), "Active")</f>
        <v>Active</v>
      </c>
    </row>
    <row r="1556" ht="15.75" customHeight="1">
      <c r="A1556" s="28" t="s">
        <v>450</v>
      </c>
      <c r="B1556" s="28" t="s">
        <v>451</v>
      </c>
      <c r="C1556" s="28" t="s">
        <v>8635</v>
      </c>
      <c r="D1556" s="28" t="s">
        <v>8636</v>
      </c>
      <c r="E1556" s="28" t="s">
        <v>9797</v>
      </c>
      <c r="F1556" s="40" t="s">
        <v>8595</v>
      </c>
      <c r="G1556" s="28" t="s">
        <v>8663</v>
      </c>
      <c r="H1556" s="42" t="s">
        <v>8672</v>
      </c>
      <c r="I1556" s="28" t="s">
        <v>9798</v>
      </c>
      <c r="J1556" s="28" t="s">
        <v>9786</v>
      </c>
      <c r="K1556" s="28" t="s">
        <v>9874</v>
      </c>
      <c r="L1556" s="28" t="s">
        <v>2852</v>
      </c>
      <c r="M1556" s="28" t="s">
        <v>8669</v>
      </c>
      <c r="N1556" s="28" t="s">
        <v>9799</v>
      </c>
      <c r="O1556" s="28" t="s">
        <v>9679</v>
      </c>
      <c r="P1556" s="29" t="str">
        <f t="array" ref="P1556">IFERROR(XLOOKUP(A1556, '2_Capability_Map'!$C$2:$C$200, '2_Capability_Map'!$M$2:$M$200, "Active"), "Active")</f>
        <v>Active</v>
      </c>
    </row>
    <row r="1557" ht="15.75" customHeight="1">
      <c r="A1557" s="28" t="s">
        <v>450</v>
      </c>
      <c r="B1557" s="28" t="s">
        <v>451</v>
      </c>
      <c r="C1557" s="28" t="s">
        <v>8635</v>
      </c>
      <c r="D1557" s="28" t="s">
        <v>8636</v>
      </c>
      <c r="E1557" s="28" t="s">
        <v>9800</v>
      </c>
      <c r="F1557" s="40" t="s">
        <v>8595</v>
      </c>
      <c r="G1557" s="28" t="s">
        <v>8736</v>
      </c>
      <c r="H1557" s="42" t="s">
        <v>8672</v>
      </c>
      <c r="I1557" s="31" t="s">
        <v>9801</v>
      </c>
      <c r="J1557" s="28" t="s">
        <v>9786</v>
      </c>
      <c r="K1557" s="28" t="s">
        <v>9874</v>
      </c>
      <c r="L1557" s="28" t="s">
        <v>2852</v>
      </c>
      <c r="M1557" s="28" t="s">
        <v>8669</v>
      </c>
      <c r="N1557" s="28" t="s">
        <v>9802</v>
      </c>
      <c r="O1557" s="28" t="s">
        <v>9679</v>
      </c>
      <c r="P1557" s="29" t="str">
        <f t="array" ref="P1557">IFERROR(XLOOKUP(A1557, '2_Capability_Map'!$C$2:$C$200, '2_Capability_Map'!$M$2:$M$200, "Active"), "Active")</f>
        <v>Active</v>
      </c>
    </row>
    <row r="1558" ht="15.75" customHeight="1">
      <c r="A1558" s="28" t="s">
        <v>455</v>
      </c>
      <c r="B1558" s="28" t="s">
        <v>456</v>
      </c>
      <c r="C1558" s="28" t="s">
        <v>8635</v>
      </c>
      <c r="D1558" s="28" t="s">
        <v>8636</v>
      </c>
      <c r="E1558" s="28" t="s">
        <v>9784</v>
      </c>
      <c r="F1558" s="40" t="s">
        <v>8595</v>
      </c>
      <c r="G1558" s="28" t="s">
        <v>8736</v>
      </c>
      <c r="H1558" s="44" t="s">
        <v>9225</v>
      </c>
      <c r="I1558" s="28" t="s">
        <v>9785</v>
      </c>
      <c r="J1558" s="28" t="s">
        <v>9786</v>
      </c>
      <c r="K1558" s="28" t="s">
        <v>9877</v>
      </c>
      <c r="L1558" s="28" t="s">
        <v>9878</v>
      </c>
      <c r="M1558" s="28" t="s">
        <v>8669</v>
      </c>
      <c r="N1558" s="28" t="s">
        <v>9789</v>
      </c>
      <c r="O1558" s="28" t="s">
        <v>9679</v>
      </c>
      <c r="P1558" s="29" t="str">
        <f t="array" ref="P1558">IFERROR(XLOOKUP(A1558, '2_Capability_Map'!$C$2:$C$200, '2_Capability_Map'!$M$2:$M$200, "Active"), "Active")</f>
        <v>Active</v>
      </c>
    </row>
    <row r="1559" ht="15.75" customHeight="1">
      <c r="A1559" s="28" t="s">
        <v>455</v>
      </c>
      <c r="B1559" s="28" t="s">
        <v>456</v>
      </c>
      <c r="C1559" s="28" t="s">
        <v>8635</v>
      </c>
      <c r="D1559" s="28" t="s">
        <v>8636</v>
      </c>
      <c r="E1559" s="28" t="s">
        <v>9817</v>
      </c>
      <c r="F1559" s="40" t="s">
        <v>8595</v>
      </c>
      <c r="G1559" s="28" t="s">
        <v>8736</v>
      </c>
      <c r="H1559" s="42" t="s">
        <v>8672</v>
      </c>
      <c r="I1559" s="28" t="s">
        <v>9818</v>
      </c>
      <c r="J1559" s="28" t="s">
        <v>9786</v>
      </c>
      <c r="K1559" s="28" t="s">
        <v>9877</v>
      </c>
      <c r="L1559" s="28" t="s">
        <v>2897</v>
      </c>
      <c r="M1559" s="28" t="s">
        <v>8669</v>
      </c>
      <c r="N1559" s="28" t="s">
        <v>9819</v>
      </c>
      <c r="O1559" s="28" t="s">
        <v>9679</v>
      </c>
      <c r="P1559" s="29" t="str">
        <f t="array" ref="P1559">IFERROR(XLOOKUP(A1559, '2_Capability_Map'!$C$2:$C$200, '2_Capability_Map'!$M$2:$M$200, "Active"), "Active")</f>
        <v>Active</v>
      </c>
    </row>
    <row r="1560" ht="15.75" customHeight="1">
      <c r="A1560" s="28" t="s">
        <v>455</v>
      </c>
      <c r="B1560" s="28" t="s">
        <v>456</v>
      </c>
      <c r="C1560" s="28" t="s">
        <v>8635</v>
      </c>
      <c r="D1560" s="28" t="s">
        <v>8636</v>
      </c>
      <c r="E1560" s="28" t="s">
        <v>9790</v>
      </c>
      <c r="F1560" s="40" t="s">
        <v>8595</v>
      </c>
      <c r="G1560" s="28" t="s">
        <v>8736</v>
      </c>
      <c r="H1560" s="43" t="s">
        <v>8747</v>
      </c>
      <c r="I1560" s="28" t="s">
        <v>9791</v>
      </c>
      <c r="J1560" s="28" t="s">
        <v>9786</v>
      </c>
      <c r="K1560" s="28" t="s">
        <v>9879</v>
      </c>
      <c r="L1560" s="28" t="s">
        <v>2897</v>
      </c>
      <c r="M1560" s="28" t="s">
        <v>8669</v>
      </c>
      <c r="N1560" s="28" t="s">
        <v>9793</v>
      </c>
      <c r="O1560" s="28" t="s">
        <v>9679</v>
      </c>
      <c r="P1560" s="29" t="str">
        <f t="array" ref="P1560">IFERROR(XLOOKUP(A1560, '2_Capability_Map'!$C$2:$C$200, '2_Capability_Map'!$M$2:$M$200, "Active"), "Active")</f>
        <v>Active</v>
      </c>
    </row>
    <row r="1561" ht="15.75" customHeight="1">
      <c r="A1561" s="28" t="s">
        <v>455</v>
      </c>
      <c r="B1561" s="28" t="s">
        <v>456</v>
      </c>
      <c r="C1561" s="28" t="s">
        <v>8635</v>
      </c>
      <c r="D1561" s="28" t="s">
        <v>8636</v>
      </c>
      <c r="E1561" s="28" t="s">
        <v>9794</v>
      </c>
      <c r="F1561" s="40" t="s">
        <v>8595</v>
      </c>
      <c r="G1561" s="28" t="s">
        <v>8736</v>
      </c>
      <c r="H1561" s="42" t="s">
        <v>8672</v>
      </c>
      <c r="I1561" s="28" t="s">
        <v>9795</v>
      </c>
      <c r="J1561" s="28" t="s">
        <v>9786</v>
      </c>
      <c r="K1561" s="28" t="s">
        <v>9877</v>
      </c>
      <c r="L1561" s="28" t="s">
        <v>2897</v>
      </c>
      <c r="M1561" s="28" t="s">
        <v>8669</v>
      </c>
      <c r="N1561" s="28" t="s">
        <v>9796</v>
      </c>
      <c r="O1561" s="28" t="s">
        <v>9679</v>
      </c>
      <c r="P1561" s="29" t="str">
        <f t="array" ref="P1561">IFERROR(XLOOKUP(A1561, '2_Capability_Map'!$C$2:$C$200, '2_Capability_Map'!$M$2:$M$200, "Active"), "Active")</f>
        <v>Active</v>
      </c>
    </row>
    <row r="1562" ht="15.75" customHeight="1">
      <c r="A1562" s="28" t="s">
        <v>455</v>
      </c>
      <c r="B1562" s="28" t="s">
        <v>456</v>
      </c>
      <c r="C1562" s="28" t="s">
        <v>8635</v>
      </c>
      <c r="D1562" s="28" t="s">
        <v>8636</v>
      </c>
      <c r="E1562" s="28" t="s">
        <v>9797</v>
      </c>
      <c r="F1562" s="40" t="s">
        <v>8595</v>
      </c>
      <c r="G1562" s="28" t="s">
        <v>8663</v>
      </c>
      <c r="H1562" s="42" t="s">
        <v>8672</v>
      </c>
      <c r="I1562" s="28" t="s">
        <v>9798</v>
      </c>
      <c r="J1562" s="28" t="s">
        <v>9786</v>
      </c>
      <c r="K1562" s="28" t="s">
        <v>9877</v>
      </c>
      <c r="L1562" s="28" t="s">
        <v>2897</v>
      </c>
      <c r="M1562" s="28" t="s">
        <v>8669</v>
      </c>
      <c r="N1562" s="28" t="s">
        <v>9799</v>
      </c>
      <c r="O1562" s="28" t="s">
        <v>9679</v>
      </c>
      <c r="P1562" s="29" t="str">
        <f t="array" ref="P1562">IFERROR(XLOOKUP(A1562, '2_Capability_Map'!$C$2:$C$200, '2_Capability_Map'!$M$2:$M$200, "Active"), "Active")</f>
        <v>Active</v>
      </c>
    </row>
    <row r="1563" ht="15.75" customHeight="1">
      <c r="A1563" s="28" t="s">
        <v>455</v>
      </c>
      <c r="B1563" s="28" t="s">
        <v>456</v>
      </c>
      <c r="C1563" s="28" t="s">
        <v>8635</v>
      </c>
      <c r="D1563" s="28" t="s">
        <v>8636</v>
      </c>
      <c r="E1563" s="28" t="s">
        <v>9800</v>
      </c>
      <c r="F1563" s="40" t="s">
        <v>8595</v>
      </c>
      <c r="G1563" s="28" t="s">
        <v>8736</v>
      </c>
      <c r="H1563" s="42" t="s">
        <v>8672</v>
      </c>
      <c r="I1563" s="31" t="s">
        <v>9801</v>
      </c>
      <c r="J1563" s="28" t="s">
        <v>9786</v>
      </c>
      <c r="K1563" s="28" t="s">
        <v>9877</v>
      </c>
      <c r="L1563" s="28" t="s">
        <v>2897</v>
      </c>
      <c r="M1563" s="28" t="s">
        <v>8669</v>
      </c>
      <c r="N1563" s="28" t="s">
        <v>9802</v>
      </c>
      <c r="O1563" s="28" t="s">
        <v>9679</v>
      </c>
      <c r="P1563" s="29" t="str">
        <f t="array" ref="P1563">IFERROR(XLOOKUP(A1563, '2_Capability_Map'!$C$2:$C$200, '2_Capability_Map'!$M$2:$M$200, "Active"), "Active")</f>
        <v>Active</v>
      </c>
    </row>
    <row r="1564" ht="15.75" customHeight="1">
      <c r="A1564" s="28" t="s">
        <v>1304</v>
      </c>
      <c r="B1564" s="28" t="s">
        <v>1305</v>
      </c>
      <c r="C1564" s="28" t="s">
        <v>8160</v>
      </c>
      <c r="D1564" s="28" t="s">
        <v>8161</v>
      </c>
      <c r="E1564" s="28" t="s">
        <v>8754</v>
      </c>
      <c r="F1564" s="40" t="s">
        <v>8011</v>
      </c>
      <c r="G1564" s="28" t="s">
        <v>8663</v>
      </c>
      <c r="H1564" s="42" t="s">
        <v>8672</v>
      </c>
      <c r="I1564" s="28" t="s">
        <v>8755</v>
      </c>
      <c r="J1564" s="28" t="s">
        <v>8674</v>
      </c>
      <c r="K1564" s="28" t="s">
        <v>9880</v>
      </c>
      <c r="L1564" s="28" t="s">
        <v>9881</v>
      </c>
      <c r="M1564" s="28" t="s">
        <v>9882</v>
      </c>
      <c r="N1564" s="28" t="s">
        <v>8753</v>
      </c>
      <c r="O1564" s="28" t="s">
        <v>9679</v>
      </c>
      <c r="P1564" s="29" t="str">
        <f t="array" ref="P1564">IFERROR(XLOOKUP(A1564, '2_Capability_Map'!$C$2:$C$200, '2_Capability_Map'!$M$2:$M$200, "Active"), "Active")</f>
        <v>Active</v>
      </c>
    </row>
    <row r="1565" ht="15.75" customHeight="1">
      <c r="A1565" s="28" t="s">
        <v>1304</v>
      </c>
      <c r="B1565" s="28" t="s">
        <v>1305</v>
      </c>
      <c r="C1565" s="28" t="s">
        <v>8160</v>
      </c>
      <c r="D1565" s="28" t="s">
        <v>8161</v>
      </c>
      <c r="E1565" s="28" t="s">
        <v>8756</v>
      </c>
      <c r="F1565" s="40" t="s">
        <v>8011</v>
      </c>
      <c r="G1565" s="28" t="s">
        <v>8757</v>
      </c>
      <c r="H1565" s="42" t="s">
        <v>8758</v>
      </c>
      <c r="I1565" s="28" t="s">
        <v>8759</v>
      </c>
      <c r="J1565" s="28" t="s">
        <v>8674</v>
      </c>
      <c r="K1565" s="28" t="s">
        <v>9883</v>
      </c>
      <c r="L1565" s="28" t="s">
        <v>9881</v>
      </c>
      <c r="M1565" s="28" t="s">
        <v>9882</v>
      </c>
      <c r="N1565" s="28" t="s">
        <v>8753</v>
      </c>
      <c r="O1565" s="28" t="s">
        <v>9679</v>
      </c>
      <c r="P1565" s="29" t="str">
        <f t="array" ref="P1565">IFERROR(XLOOKUP(A1565, '2_Capability_Map'!$C$2:$C$200, '2_Capability_Map'!$M$2:$M$200, "Active"), "Active")</f>
        <v>Active</v>
      </c>
    </row>
    <row r="1566" ht="15.75" customHeight="1">
      <c r="A1566" s="28" t="s">
        <v>1304</v>
      </c>
      <c r="B1566" s="28" t="s">
        <v>1305</v>
      </c>
      <c r="C1566" s="28" t="s">
        <v>8160</v>
      </c>
      <c r="D1566" s="28" t="s">
        <v>8161</v>
      </c>
      <c r="E1566" s="28" t="s">
        <v>8941</v>
      </c>
      <c r="F1566" s="40" t="s">
        <v>8011</v>
      </c>
      <c r="G1566" s="28" t="s">
        <v>8736</v>
      </c>
      <c r="H1566" s="42" t="s">
        <v>8672</v>
      </c>
      <c r="I1566" s="28" t="s">
        <v>8942</v>
      </c>
      <c r="J1566" s="28" t="s">
        <v>8674</v>
      </c>
      <c r="K1566" s="28" t="s">
        <v>9884</v>
      </c>
      <c r="L1566" s="28" t="s">
        <v>9881</v>
      </c>
      <c r="M1566" s="28" t="s">
        <v>9882</v>
      </c>
      <c r="N1566" s="28" t="s">
        <v>8943</v>
      </c>
      <c r="O1566" s="28" t="s">
        <v>9679</v>
      </c>
      <c r="P1566" s="29" t="str">
        <f t="array" ref="P1566">IFERROR(XLOOKUP(A1566, '2_Capability_Map'!$C$2:$C$200, '2_Capability_Map'!$M$2:$M$200, "Active"), "Active")</f>
        <v>Active</v>
      </c>
    </row>
    <row r="1567" ht="15.75" customHeight="1">
      <c r="A1567" s="28" t="s">
        <v>1304</v>
      </c>
      <c r="B1567" s="28" t="s">
        <v>1305</v>
      </c>
      <c r="C1567" s="28" t="s">
        <v>8189</v>
      </c>
      <c r="D1567" s="28" t="s">
        <v>8190</v>
      </c>
      <c r="E1567" s="28" t="s">
        <v>9231</v>
      </c>
      <c r="F1567" s="40" t="s">
        <v>8011</v>
      </c>
      <c r="G1567" s="28" t="s">
        <v>8663</v>
      </c>
      <c r="H1567" s="42" t="s">
        <v>8758</v>
      </c>
      <c r="I1567" s="28" t="s">
        <v>9232</v>
      </c>
      <c r="J1567" s="28" t="s">
        <v>8674</v>
      </c>
      <c r="K1567" s="28" t="s">
        <v>9885</v>
      </c>
      <c r="L1567" s="28" t="s">
        <v>9886</v>
      </c>
      <c r="M1567" s="28" t="s">
        <v>9882</v>
      </c>
      <c r="N1567" s="28" t="s">
        <v>8038</v>
      </c>
      <c r="O1567" s="28" t="s">
        <v>9679</v>
      </c>
      <c r="P1567" s="29" t="str">
        <f t="array" ref="P1567">IFERROR(XLOOKUP(A1567, '2_Capability_Map'!$C$2:$C$200, '2_Capability_Map'!$M$2:$M$200, "Active"), "Active")</f>
        <v>Active</v>
      </c>
    </row>
    <row r="1568" ht="15.75" customHeight="1">
      <c r="A1568" s="28" t="s">
        <v>1304</v>
      </c>
      <c r="B1568" s="28" t="s">
        <v>1305</v>
      </c>
      <c r="C1568" s="28" t="s">
        <v>8189</v>
      </c>
      <c r="D1568" s="28" t="s">
        <v>8190</v>
      </c>
      <c r="E1568" s="28" t="s">
        <v>1881</v>
      </c>
      <c r="F1568" s="40" t="s">
        <v>8011</v>
      </c>
      <c r="G1568" s="28" t="s">
        <v>8663</v>
      </c>
      <c r="H1568" s="42" t="s">
        <v>8758</v>
      </c>
      <c r="I1568" s="28" t="s">
        <v>9229</v>
      </c>
      <c r="J1568" s="28" t="s">
        <v>8674</v>
      </c>
      <c r="K1568" s="28" t="s">
        <v>9887</v>
      </c>
      <c r="L1568" s="28" t="s">
        <v>9886</v>
      </c>
      <c r="M1568" s="28" t="s">
        <v>9882</v>
      </c>
      <c r="N1568" s="28" t="s">
        <v>8038</v>
      </c>
      <c r="O1568" s="28" t="s">
        <v>9679</v>
      </c>
      <c r="P1568" s="29" t="str">
        <f t="array" ref="P1568">IFERROR(XLOOKUP(A1568, '2_Capability_Map'!$C$2:$C$200, '2_Capability_Map'!$M$2:$M$200, "Active"), "Active")</f>
        <v>Active</v>
      </c>
    </row>
    <row r="1569" ht="15.75" customHeight="1">
      <c r="A1569" s="28" t="s">
        <v>1304</v>
      </c>
      <c r="B1569" s="28" t="s">
        <v>1305</v>
      </c>
      <c r="C1569" s="28" t="s">
        <v>8160</v>
      </c>
      <c r="D1569" s="28" t="s">
        <v>8161</v>
      </c>
      <c r="E1569" s="28" t="s">
        <v>8751</v>
      </c>
      <c r="F1569" s="40" t="s">
        <v>8011</v>
      </c>
      <c r="G1569" s="28" t="s">
        <v>8663</v>
      </c>
      <c r="H1569" s="42" t="s">
        <v>8672</v>
      </c>
      <c r="I1569" s="28" t="s">
        <v>8752</v>
      </c>
      <c r="J1569" s="28" t="s">
        <v>8674</v>
      </c>
      <c r="K1569" s="28" t="s">
        <v>9888</v>
      </c>
      <c r="L1569" s="28" t="s">
        <v>9889</v>
      </c>
      <c r="M1569" s="28" t="s">
        <v>9882</v>
      </c>
      <c r="N1569" s="28" t="s">
        <v>8753</v>
      </c>
      <c r="O1569" s="28" t="s">
        <v>9679</v>
      </c>
      <c r="P1569" s="29" t="str">
        <f t="array" ref="P1569">IFERROR(XLOOKUP(A1569, '2_Capability_Map'!$C$2:$C$200, '2_Capability_Map'!$M$2:$M$200, "Active"), "Active")</f>
        <v>Active</v>
      </c>
    </row>
    <row r="1570" ht="15.75" customHeight="1">
      <c r="A1570" s="28" t="s">
        <v>1304</v>
      </c>
      <c r="B1570" s="28" t="s">
        <v>1305</v>
      </c>
      <c r="C1570" s="28" t="s">
        <v>8160</v>
      </c>
      <c r="D1570" s="28" t="s">
        <v>8161</v>
      </c>
      <c r="E1570" s="28" t="s">
        <v>8937</v>
      </c>
      <c r="F1570" s="40" t="s">
        <v>8011</v>
      </c>
      <c r="G1570" s="28" t="s">
        <v>8663</v>
      </c>
      <c r="H1570" s="42" t="s">
        <v>8664</v>
      </c>
      <c r="I1570" s="28" t="s">
        <v>8938</v>
      </c>
      <c r="J1570" s="28" t="s">
        <v>8666</v>
      </c>
      <c r="K1570" s="28" t="s">
        <v>9890</v>
      </c>
      <c r="L1570" s="28" t="s">
        <v>9889</v>
      </c>
      <c r="M1570" s="28" t="s">
        <v>9882</v>
      </c>
      <c r="N1570" s="28" t="s">
        <v>8753</v>
      </c>
      <c r="O1570" s="28" t="s">
        <v>9679</v>
      </c>
      <c r="P1570" s="29" t="str">
        <f t="array" ref="P1570">IFERROR(XLOOKUP(A1570, '2_Capability_Map'!$C$2:$C$200, '2_Capability_Map'!$M$2:$M$200, "Active"), "Active")</f>
        <v>Active</v>
      </c>
    </row>
    <row r="1571" ht="15.75" customHeight="1">
      <c r="A1571" s="28" t="s">
        <v>1304</v>
      </c>
      <c r="B1571" s="28" t="s">
        <v>1305</v>
      </c>
      <c r="C1571" s="28" t="s">
        <v>8174</v>
      </c>
      <c r="D1571" s="28" t="s">
        <v>8175</v>
      </c>
      <c r="E1571" s="28" t="s">
        <v>9680</v>
      </c>
      <c r="F1571" s="40" t="s">
        <v>8011</v>
      </c>
      <c r="G1571" s="28" t="s">
        <v>8757</v>
      </c>
      <c r="H1571" s="42" t="s">
        <v>8672</v>
      </c>
      <c r="I1571" s="28" t="s">
        <v>9681</v>
      </c>
      <c r="J1571" s="28" t="s">
        <v>8674</v>
      </c>
      <c r="K1571" s="28" t="s">
        <v>9891</v>
      </c>
      <c r="L1571" s="28" t="s">
        <v>9892</v>
      </c>
      <c r="M1571" s="28" t="s">
        <v>9882</v>
      </c>
      <c r="N1571" s="28" t="s">
        <v>8038</v>
      </c>
      <c r="O1571" s="28" t="s">
        <v>9679</v>
      </c>
      <c r="P1571" s="29" t="str">
        <f t="array" ref="P1571">IFERROR(XLOOKUP(A1571, '2_Capability_Map'!$C$2:$C$200, '2_Capability_Map'!$M$2:$M$200, "Active"), "Active")</f>
        <v>Active</v>
      </c>
    </row>
    <row r="1572" ht="15.75" customHeight="1">
      <c r="A1572" s="28" t="s">
        <v>1304</v>
      </c>
      <c r="B1572" s="28" t="s">
        <v>1305</v>
      </c>
      <c r="C1572" s="28" t="s">
        <v>8174</v>
      </c>
      <c r="D1572" s="28" t="s">
        <v>8175</v>
      </c>
      <c r="E1572" s="28" t="s">
        <v>9676</v>
      </c>
      <c r="F1572" s="40" t="s">
        <v>8011</v>
      </c>
      <c r="G1572" s="28" t="s">
        <v>8757</v>
      </c>
      <c r="H1572" s="42" t="s">
        <v>8672</v>
      </c>
      <c r="I1572" s="28" t="s">
        <v>9677</v>
      </c>
      <c r="J1572" s="28" t="s">
        <v>8674</v>
      </c>
      <c r="K1572" s="28" t="s">
        <v>9893</v>
      </c>
      <c r="L1572" s="28" t="s">
        <v>9892</v>
      </c>
      <c r="M1572" s="28" t="s">
        <v>9882</v>
      </c>
      <c r="N1572" s="28" t="s">
        <v>8186</v>
      </c>
      <c r="O1572" s="28" t="s">
        <v>9679</v>
      </c>
      <c r="P1572" s="29" t="str">
        <f t="array" ref="P1572">IFERROR(XLOOKUP(A1572, '2_Capability_Map'!$C$2:$C$200, '2_Capability_Map'!$M$2:$M$200, "Active"), "Active")</f>
        <v>Active</v>
      </c>
    </row>
    <row r="1573" ht="15.75" customHeight="1">
      <c r="A1573" s="28" t="s">
        <v>1304</v>
      </c>
      <c r="B1573" s="28" t="s">
        <v>1305</v>
      </c>
      <c r="C1573" s="28" t="s">
        <v>8174</v>
      </c>
      <c r="D1573" s="28" t="s">
        <v>8175</v>
      </c>
      <c r="E1573" s="28" t="s">
        <v>9682</v>
      </c>
      <c r="F1573" s="40" t="s">
        <v>8011</v>
      </c>
      <c r="G1573" s="28" t="s">
        <v>8757</v>
      </c>
      <c r="H1573" s="42" t="s">
        <v>8672</v>
      </c>
      <c r="I1573" s="28" t="s">
        <v>9683</v>
      </c>
      <c r="J1573" s="28" t="s">
        <v>8674</v>
      </c>
      <c r="K1573" s="28" t="s">
        <v>9894</v>
      </c>
      <c r="L1573" s="28" t="s">
        <v>9892</v>
      </c>
      <c r="M1573" s="28" t="s">
        <v>9882</v>
      </c>
      <c r="N1573" s="28" t="s">
        <v>9684</v>
      </c>
      <c r="O1573" s="28" t="s">
        <v>9679</v>
      </c>
      <c r="P1573" s="29" t="str">
        <f t="array" ref="P1573">IFERROR(XLOOKUP(A1573, '2_Capability_Map'!$C$2:$C$200, '2_Capability_Map'!$M$2:$M$200, "Active"), "Active")</f>
        <v>Active</v>
      </c>
    </row>
    <row r="1574" ht="15.75" customHeight="1">
      <c r="A1574" s="28" t="s">
        <v>1304</v>
      </c>
      <c r="B1574" s="28" t="s">
        <v>1305</v>
      </c>
      <c r="C1574" s="28" t="s">
        <v>8056</v>
      </c>
      <c r="D1574" s="28" t="s">
        <v>8734</v>
      </c>
      <c r="E1574" s="28" t="s">
        <v>8744</v>
      </c>
      <c r="F1574" s="40" t="s">
        <v>8011</v>
      </c>
      <c r="G1574" s="28" t="s">
        <v>8663</v>
      </c>
      <c r="H1574" s="42" t="s">
        <v>8672</v>
      </c>
      <c r="I1574" s="28" t="s">
        <v>8745</v>
      </c>
      <c r="J1574" s="28" t="s">
        <v>8674</v>
      </c>
      <c r="K1574" s="28" t="s">
        <v>9895</v>
      </c>
      <c r="L1574" s="28" t="s">
        <v>7132</v>
      </c>
      <c r="M1574" s="28" t="s">
        <v>9882</v>
      </c>
      <c r="N1574" s="28" t="s">
        <v>8743</v>
      </c>
      <c r="O1574" s="28" t="s">
        <v>9679</v>
      </c>
      <c r="P1574" s="29" t="str">
        <f t="array" ref="P1574">IFERROR(XLOOKUP(A1574, '2_Capability_Map'!$C$2:$C$200, '2_Capability_Map'!$M$2:$M$200, "Active"), "Active")</f>
        <v>Active</v>
      </c>
    </row>
    <row r="1575" ht="15.75" customHeight="1">
      <c r="A1575" s="28" t="s">
        <v>1304</v>
      </c>
      <c r="B1575" s="28" t="s">
        <v>1305</v>
      </c>
      <c r="C1575" s="28" t="s">
        <v>8116</v>
      </c>
      <c r="D1575" s="28" t="s">
        <v>8727</v>
      </c>
      <c r="E1575" s="28" t="s">
        <v>1527</v>
      </c>
      <c r="F1575" s="40" t="s">
        <v>8011</v>
      </c>
      <c r="G1575" s="28" t="s">
        <v>8663</v>
      </c>
      <c r="H1575" s="42" t="s">
        <v>8672</v>
      </c>
      <c r="I1575" s="28" t="s">
        <v>8728</v>
      </c>
      <c r="J1575" s="28" t="s">
        <v>8674</v>
      </c>
      <c r="K1575" s="28" t="s">
        <v>9896</v>
      </c>
      <c r="L1575" s="28" t="s">
        <v>7132</v>
      </c>
      <c r="M1575" s="28" t="s">
        <v>9882</v>
      </c>
      <c r="N1575" s="28" t="s">
        <v>8038</v>
      </c>
      <c r="O1575" s="28" t="s">
        <v>9679</v>
      </c>
      <c r="P1575" s="29" t="str">
        <f t="array" ref="P1575">IFERROR(XLOOKUP(A1575, '2_Capability_Map'!$C$2:$C$200, '2_Capability_Map'!$M$2:$M$200, "Active"), "Active")</f>
        <v>Active</v>
      </c>
    </row>
    <row r="1576" ht="15.75" customHeight="1">
      <c r="A1576" s="28" t="s">
        <v>1304</v>
      </c>
      <c r="B1576" s="28" t="s">
        <v>1305</v>
      </c>
      <c r="C1576" s="28" t="s">
        <v>8116</v>
      </c>
      <c r="D1576" s="28" t="s">
        <v>8727</v>
      </c>
      <c r="E1576" s="28" t="s">
        <v>1555</v>
      </c>
      <c r="F1576" s="40" t="s">
        <v>8011</v>
      </c>
      <c r="G1576" s="28" t="s">
        <v>8663</v>
      </c>
      <c r="H1576" s="42" t="s">
        <v>8672</v>
      </c>
      <c r="I1576" s="28" t="s">
        <v>8730</v>
      </c>
      <c r="J1576" s="28" t="s">
        <v>8674</v>
      </c>
      <c r="K1576" s="28" t="s">
        <v>9897</v>
      </c>
      <c r="L1576" s="28" t="s">
        <v>7132</v>
      </c>
      <c r="M1576" s="28" t="s">
        <v>9882</v>
      </c>
      <c r="N1576" s="28" t="s">
        <v>8038</v>
      </c>
      <c r="O1576" s="28" t="s">
        <v>9679</v>
      </c>
      <c r="P1576" s="29" t="str">
        <f t="array" ref="P1576">IFERROR(XLOOKUP(A1576, '2_Capability_Map'!$C$2:$C$200, '2_Capability_Map'!$M$2:$M$200, "Active"), "Active")</f>
        <v>Active</v>
      </c>
    </row>
    <row r="1577" ht="15.75" customHeight="1">
      <c r="A1577" s="28" t="s">
        <v>1304</v>
      </c>
      <c r="B1577" s="28" t="s">
        <v>1305</v>
      </c>
      <c r="C1577" s="28" t="s">
        <v>8116</v>
      </c>
      <c r="D1577" s="28" t="s">
        <v>8727</v>
      </c>
      <c r="E1577" s="28" t="s">
        <v>8732</v>
      </c>
      <c r="F1577" s="40" t="s">
        <v>8011</v>
      </c>
      <c r="G1577" s="28" t="s">
        <v>8663</v>
      </c>
      <c r="H1577" s="42" t="s">
        <v>8672</v>
      </c>
      <c r="I1577" s="28" t="s">
        <v>8733</v>
      </c>
      <c r="J1577" s="28" t="s">
        <v>8674</v>
      </c>
      <c r="K1577" s="28" t="s">
        <v>9898</v>
      </c>
      <c r="L1577" s="28" t="s">
        <v>7132</v>
      </c>
      <c r="M1577" s="28" t="s">
        <v>9882</v>
      </c>
      <c r="N1577" s="28" t="s">
        <v>8038</v>
      </c>
      <c r="O1577" s="28" t="s">
        <v>9679</v>
      </c>
      <c r="P1577" s="29" t="str">
        <f t="array" ref="P1577">IFERROR(XLOOKUP(A1577, '2_Capability_Map'!$C$2:$C$200, '2_Capability_Map'!$M$2:$M$200, "Active"), "Active")</f>
        <v>Active</v>
      </c>
    </row>
    <row r="1578" ht="15.75" customHeight="1">
      <c r="A1578" s="28" t="s">
        <v>1304</v>
      </c>
      <c r="B1578" s="28" t="s">
        <v>1305</v>
      </c>
      <c r="C1578" s="28" t="s">
        <v>8635</v>
      </c>
      <c r="D1578" s="28" t="s">
        <v>8636</v>
      </c>
      <c r="E1578" s="28" t="s">
        <v>9784</v>
      </c>
      <c r="F1578" s="40" t="s">
        <v>8595</v>
      </c>
      <c r="G1578" s="28" t="s">
        <v>8736</v>
      </c>
      <c r="H1578" s="42" t="s">
        <v>9225</v>
      </c>
      <c r="I1578" s="28" t="s">
        <v>9785</v>
      </c>
      <c r="J1578" s="28" t="s">
        <v>9786</v>
      </c>
      <c r="K1578" s="28" t="s">
        <v>9899</v>
      </c>
      <c r="L1578" s="28" t="s">
        <v>7132</v>
      </c>
      <c r="M1578" s="28" t="s">
        <v>9882</v>
      </c>
      <c r="N1578" s="28" t="s">
        <v>9789</v>
      </c>
      <c r="O1578" s="28" t="s">
        <v>9679</v>
      </c>
      <c r="P1578" s="29" t="str">
        <f t="array" ref="P1578">IFERROR(XLOOKUP(A1578, '2_Capability_Map'!$C$2:$C$200, '2_Capability_Map'!$M$2:$M$200, "Active"), "Active")</f>
        <v>Active</v>
      </c>
    </row>
    <row r="1579" ht="15.75" customHeight="1">
      <c r="A1579" s="28" t="s">
        <v>1304</v>
      </c>
      <c r="B1579" s="28" t="s">
        <v>1305</v>
      </c>
      <c r="C1579" s="28" t="s">
        <v>8635</v>
      </c>
      <c r="D1579" s="28" t="s">
        <v>8636</v>
      </c>
      <c r="E1579" s="28" t="s">
        <v>9790</v>
      </c>
      <c r="F1579" s="40" t="s">
        <v>8595</v>
      </c>
      <c r="G1579" s="28" t="s">
        <v>8736</v>
      </c>
      <c r="H1579" s="42" t="s">
        <v>8747</v>
      </c>
      <c r="I1579" s="28" t="s">
        <v>9791</v>
      </c>
      <c r="J1579" s="28" t="s">
        <v>9786</v>
      </c>
      <c r="K1579" s="28" t="s">
        <v>9900</v>
      </c>
      <c r="L1579" s="28" t="s">
        <v>7132</v>
      </c>
      <c r="M1579" s="28" t="s">
        <v>9882</v>
      </c>
      <c r="N1579" s="28" t="s">
        <v>9793</v>
      </c>
      <c r="O1579" s="28" t="s">
        <v>9679</v>
      </c>
      <c r="P1579" s="29" t="str">
        <f t="array" ref="P1579">IFERROR(XLOOKUP(A1579, '2_Capability_Map'!$C$2:$C$200, '2_Capability_Map'!$M$2:$M$200, "Active"), "Active")</f>
        <v>Active</v>
      </c>
    </row>
    <row r="1580" ht="15.75" customHeight="1">
      <c r="A1580" s="28" t="s">
        <v>1311</v>
      </c>
      <c r="B1580" s="28" t="s">
        <v>1312</v>
      </c>
      <c r="C1580" s="28" t="s">
        <v>8160</v>
      </c>
      <c r="D1580" s="28" t="s">
        <v>8161</v>
      </c>
      <c r="E1580" s="28" t="s">
        <v>8754</v>
      </c>
      <c r="F1580" s="40" t="s">
        <v>8011</v>
      </c>
      <c r="G1580" s="28" t="s">
        <v>8663</v>
      </c>
      <c r="H1580" s="42" t="s">
        <v>8672</v>
      </c>
      <c r="I1580" s="28" t="s">
        <v>8755</v>
      </c>
      <c r="J1580" s="28" t="s">
        <v>8674</v>
      </c>
      <c r="K1580" s="28" t="s">
        <v>9901</v>
      </c>
      <c r="L1580" s="28" t="s">
        <v>9902</v>
      </c>
      <c r="M1580" s="28" t="s">
        <v>9882</v>
      </c>
      <c r="N1580" s="28" t="s">
        <v>8753</v>
      </c>
      <c r="O1580" s="28" t="s">
        <v>9679</v>
      </c>
      <c r="P1580" s="29" t="str">
        <f t="array" ref="P1580">IFERROR(XLOOKUP(A1580, '2_Capability_Map'!$C$2:$C$200, '2_Capability_Map'!$M$2:$M$200, "Active"), "Active")</f>
        <v>Active</v>
      </c>
    </row>
    <row r="1581" ht="15.75" customHeight="1">
      <c r="A1581" s="28" t="s">
        <v>1311</v>
      </c>
      <c r="B1581" s="28" t="s">
        <v>1312</v>
      </c>
      <c r="C1581" s="28" t="s">
        <v>8160</v>
      </c>
      <c r="D1581" s="28" t="s">
        <v>8161</v>
      </c>
      <c r="E1581" s="28" t="s">
        <v>8756</v>
      </c>
      <c r="F1581" s="40" t="s">
        <v>8011</v>
      </c>
      <c r="G1581" s="28" t="s">
        <v>8757</v>
      </c>
      <c r="H1581" s="42" t="s">
        <v>8758</v>
      </c>
      <c r="I1581" s="28" t="s">
        <v>8759</v>
      </c>
      <c r="J1581" s="28" t="s">
        <v>8674</v>
      </c>
      <c r="K1581" s="28" t="s">
        <v>9903</v>
      </c>
      <c r="L1581" s="28" t="s">
        <v>9902</v>
      </c>
      <c r="M1581" s="28" t="s">
        <v>9882</v>
      </c>
      <c r="N1581" s="28" t="s">
        <v>8753</v>
      </c>
      <c r="O1581" s="28" t="s">
        <v>9679</v>
      </c>
      <c r="P1581" s="29" t="str">
        <f t="array" ref="P1581">IFERROR(XLOOKUP(A1581, '2_Capability_Map'!$C$2:$C$200, '2_Capability_Map'!$M$2:$M$200, "Active"), "Active")</f>
        <v>Active</v>
      </c>
    </row>
    <row r="1582" ht="15.75" customHeight="1">
      <c r="A1582" s="28" t="s">
        <v>1311</v>
      </c>
      <c r="B1582" s="28" t="s">
        <v>1312</v>
      </c>
      <c r="C1582" s="28" t="s">
        <v>8160</v>
      </c>
      <c r="D1582" s="28" t="s">
        <v>8161</v>
      </c>
      <c r="E1582" s="28" t="s">
        <v>8941</v>
      </c>
      <c r="F1582" s="40" t="s">
        <v>8011</v>
      </c>
      <c r="G1582" s="28" t="s">
        <v>8736</v>
      </c>
      <c r="H1582" s="42" t="s">
        <v>8672</v>
      </c>
      <c r="I1582" s="28" t="s">
        <v>8942</v>
      </c>
      <c r="J1582" s="28" t="s">
        <v>8674</v>
      </c>
      <c r="K1582" s="28" t="s">
        <v>9904</v>
      </c>
      <c r="L1582" s="28" t="s">
        <v>9902</v>
      </c>
      <c r="M1582" s="28" t="s">
        <v>9882</v>
      </c>
      <c r="N1582" s="28" t="s">
        <v>8943</v>
      </c>
      <c r="O1582" s="28" t="s">
        <v>9679</v>
      </c>
      <c r="P1582" s="29" t="str">
        <f t="array" ref="P1582">IFERROR(XLOOKUP(A1582, '2_Capability_Map'!$C$2:$C$200, '2_Capability_Map'!$M$2:$M$200, "Active"), "Active")</f>
        <v>Active</v>
      </c>
    </row>
    <row r="1583" ht="15.75" customHeight="1">
      <c r="A1583" s="28" t="s">
        <v>1311</v>
      </c>
      <c r="B1583" s="28" t="s">
        <v>1312</v>
      </c>
      <c r="C1583" s="28" t="s">
        <v>8189</v>
      </c>
      <c r="D1583" s="28" t="s">
        <v>8190</v>
      </c>
      <c r="E1583" s="28" t="s">
        <v>9231</v>
      </c>
      <c r="F1583" s="40" t="s">
        <v>8011</v>
      </c>
      <c r="G1583" s="28" t="s">
        <v>8663</v>
      </c>
      <c r="H1583" s="42" t="s">
        <v>8758</v>
      </c>
      <c r="I1583" s="28" t="s">
        <v>9232</v>
      </c>
      <c r="J1583" s="28" t="s">
        <v>8674</v>
      </c>
      <c r="K1583" s="28" t="s">
        <v>9905</v>
      </c>
      <c r="L1583" s="28" t="s">
        <v>9906</v>
      </c>
      <c r="M1583" s="28" t="s">
        <v>9882</v>
      </c>
      <c r="N1583" s="28" t="s">
        <v>8038</v>
      </c>
      <c r="O1583" s="28" t="s">
        <v>9679</v>
      </c>
      <c r="P1583" s="29" t="str">
        <f t="array" ref="P1583">IFERROR(XLOOKUP(A1583, '2_Capability_Map'!$C$2:$C$200, '2_Capability_Map'!$M$2:$M$200, "Active"), "Active")</f>
        <v>Active</v>
      </c>
    </row>
    <row r="1584" ht="15.75" customHeight="1">
      <c r="A1584" s="28" t="s">
        <v>1311</v>
      </c>
      <c r="B1584" s="28" t="s">
        <v>1312</v>
      </c>
      <c r="C1584" s="28" t="s">
        <v>8189</v>
      </c>
      <c r="D1584" s="28" t="s">
        <v>8190</v>
      </c>
      <c r="E1584" s="28" t="s">
        <v>1881</v>
      </c>
      <c r="F1584" s="40" t="s">
        <v>8011</v>
      </c>
      <c r="G1584" s="28" t="s">
        <v>8663</v>
      </c>
      <c r="H1584" s="42" t="s">
        <v>8758</v>
      </c>
      <c r="I1584" s="28" t="s">
        <v>9229</v>
      </c>
      <c r="J1584" s="28" t="s">
        <v>8674</v>
      </c>
      <c r="K1584" s="28" t="s">
        <v>9907</v>
      </c>
      <c r="L1584" s="28" t="s">
        <v>9906</v>
      </c>
      <c r="M1584" s="28" t="s">
        <v>9882</v>
      </c>
      <c r="N1584" s="28" t="s">
        <v>8038</v>
      </c>
      <c r="O1584" s="28" t="s">
        <v>9679</v>
      </c>
      <c r="P1584" s="29" t="str">
        <f t="array" ref="P1584">IFERROR(XLOOKUP(A1584, '2_Capability_Map'!$C$2:$C$200, '2_Capability_Map'!$M$2:$M$200, "Active"), "Active")</f>
        <v>Active</v>
      </c>
    </row>
    <row r="1585" ht="15.75" customHeight="1">
      <c r="A1585" s="28" t="s">
        <v>1311</v>
      </c>
      <c r="B1585" s="28" t="s">
        <v>1312</v>
      </c>
      <c r="C1585" s="28" t="s">
        <v>8160</v>
      </c>
      <c r="D1585" s="28" t="s">
        <v>8161</v>
      </c>
      <c r="E1585" s="28" t="s">
        <v>8751</v>
      </c>
      <c r="F1585" s="40" t="s">
        <v>8011</v>
      </c>
      <c r="G1585" s="28" t="s">
        <v>8663</v>
      </c>
      <c r="H1585" s="42" t="s">
        <v>8672</v>
      </c>
      <c r="I1585" s="28" t="s">
        <v>8752</v>
      </c>
      <c r="J1585" s="28" t="s">
        <v>8674</v>
      </c>
      <c r="K1585" s="28" t="s">
        <v>9908</v>
      </c>
      <c r="L1585" s="28" t="s">
        <v>9909</v>
      </c>
      <c r="M1585" s="28" t="s">
        <v>9882</v>
      </c>
      <c r="N1585" s="28" t="s">
        <v>8753</v>
      </c>
      <c r="O1585" s="28" t="s">
        <v>9679</v>
      </c>
      <c r="P1585" s="29" t="str">
        <f t="array" ref="P1585">IFERROR(XLOOKUP(A1585, '2_Capability_Map'!$C$2:$C$200, '2_Capability_Map'!$M$2:$M$200, "Active"), "Active")</f>
        <v>Active</v>
      </c>
    </row>
    <row r="1586" ht="15.75" customHeight="1">
      <c r="A1586" s="28" t="s">
        <v>1311</v>
      </c>
      <c r="B1586" s="28" t="s">
        <v>1312</v>
      </c>
      <c r="C1586" s="28" t="s">
        <v>8160</v>
      </c>
      <c r="D1586" s="28" t="s">
        <v>8161</v>
      </c>
      <c r="E1586" s="28" t="s">
        <v>8937</v>
      </c>
      <c r="F1586" s="40" t="s">
        <v>8011</v>
      </c>
      <c r="G1586" s="28" t="s">
        <v>8663</v>
      </c>
      <c r="H1586" s="42" t="s">
        <v>8664</v>
      </c>
      <c r="I1586" s="28" t="s">
        <v>8938</v>
      </c>
      <c r="J1586" s="28" t="s">
        <v>8666</v>
      </c>
      <c r="K1586" s="28" t="s">
        <v>9910</v>
      </c>
      <c r="L1586" s="28" t="s">
        <v>9909</v>
      </c>
      <c r="M1586" s="28" t="s">
        <v>9882</v>
      </c>
      <c r="N1586" s="28" t="s">
        <v>8753</v>
      </c>
      <c r="O1586" s="28" t="s">
        <v>9679</v>
      </c>
      <c r="P1586" s="29" t="str">
        <f t="array" ref="P1586">IFERROR(XLOOKUP(A1586, '2_Capability_Map'!$C$2:$C$200, '2_Capability_Map'!$M$2:$M$200, "Active"), "Active")</f>
        <v>Active</v>
      </c>
    </row>
    <row r="1587" ht="15.75" customHeight="1">
      <c r="A1587" s="28" t="s">
        <v>1311</v>
      </c>
      <c r="B1587" s="28" t="s">
        <v>1312</v>
      </c>
      <c r="C1587" s="28" t="s">
        <v>8174</v>
      </c>
      <c r="D1587" s="28" t="s">
        <v>8175</v>
      </c>
      <c r="E1587" s="28" t="s">
        <v>9680</v>
      </c>
      <c r="F1587" s="40" t="s">
        <v>8011</v>
      </c>
      <c r="G1587" s="28" t="s">
        <v>8757</v>
      </c>
      <c r="H1587" s="42" t="s">
        <v>8672</v>
      </c>
      <c r="I1587" s="28" t="s">
        <v>9681</v>
      </c>
      <c r="J1587" s="28" t="s">
        <v>8674</v>
      </c>
      <c r="K1587" s="28" t="s">
        <v>9911</v>
      </c>
      <c r="L1587" s="28" t="s">
        <v>9912</v>
      </c>
      <c r="M1587" s="28" t="s">
        <v>9882</v>
      </c>
      <c r="N1587" s="28" t="s">
        <v>8038</v>
      </c>
      <c r="O1587" s="28" t="s">
        <v>9679</v>
      </c>
      <c r="P1587" s="29" t="str">
        <f t="array" ref="P1587">IFERROR(XLOOKUP(A1587, '2_Capability_Map'!$C$2:$C$200, '2_Capability_Map'!$M$2:$M$200, "Active"), "Active")</f>
        <v>Active</v>
      </c>
    </row>
    <row r="1588" ht="15.75" customHeight="1">
      <c r="A1588" s="28" t="s">
        <v>1311</v>
      </c>
      <c r="B1588" s="28" t="s">
        <v>1312</v>
      </c>
      <c r="C1588" s="28" t="s">
        <v>8174</v>
      </c>
      <c r="D1588" s="28" t="s">
        <v>8175</v>
      </c>
      <c r="E1588" s="28" t="s">
        <v>9676</v>
      </c>
      <c r="F1588" s="40" t="s">
        <v>8011</v>
      </c>
      <c r="G1588" s="28" t="s">
        <v>8757</v>
      </c>
      <c r="H1588" s="42" t="s">
        <v>8672</v>
      </c>
      <c r="I1588" s="28" t="s">
        <v>9677</v>
      </c>
      <c r="J1588" s="28" t="s">
        <v>8674</v>
      </c>
      <c r="K1588" s="28" t="s">
        <v>9913</v>
      </c>
      <c r="L1588" s="28" t="s">
        <v>9912</v>
      </c>
      <c r="M1588" s="28" t="s">
        <v>9882</v>
      </c>
      <c r="N1588" s="28" t="s">
        <v>8186</v>
      </c>
      <c r="O1588" s="28" t="s">
        <v>9679</v>
      </c>
      <c r="P1588" s="29" t="str">
        <f t="array" ref="P1588">IFERROR(XLOOKUP(A1588, '2_Capability_Map'!$C$2:$C$200, '2_Capability_Map'!$M$2:$M$200, "Active"), "Active")</f>
        <v>Active</v>
      </c>
    </row>
    <row r="1589" ht="15.75" customHeight="1">
      <c r="A1589" s="28" t="s">
        <v>1311</v>
      </c>
      <c r="B1589" s="28" t="s">
        <v>1312</v>
      </c>
      <c r="C1589" s="28" t="s">
        <v>8174</v>
      </c>
      <c r="D1589" s="28" t="s">
        <v>8175</v>
      </c>
      <c r="E1589" s="28" t="s">
        <v>9682</v>
      </c>
      <c r="F1589" s="40" t="s">
        <v>8011</v>
      </c>
      <c r="G1589" s="28" t="s">
        <v>8757</v>
      </c>
      <c r="H1589" s="42" t="s">
        <v>8672</v>
      </c>
      <c r="I1589" s="28" t="s">
        <v>9683</v>
      </c>
      <c r="J1589" s="28" t="s">
        <v>8674</v>
      </c>
      <c r="K1589" s="28" t="s">
        <v>9914</v>
      </c>
      <c r="L1589" s="28" t="s">
        <v>9912</v>
      </c>
      <c r="M1589" s="28" t="s">
        <v>9882</v>
      </c>
      <c r="N1589" s="28" t="s">
        <v>9684</v>
      </c>
      <c r="O1589" s="28" t="s">
        <v>9679</v>
      </c>
      <c r="P1589" s="29" t="str">
        <f t="array" ref="P1589">IFERROR(XLOOKUP(A1589, '2_Capability_Map'!$C$2:$C$200, '2_Capability_Map'!$M$2:$M$200, "Active"), "Active")</f>
        <v>Active</v>
      </c>
    </row>
    <row r="1590" ht="15.75" customHeight="1">
      <c r="A1590" s="28" t="s">
        <v>1311</v>
      </c>
      <c r="B1590" s="28" t="s">
        <v>1312</v>
      </c>
      <c r="C1590" s="28" t="s">
        <v>8056</v>
      </c>
      <c r="D1590" s="28" t="s">
        <v>8734</v>
      </c>
      <c r="E1590" s="28" t="s">
        <v>8744</v>
      </c>
      <c r="F1590" s="40" t="s">
        <v>8011</v>
      </c>
      <c r="G1590" s="28" t="s">
        <v>8663</v>
      </c>
      <c r="H1590" s="42" t="s">
        <v>8672</v>
      </c>
      <c r="I1590" s="28" t="s">
        <v>8745</v>
      </c>
      <c r="J1590" s="28" t="s">
        <v>8674</v>
      </c>
      <c r="K1590" s="28" t="s">
        <v>9915</v>
      </c>
      <c r="L1590" s="28" t="s">
        <v>7144</v>
      </c>
      <c r="M1590" s="28" t="s">
        <v>9882</v>
      </c>
      <c r="N1590" s="28" t="s">
        <v>8743</v>
      </c>
      <c r="O1590" s="28" t="s">
        <v>9679</v>
      </c>
      <c r="P1590" s="29" t="str">
        <f t="array" ref="P1590">IFERROR(XLOOKUP(A1590, '2_Capability_Map'!$C$2:$C$200, '2_Capability_Map'!$M$2:$M$200, "Active"), "Active")</f>
        <v>Active</v>
      </c>
    </row>
    <row r="1591" ht="15.75" customHeight="1">
      <c r="A1591" s="28" t="s">
        <v>1311</v>
      </c>
      <c r="B1591" s="28" t="s">
        <v>1312</v>
      </c>
      <c r="C1591" s="28" t="s">
        <v>8116</v>
      </c>
      <c r="D1591" s="28" t="s">
        <v>8727</v>
      </c>
      <c r="E1591" s="28" t="s">
        <v>1527</v>
      </c>
      <c r="F1591" s="40" t="s">
        <v>8011</v>
      </c>
      <c r="G1591" s="28" t="s">
        <v>8663</v>
      </c>
      <c r="H1591" s="42" t="s">
        <v>8672</v>
      </c>
      <c r="I1591" s="28" t="s">
        <v>8728</v>
      </c>
      <c r="J1591" s="28" t="s">
        <v>8674</v>
      </c>
      <c r="K1591" s="28" t="s">
        <v>9916</v>
      </c>
      <c r="L1591" s="28" t="s">
        <v>7144</v>
      </c>
      <c r="M1591" s="28" t="s">
        <v>9882</v>
      </c>
      <c r="N1591" s="28" t="s">
        <v>8038</v>
      </c>
      <c r="O1591" s="28" t="s">
        <v>9679</v>
      </c>
      <c r="P1591" s="29" t="str">
        <f t="array" ref="P1591">IFERROR(XLOOKUP(A1591, '2_Capability_Map'!$C$2:$C$200, '2_Capability_Map'!$M$2:$M$200, "Active"), "Active")</f>
        <v>Active</v>
      </c>
    </row>
    <row r="1592" ht="15.75" customHeight="1">
      <c r="A1592" s="28" t="s">
        <v>1311</v>
      </c>
      <c r="B1592" s="28" t="s">
        <v>1312</v>
      </c>
      <c r="C1592" s="28" t="s">
        <v>8116</v>
      </c>
      <c r="D1592" s="28" t="s">
        <v>8727</v>
      </c>
      <c r="E1592" s="28" t="s">
        <v>1555</v>
      </c>
      <c r="F1592" s="40" t="s">
        <v>8011</v>
      </c>
      <c r="G1592" s="28" t="s">
        <v>8663</v>
      </c>
      <c r="H1592" s="42" t="s">
        <v>8672</v>
      </c>
      <c r="I1592" s="28" t="s">
        <v>8730</v>
      </c>
      <c r="J1592" s="28" t="s">
        <v>8674</v>
      </c>
      <c r="K1592" s="28" t="s">
        <v>9917</v>
      </c>
      <c r="L1592" s="28" t="s">
        <v>7144</v>
      </c>
      <c r="M1592" s="28" t="s">
        <v>9882</v>
      </c>
      <c r="N1592" s="28" t="s">
        <v>8038</v>
      </c>
      <c r="O1592" s="28" t="s">
        <v>9679</v>
      </c>
      <c r="P1592" s="29" t="str">
        <f t="array" ref="P1592">IFERROR(XLOOKUP(A1592, '2_Capability_Map'!$C$2:$C$200, '2_Capability_Map'!$M$2:$M$200, "Active"), "Active")</f>
        <v>Active</v>
      </c>
    </row>
    <row r="1593" ht="15.75" customHeight="1">
      <c r="A1593" s="28" t="s">
        <v>1311</v>
      </c>
      <c r="B1593" s="28" t="s">
        <v>1312</v>
      </c>
      <c r="C1593" s="28" t="s">
        <v>8116</v>
      </c>
      <c r="D1593" s="28" t="s">
        <v>8727</v>
      </c>
      <c r="E1593" s="28" t="s">
        <v>8732</v>
      </c>
      <c r="F1593" s="40" t="s">
        <v>8011</v>
      </c>
      <c r="G1593" s="28" t="s">
        <v>8663</v>
      </c>
      <c r="H1593" s="42" t="s">
        <v>8672</v>
      </c>
      <c r="I1593" s="28" t="s">
        <v>8733</v>
      </c>
      <c r="J1593" s="28" t="s">
        <v>8674</v>
      </c>
      <c r="K1593" s="28" t="s">
        <v>9918</v>
      </c>
      <c r="L1593" s="28" t="s">
        <v>7144</v>
      </c>
      <c r="M1593" s="28" t="s">
        <v>9882</v>
      </c>
      <c r="N1593" s="28" t="s">
        <v>8038</v>
      </c>
      <c r="O1593" s="28" t="s">
        <v>9679</v>
      </c>
      <c r="P1593" s="29" t="str">
        <f t="array" ref="P1593">IFERROR(XLOOKUP(A1593, '2_Capability_Map'!$C$2:$C$200, '2_Capability_Map'!$M$2:$M$200, "Active"), "Active")</f>
        <v>Active</v>
      </c>
    </row>
    <row r="1594" ht="15.75" customHeight="1">
      <c r="A1594" s="28" t="s">
        <v>1311</v>
      </c>
      <c r="B1594" s="28" t="s">
        <v>1312</v>
      </c>
      <c r="C1594" s="28" t="s">
        <v>8635</v>
      </c>
      <c r="D1594" s="28" t="s">
        <v>8636</v>
      </c>
      <c r="E1594" s="28" t="s">
        <v>9784</v>
      </c>
      <c r="F1594" s="40" t="s">
        <v>8595</v>
      </c>
      <c r="G1594" s="28" t="s">
        <v>8736</v>
      </c>
      <c r="H1594" s="42" t="s">
        <v>9225</v>
      </c>
      <c r="I1594" s="28" t="s">
        <v>9785</v>
      </c>
      <c r="J1594" s="28" t="s">
        <v>9786</v>
      </c>
      <c r="K1594" s="28" t="s">
        <v>9919</v>
      </c>
      <c r="L1594" s="28" t="s">
        <v>7144</v>
      </c>
      <c r="M1594" s="28" t="s">
        <v>9882</v>
      </c>
      <c r="N1594" s="28" t="s">
        <v>9789</v>
      </c>
      <c r="O1594" s="28" t="s">
        <v>9679</v>
      </c>
      <c r="P1594" s="29" t="str">
        <f t="array" ref="P1594">IFERROR(XLOOKUP(A1594, '2_Capability_Map'!$C$2:$C$200, '2_Capability_Map'!$M$2:$M$200, "Active"), "Active")</f>
        <v>Active</v>
      </c>
    </row>
    <row r="1595" ht="15.75" customHeight="1">
      <c r="A1595" s="28" t="s">
        <v>1311</v>
      </c>
      <c r="B1595" s="28" t="s">
        <v>1312</v>
      </c>
      <c r="C1595" s="28" t="s">
        <v>8635</v>
      </c>
      <c r="D1595" s="28" t="s">
        <v>8636</v>
      </c>
      <c r="E1595" s="28" t="s">
        <v>9790</v>
      </c>
      <c r="F1595" s="40" t="s">
        <v>8595</v>
      </c>
      <c r="G1595" s="28" t="s">
        <v>8736</v>
      </c>
      <c r="H1595" s="42" t="s">
        <v>8747</v>
      </c>
      <c r="I1595" s="28" t="s">
        <v>9791</v>
      </c>
      <c r="J1595" s="28" t="s">
        <v>9786</v>
      </c>
      <c r="K1595" s="28" t="s">
        <v>9920</v>
      </c>
      <c r="L1595" s="28" t="s">
        <v>7144</v>
      </c>
      <c r="M1595" s="28" t="s">
        <v>9882</v>
      </c>
      <c r="N1595" s="28" t="s">
        <v>9793</v>
      </c>
      <c r="O1595" s="28" t="s">
        <v>9679</v>
      </c>
      <c r="P1595" s="29" t="str">
        <f t="array" ref="P1595">IFERROR(XLOOKUP(A1595, '2_Capability_Map'!$C$2:$C$200, '2_Capability_Map'!$M$2:$M$200, "Active"), "Active")</f>
        <v>Active</v>
      </c>
    </row>
    <row r="1596" ht="15.75" customHeight="1">
      <c r="A1596" s="28" t="s">
        <v>1311</v>
      </c>
      <c r="B1596" s="28" t="s">
        <v>1312</v>
      </c>
      <c r="C1596" s="28" t="s">
        <v>8056</v>
      </c>
      <c r="D1596" s="28" t="s">
        <v>8734</v>
      </c>
      <c r="E1596" s="28" t="s">
        <v>8741</v>
      </c>
      <c r="F1596" s="40" t="s">
        <v>8011</v>
      </c>
      <c r="G1596" s="28" t="s">
        <v>8663</v>
      </c>
      <c r="H1596" s="42" t="s">
        <v>8672</v>
      </c>
      <c r="I1596" s="28" t="s">
        <v>8742</v>
      </c>
      <c r="J1596" s="28" t="s">
        <v>8674</v>
      </c>
      <c r="K1596" s="28" t="s">
        <v>9921</v>
      </c>
      <c r="L1596" s="28" t="s">
        <v>7144</v>
      </c>
      <c r="M1596" s="28" t="s">
        <v>9882</v>
      </c>
      <c r="N1596" s="28" t="s">
        <v>8743</v>
      </c>
      <c r="O1596" s="28" t="s">
        <v>9679</v>
      </c>
      <c r="P1596" s="29" t="str">
        <f t="array" ref="P1596">IFERROR(XLOOKUP(A1596, '2_Capability_Map'!$C$2:$C$200, '2_Capability_Map'!$M$2:$M$200, "Active"), "Active")</f>
        <v>Active</v>
      </c>
    </row>
    <row r="1597" ht="15.75" customHeight="1">
      <c r="A1597" s="28" t="s">
        <v>1318</v>
      </c>
      <c r="B1597" s="28" t="s">
        <v>1319</v>
      </c>
      <c r="C1597" s="28" t="s">
        <v>8160</v>
      </c>
      <c r="D1597" s="28" t="s">
        <v>8161</v>
      </c>
      <c r="E1597" s="28" t="s">
        <v>8754</v>
      </c>
      <c r="F1597" s="40" t="s">
        <v>8011</v>
      </c>
      <c r="G1597" s="28" t="s">
        <v>8663</v>
      </c>
      <c r="H1597" s="42" t="s">
        <v>8672</v>
      </c>
      <c r="I1597" s="28" t="s">
        <v>8755</v>
      </c>
      <c r="J1597" s="28" t="s">
        <v>8674</v>
      </c>
      <c r="K1597" s="28" t="s">
        <v>9922</v>
      </c>
      <c r="L1597" s="28" t="s">
        <v>9923</v>
      </c>
      <c r="M1597" s="28" t="s">
        <v>9882</v>
      </c>
      <c r="N1597" s="28" t="s">
        <v>8753</v>
      </c>
      <c r="O1597" s="28" t="s">
        <v>9679</v>
      </c>
      <c r="P1597" s="29" t="str">
        <f t="array" ref="P1597">IFERROR(XLOOKUP(A1597, '2_Capability_Map'!$C$2:$C$200, '2_Capability_Map'!$M$2:$M$200, "Active"), "Active")</f>
        <v>Active</v>
      </c>
    </row>
    <row r="1598" ht="15.75" customHeight="1">
      <c r="A1598" s="28" t="s">
        <v>1318</v>
      </c>
      <c r="B1598" s="28" t="s">
        <v>1319</v>
      </c>
      <c r="C1598" s="28" t="s">
        <v>8160</v>
      </c>
      <c r="D1598" s="28" t="s">
        <v>8161</v>
      </c>
      <c r="E1598" s="28" t="s">
        <v>8756</v>
      </c>
      <c r="F1598" s="40" t="s">
        <v>8011</v>
      </c>
      <c r="G1598" s="28" t="s">
        <v>8757</v>
      </c>
      <c r="H1598" s="42" t="s">
        <v>8758</v>
      </c>
      <c r="I1598" s="28" t="s">
        <v>8759</v>
      </c>
      <c r="J1598" s="28" t="s">
        <v>8674</v>
      </c>
      <c r="K1598" s="28" t="s">
        <v>9924</v>
      </c>
      <c r="L1598" s="28" t="s">
        <v>9923</v>
      </c>
      <c r="M1598" s="28" t="s">
        <v>9882</v>
      </c>
      <c r="N1598" s="28" t="s">
        <v>8753</v>
      </c>
      <c r="O1598" s="28" t="s">
        <v>9679</v>
      </c>
      <c r="P1598" s="29" t="str">
        <f t="array" ref="P1598">IFERROR(XLOOKUP(A1598, '2_Capability_Map'!$C$2:$C$200, '2_Capability_Map'!$M$2:$M$200, "Active"), "Active")</f>
        <v>Active</v>
      </c>
    </row>
    <row r="1599" ht="15.75" customHeight="1">
      <c r="A1599" s="28" t="s">
        <v>1318</v>
      </c>
      <c r="B1599" s="28" t="s">
        <v>1319</v>
      </c>
      <c r="C1599" s="28" t="s">
        <v>8160</v>
      </c>
      <c r="D1599" s="28" t="s">
        <v>8161</v>
      </c>
      <c r="E1599" s="28" t="s">
        <v>8941</v>
      </c>
      <c r="F1599" s="40" t="s">
        <v>8011</v>
      </c>
      <c r="G1599" s="28" t="s">
        <v>8736</v>
      </c>
      <c r="H1599" s="42" t="s">
        <v>8672</v>
      </c>
      <c r="I1599" s="28" t="s">
        <v>8942</v>
      </c>
      <c r="J1599" s="28" t="s">
        <v>8674</v>
      </c>
      <c r="K1599" s="28" t="s">
        <v>9925</v>
      </c>
      <c r="L1599" s="28" t="s">
        <v>9923</v>
      </c>
      <c r="M1599" s="28" t="s">
        <v>9882</v>
      </c>
      <c r="N1599" s="28" t="s">
        <v>8943</v>
      </c>
      <c r="O1599" s="28" t="s">
        <v>9679</v>
      </c>
      <c r="P1599" s="29" t="str">
        <f t="array" ref="P1599">IFERROR(XLOOKUP(A1599, '2_Capability_Map'!$C$2:$C$200, '2_Capability_Map'!$M$2:$M$200, "Active"), "Active")</f>
        <v>Active</v>
      </c>
    </row>
    <row r="1600" ht="15.75" customHeight="1">
      <c r="A1600" s="28" t="s">
        <v>1318</v>
      </c>
      <c r="B1600" s="28" t="s">
        <v>1319</v>
      </c>
      <c r="C1600" s="28" t="s">
        <v>8189</v>
      </c>
      <c r="D1600" s="28" t="s">
        <v>8190</v>
      </c>
      <c r="E1600" s="28" t="s">
        <v>9231</v>
      </c>
      <c r="F1600" s="40" t="s">
        <v>8011</v>
      </c>
      <c r="G1600" s="28" t="s">
        <v>8663</v>
      </c>
      <c r="H1600" s="42" t="s">
        <v>8758</v>
      </c>
      <c r="I1600" s="28" t="s">
        <v>9232</v>
      </c>
      <c r="J1600" s="28" t="s">
        <v>8674</v>
      </c>
      <c r="K1600" s="28" t="s">
        <v>9926</v>
      </c>
      <c r="L1600" s="28" t="s">
        <v>9927</v>
      </c>
      <c r="M1600" s="28" t="s">
        <v>9882</v>
      </c>
      <c r="N1600" s="28" t="s">
        <v>8038</v>
      </c>
      <c r="O1600" s="28" t="s">
        <v>9679</v>
      </c>
      <c r="P1600" s="29" t="str">
        <f t="array" ref="P1600">IFERROR(XLOOKUP(A1600, '2_Capability_Map'!$C$2:$C$200, '2_Capability_Map'!$M$2:$M$200, "Active"), "Active")</f>
        <v>Active</v>
      </c>
    </row>
    <row r="1601" ht="15.75" customHeight="1">
      <c r="A1601" s="28" t="s">
        <v>1318</v>
      </c>
      <c r="B1601" s="28" t="s">
        <v>1319</v>
      </c>
      <c r="C1601" s="28" t="s">
        <v>8189</v>
      </c>
      <c r="D1601" s="28" t="s">
        <v>8190</v>
      </c>
      <c r="E1601" s="28" t="s">
        <v>1881</v>
      </c>
      <c r="F1601" s="40" t="s">
        <v>8011</v>
      </c>
      <c r="G1601" s="28" t="s">
        <v>8663</v>
      </c>
      <c r="H1601" s="42" t="s">
        <v>8758</v>
      </c>
      <c r="I1601" s="28" t="s">
        <v>9229</v>
      </c>
      <c r="J1601" s="28" t="s">
        <v>8674</v>
      </c>
      <c r="K1601" s="28" t="s">
        <v>9928</v>
      </c>
      <c r="L1601" s="28" t="s">
        <v>9927</v>
      </c>
      <c r="M1601" s="28" t="s">
        <v>9882</v>
      </c>
      <c r="N1601" s="28" t="s">
        <v>8038</v>
      </c>
      <c r="O1601" s="28" t="s">
        <v>9679</v>
      </c>
      <c r="P1601" s="29" t="str">
        <f t="array" ref="P1601">IFERROR(XLOOKUP(A1601, '2_Capability_Map'!$C$2:$C$200, '2_Capability_Map'!$M$2:$M$200, "Active"), "Active")</f>
        <v>Active</v>
      </c>
    </row>
    <row r="1602" ht="15.75" customHeight="1">
      <c r="A1602" s="28" t="s">
        <v>1318</v>
      </c>
      <c r="B1602" s="28" t="s">
        <v>1319</v>
      </c>
      <c r="C1602" s="28" t="s">
        <v>8160</v>
      </c>
      <c r="D1602" s="28" t="s">
        <v>8161</v>
      </c>
      <c r="E1602" s="28" t="s">
        <v>8751</v>
      </c>
      <c r="F1602" s="40" t="s">
        <v>8011</v>
      </c>
      <c r="G1602" s="28" t="s">
        <v>8663</v>
      </c>
      <c r="H1602" s="42" t="s">
        <v>8672</v>
      </c>
      <c r="I1602" s="28" t="s">
        <v>8752</v>
      </c>
      <c r="J1602" s="28" t="s">
        <v>8674</v>
      </c>
      <c r="K1602" s="28" t="s">
        <v>9929</v>
      </c>
      <c r="L1602" s="28" t="s">
        <v>9930</v>
      </c>
      <c r="M1602" s="28" t="s">
        <v>9882</v>
      </c>
      <c r="N1602" s="28" t="s">
        <v>8753</v>
      </c>
      <c r="O1602" s="28" t="s">
        <v>9679</v>
      </c>
      <c r="P1602" s="29" t="str">
        <f t="array" ref="P1602">IFERROR(XLOOKUP(A1602, '2_Capability_Map'!$C$2:$C$200, '2_Capability_Map'!$M$2:$M$200, "Active"), "Active")</f>
        <v>Active</v>
      </c>
    </row>
    <row r="1603" ht="15.75" customHeight="1">
      <c r="A1603" s="28" t="s">
        <v>1318</v>
      </c>
      <c r="B1603" s="28" t="s">
        <v>1319</v>
      </c>
      <c r="C1603" s="28" t="s">
        <v>8160</v>
      </c>
      <c r="D1603" s="28" t="s">
        <v>8161</v>
      </c>
      <c r="E1603" s="28" t="s">
        <v>8937</v>
      </c>
      <c r="F1603" s="40" t="s">
        <v>8011</v>
      </c>
      <c r="G1603" s="28" t="s">
        <v>8663</v>
      </c>
      <c r="H1603" s="42" t="s">
        <v>8664</v>
      </c>
      <c r="I1603" s="28" t="s">
        <v>8938</v>
      </c>
      <c r="J1603" s="28" t="s">
        <v>8666</v>
      </c>
      <c r="K1603" s="28" t="s">
        <v>9931</v>
      </c>
      <c r="L1603" s="28" t="s">
        <v>9930</v>
      </c>
      <c r="M1603" s="28" t="s">
        <v>9882</v>
      </c>
      <c r="N1603" s="28" t="s">
        <v>8753</v>
      </c>
      <c r="O1603" s="28" t="s">
        <v>9679</v>
      </c>
      <c r="P1603" s="29" t="str">
        <f t="array" ref="P1603">IFERROR(XLOOKUP(A1603, '2_Capability_Map'!$C$2:$C$200, '2_Capability_Map'!$M$2:$M$200, "Active"), "Active")</f>
        <v>Active</v>
      </c>
    </row>
    <row r="1604" ht="15.75" customHeight="1">
      <c r="A1604" s="28" t="s">
        <v>1318</v>
      </c>
      <c r="B1604" s="28" t="s">
        <v>1319</v>
      </c>
      <c r="C1604" s="28" t="s">
        <v>8174</v>
      </c>
      <c r="D1604" s="28" t="s">
        <v>8175</v>
      </c>
      <c r="E1604" s="28" t="s">
        <v>9680</v>
      </c>
      <c r="F1604" s="40" t="s">
        <v>8011</v>
      </c>
      <c r="G1604" s="28" t="s">
        <v>8757</v>
      </c>
      <c r="H1604" s="42" t="s">
        <v>8672</v>
      </c>
      <c r="I1604" s="28" t="s">
        <v>9681</v>
      </c>
      <c r="J1604" s="28" t="s">
        <v>8674</v>
      </c>
      <c r="K1604" s="28" t="s">
        <v>9932</v>
      </c>
      <c r="L1604" s="28" t="s">
        <v>9933</v>
      </c>
      <c r="M1604" s="28" t="s">
        <v>9882</v>
      </c>
      <c r="N1604" s="28" t="s">
        <v>8038</v>
      </c>
      <c r="O1604" s="28" t="s">
        <v>9679</v>
      </c>
      <c r="P1604" s="29" t="str">
        <f t="array" ref="P1604">IFERROR(XLOOKUP(A1604, '2_Capability_Map'!$C$2:$C$200, '2_Capability_Map'!$M$2:$M$200, "Active"), "Active")</f>
        <v>Active</v>
      </c>
    </row>
    <row r="1605" ht="15.75" customHeight="1">
      <c r="A1605" s="28" t="s">
        <v>1318</v>
      </c>
      <c r="B1605" s="28" t="s">
        <v>1319</v>
      </c>
      <c r="C1605" s="28" t="s">
        <v>8174</v>
      </c>
      <c r="D1605" s="28" t="s">
        <v>8175</v>
      </c>
      <c r="E1605" s="28" t="s">
        <v>9676</v>
      </c>
      <c r="F1605" s="40" t="s">
        <v>8011</v>
      </c>
      <c r="G1605" s="28" t="s">
        <v>8757</v>
      </c>
      <c r="H1605" s="42" t="s">
        <v>8672</v>
      </c>
      <c r="I1605" s="28" t="s">
        <v>9677</v>
      </c>
      <c r="J1605" s="28" t="s">
        <v>8674</v>
      </c>
      <c r="K1605" s="28" t="s">
        <v>9934</v>
      </c>
      <c r="L1605" s="28" t="s">
        <v>9933</v>
      </c>
      <c r="M1605" s="28" t="s">
        <v>9882</v>
      </c>
      <c r="N1605" s="28" t="s">
        <v>8186</v>
      </c>
      <c r="O1605" s="28" t="s">
        <v>9679</v>
      </c>
      <c r="P1605" s="29" t="str">
        <f t="array" ref="P1605">IFERROR(XLOOKUP(A1605, '2_Capability_Map'!$C$2:$C$200, '2_Capability_Map'!$M$2:$M$200, "Active"), "Active")</f>
        <v>Active</v>
      </c>
    </row>
    <row r="1606" ht="15.75" customHeight="1">
      <c r="A1606" s="28" t="s">
        <v>1318</v>
      </c>
      <c r="B1606" s="28" t="s">
        <v>1319</v>
      </c>
      <c r="C1606" s="28" t="s">
        <v>8174</v>
      </c>
      <c r="D1606" s="28" t="s">
        <v>8175</v>
      </c>
      <c r="E1606" s="28" t="s">
        <v>9682</v>
      </c>
      <c r="F1606" s="40" t="s">
        <v>8011</v>
      </c>
      <c r="G1606" s="28" t="s">
        <v>8757</v>
      </c>
      <c r="H1606" s="42" t="s">
        <v>8672</v>
      </c>
      <c r="I1606" s="28" t="s">
        <v>9683</v>
      </c>
      <c r="J1606" s="28" t="s">
        <v>8674</v>
      </c>
      <c r="K1606" s="28" t="s">
        <v>9935</v>
      </c>
      <c r="L1606" s="28" t="s">
        <v>9933</v>
      </c>
      <c r="M1606" s="28" t="s">
        <v>9882</v>
      </c>
      <c r="N1606" s="28" t="s">
        <v>9684</v>
      </c>
      <c r="O1606" s="28" t="s">
        <v>9679</v>
      </c>
      <c r="P1606" s="29" t="str">
        <f t="array" ref="P1606">IFERROR(XLOOKUP(A1606, '2_Capability_Map'!$C$2:$C$200, '2_Capability_Map'!$M$2:$M$200, "Active"), "Active")</f>
        <v>Active</v>
      </c>
    </row>
    <row r="1607" ht="15.75" customHeight="1">
      <c r="A1607" s="28" t="s">
        <v>1318</v>
      </c>
      <c r="B1607" s="28" t="s">
        <v>1319</v>
      </c>
      <c r="C1607" s="28" t="s">
        <v>8056</v>
      </c>
      <c r="D1607" s="28" t="s">
        <v>8734</v>
      </c>
      <c r="E1607" s="28" t="s">
        <v>8744</v>
      </c>
      <c r="F1607" s="40" t="s">
        <v>8011</v>
      </c>
      <c r="G1607" s="28" t="s">
        <v>8663</v>
      </c>
      <c r="H1607" s="42" t="s">
        <v>8672</v>
      </c>
      <c r="I1607" s="28" t="s">
        <v>8745</v>
      </c>
      <c r="J1607" s="28" t="s">
        <v>8674</v>
      </c>
      <c r="K1607" s="28" t="s">
        <v>9936</v>
      </c>
      <c r="L1607" s="28" t="s">
        <v>7172</v>
      </c>
      <c r="M1607" s="28" t="s">
        <v>9882</v>
      </c>
      <c r="N1607" s="28" t="s">
        <v>8743</v>
      </c>
      <c r="O1607" s="28" t="s">
        <v>9679</v>
      </c>
      <c r="P1607" s="29" t="str">
        <f t="array" ref="P1607">IFERROR(XLOOKUP(A1607, '2_Capability_Map'!$C$2:$C$200, '2_Capability_Map'!$M$2:$M$200, "Active"), "Active")</f>
        <v>Active</v>
      </c>
    </row>
    <row r="1608" ht="15.75" customHeight="1">
      <c r="A1608" s="28" t="s">
        <v>1318</v>
      </c>
      <c r="B1608" s="28" t="s">
        <v>1319</v>
      </c>
      <c r="C1608" s="28" t="s">
        <v>8116</v>
      </c>
      <c r="D1608" s="28" t="s">
        <v>8727</v>
      </c>
      <c r="E1608" s="28" t="s">
        <v>1527</v>
      </c>
      <c r="F1608" s="40" t="s">
        <v>8011</v>
      </c>
      <c r="G1608" s="28" t="s">
        <v>8663</v>
      </c>
      <c r="H1608" s="42" t="s">
        <v>8672</v>
      </c>
      <c r="I1608" s="28" t="s">
        <v>8728</v>
      </c>
      <c r="J1608" s="28" t="s">
        <v>8674</v>
      </c>
      <c r="K1608" s="28" t="s">
        <v>9937</v>
      </c>
      <c r="L1608" s="28" t="s">
        <v>7172</v>
      </c>
      <c r="M1608" s="28" t="s">
        <v>9882</v>
      </c>
      <c r="N1608" s="28" t="s">
        <v>8038</v>
      </c>
      <c r="O1608" s="28" t="s">
        <v>9679</v>
      </c>
      <c r="P1608" s="29" t="str">
        <f t="array" ref="P1608">IFERROR(XLOOKUP(A1608, '2_Capability_Map'!$C$2:$C$200, '2_Capability_Map'!$M$2:$M$200, "Active"), "Active")</f>
        <v>Active</v>
      </c>
    </row>
    <row r="1609" ht="15.75" customHeight="1">
      <c r="A1609" s="28" t="s">
        <v>1318</v>
      </c>
      <c r="B1609" s="28" t="s">
        <v>1319</v>
      </c>
      <c r="C1609" s="28" t="s">
        <v>8116</v>
      </c>
      <c r="D1609" s="28" t="s">
        <v>8727</v>
      </c>
      <c r="E1609" s="28" t="s">
        <v>1555</v>
      </c>
      <c r="F1609" s="40" t="s">
        <v>8011</v>
      </c>
      <c r="G1609" s="28" t="s">
        <v>8663</v>
      </c>
      <c r="H1609" s="42" t="s">
        <v>8672</v>
      </c>
      <c r="I1609" s="28" t="s">
        <v>8730</v>
      </c>
      <c r="J1609" s="28" t="s">
        <v>8674</v>
      </c>
      <c r="K1609" s="28" t="s">
        <v>9938</v>
      </c>
      <c r="L1609" s="28" t="s">
        <v>7172</v>
      </c>
      <c r="M1609" s="28" t="s">
        <v>9882</v>
      </c>
      <c r="N1609" s="28" t="s">
        <v>8038</v>
      </c>
      <c r="O1609" s="28" t="s">
        <v>9679</v>
      </c>
      <c r="P1609" s="29" t="str">
        <f t="array" ref="P1609">IFERROR(XLOOKUP(A1609, '2_Capability_Map'!$C$2:$C$200, '2_Capability_Map'!$M$2:$M$200, "Active"), "Active")</f>
        <v>Active</v>
      </c>
    </row>
    <row r="1610" ht="15.75" customHeight="1">
      <c r="A1610" s="28" t="s">
        <v>1318</v>
      </c>
      <c r="B1610" s="28" t="s">
        <v>1319</v>
      </c>
      <c r="C1610" s="28" t="s">
        <v>8116</v>
      </c>
      <c r="D1610" s="28" t="s">
        <v>8727</v>
      </c>
      <c r="E1610" s="28" t="s">
        <v>8732</v>
      </c>
      <c r="F1610" s="40" t="s">
        <v>8011</v>
      </c>
      <c r="G1610" s="28" t="s">
        <v>8663</v>
      </c>
      <c r="H1610" s="42" t="s">
        <v>8672</v>
      </c>
      <c r="I1610" s="28" t="s">
        <v>8733</v>
      </c>
      <c r="J1610" s="28" t="s">
        <v>8674</v>
      </c>
      <c r="K1610" s="28" t="s">
        <v>9939</v>
      </c>
      <c r="L1610" s="28" t="s">
        <v>7172</v>
      </c>
      <c r="M1610" s="28" t="s">
        <v>9882</v>
      </c>
      <c r="N1610" s="28" t="s">
        <v>8038</v>
      </c>
      <c r="O1610" s="28" t="s">
        <v>9679</v>
      </c>
      <c r="P1610" s="29" t="str">
        <f t="array" ref="P1610">IFERROR(XLOOKUP(A1610, '2_Capability_Map'!$C$2:$C$200, '2_Capability_Map'!$M$2:$M$200, "Active"), "Active")</f>
        <v>Active</v>
      </c>
    </row>
    <row r="1611" ht="15.75" customHeight="1">
      <c r="A1611" s="28" t="s">
        <v>1318</v>
      </c>
      <c r="B1611" s="28" t="s">
        <v>1319</v>
      </c>
      <c r="C1611" s="28" t="s">
        <v>8635</v>
      </c>
      <c r="D1611" s="28" t="s">
        <v>8636</v>
      </c>
      <c r="E1611" s="28" t="s">
        <v>9784</v>
      </c>
      <c r="F1611" s="40" t="s">
        <v>8595</v>
      </c>
      <c r="G1611" s="28" t="s">
        <v>8736</v>
      </c>
      <c r="H1611" s="42" t="s">
        <v>9225</v>
      </c>
      <c r="I1611" s="28" t="s">
        <v>9785</v>
      </c>
      <c r="J1611" s="28" t="s">
        <v>9786</v>
      </c>
      <c r="K1611" s="28" t="s">
        <v>9940</v>
      </c>
      <c r="L1611" s="28" t="s">
        <v>7172</v>
      </c>
      <c r="M1611" s="28" t="s">
        <v>9882</v>
      </c>
      <c r="N1611" s="28" t="s">
        <v>9789</v>
      </c>
      <c r="O1611" s="28" t="s">
        <v>9679</v>
      </c>
      <c r="P1611" s="29" t="str">
        <f t="array" ref="P1611">IFERROR(XLOOKUP(A1611, '2_Capability_Map'!$C$2:$C$200, '2_Capability_Map'!$M$2:$M$200, "Active"), "Active")</f>
        <v>Active</v>
      </c>
    </row>
    <row r="1612" ht="15.75" customHeight="1">
      <c r="A1612" s="28" t="s">
        <v>1318</v>
      </c>
      <c r="B1612" s="28" t="s">
        <v>1319</v>
      </c>
      <c r="C1612" s="28" t="s">
        <v>8635</v>
      </c>
      <c r="D1612" s="28" t="s">
        <v>8636</v>
      </c>
      <c r="E1612" s="28" t="s">
        <v>9790</v>
      </c>
      <c r="F1612" s="40" t="s">
        <v>8595</v>
      </c>
      <c r="G1612" s="28" t="s">
        <v>8736</v>
      </c>
      <c r="H1612" s="42" t="s">
        <v>8747</v>
      </c>
      <c r="I1612" s="28" t="s">
        <v>9791</v>
      </c>
      <c r="J1612" s="28" t="s">
        <v>9786</v>
      </c>
      <c r="K1612" s="28" t="s">
        <v>9941</v>
      </c>
      <c r="L1612" s="28" t="s">
        <v>7172</v>
      </c>
      <c r="M1612" s="28" t="s">
        <v>9882</v>
      </c>
      <c r="N1612" s="28" t="s">
        <v>9793</v>
      </c>
      <c r="O1612" s="28" t="s">
        <v>9679</v>
      </c>
      <c r="P1612" s="29" t="str">
        <f t="array" ref="P1612">IFERROR(XLOOKUP(A1612, '2_Capability_Map'!$C$2:$C$200, '2_Capability_Map'!$M$2:$M$200, "Active"), "Active")</f>
        <v>Active</v>
      </c>
    </row>
    <row r="1613" ht="15.75" customHeight="1">
      <c r="A1613" s="28" t="s">
        <v>1318</v>
      </c>
      <c r="B1613" s="28" t="s">
        <v>1319</v>
      </c>
      <c r="C1613" s="28" t="s">
        <v>8146</v>
      </c>
      <c r="D1613" s="28" t="s">
        <v>9234</v>
      </c>
      <c r="E1613" s="28" t="s">
        <v>9242</v>
      </c>
      <c r="F1613" s="40" t="s">
        <v>8011</v>
      </c>
      <c r="G1613" s="28" t="s">
        <v>8663</v>
      </c>
      <c r="H1613" s="42" t="s">
        <v>8672</v>
      </c>
      <c r="I1613" s="28" t="s">
        <v>9243</v>
      </c>
      <c r="J1613" s="28" t="s">
        <v>8674</v>
      </c>
      <c r="K1613" s="28" t="s">
        <v>9942</v>
      </c>
      <c r="L1613" s="28" t="s">
        <v>7190</v>
      </c>
      <c r="M1613" s="28" t="s">
        <v>9882</v>
      </c>
      <c r="N1613" s="28" t="s">
        <v>8933</v>
      </c>
      <c r="O1613" s="28" t="s">
        <v>9679</v>
      </c>
      <c r="P1613" s="29" t="str">
        <f t="array" ref="P1613">IFERROR(XLOOKUP(A1613, '2_Capability_Map'!$C$2:$C$200, '2_Capability_Map'!$M$2:$M$200, "Active"), "Active")</f>
        <v>Active</v>
      </c>
    </row>
    <row r="1614" ht="15.75" customHeight="1">
      <c r="A1614" s="28" t="s">
        <v>1325</v>
      </c>
      <c r="B1614" s="28" t="s">
        <v>1326</v>
      </c>
      <c r="C1614" s="28" t="s">
        <v>8160</v>
      </c>
      <c r="D1614" s="28" t="s">
        <v>8161</v>
      </c>
      <c r="E1614" s="28" t="s">
        <v>8754</v>
      </c>
      <c r="F1614" s="40" t="s">
        <v>8011</v>
      </c>
      <c r="G1614" s="28" t="s">
        <v>8663</v>
      </c>
      <c r="H1614" s="42" t="s">
        <v>8672</v>
      </c>
      <c r="I1614" s="28" t="s">
        <v>8755</v>
      </c>
      <c r="J1614" s="28" t="s">
        <v>8674</v>
      </c>
      <c r="K1614" s="28" t="s">
        <v>9943</v>
      </c>
      <c r="L1614" s="28" t="s">
        <v>9944</v>
      </c>
      <c r="M1614" s="28" t="s">
        <v>9882</v>
      </c>
      <c r="N1614" s="28" t="s">
        <v>8753</v>
      </c>
      <c r="O1614" s="28" t="s">
        <v>9679</v>
      </c>
      <c r="P1614" s="29" t="str">
        <f t="array" ref="P1614">IFERROR(XLOOKUP(A1614, '2_Capability_Map'!$C$2:$C$200, '2_Capability_Map'!$M$2:$M$200, "Active"), "Active")</f>
        <v>Active</v>
      </c>
    </row>
    <row r="1615" ht="15.75" customHeight="1">
      <c r="A1615" s="28" t="s">
        <v>1325</v>
      </c>
      <c r="B1615" s="28" t="s">
        <v>1326</v>
      </c>
      <c r="C1615" s="28" t="s">
        <v>8160</v>
      </c>
      <c r="D1615" s="28" t="s">
        <v>8161</v>
      </c>
      <c r="E1615" s="28" t="s">
        <v>8756</v>
      </c>
      <c r="F1615" s="40" t="s">
        <v>8011</v>
      </c>
      <c r="G1615" s="28" t="s">
        <v>8757</v>
      </c>
      <c r="H1615" s="42" t="s">
        <v>8758</v>
      </c>
      <c r="I1615" s="28" t="s">
        <v>8759</v>
      </c>
      <c r="J1615" s="28" t="s">
        <v>8674</v>
      </c>
      <c r="K1615" s="28" t="s">
        <v>9945</v>
      </c>
      <c r="L1615" s="28" t="s">
        <v>9944</v>
      </c>
      <c r="M1615" s="28" t="s">
        <v>9882</v>
      </c>
      <c r="N1615" s="28" t="s">
        <v>8753</v>
      </c>
      <c r="O1615" s="28" t="s">
        <v>9679</v>
      </c>
      <c r="P1615" s="29" t="str">
        <f t="array" ref="P1615">IFERROR(XLOOKUP(A1615, '2_Capability_Map'!$C$2:$C$200, '2_Capability_Map'!$M$2:$M$200, "Active"), "Active")</f>
        <v>Active</v>
      </c>
    </row>
    <row r="1616" ht="15.75" customHeight="1">
      <c r="A1616" s="28" t="s">
        <v>1325</v>
      </c>
      <c r="B1616" s="28" t="s">
        <v>1326</v>
      </c>
      <c r="C1616" s="28" t="s">
        <v>8160</v>
      </c>
      <c r="D1616" s="28" t="s">
        <v>8161</v>
      </c>
      <c r="E1616" s="28" t="s">
        <v>8941</v>
      </c>
      <c r="F1616" s="40" t="s">
        <v>8011</v>
      </c>
      <c r="G1616" s="28" t="s">
        <v>8736</v>
      </c>
      <c r="H1616" s="42" t="s">
        <v>8672</v>
      </c>
      <c r="I1616" s="28" t="s">
        <v>8942</v>
      </c>
      <c r="J1616" s="28" t="s">
        <v>8674</v>
      </c>
      <c r="K1616" s="28" t="s">
        <v>9946</v>
      </c>
      <c r="L1616" s="28" t="s">
        <v>9944</v>
      </c>
      <c r="M1616" s="28" t="s">
        <v>9882</v>
      </c>
      <c r="N1616" s="28" t="s">
        <v>8943</v>
      </c>
      <c r="O1616" s="28" t="s">
        <v>9679</v>
      </c>
      <c r="P1616" s="29" t="str">
        <f t="array" ref="P1616">IFERROR(XLOOKUP(A1616, '2_Capability_Map'!$C$2:$C$200, '2_Capability_Map'!$M$2:$M$200, "Active"), "Active")</f>
        <v>Active</v>
      </c>
    </row>
    <row r="1617" ht="15.75" customHeight="1">
      <c r="A1617" s="28" t="s">
        <v>1325</v>
      </c>
      <c r="B1617" s="28" t="s">
        <v>1326</v>
      </c>
      <c r="C1617" s="28" t="s">
        <v>8189</v>
      </c>
      <c r="D1617" s="28" t="s">
        <v>8190</v>
      </c>
      <c r="E1617" s="28" t="s">
        <v>9231</v>
      </c>
      <c r="F1617" s="40" t="s">
        <v>8011</v>
      </c>
      <c r="G1617" s="28" t="s">
        <v>8663</v>
      </c>
      <c r="H1617" s="42" t="s">
        <v>8758</v>
      </c>
      <c r="I1617" s="28" t="s">
        <v>9232</v>
      </c>
      <c r="J1617" s="28" t="s">
        <v>8674</v>
      </c>
      <c r="K1617" s="28" t="s">
        <v>9947</v>
      </c>
      <c r="L1617" s="28" t="s">
        <v>9948</v>
      </c>
      <c r="M1617" s="28" t="s">
        <v>9882</v>
      </c>
      <c r="N1617" s="28" t="s">
        <v>8038</v>
      </c>
      <c r="O1617" s="28" t="s">
        <v>9679</v>
      </c>
      <c r="P1617" s="29" t="str">
        <f t="array" ref="P1617">IFERROR(XLOOKUP(A1617, '2_Capability_Map'!$C$2:$C$200, '2_Capability_Map'!$M$2:$M$200, "Active"), "Active")</f>
        <v>Active</v>
      </c>
    </row>
    <row r="1618" ht="15.75" customHeight="1">
      <c r="A1618" s="28" t="s">
        <v>1325</v>
      </c>
      <c r="B1618" s="28" t="s">
        <v>1326</v>
      </c>
      <c r="C1618" s="28" t="s">
        <v>8189</v>
      </c>
      <c r="D1618" s="28" t="s">
        <v>8190</v>
      </c>
      <c r="E1618" s="28" t="s">
        <v>1881</v>
      </c>
      <c r="F1618" s="40" t="s">
        <v>8011</v>
      </c>
      <c r="G1618" s="28" t="s">
        <v>8663</v>
      </c>
      <c r="H1618" s="42" t="s">
        <v>8758</v>
      </c>
      <c r="I1618" s="28" t="s">
        <v>9229</v>
      </c>
      <c r="J1618" s="28" t="s">
        <v>8674</v>
      </c>
      <c r="K1618" s="28" t="s">
        <v>9949</v>
      </c>
      <c r="L1618" s="28" t="s">
        <v>9948</v>
      </c>
      <c r="M1618" s="28" t="s">
        <v>9882</v>
      </c>
      <c r="N1618" s="28" t="s">
        <v>8038</v>
      </c>
      <c r="O1618" s="28" t="s">
        <v>9679</v>
      </c>
      <c r="P1618" s="29" t="str">
        <f t="array" ref="P1618">IFERROR(XLOOKUP(A1618, '2_Capability_Map'!$C$2:$C$200, '2_Capability_Map'!$M$2:$M$200, "Active"), "Active")</f>
        <v>Active</v>
      </c>
    </row>
    <row r="1619" ht="15.75" customHeight="1">
      <c r="A1619" s="28" t="s">
        <v>1325</v>
      </c>
      <c r="B1619" s="28" t="s">
        <v>1326</v>
      </c>
      <c r="C1619" s="28" t="s">
        <v>8160</v>
      </c>
      <c r="D1619" s="28" t="s">
        <v>8161</v>
      </c>
      <c r="E1619" s="28" t="s">
        <v>8751</v>
      </c>
      <c r="F1619" s="40" t="s">
        <v>8011</v>
      </c>
      <c r="G1619" s="28" t="s">
        <v>8663</v>
      </c>
      <c r="H1619" s="42" t="s">
        <v>8672</v>
      </c>
      <c r="I1619" s="28" t="s">
        <v>8752</v>
      </c>
      <c r="J1619" s="28" t="s">
        <v>8674</v>
      </c>
      <c r="K1619" s="28" t="s">
        <v>9950</v>
      </c>
      <c r="L1619" s="28" t="s">
        <v>9951</v>
      </c>
      <c r="M1619" s="28" t="s">
        <v>9882</v>
      </c>
      <c r="N1619" s="28" t="s">
        <v>8753</v>
      </c>
      <c r="O1619" s="28" t="s">
        <v>9679</v>
      </c>
      <c r="P1619" s="29" t="str">
        <f t="array" ref="P1619">IFERROR(XLOOKUP(A1619, '2_Capability_Map'!$C$2:$C$200, '2_Capability_Map'!$M$2:$M$200, "Active"), "Active")</f>
        <v>Active</v>
      </c>
    </row>
    <row r="1620" ht="15.75" customHeight="1">
      <c r="A1620" s="28" t="s">
        <v>1325</v>
      </c>
      <c r="B1620" s="28" t="s">
        <v>1326</v>
      </c>
      <c r="C1620" s="28" t="s">
        <v>8160</v>
      </c>
      <c r="D1620" s="28" t="s">
        <v>8161</v>
      </c>
      <c r="E1620" s="28" t="s">
        <v>8937</v>
      </c>
      <c r="F1620" s="40" t="s">
        <v>8011</v>
      </c>
      <c r="G1620" s="28" t="s">
        <v>8663</v>
      </c>
      <c r="H1620" s="42" t="s">
        <v>8664</v>
      </c>
      <c r="I1620" s="28" t="s">
        <v>8938</v>
      </c>
      <c r="J1620" s="28" t="s">
        <v>8666</v>
      </c>
      <c r="K1620" s="28" t="s">
        <v>9952</v>
      </c>
      <c r="L1620" s="28" t="s">
        <v>9951</v>
      </c>
      <c r="M1620" s="28" t="s">
        <v>9882</v>
      </c>
      <c r="N1620" s="28" t="s">
        <v>8753</v>
      </c>
      <c r="O1620" s="28" t="s">
        <v>9679</v>
      </c>
      <c r="P1620" s="29" t="str">
        <f t="array" ref="P1620">IFERROR(XLOOKUP(A1620, '2_Capability_Map'!$C$2:$C$200, '2_Capability_Map'!$M$2:$M$200, "Active"), "Active")</f>
        <v>Active</v>
      </c>
    </row>
    <row r="1621" ht="15.75" customHeight="1">
      <c r="A1621" s="28" t="s">
        <v>1325</v>
      </c>
      <c r="B1621" s="28" t="s">
        <v>1326</v>
      </c>
      <c r="C1621" s="28" t="s">
        <v>8174</v>
      </c>
      <c r="D1621" s="28" t="s">
        <v>8175</v>
      </c>
      <c r="E1621" s="28" t="s">
        <v>9680</v>
      </c>
      <c r="F1621" s="40" t="s">
        <v>8011</v>
      </c>
      <c r="G1621" s="28" t="s">
        <v>8757</v>
      </c>
      <c r="H1621" s="42" t="s">
        <v>8672</v>
      </c>
      <c r="I1621" s="28" t="s">
        <v>9681</v>
      </c>
      <c r="J1621" s="28" t="s">
        <v>8674</v>
      </c>
      <c r="K1621" s="28" t="s">
        <v>9953</v>
      </c>
      <c r="L1621" s="28" t="s">
        <v>7196</v>
      </c>
      <c r="M1621" s="28" t="s">
        <v>9882</v>
      </c>
      <c r="N1621" s="28" t="s">
        <v>8038</v>
      </c>
      <c r="O1621" s="28" t="s">
        <v>9679</v>
      </c>
      <c r="P1621" s="29" t="str">
        <f t="array" ref="P1621">IFERROR(XLOOKUP(A1621, '2_Capability_Map'!$C$2:$C$200, '2_Capability_Map'!$M$2:$M$200, "Active"), "Active")</f>
        <v>Active</v>
      </c>
    </row>
    <row r="1622" ht="15.75" customHeight="1">
      <c r="A1622" s="28" t="s">
        <v>1325</v>
      </c>
      <c r="B1622" s="28" t="s">
        <v>1326</v>
      </c>
      <c r="C1622" s="28" t="s">
        <v>8174</v>
      </c>
      <c r="D1622" s="28" t="s">
        <v>8175</v>
      </c>
      <c r="E1622" s="28" t="s">
        <v>9689</v>
      </c>
      <c r="F1622" s="40" t="s">
        <v>8011</v>
      </c>
      <c r="G1622" s="28" t="s">
        <v>8736</v>
      </c>
      <c r="H1622" s="42" t="s">
        <v>8747</v>
      </c>
      <c r="I1622" s="28" t="s">
        <v>9690</v>
      </c>
      <c r="J1622" s="28" t="s">
        <v>8749</v>
      </c>
      <c r="K1622" s="28" t="s">
        <v>9954</v>
      </c>
      <c r="L1622" s="28" t="s">
        <v>7202</v>
      </c>
      <c r="M1622" s="28" t="s">
        <v>9882</v>
      </c>
      <c r="N1622" s="28" t="s">
        <v>8068</v>
      </c>
      <c r="O1622" s="28" t="s">
        <v>9679</v>
      </c>
      <c r="P1622" s="29" t="str">
        <f t="array" ref="P1622">IFERROR(XLOOKUP(A1622, '2_Capability_Map'!$C$2:$C$200, '2_Capability_Map'!$M$2:$M$200, "Active"), "Active")</f>
        <v>Active</v>
      </c>
    </row>
    <row r="1623" ht="15.75" customHeight="1">
      <c r="A1623" s="28" t="s">
        <v>1325</v>
      </c>
      <c r="B1623" s="28" t="s">
        <v>1326</v>
      </c>
      <c r="C1623" s="28" t="s">
        <v>8174</v>
      </c>
      <c r="D1623" s="28" t="s">
        <v>8175</v>
      </c>
      <c r="E1623" s="28" t="s">
        <v>9676</v>
      </c>
      <c r="F1623" s="40" t="s">
        <v>8011</v>
      </c>
      <c r="G1623" s="28" t="s">
        <v>8757</v>
      </c>
      <c r="H1623" s="42" t="s">
        <v>8672</v>
      </c>
      <c r="I1623" s="28" t="s">
        <v>9677</v>
      </c>
      <c r="J1623" s="28" t="s">
        <v>8674</v>
      </c>
      <c r="K1623" s="28" t="s">
        <v>9955</v>
      </c>
      <c r="L1623" s="28" t="s">
        <v>7196</v>
      </c>
      <c r="M1623" s="28" t="s">
        <v>9882</v>
      </c>
      <c r="N1623" s="28" t="s">
        <v>8186</v>
      </c>
      <c r="O1623" s="28" t="s">
        <v>9679</v>
      </c>
      <c r="P1623" s="29" t="str">
        <f t="array" ref="P1623">IFERROR(XLOOKUP(A1623, '2_Capability_Map'!$C$2:$C$200, '2_Capability_Map'!$M$2:$M$200, "Active"), "Active")</f>
        <v>Active</v>
      </c>
    </row>
    <row r="1624" ht="15.75" customHeight="1">
      <c r="A1624" s="28" t="s">
        <v>1325</v>
      </c>
      <c r="B1624" s="28" t="s">
        <v>1326</v>
      </c>
      <c r="C1624" s="28" t="s">
        <v>8174</v>
      </c>
      <c r="D1624" s="28" t="s">
        <v>8175</v>
      </c>
      <c r="E1624" s="28" t="s">
        <v>9682</v>
      </c>
      <c r="F1624" s="40" t="s">
        <v>8011</v>
      </c>
      <c r="G1624" s="28" t="s">
        <v>8757</v>
      </c>
      <c r="H1624" s="42" t="s">
        <v>8672</v>
      </c>
      <c r="I1624" s="28" t="s">
        <v>9683</v>
      </c>
      <c r="J1624" s="28" t="s">
        <v>8674</v>
      </c>
      <c r="K1624" s="28" t="s">
        <v>9956</v>
      </c>
      <c r="L1624" s="28" t="s">
        <v>7196</v>
      </c>
      <c r="M1624" s="28" t="s">
        <v>9882</v>
      </c>
      <c r="N1624" s="28" t="s">
        <v>9684</v>
      </c>
      <c r="O1624" s="28" t="s">
        <v>9679</v>
      </c>
      <c r="P1624" s="29" t="str">
        <f t="array" ref="P1624">IFERROR(XLOOKUP(A1624, '2_Capability_Map'!$C$2:$C$200, '2_Capability_Map'!$M$2:$M$200, "Active"), "Active")</f>
        <v>Active</v>
      </c>
    </row>
    <row r="1625" ht="15.75" customHeight="1">
      <c r="A1625" s="28" t="s">
        <v>1325</v>
      </c>
      <c r="B1625" s="28" t="s">
        <v>1326</v>
      </c>
      <c r="C1625" s="28" t="s">
        <v>8056</v>
      </c>
      <c r="D1625" s="28" t="s">
        <v>8734</v>
      </c>
      <c r="E1625" s="28" t="s">
        <v>8744</v>
      </c>
      <c r="F1625" s="40" t="s">
        <v>8011</v>
      </c>
      <c r="G1625" s="28" t="s">
        <v>8663</v>
      </c>
      <c r="H1625" s="42" t="s">
        <v>8672</v>
      </c>
      <c r="I1625" s="28" t="s">
        <v>8745</v>
      </c>
      <c r="J1625" s="28" t="s">
        <v>8674</v>
      </c>
      <c r="K1625" s="28" t="s">
        <v>9957</v>
      </c>
      <c r="L1625" s="28" t="s">
        <v>7208</v>
      </c>
      <c r="M1625" s="28" t="s">
        <v>9882</v>
      </c>
      <c r="N1625" s="28" t="s">
        <v>8743</v>
      </c>
      <c r="O1625" s="28" t="s">
        <v>9679</v>
      </c>
      <c r="P1625" s="29" t="str">
        <f t="array" ref="P1625">IFERROR(XLOOKUP(A1625, '2_Capability_Map'!$C$2:$C$200, '2_Capability_Map'!$M$2:$M$200, "Active"), "Active")</f>
        <v>Active</v>
      </c>
    </row>
    <row r="1626" ht="15.75" customHeight="1">
      <c r="A1626" s="28" t="s">
        <v>1325</v>
      </c>
      <c r="B1626" s="28" t="s">
        <v>1326</v>
      </c>
      <c r="C1626" s="28" t="s">
        <v>8116</v>
      </c>
      <c r="D1626" s="28" t="s">
        <v>8727</v>
      </c>
      <c r="E1626" s="28" t="s">
        <v>1527</v>
      </c>
      <c r="F1626" s="40" t="s">
        <v>8011</v>
      </c>
      <c r="G1626" s="28" t="s">
        <v>8663</v>
      </c>
      <c r="H1626" s="42" t="s">
        <v>8672</v>
      </c>
      <c r="I1626" s="28" t="s">
        <v>8728</v>
      </c>
      <c r="J1626" s="28" t="s">
        <v>8674</v>
      </c>
      <c r="K1626" s="28" t="s">
        <v>9958</v>
      </c>
      <c r="L1626" s="28" t="s">
        <v>7208</v>
      </c>
      <c r="M1626" s="28" t="s">
        <v>9882</v>
      </c>
      <c r="N1626" s="28" t="s">
        <v>8038</v>
      </c>
      <c r="O1626" s="28" t="s">
        <v>9679</v>
      </c>
      <c r="P1626" s="29" t="str">
        <f t="array" ref="P1626">IFERROR(XLOOKUP(A1626, '2_Capability_Map'!$C$2:$C$200, '2_Capability_Map'!$M$2:$M$200, "Active"), "Active")</f>
        <v>Active</v>
      </c>
    </row>
    <row r="1627" ht="15.75" customHeight="1">
      <c r="A1627" s="28" t="s">
        <v>1325</v>
      </c>
      <c r="B1627" s="28" t="s">
        <v>1326</v>
      </c>
      <c r="C1627" s="28" t="s">
        <v>8116</v>
      </c>
      <c r="D1627" s="28" t="s">
        <v>8727</v>
      </c>
      <c r="E1627" s="28" t="s">
        <v>1555</v>
      </c>
      <c r="F1627" s="40" t="s">
        <v>8011</v>
      </c>
      <c r="G1627" s="28" t="s">
        <v>8663</v>
      </c>
      <c r="H1627" s="42" t="s">
        <v>8672</v>
      </c>
      <c r="I1627" s="28" t="s">
        <v>8730</v>
      </c>
      <c r="J1627" s="28" t="s">
        <v>8674</v>
      </c>
      <c r="K1627" s="28" t="s">
        <v>9959</v>
      </c>
      <c r="L1627" s="28" t="s">
        <v>7208</v>
      </c>
      <c r="M1627" s="28" t="s">
        <v>9882</v>
      </c>
      <c r="N1627" s="28" t="s">
        <v>8038</v>
      </c>
      <c r="O1627" s="28" t="s">
        <v>9679</v>
      </c>
      <c r="P1627" s="29" t="str">
        <f t="array" ref="P1627">IFERROR(XLOOKUP(A1627, '2_Capability_Map'!$C$2:$C$200, '2_Capability_Map'!$M$2:$M$200, "Active"), "Active")</f>
        <v>Active</v>
      </c>
    </row>
    <row r="1628" ht="15.75" customHeight="1">
      <c r="A1628" s="28" t="s">
        <v>1325</v>
      </c>
      <c r="B1628" s="28" t="s">
        <v>1326</v>
      </c>
      <c r="C1628" s="28" t="s">
        <v>8116</v>
      </c>
      <c r="D1628" s="28" t="s">
        <v>8727</v>
      </c>
      <c r="E1628" s="28" t="s">
        <v>8732</v>
      </c>
      <c r="F1628" s="40" t="s">
        <v>8011</v>
      </c>
      <c r="G1628" s="28" t="s">
        <v>8663</v>
      </c>
      <c r="H1628" s="42" t="s">
        <v>8672</v>
      </c>
      <c r="I1628" s="28" t="s">
        <v>8733</v>
      </c>
      <c r="J1628" s="28" t="s">
        <v>8674</v>
      </c>
      <c r="K1628" s="28" t="s">
        <v>9960</v>
      </c>
      <c r="L1628" s="28" t="s">
        <v>7208</v>
      </c>
      <c r="M1628" s="28" t="s">
        <v>9882</v>
      </c>
      <c r="N1628" s="28" t="s">
        <v>8038</v>
      </c>
      <c r="O1628" s="28" t="s">
        <v>9679</v>
      </c>
      <c r="P1628" s="29" t="str">
        <f t="array" ref="P1628">IFERROR(XLOOKUP(A1628, '2_Capability_Map'!$C$2:$C$200, '2_Capability_Map'!$M$2:$M$200, "Active"), "Active")</f>
        <v>Active</v>
      </c>
    </row>
    <row r="1629" ht="15.75" customHeight="1">
      <c r="A1629" s="28" t="s">
        <v>1325</v>
      </c>
      <c r="B1629" s="28" t="s">
        <v>1326</v>
      </c>
      <c r="C1629" s="28" t="s">
        <v>8635</v>
      </c>
      <c r="D1629" s="28" t="s">
        <v>8636</v>
      </c>
      <c r="E1629" s="28" t="s">
        <v>9784</v>
      </c>
      <c r="F1629" s="40" t="s">
        <v>8595</v>
      </c>
      <c r="G1629" s="28" t="s">
        <v>8736</v>
      </c>
      <c r="H1629" s="42" t="s">
        <v>9225</v>
      </c>
      <c r="I1629" s="28" t="s">
        <v>9785</v>
      </c>
      <c r="J1629" s="28" t="s">
        <v>9786</v>
      </c>
      <c r="K1629" s="28" t="s">
        <v>9961</v>
      </c>
      <c r="L1629" s="28" t="s">
        <v>7208</v>
      </c>
      <c r="M1629" s="28" t="s">
        <v>9882</v>
      </c>
      <c r="N1629" s="28" t="s">
        <v>9789</v>
      </c>
      <c r="O1629" s="28" t="s">
        <v>9679</v>
      </c>
      <c r="P1629" s="29" t="str">
        <f t="array" ref="P1629">IFERROR(XLOOKUP(A1629, '2_Capability_Map'!$C$2:$C$200, '2_Capability_Map'!$M$2:$M$200, "Active"), "Active")</f>
        <v>Active</v>
      </c>
    </row>
    <row r="1630" ht="15.75" customHeight="1">
      <c r="A1630" s="28" t="s">
        <v>1325</v>
      </c>
      <c r="B1630" s="28" t="s">
        <v>1326</v>
      </c>
      <c r="C1630" s="28" t="s">
        <v>8635</v>
      </c>
      <c r="D1630" s="28" t="s">
        <v>8636</v>
      </c>
      <c r="E1630" s="28" t="s">
        <v>9790</v>
      </c>
      <c r="F1630" s="40" t="s">
        <v>8595</v>
      </c>
      <c r="G1630" s="28" t="s">
        <v>8736</v>
      </c>
      <c r="H1630" s="42" t="s">
        <v>8747</v>
      </c>
      <c r="I1630" s="28" t="s">
        <v>9791</v>
      </c>
      <c r="J1630" s="28" t="s">
        <v>9786</v>
      </c>
      <c r="K1630" s="28" t="s">
        <v>9962</v>
      </c>
      <c r="L1630" s="28" t="s">
        <v>9963</v>
      </c>
      <c r="M1630" s="28" t="s">
        <v>9882</v>
      </c>
      <c r="N1630" s="28" t="s">
        <v>9793</v>
      </c>
      <c r="O1630" s="28" t="s">
        <v>9679</v>
      </c>
      <c r="P1630" s="29" t="str">
        <f t="array" ref="P1630">IFERROR(XLOOKUP(A1630, '2_Capability_Map'!$C$2:$C$200, '2_Capability_Map'!$M$2:$M$200, "Active"), "Active")</f>
        <v>Active</v>
      </c>
    </row>
    <row r="1631" ht="15.75" customHeight="1">
      <c r="A1631" s="28" t="s">
        <v>1325</v>
      </c>
      <c r="B1631" s="28" t="s">
        <v>1326</v>
      </c>
      <c r="C1631" s="28" t="s">
        <v>8189</v>
      </c>
      <c r="D1631" s="28" t="s">
        <v>8190</v>
      </c>
      <c r="E1631" s="28" t="s">
        <v>9111</v>
      </c>
      <c r="F1631" s="40" t="s">
        <v>8011</v>
      </c>
      <c r="G1631" s="28" t="s">
        <v>8663</v>
      </c>
      <c r="H1631" s="42" t="s">
        <v>8664</v>
      </c>
      <c r="I1631" s="28" t="s">
        <v>9112</v>
      </c>
      <c r="J1631" s="28" t="s">
        <v>8666</v>
      </c>
      <c r="K1631" s="28" t="s">
        <v>9964</v>
      </c>
      <c r="L1631" s="28" t="s">
        <v>9965</v>
      </c>
      <c r="M1631" s="28" t="s">
        <v>9882</v>
      </c>
      <c r="N1631" s="28" t="s">
        <v>8038</v>
      </c>
      <c r="O1631" s="28" t="s">
        <v>9679</v>
      </c>
      <c r="P1631" s="29" t="str">
        <f t="array" ref="P1631">IFERROR(XLOOKUP(A1631, '2_Capability_Map'!$C$2:$C$200, '2_Capability_Map'!$M$2:$M$200, "Active"), "Active")</f>
        <v>Active</v>
      </c>
    </row>
    <row r="1632" ht="15.75" customHeight="1">
      <c r="A1632" s="28" t="s">
        <v>1325</v>
      </c>
      <c r="B1632" s="28" t="s">
        <v>1326</v>
      </c>
      <c r="C1632" s="28" t="s">
        <v>8146</v>
      </c>
      <c r="D1632" s="28" t="s">
        <v>9234</v>
      </c>
      <c r="E1632" s="28" t="s">
        <v>9235</v>
      </c>
      <c r="F1632" s="40" t="s">
        <v>8011</v>
      </c>
      <c r="G1632" s="28" t="s">
        <v>8663</v>
      </c>
      <c r="H1632" s="42" t="s">
        <v>8664</v>
      </c>
      <c r="I1632" s="28" t="s">
        <v>9236</v>
      </c>
      <c r="J1632" s="28" t="s">
        <v>8666</v>
      </c>
      <c r="K1632" s="28" t="s">
        <v>9966</v>
      </c>
      <c r="L1632" s="28" t="s">
        <v>9965</v>
      </c>
      <c r="M1632" s="28" t="s">
        <v>9882</v>
      </c>
      <c r="N1632" s="28" t="s">
        <v>8023</v>
      </c>
      <c r="O1632" s="28" t="s">
        <v>9679</v>
      </c>
      <c r="P1632" s="29" t="str">
        <f t="array" ref="P1632">IFERROR(XLOOKUP(A1632, '2_Capability_Map'!$C$2:$C$200, '2_Capability_Map'!$M$2:$M$200, "Active"), "Active")</f>
        <v>Active</v>
      </c>
    </row>
    <row r="1633" ht="15.75" customHeight="1">
      <c r="A1633" s="28" t="s">
        <v>1325</v>
      </c>
      <c r="B1633" s="28" t="s">
        <v>1326</v>
      </c>
      <c r="C1633" s="28" t="s">
        <v>8146</v>
      </c>
      <c r="D1633" s="28" t="s">
        <v>9234</v>
      </c>
      <c r="E1633" s="28" t="s">
        <v>9242</v>
      </c>
      <c r="F1633" s="40" t="s">
        <v>8011</v>
      </c>
      <c r="G1633" s="28" t="s">
        <v>8663</v>
      </c>
      <c r="H1633" s="42" t="s">
        <v>8672</v>
      </c>
      <c r="I1633" s="28" t="s">
        <v>9243</v>
      </c>
      <c r="J1633" s="28" t="s">
        <v>8674</v>
      </c>
      <c r="K1633" s="28" t="s">
        <v>9967</v>
      </c>
      <c r="L1633" s="28" t="s">
        <v>9965</v>
      </c>
      <c r="M1633" s="28" t="s">
        <v>9882</v>
      </c>
      <c r="N1633" s="28" t="s">
        <v>8933</v>
      </c>
      <c r="O1633" s="28" t="s">
        <v>9679</v>
      </c>
      <c r="P1633" s="29" t="str">
        <f t="array" ref="P1633">IFERROR(XLOOKUP(A1633, '2_Capability_Map'!$C$2:$C$200, '2_Capability_Map'!$M$2:$M$200, "Active"), "Active")</f>
        <v>Active</v>
      </c>
    </row>
    <row r="1634" ht="15.75" customHeight="1">
      <c r="A1634" s="28" t="s">
        <v>1325</v>
      </c>
      <c r="B1634" s="28" t="s">
        <v>1326</v>
      </c>
      <c r="C1634" s="28" t="s">
        <v>8010</v>
      </c>
      <c r="D1634" s="28" t="s">
        <v>8926</v>
      </c>
      <c r="E1634" s="28" t="s">
        <v>1822</v>
      </c>
      <c r="F1634" s="40" t="s">
        <v>8011</v>
      </c>
      <c r="G1634" s="28" t="s">
        <v>8663</v>
      </c>
      <c r="H1634" s="42" t="s">
        <v>8672</v>
      </c>
      <c r="I1634" s="28" t="s">
        <v>8930</v>
      </c>
      <c r="J1634" s="28" t="s">
        <v>8674</v>
      </c>
      <c r="K1634" s="28" t="s">
        <v>9968</v>
      </c>
      <c r="L1634" s="28" t="s">
        <v>9965</v>
      </c>
      <c r="M1634" s="28" t="s">
        <v>9882</v>
      </c>
      <c r="N1634" s="28" t="s">
        <v>8933</v>
      </c>
      <c r="O1634" s="28" t="s">
        <v>9679</v>
      </c>
      <c r="P1634" s="29" t="str">
        <f t="array" ref="P1634">IFERROR(XLOOKUP(A1634, '2_Capability_Map'!$C$2:$C$200, '2_Capability_Map'!$M$2:$M$200, "Active"), "Active")</f>
        <v>Active</v>
      </c>
    </row>
    <row r="1635" ht="15.75" customHeight="1">
      <c r="A1635" s="28" t="s">
        <v>1364</v>
      </c>
      <c r="B1635" s="28" t="s">
        <v>1365</v>
      </c>
      <c r="C1635" s="28" t="s">
        <v>8160</v>
      </c>
      <c r="D1635" s="28" t="s">
        <v>8161</v>
      </c>
      <c r="E1635" s="28" t="s">
        <v>8754</v>
      </c>
      <c r="F1635" s="40" t="s">
        <v>8011</v>
      </c>
      <c r="G1635" s="28" t="s">
        <v>8663</v>
      </c>
      <c r="H1635" s="42" t="s">
        <v>8672</v>
      </c>
      <c r="I1635" s="28" t="s">
        <v>8755</v>
      </c>
      <c r="J1635" s="28" t="s">
        <v>8674</v>
      </c>
      <c r="K1635" s="28" t="s">
        <v>9969</v>
      </c>
      <c r="L1635" s="28" t="s">
        <v>9970</v>
      </c>
      <c r="M1635" s="28" t="s">
        <v>9882</v>
      </c>
      <c r="N1635" s="28" t="s">
        <v>8753</v>
      </c>
      <c r="O1635" s="28" t="s">
        <v>9679</v>
      </c>
      <c r="P1635" s="29" t="str">
        <f t="array" ref="P1635">IFERROR(XLOOKUP(A1635, '2_Capability_Map'!$C$2:$C$200, '2_Capability_Map'!$M$2:$M$200, "Active"), "Active")</f>
        <v>Active</v>
      </c>
    </row>
    <row r="1636" ht="15.75" customHeight="1">
      <c r="A1636" s="28" t="s">
        <v>1364</v>
      </c>
      <c r="B1636" s="28" t="s">
        <v>1365</v>
      </c>
      <c r="C1636" s="28" t="s">
        <v>8160</v>
      </c>
      <c r="D1636" s="28" t="s">
        <v>8161</v>
      </c>
      <c r="E1636" s="28" t="s">
        <v>8756</v>
      </c>
      <c r="F1636" s="40" t="s">
        <v>8011</v>
      </c>
      <c r="G1636" s="28" t="s">
        <v>8757</v>
      </c>
      <c r="H1636" s="42" t="s">
        <v>8758</v>
      </c>
      <c r="I1636" s="28" t="s">
        <v>8759</v>
      </c>
      <c r="J1636" s="28" t="s">
        <v>8674</v>
      </c>
      <c r="K1636" s="28" t="s">
        <v>9971</v>
      </c>
      <c r="L1636" s="28" t="s">
        <v>9970</v>
      </c>
      <c r="M1636" s="28" t="s">
        <v>9882</v>
      </c>
      <c r="N1636" s="28" t="s">
        <v>8753</v>
      </c>
      <c r="O1636" s="28" t="s">
        <v>9679</v>
      </c>
      <c r="P1636" s="29" t="str">
        <f t="array" ref="P1636">IFERROR(XLOOKUP(A1636, '2_Capability_Map'!$C$2:$C$200, '2_Capability_Map'!$M$2:$M$200, "Active"), "Active")</f>
        <v>Active</v>
      </c>
    </row>
    <row r="1637" ht="15.75" customHeight="1">
      <c r="A1637" s="28" t="s">
        <v>1364</v>
      </c>
      <c r="B1637" s="28" t="s">
        <v>1365</v>
      </c>
      <c r="C1637" s="28" t="s">
        <v>8160</v>
      </c>
      <c r="D1637" s="28" t="s">
        <v>8161</v>
      </c>
      <c r="E1637" s="28" t="s">
        <v>8941</v>
      </c>
      <c r="F1637" s="40" t="s">
        <v>8011</v>
      </c>
      <c r="G1637" s="28" t="s">
        <v>8736</v>
      </c>
      <c r="H1637" s="42" t="s">
        <v>8672</v>
      </c>
      <c r="I1637" s="28" t="s">
        <v>8942</v>
      </c>
      <c r="J1637" s="28" t="s">
        <v>8674</v>
      </c>
      <c r="K1637" s="28" t="s">
        <v>9972</v>
      </c>
      <c r="L1637" s="28" t="s">
        <v>9970</v>
      </c>
      <c r="M1637" s="28" t="s">
        <v>9882</v>
      </c>
      <c r="N1637" s="28" t="s">
        <v>8943</v>
      </c>
      <c r="O1637" s="28" t="s">
        <v>9679</v>
      </c>
      <c r="P1637" s="29" t="str">
        <f t="array" ref="P1637">IFERROR(XLOOKUP(A1637, '2_Capability_Map'!$C$2:$C$200, '2_Capability_Map'!$M$2:$M$200, "Active"), "Active")</f>
        <v>Active</v>
      </c>
    </row>
    <row r="1638" ht="15.75" customHeight="1">
      <c r="A1638" s="28" t="s">
        <v>1364</v>
      </c>
      <c r="B1638" s="28" t="s">
        <v>1365</v>
      </c>
      <c r="C1638" s="28" t="s">
        <v>8189</v>
      </c>
      <c r="D1638" s="28" t="s">
        <v>8190</v>
      </c>
      <c r="E1638" s="28" t="s">
        <v>9231</v>
      </c>
      <c r="F1638" s="40" t="s">
        <v>8011</v>
      </c>
      <c r="G1638" s="28" t="s">
        <v>8663</v>
      </c>
      <c r="H1638" s="42" t="s">
        <v>8758</v>
      </c>
      <c r="I1638" s="28" t="s">
        <v>9232</v>
      </c>
      <c r="J1638" s="28" t="s">
        <v>8674</v>
      </c>
      <c r="K1638" s="28" t="s">
        <v>9973</v>
      </c>
      <c r="L1638" s="28" t="s">
        <v>9974</v>
      </c>
      <c r="M1638" s="28" t="s">
        <v>9882</v>
      </c>
      <c r="N1638" s="28" t="s">
        <v>8038</v>
      </c>
      <c r="O1638" s="28" t="s">
        <v>9679</v>
      </c>
      <c r="P1638" s="29" t="str">
        <f t="array" ref="P1638">IFERROR(XLOOKUP(A1638, '2_Capability_Map'!$C$2:$C$200, '2_Capability_Map'!$M$2:$M$200, "Active"), "Active")</f>
        <v>Active</v>
      </c>
    </row>
    <row r="1639" ht="15.75" customHeight="1">
      <c r="A1639" s="28" t="s">
        <v>1364</v>
      </c>
      <c r="B1639" s="28" t="s">
        <v>1365</v>
      </c>
      <c r="C1639" s="28" t="s">
        <v>8189</v>
      </c>
      <c r="D1639" s="28" t="s">
        <v>8190</v>
      </c>
      <c r="E1639" s="28" t="s">
        <v>1881</v>
      </c>
      <c r="F1639" s="40" t="s">
        <v>8011</v>
      </c>
      <c r="G1639" s="28" t="s">
        <v>8663</v>
      </c>
      <c r="H1639" s="42" t="s">
        <v>8758</v>
      </c>
      <c r="I1639" s="28" t="s">
        <v>9229</v>
      </c>
      <c r="J1639" s="28" t="s">
        <v>8674</v>
      </c>
      <c r="K1639" s="28" t="s">
        <v>9975</v>
      </c>
      <c r="L1639" s="28" t="s">
        <v>9974</v>
      </c>
      <c r="M1639" s="28" t="s">
        <v>9882</v>
      </c>
      <c r="N1639" s="28" t="s">
        <v>8038</v>
      </c>
      <c r="O1639" s="28" t="s">
        <v>9679</v>
      </c>
      <c r="P1639" s="29" t="str">
        <f t="array" ref="P1639">IFERROR(XLOOKUP(A1639, '2_Capability_Map'!$C$2:$C$200, '2_Capability_Map'!$M$2:$M$200, "Active"), "Active")</f>
        <v>Active</v>
      </c>
    </row>
    <row r="1640" ht="15.75" customHeight="1">
      <c r="A1640" s="28" t="s">
        <v>1364</v>
      </c>
      <c r="B1640" s="28" t="s">
        <v>1365</v>
      </c>
      <c r="C1640" s="28" t="s">
        <v>8160</v>
      </c>
      <c r="D1640" s="28" t="s">
        <v>8161</v>
      </c>
      <c r="E1640" s="28" t="s">
        <v>8751</v>
      </c>
      <c r="F1640" s="40" t="s">
        <v>8011</v>
      </c>
      <c r="G1640" s="28" t="s">
        <v>8663</v>
      </c>
      <c r="H1640" s="42" t="s">
        <v>8672</v>
      </c>
      <c r="I1640" s="28" t="s">
        <v>8752</v>
      </c>
      <c r="J1640" s="28" t="s">
        <v>8674</v>
      </c>
      <c r="K1640" s="28" t="s">
        <v>9976</v>
      </c>
      <c r="L1640" s="28" t="s">
        <v>9977</v>
      </c>
      <c r="M1640" s="28" t="s">
        <v>9882</v>
      </c>
      <c r="N1640" s="28" t="s">
        <v>8753</v>
      </c>
      <c r="O1640" s="28" t="s">
        <v>9679</v>
      </c>
      <c r="P1640" s="29" t="str">
        <f t="array" ref="P1640">IFERROR(XLOOKUP(A1640, '2_Capability_Map'!$C$2:$C$200, '2_Capability_Map'!$M$2:$M$200, "Active"), "Active")</f>
        <v>Active</v>
      </c>
    </row>
    <row r="1641" ht="15.75" customHeight="1">
      <c r="A1641" s="28" t="s">
        <v>1364</v>
      </c>
      <c r="B1641" s="28" t="s">
        <v>1365</v>
      </c>
      <c r="C1641" s="28" t="s">
        <v>8160</v>
      </c>
      <c r="D1641" s="28" t="s">
        <v>8161</v>
      </c>
      <c r="E1641" s="28" t="s">
        <v>8937</v>
      </c>
      <c r="F1641" s="40" t="s">
        <v>8011</v>
      </c>
      <c r="G1641" s="28" t="s">
        <v>8663</v>
      </c>
      <c r="H1641" s="42" t="s">
        <v>8664</v>
      </c>
      <c r="I1641" s="28" t="s">
        <v>8938</v>
      </c>
      <c r="J1641" s="28" t="s">
        <v>8666</v>
      </c>
      <c r="K1641" s="28" t="s">
        <v>9978</v>
      </c>
      <c r="L1641" s="28" t="s">
        <v>9977</v>
      </c>
      <c r="M1641" s="28" t="s">
        <v>9882</v>
      </c>
      <c r="N1641" s="28" t="s">
        <v>8753</v>
      </c>
      <c r="O1641" s="28" t="s">
        <v>9679</v>
      </c>
      <c r="P1641" s="29" t="str">
        <f t="array" ref="P1641">IFERROR(XLOOKUP(A1641, '2_Capability_Map'!$C$2:$C$200, '2_Capability_Map'!$M$2:$M$200, "Active"), "Active")</f>
        <v>Active</v>
      </c>
    </row>
    <row r="1642" ht="15.75" customHeight="1">
      <c r="A1642" s="28" t="s">
        <v>1364</v>
      </c>
      <c r="B1642" s="28" t="s">
        <v>1365</v>
      </c>
      <c r="C1642" s="28" t="s">
        <v>8174</v>
      </c>
      <c r="D1642" s="28" t="s">
        <v>8175</v>
      </c>
      <c r="E1642" s="28" t="s">
        <v>9680</v>
      </c>
      <c r="F1642" s="40" t="s">
        <v>8011</v>
      </c>
      <c r="G1642" s="28" t="s">
        <v>8757</v>
      </c>
      <c r="H1642" s="42" t="s">
        <v>8672</v>
      </c>
      <c r="I1642" s="28" t="s">
        <v>9681</v>
      </c>
      <c r="J1642" s="28" t="s">
        <v>8674</v>
      </c>
      <c r="K1642" s="28" t="s">
        <v>9979</v>
      </c>
      <c r="L1642" s="28" t="s">
        <v>7403</v>
      </c>
      <c r="M1642" s="28" t="s">
        <v>9882</v>
      </c>
      <c r="N1642" s="28" t="s">
        <v>8038</v>
      </c>
      <c r="O1642" s="28" t="s">
        <v>9679</v>
      </c>
      <c r="P1642" s="29" t="str">
        <f t="array" ref="P1642">IFERROR(XLOOKUP(A1642, '2_Capability_Map'!$C$2:$C$200, '2_Capability_Map'!$M$2:$M$200, "Active"), "Active")</f>
        <v>Active</v>
      </c>
    </row>
    <row r="1643" ht="15.75" customHeight="1">
      <c r="A1643" s="28" t="s">
        <v>1364</v>
      </c>
      <c r="B1643" s="28" t="s">
        <v>1365</v>
      </c>
      <c r="C1643" s="28" t="s">
        <v>8174</v>
      </c>
      <c r="D1643" s="28" t="s">
        <v>8175</v>
      </c>
      <c r="E1643" s="28" t="s">
        <v>9689</v>
      </c>
      <c r="F1643" s="40" t="s">
        <v>8011</v>
      </c>
      <c r="G1643" s="28" t="s">
        <v>8736</v>
      </c>
      <c r="H1643" s="42" t="s">
        <v>8747</v>
      </c>
      <c r="I1643" s="28" t="s">
        <v>9690</v>
      </c>
      <c r="J1643" s="28" t="s">
        <v>8749</v>
      </c>
      <c r="K1643" s="28" t="s">
        <v>9980</v>
      </c>
      <c r="L1643" s="28" t="s">
        <v>7409</v>
      </c>
      <c r="M1643" s="28" t="s">
        <v>9882</v>
      </c>
      <c r="N1643" s="28" t="s">
        <v>8068</v>
      </c>
      <c r="O1643" s="28" t="s">
        <v>9679</v>
      </c>
      <c r="P1643" s="29" t="str">
        <f t="array" ref="P1643">IFERROR(XLOOKUP(A1643, '2_Capability_Map'!$C$2:$C$200, '2_Capability_Map'!$M$2:$M$200, "Active"), "Active")</f>
        <v>Active</v>
      </c>
    </row>
    <row r="1644" ht="15.75" customHeight="1">
      <c r="A1644" s="28" t="s">
        <v>1364</v>
      </c>
      <c r="B1644" s="28" t="s">
        <v>1365</v>
      </c>
      <c r="C1644" s="28" t="s">
        <v>8174</v>
      </c>
      <c r="D1644" s="28" t="s">
        <v>8175</v>
      </c>
      <c r="E1644" s="28" t="s">
        <v>9676</v>
      </c>
      <c r="F1644" s="40" t="s">
        <v>8011</v>
      </c>
      <c r="G1644" s="28" t="s">
        <v>8757</v>
      </c>
      <c r="H1644" s="42" t="s">
        <v>8672</v>
      </c>
      <c r="I1644" s="28" t="s">
        <v>9677</v>
      </c>
      <c r="J1644" s="28" t="s">
        <v>8674</v>
      </c>
      <c r="K1644" s="28" t="s">
        <v>9981</v>
      </c>
      <c r="L1644" s="28" t="s">
        <v>7403</v>
      </c>
      <c r="M1644" s="28" t="s">
        <v>9882</v>
      </c>
      <c r="N1644" s="28" t="s">
        <v>8186</v>
      </c>
      <c r="O1644" s="28" t="s">
        <v>9679</v>
      </c>
      <c r="P1644" s="29" t="str">
        <f t="array" ref="P1644">IFERROR(XLOOKUP(A1644, '2_Capability_Map'!$C$2:$C$200, '2_Capability_Map'!$M$2:$M$200, "Active"), "Active")</f>
        <v>Active</v>
      </c>
    </row>
    <row r="1645" ht="15.75" customHeight="1">
      <c r="A1645" s="28" t="s">
        <v>1364</v>
      </c>
      <c r="B1645" s="28" t="s">
        <v>1365</v>
      </c>
      <c r="C1645" s="28" t="s">
        <v>8174</v>
      </c>
      <c r="D1645" s="28" t="s">
        <v>8175</v>
      </c>
      <c r="E1645" s="28" t="s">
        <v>9682</v>
      </c>
      <c r="F1645" s="40" t="s">
        <v>8011</v>
      </c>
      <c r="G1645" s="28" t="s">
        <v>8757</v>
      </c>
      <c r="H1645" s="42" t="s">
        <v>8672</v>
      </c>
      <c r="I1645" s="28" t="s">
        <v>9683</v>
      </c>
      <c r="J1645" s="28" t="s">
        <v>8674</v>
      </c>
      <c r="K1645" s="28" t="s">
        <v>9982</v>
      </c>
      <c r="L1645" s="28" t="s">
        <v>7403</v>
      </c>
      <c r="M1645" s="28" t="s">
        <v>9882</v>
      </c>
      <c r="N1645" s="28" t="s">
        <v>9684</v>
      </c>
      <c r="O1645" s="28" t="s">
        <v>9679</v>
      </c>
      <c r="P1645" s="29" t="str">
        <f t="array" ref="P1645">IFERROR(XLOOKUP(A1645, '2_Capability_Map'!$C$2:$C$200, '2_Capability_Map'!$M$2:$M$200, "Active"), "Active")</f>
        <v>Active</v>
      </c>
    </row>
    <row r="1646" ht="15.75" customHeight="1">
      <c r="A1646" s="28" t="s">
        <v>1364</v>
      </c>
      <c r="B1646" s="28" t="s">
        <v>1365</v>
      </c>
      <c r="C1646" s="28" t="s">
        <v>8056</v>
      </c>
      <c r="D1646" s="28" t="s">
        <v>8734</v>
      </c>
      <c r="E1646" s="28" t="s">
        <v>8744</v>
      </c>
      <c r="F1646" s="40" t="s">
        <v>8011</v>
      </c>
      <c r="G1646" s="28" t="s">
        <v>8663</v>
      </c>
      <c r="H1646" s="42" t="s">
        <v>8672</v>
      </c>
      <c r="I1646" s="28" t="s">
        <v>8745</v>
      </c>
      <c r="J1646" s="28" t="s">
        <v>8674</v>
      </c>
      <c r="K1646" s="28" t="s">
        <v>9983</v>
      </c>
      <c r="L1646" s="28" t="s">
        <v>7415</v>
      </c>
      <c r="M1646" s="28" t="s">
        <v>9882</v>
      </c>
      <c r="N1646" s="28" t="s">
        <v>8743</v>
      </c>
      <c r="O1646" s="28" t="s">
        <v>9679</v>
      </c>
      <c r="P1646" s="29" t="str">
        <f t="array" ref="P1646">IFERROR(XLOOKUP(A1646, '2_Capability_Map'!$C$2:$C$200, '2_Capability_Map'!$M$2:$M$200, "Active"), "Active")</f>
        <v>Active</v>
      </c>
    </row>
    <row r="1647" ht="15.75" customHeight="1">
      <c r="A1647" s="28" t="s">
        <v>1364</v>
      </c>
      <c r="B1647" s="28" t="s">
        <v>1365</v>
      </c>
      <c r="C1647" s="28" t="s">
        <v>8116</v>
      </c>
      <c r="D1647" s="28" t="s">
        <v>8727</v>
      </c>
      <c r="E1647" s="28" t="s">
        <v>1527</v>
      </c>
      <c r="F1647" s="40" t="s">
        <v>8011</v>
      </c>
      <c r="G1647" s="28" t="s">
        <v>8663</v>
      </c>
      <c r="H1647" s="42" t="s">
        <v>8672</v>
      </c>
      <c r="I1647" s="28" t="s">
        <v>8728</v>
      </c>
      <c r="J1647" s="28" t="s">
        <v>8674</v>
      </c>
      <c r="K1647" s="28" t="s">
        <v>9984</v>
      </c>
      <c r="L1647" s="28" t="s">
        <v>7415</v>
      </c>
      <c r="M1647" s="28" t="s">
        <v>9882</v>
      </c>
      <c r="N1647" s="28" t="s">
        <v>8038</v>
      </c>
      <c r="O1647" s="28" t="s">
        <v>9679</v>
      </c>
      <c r="P1647" s="29" t="str">
        <f t="array" ref="P1647">IFERROR(XLOOKUP(A1647, '2_Capability_Map'!$C$2:$C$200, '2_Capability_Map'!$M$2:$M$200, "Active"), "Active")</f>
        <v>Active</v>
      </c>
    </row>
    <row r="1648" ht="15.75" customHeight="1">
      <c r="A1648" s="28" t="s">
        <v>1364</v>
      </c>
      <c r="B1648" s="28" t="s">
        <v>1365</v>
      </c>
      <c r="C1648" s="28" t="s">
        <v>8116</v>
      </c>
      <c r="D1648" s="28" t="s">
        <v>8727</v>
      </c>
      <c r="E1648" s="28" t="s">
        <v>1555</v>
      </c>
      <c r="F1648" s="40" t="s">
        <v>8011</v>
      </c>
      <c r="G1648" s="28" t="s">
        <v>8663</v>
      </c>
      <c r="H1648" s="42" t="s">
        <v>8672</v>
      </c>
      <c r="I1648" s="28" t="s">
        <v>8730</v>
      </c>
      <c r="J1648" s="28" t="s">
        <v>8674</v>
      </c>
      <c r="K1648" s="28" t="s">
        <v>9985</v>
      </c>
      <c r="L1648" s="28" t="s">
        <v>7415</v>
      </c>
      <c r="M1648" s="28" t="s">
        <v>9882</v>
      </c>
      <c r="N1648" s="28" t="s">
        <v>8038</v>
      </c>
      <c r="O1648" s="28" t="s">
        <v>9679</v>
      </c>
      <c r="P1648" s="29" t="str">
        <f t="array" ref="P1648">IFERROR(XLOOKUP(A1648, '2_Capability_Map'!$C$2:$C$200, '2_Capability_Map'!$M$2:$M$200, "Active"), "Active")</f>
        <v>Active</v>
      </c>
    </row>
    <row r="1649" ht="15.75" customHeight="1">
      <c r="A1649" s="28" t="s">
        <v>1364</v>
      </c>
      <c r="B1649" s="28" t="s">
        <v>1365</v>
      </c>
      <c r="C1649" s="28" t="s">
        <v>8116</v>
      </c>
      <c r="D1649" s="28" t="s">
        <v>8727</v>
      </c>
      <c r="E1649" s="28" t="s">
        <v>8732</v>
      </c>
      <c r="F1649" s="40" t="s">
        <v>8011</v>
      </c>
      <c r="G1649" s="28" t="s">
        <v>8663</v>
      </c>
      <c r="H1649" s="42" t="s">
        <v>8672</v>
      </c>
      <c r="I1649" s="28" t="s">
        <v>8733</v>
      </c>
      <c r="J1649" s="28" t="s">
        <v>8674</v>
      </c>
      <c r="K1649" s="28" t="s">
        <v>9986</v>
      </c>
      <c r="L1649" s="28" t="s">
        <v>7415</v>
      </c>
      <c r="M1649" s="28" t="s">
        <v>9882</v>
      </c>
      <c r="N1649" s="28" t="s">
        <v>8038</v>
      </c>
      <c r="O1649" s="28" t="s">
        <v>9679</v>
      </c>
      <c r="P1649" s="29" t="str">
        <f t="array" ref="P1649">IFERROR(XLOOKUP(A1649, '2_Capability_Map'!$C$2:$C$200, '2_Capability_Map'!$M$2:$M$200, "Active"), "Active")</f>
        <v>Active</v>
      </c>
    </row>
    <row r="1650" ht="15.75" customHeight="1">
      <c r="A1650" s="28" t="s">
        <v>1364</v>
      </c>
      <c r="B1650" s="28" t="s">
        <v>1365</v>
      </c>
      <c r="C1650" s="28" t="s">
        <v>8635</v>
      </c>
      <c r="D1650" s="28" t="s">
        <v>8636</v>
      </c>
      <c r="E1650" s="28" t="s">
        <v>9784</v>
      </c>
      <c r="F1650" s="40" t="s">
        <v>8595</v>
      </c>
      <c r="G1650" s="28" t="s">
        <v>8736</v>
      </c>
      <c r="H1650" s="42" t="s">
        <v>9225</v>
      </c>
      <c r="I1650" s="28" t="s">
        <v>9785</v>
      </c>
      <c r="J1650" s="28" t="s">
        <v>9786</v>
      </c>
      <c r="K1650" s="28" t="s">
        <v>9987</v>
      </c>
      <c r="L1650" s="28" t="s">
        <v>7415</v>
      </c>
      <c r="M1650" s="28" t="s">
        <v>9882</v>
      </c>
      <c r="N1650" s="28" t="s">
        <v>9789</v>
      </c>
      <c r="O1650" s="28" t="s">
        <v>9679</v>
      </c>
      <c r="P1650" s="29" t="str">
        <f t="array" ref="P1650">IFERROR(XLOOKUP(A1650, '2_Capability_Map'!$C$2:$C$200, '2_Capability_Map'!$M$2:$M$200, "Active"), "Active")</f>
        <v>Active</v>
      </c>
    </row>
    <row r="1651" ht="15.75" customHeight="1">
      <c r="A1651" s="28" t="s">
        <v>1364</v>
      </c>
      <c r="B1651" s="28" t="s">
        <v>1365</v>
      </c>
      <c r="C1651" s="28" t="s">
        <v>8635</v>
      </c>
      <c r="D1651" s="28" t="s">
        <v>8636</v>
      </c>
      <c r="E1651" s="28" t="s">
        <v>9790</v>
      </c>
      <c r="F1651" s="40" t="s">
        <v>8595</v>
      </c>
      <c r="G1651" s="28" t="s">
        <v>8736</v>
      </c>
      <c r="H1651" s="42" t="s">
        <v>8747</v>
      </c>
      <c r="I1651" s="28" t="s">
        <v>9791</v>
      </c>
      <c r="J1651" s="28" t="s">
        <v>9786</v>
      </c>
      <c r="K1651" s="28" t="s">
        <v>9988</v>
      </c>
      <c r="L1651" s="28" t="s">
        <v>9989</v>
      </c>
      <c r="M1651" s="28" t="s">
        <v>9882</v>
      </c>
      <c r="N1651" s="28" t="s">
        <v>9793</v>
      </c>
      <c r="O1651" s="28" t="s">
        <v>9679</v>
      </c>
      <c r="P1651" s="29" t="str">
        <f t="array" ref="P1651">IFERROR(XLOOKUP(A1651, '2_Capability_Map'!$C$2:$C$200, '2_Capability_Map'!$M$2:$M$200, "Active"), "Active")</f>
        <v>Active</v>
      </c>
    </row>
    <row r="1652" ht="15.75" customHeight="1">
      <c r="A1652" s="28" t="s">
        <v>1364</v>
      </c>
      <c r="B1652" s="28" t="s">
        <v>1365</v>
      </c>
      <c r="C1652" s="28" t="s">
        <v>8189</v>
      </c>
      <c r="D1652" s="28" t="s">
        <v>8190</v>
      </c>
      <c r="E1652" s="28" t="s">
        <v>9111</v>
      </c>
      <c r="F1652" s="40" t="s">
        <v>8011</v>
      </c>
      <c r="G1652" s="28" t="s">
        <v>8663</v>
      </c>
      <c r="H1652" s="42" t="s">
        <v>8664</v>
      </c>
      <c r="I1652" s="28" t="s">
        <v>9112</v>
      </c>
      <c r="J1652" s="28" t="s">
        <v>8666</v>
      </c>
      <c r="K1652" s="28" t="s">
        <v>9990</v>
      </c>
      <c r="L1652" s="28" t="s">
        <v>9991</v>
      </c>
      <c r="M1652" s="28" t="s">
        <v>9882</v>
      </c>
      <c r="N1652" s="28" t="s">
        <v>8038</v>
      </c>
      <c r="O1652" s="28" t="s">
        <v>9679</v>
      </c>
      <c r="P1652" s="29" t="str">
        <f t="array" ref="P1652">IFERROR(XLOOKUP(A1652, '2_Capability_Map'!$C$2:$C$200, '2_Capability_Map'!$M$2:$M$200, "Active"), "Active")</f>
        <v>Active</v>
      </c>
    </row>
    <row r="1653" ht="15.75" customHeight="1">
      <c r="A1653" s="28" t="s">
        <v>1364</v>
      </c>
      <c r="B1653" s="28" t="s">
        <v>1365</v>
      </c>
      <c r="C1653" s="28" t="s">
        <v>8146</v>
      </c>
      <c r="D1653" s="28" t="s">
        <v>9234</v>
      </c>
      <c r="E1653" s="28" t="s">
        <v>9235</v>
      </c>
      <c r="F1653" s="40" t="s">
        <v>8011</v>
      </c>
      <c r="G1653" s="28" t="s">
        <v>8663</v>
      </c>
      <c r="H1653" s="42" t="s">
        <v>8664</v>
      </c>
      <c r="I1653" s="28" t="s">
        <v>9236</v>
      </c>
      <c r="J1653" s="28" t="s">
        <v>8666</v>
      </c>
      <c r="K1653" s="28" t="s">
        <v>9992</v>
      </c>
      <c r="L1653" s="28" t="s">
        <v>9991</v>
      </c>
      <c r="M1653" s="28" t="s">
        <v>9882</v>
      </c>
      <c r="N1653" s="28" t="s">
        <v>8023</v>
      </c>
      <c r="O1653" s="28" t="s">
        <v>9679</v>
      </c>
      <c r="P1653" s="29" t="str">
        <f t="array" ref="P1653">IFERROR(XLOOKUP(A1653, '2_Capability_Map'!$C$2:$C$200, '2_Capability_Map'!$M$2:$M$200, "Active"), "Active")</f>
        <v>Active</v>
      </c>
    </row>
    <row r="1654" ht="15.75" customHeight="1">
      <c r="A1654" s="28" t="s">
        <v>1364</v>
      </c>
      <c r="B1654" s="28" t="s">
        <v>1365</v>
      </c>
      <c r="C1654" s="28" t="s">
        <v>8146</v>
      </c>
      <c r="D1654" s="28" t="s">
        <v>9234</v>
      </c>
      <c r="E1654" s="28" t="s">
        <v>9242</v>
      </c>
      <c r="F1654" s="40" t="s">
        <v>8011</v>
      </c>
      <c r="G1654" s="28" t="s">
        <v>8663</v>
      </c>
      <c r="H1654" s="42" t="s">
        <v>8672</v>
      </c>
      <c r="I1654" s="28" t="s">
        <v>9243</v>
      </c>
      <c r="J1654" s="28" t="s">
        <v>8674</v>
      </c>
      <c r="K1654" s="28" t="s">
        <v>9993</v>
      </c>
      <c r="L1654" s="28" t="s">
        <v>9991</v>
      </c>
      <c r="M1654" s="28" t="s">
        <v>9882</v>
      </c>
      <c r="N1654" s="28" t="s">
        <v>8933</v>
      </c>
      <c r="O1654" s="28" t="s">
        <v>9679</v>
      </c>
      <c r="P1654" s="29" t="str">
        <f t="array" ref="P1654">IFERROR(XLOOKUP(A1654, '2_Capability_Map'!$C$2:$C$200, '2_Capability_Map'!$M$2:$M$200, "Active"), "Active")</f>
        <v>Active</v>
      </c>
    </row>
    <row r="1655" ht="15.75" customHeight="1">
      <c r="A1655" s="28" t="s">
        <v>1364</v>
      </c>
      <c r="B1655" s="28" t="s">
        <v>1365</v>
      </c>
      <c r="C1655" s="28" t="s">
        <v>8010</v>
      </c>
      <c r="D1655" s="28" t="s">
        <v>8926</v>
      </c>
      <c r="E1655" s="28" t="s">
        <v>1822</v>
      </c>
      <c r="F1655" s="40" t="s">
        <v>8011</v>
      </c>
      <c r="G1655" s="28" t="s">
        <v>8663</v>
      </c>
      <c r="H1655" s="42" t="s">
        <v>8672</v>
      </c>
      <c r="I1655" s="28" t="s">
        <v>8930</v>
      </c>
      <c r="J1655" s="28" t="s">
        <v>8674</v>
      </c>
      <c r="K1655" s="28" t="s">
        <v>9994</v>
      </c>
      <c r="L1655" s="28" t="s">
        <v>9991</v>
      </c>
      <c r="M1655" s="28" t="s">
        <v>9882</v>
      </c>
      <c r="N1655" s="28" t="s">
        <v>8933</v>
      </c>
      <c r="O1655" s="28" t="s">
        <v>9679</v>
      </c>
      <c r="P1655" s="29" t="str">
        <f t="array" ref="P1655">IFERROR(XLOOKUP(A1655, '2_Capability_Map'!$C$2:$C$200, '2_Capability_Map'!$M$2:$M$200, "Active"), "Active")</f>
        <v>Active</v>
      </c>
    </row>
    <row r="1656" ht="15.75" customHeight="1">
      <c r="A1656" s="28" t="s">
        <v>726</v>
      </c>
      <c r="B1656" s="28" t="s">
        <v>727</v>
      </c>
      <c r="C1656" s="28" t="s">
        <v>8131</v>
      </c>
      <c r="D1656" s="28" t="s">
        <v>8132</v>
      </c>
      <c r="E1656" s="28" t="s">
        <v>9026</v>
      </c>
      <c r="F1656" s="40" t="s">
        <v>8011</v>
      </c>
      <c r="G1656" s="28" t="s">
        <v>8663</v>
      </c>
      <c r="H1656" s="42" t="s">
        <v>8672</v>
      </c>
      <c r="I1656" s="28" t="s">
        <v>9027</v>
      </c>
      <c r="J1656" s="28" t="s">
        <v>8674</v>
      </c>
      <c r="K1656" s="28" t="s">
        <v>9995</v>
      </c>
      <c r="L1656" s="28" t="s">
        <v>9996</v>
      </c>
      <c r="M1656" s="28" t="s">
        <v>9882</v>
      </c>
      <c r="N1656" s="28" t="s">
        <v>9024</v>
      </c>
      <c r="O1656" s="28" t="s">
        <v>9679</v>
      </c>
      <c r="P1656" s="29" t="str">
        <f t="array" ref="P1656">IFERROR(XLOOKUP(A1656, '2_Capability_Map'!$C$2:$C$200, '2_Capability_Map'!$M$2:$M$200, "Active"), "Active")</f>
        <v>Active</v>
      </c>
    </row>
    <row r="1657" ht="15.75" customHeight="1">
      <c r="A1657" s="28" t="s">
        <v>726</v>
      </c>
      <c r="B1657" s="28" t="s">
        <v>727</v>
      </c>
      <c r="C1657" s="28" t="s">
        <v>8131</v>
      </c>
      <c r="D1657" s="28" t="s">
        <v>8132</v>
      </c>
      <c r="E1657" s="28" t="s">
        <v>3026</v>
      </c>
      <c r="F1657" s="40" t="s">
        <v>8011</v>
      </c>
      <c r="G1657" s="28" t="s">
        <v>8663</v>
      </c>
      <c r="H1657" s="42" t="s">
        <v>8672</v>
      </c>
      <c r="I1657" s="28" t="s">
        <v>9025</v>
      </c>
      <c r="J1657" s="28" t="s">
        <v>8674</v>
      </c>
      <c r="K1657" s="28" t="s">
        <v>9997</v>
      </c>
      <c r="L1657" s="28" t="s">
        <v>9996</v>
      </c>
      <c r="M1657" s="28" t="s">
        <v>9882</v>
      </c>
      <c r="N1657" s="28" t="s">
        <v>9024</v>
      </c>
      <c r="O1657" s="28" t="s">
        <v>9679</v>
      </c>
      <c r="P1657" s="29" t="str">
        <f t="array" ref="P1657">IFERROR(XLOOKUP(A1657, '2_Capability_Map'!$C$2:$C$200, '2_Capability_Map'!$M$2:$M$200, "Active"), "Active")</f>
        <v>Active</v>
      </c>
    </row>
    <row r="1658" ht="15.75" customHeight="1">
      <c r="A1658" s="28" t="s">
        <v>726</v>
      </c>
      <c r="B1658" s="28" t="s">
        <v>727</v>
      </c>
      <c r="C1658" s="28" t="s">
        <v>8131</v>
      </c>
      <c r="D1658" s="28" t="s">
        <v>8132</v>
      </c>
      <c r="E1658" s="28" t="s">
        <v>9028</v>
      </c>
      <c r="F1658" s="40" t="s">
        <v>8011</v>
      </c>
      <c r="G1658" s="28" t="s">
        <v>8663</v>
      </c>
      <c r="H1658" s="42" t="s">
        <v>8672</v>
      </c>
      <c r="I1658" s="28" t="s">
        <v>9029</v>
      </c>
      <c r="J1658" s="28" t="s">
        <v>8674</v>
      </c>
      <c r="K1658" s="28" t="s">
        <v>9998</v>
      </c>
      <c r="L1658" s="28" t="s">
        <v>9996</v>
      </c>
      <c r="M1658" s="28" t="s">
        <v>9882</v>
      </c>
      <c r="N1658" s="28" t="s">
        <v>9024</v>
      </c>
      <c r="O1658" s="28" t="s">
        <v>9679</v>
      </c>
      <c r="P1658" s="29" t="str">
        <f t="array" ref="P1658">IFERROR(XLOOKUP(A1658, '2_Capability_Map'!$C$2:$C$200, '2_Capability_Map'!$M$2:$M$200, "Active"), "Active")</f>
        <v>Active</v>
      </c>
    </row>
    <row r="1659" ht="15.75" customHeight="1">
      <c r="A1659" s="28" t="s">
        <v>726</v>
      </c>
      <c r="B1659" s="28" t="s">
        <v>727</v>
      </c>
      <c r="C1659" s="28" t="s">
        <v>8131</v>
      </c>
      <c r="D1659" s="28" t="s">
        <v>8132</v>
      </c>
      <c r="E1659" s="28" t="s">
        <v>9021</v>
      </c>
      <c r="F1659" s="40" t="s">
        <v>8011</v>
      </c>
      <c r="G1659" s="28" t="s">
        <v>8663</v>
      </c>
      <c r="H1659" s="42" t="s">
        <v>8672</v>
      </c>
      <c r="I1659" s="28" t="s">
        <v>9022</v>
      </c>
      <c r="J1659" s="28" t="s">
        <v>8674</v>
      </c>
      <c r="K1659" s="28" t="s">
        <v>9999</v>
      </c>
      <c r="L1659" s="28" t="s">
        <v>10000</v>
      </c>
      <c r="M1659" s="28" t="s">
        <v>9882</v>
      </c>
      <c r="N1659" s="28" t="s">
        <v>9024</v>
      </c>
      <c r="O1659" s="28" t="s">
        <v>9679</v>
      </c>
      <c r="P1659" s="29" t="str">
        <f t="array" ref="P1659">IFERROR(XLOOKUP(A1659, '2_Capability_Map'!$C$2:$C$200, '2_Capability_Map'!$M$2:$M$200, "Active"), "Active")</f>
        <v>Active</v>
      </c>
    </row>
    <row r="1660" ht="15.75" customHeight="1">
      <c r="A1660" s="28" t="s">
        <v>726</v>
      </c>
      <c r="B1660" s="28" t="s">
        <v>727</v>
      </c>
      <c r="C1660" s="28" t="s">
        <v>8146</v>
      </c>
      <c r="D1660" s="28" t="s">
        <v>9234</v>
      </c>
      <c r="E1660" s="28" t="s">
        <v>9240</v>
      </c>
      <c r="F1660" s="40" t="s">
        <v>8011</v>
      </c>
      <c r="G1660" s="28" t="s">
        <v>8663</v>
      </c>
      <c r="H1660" s="42" t="s">
        <v>8664</v>
      </c>
      <c r="I1660" s="28" t="s">
        <v>9241</v>
      </c>
      <c r="J1660" s="28" t="s">
        <v>8666</v>
      </c>
      <c r="K1660" s="28" t="s">
        <v>10001</v>
      </c>
      <c r="L1660" s="28" t="s">
        <v>9996</v>
      </c>
      <c r="M1660" s="28" t="s">
        <v>9882</v>
      </c>
      <c r="N1660" s="28" t="s">
        <v>8023</v>
      </c>
      <c r="O1660" s="28" t="s">
        <v>9679</v>
      </c>
      <c r="P1660" s="29" t="str">
        <f t="array" ref="P1660">IFERROR(XLOOKUP(A1660, '2_Capability_Map'!$C$2:$C$200, '2_Capability_Map'!$M$2:$M$200, "Active"), "Active")</f>
        <v>Active</v>
      </c>
    </row>
    <row r="1661" ht="15.75" customHeight="1">
      <c r="A1661" s="28" t="s">
        <v>726</v>
      </c>
      <c r="B1661" s="28" t="s">
        <v>727</v>
      </c>
      <c r="C1661" s="28" t="s">
        <v>8010</v>
      </c>
      <c r="D1661" s="28" t="s">
        <v>8926</v>
      </c>
      <c r="E1661" s="28" t="s">
        <v>8927</v>
      </c>
      <c r="F1661" s="40" t="s">
        <v>8011</v>
      </c>
      <c r="G1661" s="28" t="s">
        <v>8663</v>
      </c>
      <c r="H1661" s="42" t="s">
        <v>8672</v>
      </c>
      <c r="I1661" s="28" t="s">
        <v>8928</v>
      </c>
      <c r="J1661" s="28" t="s">
        <v>8674</v>
      </c>
      <c r="K1661" s="28" t="s">
        <v>10002</v>
      </c>
      <c r="L1661" s="28" t="s">
        <v>10003</v>
      </c>
      <c r="M1661" s="28" t="s">
        <v>9882</v>
      </c>
      <c r="N1661" s="28" t="s">
        <v>8023</v>
      </c>
      <c r="O1661" s="28" t="s">
        <v>9679</v>
      </c>
      <c r="P1661" s="29" t="str">
        <f t="array" ref="P1661">IFERROR(XLOOKUP(A1661, '2_Capability_Map'!$C$2:$C$200, '2_Capability_Map'!$M$2:$M$200, "Active"), "Active")</f>
        <v>Active</v>
      </c>
    </row>
    <row r="1662" ht="15.75" customHeight="1">
      <c r="A1662" s="28" t="s">
        <v>726</v>
      </c>
      <c r="B1662" s="28" t="s">
        <v>727</v>
      </c>
      <c r="C1662" s="28" t="s">
        <v>8116</v>
      </c>
      <c r="D1662" s="28" t="s">
        <v>8727</v>
      </c>
      <c r="E1662" s="28" t="s">
        <v>1527</v>
      </c>
      <c r="F1662" s="40" t="s">
        <v>8011</v>
      </c>
      <c r="G1662" s="28" t="s">
        <v>8663</v>
      </c>
      <c r="H1662" s="42" t="s">
        <v>8672</v>
      </c>
      <c r="I1662" s="28" t="s">
        <v>8728</v>
      </c>
      <c r="J1662" s="28" t="s">
        <v>8674</v>
      </c>
      <c r="K1662" s="28" t="s">
        <v>10004</v>
      </c>
      <c r="L1662" s="28" t="s">
        <v>10005</v>
      </c>
      <c r="M1662" s="28" t="s">
        <v>9882</v>
      </c>
      <c r="N1662" s="28" t="s">
        <v>8038</v>
      </c>
      <c r="O1662" s="28" t="s">
        <v>9679</v>
      </c>
      <c r="P1662" s="29" t="str">
        <f t="array" ref="P1662">IFERROR(XLOOKUP(A1662, '2_Capability_Map'!$C$2:$C$200, '2_Capability_Map'!$M$2:$M$200, "Active"), "Active")</f>
        <v>Active</v>
      </c>
    </row>
    <row r="1663" ht="15.75" customHeight="1">
      <c r="A1663" s="28" t="s">
        <v>726</v>
      </c>
      <c r="B1663" s="28" t="s">
        <v>727</v>
      </c>
      <c r="C1663" s="28" t="s">
        <v>8116</v>
      </c>
      <c r="D1663" s="28" t="s">
        <v>8727</v>
      </c>
      <c r="E1663" s="28" t="s">
        <v>1555</v>
      </c>
      <c r="F1663" s="40" t="s">
        <v>8011</v>
      </c>
      <c r="G1663" s="28" t="s">
        <v>8663</v>
      </c>
      <c r="H1663" s="42" t="s">
        <v>8672</v>
      </c>
      <c r="I1663" s="28" t="s">
        <v>8730</v>
      </c>
      <c r="J1663" s="28" t="s">
        <v>8674</v>
      </c>
      <c r="K1663" s="28" t="s">
        <v>10006</v>
      </c>
      <c r="L1663" s="28" t="s">
        <v>10005</v>
      </c>
      <c r="M1663" s="28" t="s">
        <v>9882</v>
      </c>
      <c r="N1663" s="28" t="s">
        <v>8038</v>
      </c>
      <c r="O1663" s="28" t="s">
        <v>9679</v>
      </c>
      <c r="P1663" s="29" t="str">
        <f t="array" ref="P1663">IFERROR(XLOOKUP(A1663, '2_Capability_Map'!$C$2:$C$200, '2_Capability_Map'!$M$2:$M$200, "Active"), "Active")</f>
        <v>Active</v>
      </c>
    </row>
    <row r="1664" ht="15.75" customHeight="1">
      <c r="A1664" s="28" t="s">
        <v>726</v>
      </c>
      <c r="B1664" s="28" t="s">
        <v>727</v>
      </c>
      <c r="C1664" s="28" t="s">
        <v>8116</v>
      </c>
      <c r="D1664" s="28" t="s">
        <v>8727</v>
      </c>
      <c r="E1664" s="28" t="s">
        <v>8732</v>
      </c>
      <c r="F1664" s="40" t="s">
        <v>8011</v>
      </c>
      <c r="G1664" s="28" t="s">
        <v>8663</v>
      </c>
      <c r="H1664" s="42" t="s">
        <v>8672</v>
      </c>
      <c r="I1664" s="28" t="s">
        <v>8733</v>
      </c>
      <c r="J1664" s="28" t="s">
        <v>8674</v>
      </c>
      <c r="K1664" s="28" t="s">
        <v>10007</v>
      </c>
      <c r="L1664" s="28" t="s">
        <v>10005</v>
      </c>
      <c r="M1664" s="28" t="s">
        <v>9882</v>
      </c>
      <c r="N1664" s="28" t="s">
        <v>8038</v>
      </c>
      <c r="O1664" s="28" t="s">
        <v>9679</v>
      </c>
      <c r="P1664" s="29" t="str">
        <f t="array" ref="P1664">IFERROR(XLOOKUP(A1664, '2_Capability_Map'!$C$2:$C$200, '2_Capability_Map'!$M$2:$M$200, "Active"), "Active")</f>
        <v>Active</v>
      </c>
    </row>
    <row r="1665" ht="15.75" customHeight="1">
      <c r="A1665" s="28" t="s">
        <v>726</v>
      </c>
      <c r="B1665" s="28" t="s">
        <v>727</v>
      </c>
      <c r="C1665" s="28" t="s">
        <v>8635</v>
      </c>
      <c r="D1665" s="28" t="s">
        <v>8636</v>
      </c>
      <c r="E1665" s="28" t="s">
        <v>9784</v>
      </c>
      <c r="F1665" s="40" t="s">
        <v>8595</v>
      </c>
      <c r="G1665" s="28" t="s">
        <v>8736</v>
      </c>
      <c r="H1665" s="42" t="s">
        <v>9225</v>
      </c>
      <c r="I1665" s="28" t="s">
        <v>9785</v>
      </c>
      <c r="J1665" s="28" t="s">
        <v>9786</v>
      </c>
      <c r="K1665" s="28" t="s">
        <v>10008</v>
      </c>
      <c r="L1665" s="28" t="s">
        <v>10005</v>
      </c>
      <c r="M1665" s="28" t="s">
        <v>9882</v>
      </c>
      <c r="N1665" s="28" t="s">
        <v>9789</v>
      </c>
      <c r="O1665" s="28" t="s">
        <v>9679</v>
      </c>
      <c r="P1665" s="29" t="str">
        <f t="array" ref="P1665">IFERROR(XLOOKUP(A1665, '2_Capability_Map'!$C$2:$C$200, '2_Capability_Map'!$M$2:$M$200, "Active"), "Active")</f>
        <v>Active</v>
      </c>
    </row>
    <row r="1666" ht="15.75" customHeight="1">
      <c r="A1666" s="28" t="s">
        <v>726</v>
      </c>
      <c r="B1666" s="28" t="s">
        <v>727</v>
      </c>
      <c r="C1666" s="28" t="s">
        <v>8635</v>
      </c>
      <c r="D1666" s="28" t="s">
        <v>8636</v>
      </c>
      <c r="E1666" s="28" t="s">
        <v>9790</v>
      </c>
      <c r="F1666" s="40" t="s">
        <v>8595</v>
      </c>
      <c r="G1666" s="28" t="s">
        <v>8736</v>
      </c>
      <c r="H1666" s="42" t="s">
        <v>8747</v>
      </c>
      <c r="I1666" s="28" t="s">
        <v>9791</v>
      </c>
      <c r="J1666" s="28" t="s">
        <v>9786</v>
      </c>
      <c r="K1666" s="28" t="s">
        <v>10009</v>
      </c>
      <c r="L1666" s="28" t="s">
        <v>10005</v>
      </c>
      <c r="M1666" s="28" t="s">
        <v>9882</v>
      </c>
      <c r="N1666" s="28" t="s">
        <v>9793</v>
      </c>
      <c r="O1666" s="28" t="s">
        <v>9679</v>
      </c>
      <c r="P1666" s="29" t="str">
        <f t="array" ref="P1666">IFERROR(XLOOKUP(A1666, '2_Capability_Map'!$C$2:$C$200, '2_Capability_Map'!$M$2:$M$200, "Active"), "Active")</f>
        <v>Active</v>
      </c>
    </row>
    <row r="1667" ht="15.75" customHeight="1">
      <c r="A1667" s="28" t="s">
        <v>726</v>
      </c>
      <c r="B1667" s="28" t="s">
        <v>727</v>
      </c>
      <c r="C1667" s="28" t="s">
        <v>8160</v>
      </c>
      <c r="D1667" s="28" t="s">
        <v>8161</v>
      </c>
      <c r="E1667" s="28" t="s">
        <v>8754</v>
      </c>
      <c r="F1667" s="40" t="s">
        <v>8011</v>
      </c>
      <c r="G1667" s="28" t="s">
        <v>8663</v>
      </c>
      <c r="H1667" s="42" t="s">
        <v>8672</v>
      </c>
      <c r="I1667" s="28" t="s">
        <v>8755</v>
      </c>
      <c r="J1667" s="28" t="s">
        <v>8674</v>
      </c>
      <c r="K1667" s="28" t="s">
        <v>10010</v>
      </c>
      <c r="L1667" s="28" t="s">
        <v>1534</v>
      </c>
      <c r="M1667" s="28" t="s">
        <v>9882</v>
      </c>
      <c r="N1667" s="28" t="s">
        <v>8753</v>
      </c>
      <c r="O1667" s="28" t="s">
        <v>9679</v>
      </c>
      <c r="P1667" s="29" t="str">
        <f t="array" ref="P1667">IFERROR(XLOOKUP(A1667, '2_Capability_Map'!$C$2:$C$200, '2_Capability_Map'!$M$2:$M$200, "Active"), "Active")</f>
        <v>Active</v>
      </c>
    </row>
    <row r="1668" ht="15.75" customHeight="1">
      <c r="A1668" s="28" t="s">
        <v>726</v>
      </c>
      <c r="B1668" s="28" t="s">
        <v>727</v>
      </c>
      <c r="C1668" s="28" t="s">
        <v>8160</v>
      </c>
      <c r="D1668" s="28" t="s">
        <v>8161</v>
      </c>
      <c r="E1668" s="28" t="s">
        <v>8937</v>
      </c>
      <c r="F1668" s="40" t="s">
        <v>8011</v>
      </c>
      <c r="G1668" s="28" t="s">
        <v>8663</v>
      </c>
      <c r="H1668" s="42" t="s">
        <v>8664</v>
      </c>
      <c r="I1668" s="28" t="s">
        <v>8938</v>
      </c>
      <c r="J1668" s="28" t="s">
        <v>8666</v>
      </c>
      <c r="K1668" s="28" t="s">
        <v>10011</v>
      </c>
      <c r="L1668" s="28" t="s">
        <v>10012</v>
      </c>
      <c r="M1668" s="28" t="s">
        <v>9882</v>
      </c>
      <c r="N1668" s="28" t="s">
        <v>8753</v>
      </c>
      <c r="O1668" s="28" t="s">
        <v>9679</v>
      </c>
      <c r="P1668" s="29" t="str">
        <f t="array" ref="P1668">IFERROR(XLOOKUP(A1668, '2_Capability_Map'!$C$2:$C$200, '2_Capability_Map'!$M$2:$M$200, "Active"), "Active")</f>
        <v>Active</v>
      </c>
    </row>
    <row r="1669" ht="15.75" customHeight="1">
      <c r="A1669" s="28" t="s">
        <v>726</v>
      </c>
      <c r="B1669" s="28" t="s">
        <v>727</v>
      </c>
      <c r="C1669" s="28" t="s">
        <v>8160</v>
      </c>
      <c r="D1669" s="28" t="s">
        <v>8161</v>
      </c>
      <c r="E1669" s="28" t="s">
        <v>8751</v>
      </c>
      <c r="F1669" s="40" t="s">
        <v>8011</v>
      </c>
      <c r="G1669" s="28" t="s">
        <v>8663</v>
      </c>
      <c r="H1669" s="42" t="s">
        <v>8672</v>
      </c>
      <c r="I1669" s="28" t="s">
        <v>8752</v>
      </c>
      <c r="J1669" s="28" t="s">
        <v>8674</v>
      </c>
      <c r="K1669" s="28" t="s">
        <v>10013</v>
      </c>
      <c r="L1669" s="28" t="s">
        <v>10012</v>
      </c>
      <c r="M1669" s="28" t="s">
        <v>9882</v>
      </c>
      <c r="N1669" s="28" t="s">
        <v>8753</v>
      </c>
      <c r="O1669" s="28" t="s">
        <v>9679</v>
      </c>
      <c r="P1669" s="29" t="str">
        <f t="array" ref="P1669">IFERROR(XLOOKUP(A1669, '2_Capability_Map'!$C$2:$C$200, '2_Capability_Map'!$M$2:$M$200, "Active"), "Active")</f>
        <v>Active</v>
      </c>
    </row>
    <row r="1670" ht="15.75" customHeight="1">
      <c r="A1670" s="28" t="s">
        <v>726</v>
      </c>
      <c r="B1670" s="28" t="s">
        <v>727</v>
      </c>
      <c r="C1670" s="28" t="s">
        <v>8174</v>
      </c>
      <c r="D1670" s="28" t="s">
        <v>8175</v>
      </c>
      <c r="E1670" s="28" t="s">
        <v>9680</v>
      </c>
      <c r="F1670" s="40" t="s">
        <v>8011</v>
      </c>
      <c r="G1670" s="28" t="s">
        <v>8757</v>
      </c>
      <c r="H1670" s="42" t="s">
        <v>8672</v>
      </c>
      <c r="I1670" s="28" t="s">
        <v>9681</v>
      </c>
      <c r="J1670" s="28" t="s">
        <v>8674</v>
      </c>
      <c r="K1670" s="28" t="s">
        <v>10014</v>
      </c>
      <c r="L1670" s="28" t="s">
        <v>9996</v>
      </c>
      <c r="M1670" s="28" t="s">
        <v>9882</v>
      </c>
      <c r="N1670" s="28" t="s">
        <v>8038</v>
      </c>
      <c r="O1670" s="28" t="s">
        <v>9679</v>
      </c>
      <c r="P1670" s="29" t="str">
        <f t="array" ref="P1670">IFERROR(XLOOKUP(A1670, '2_Capability_Map'!$C$2:$C$200, '2_Capability_Map'!$M$2:$M$200, "Active"), "Active")</f>
        <v>Active</v>
      </c>
    </row>
    <row r="1671" ht="15.75" customHeight="1">
      <c r="A1671" s="28" t="s">
        <v>726</v>
      </c>
      <c r="B1671" s="28" t="s">
        <v>727</v>
      </c>
      <c r="C1671" s="28" t="s">
        <v>8189</v>
      </c>
      <c r="D1671" s="28" t="s">
        <v>8190</v>
      </c>
      <c r="E1671" s="28" t="s">
        <v>9111</v>
      </c>
      <c r="F1671" s="40" t="s">
        <v>8011</v>
      </c>
      <c r="G1671" s="28" t="s">
        <v>8663</v>
      </c>
      <c r="H1671" s="42" t="s">
        <v>8664</v>
      </c>
      <c r="I1671" s="28" t="s">
        <v>9112</v>
      </c>
      <c r="J1671" s="28" t="s">
        <v>8666</v>
      </c>
      <c r="K1671" s="28" t="s">
        <v>10015</v>
      </c>
      <c r="L1671" s="28" t="s">
        <v>10012</v>
      </c>
      <c r="M1671" s="28" t="s">
        <v>9882</v>
      </c>
      <c r="N1671" s="28" t="s">
        <v>8038</v>
      </c>
      <c r="O1671" s="28" t="s">
        <v>9679</v>
      </c>
      <c r="P1671" s="29" t="str">
        <f t="array" ref="P1671">IFERROR(XLOOKUP(A1671, '2_Capability_Map'!$C$2:$C$200, '2_Capability_Map'!$M$2:$M$200, "Active"), "Active")</f>
        <v>Active</v>
      </c>
    </row>
    <row r="1672" ht="15.75" customHeight="1">
      <c r="A1672" s="28" t="s">
        <v>726</v>
      </c>
      <c r="B1672" s="28" t="s">
        <v>727</v>
      </c>
      <c r="C1672" s="28" t="s">
        <v>8146</v>
      </c>
      <c r="D1672" s="28" t="s">
        <v>9234</v>
      </c>
      <c r="E1672" s="28" t="s">
        <v>9242</v>
      </c>
      <c r="F1672" s="40" t="s">
        <v>8011</v>
      </c>
      <c r="G1672" s="28" t="s">
        <v>8663</v>
      </c>
      <c r="H1672" s="42" t="s">
        <v>8672</v>
      </c>
      <c r="I1672" s="28" t="s">
        <v>9243</v>
      </c>
      <c r="J1672" s="28" t="s">
        <v>8674</v>
      </c>
      <c r="K1672" s="28" t="s">
        <v>10016</v>
      </c>
      <c r="L1672" s="28" t="s">
        <v>10012</v>
      </c>
      <c r="M1672" s="28" t="s">
        <v>9882</v>
      </c>
      <c r="N1672" s="28" t="s">
        <v>8933</v>
      </c>
      <c r="O1672" s="28" t="s">
        <v>9679</v>
      </c>
      <c r="P1672" s="29" t="str">
        <f t="array" ref="P1672">IFERROR(XLOOKUP(A1672, '2_Capability_Map'!$C$2:$C$200, '2_Capability_Map'!$M$2:$M$200, "Active"), "Active")</f>
        <v>Active</v>
      </c>
    </row>
    <row r="1673" ht="15.75" customHeight="1">
      <c r="A1673" s="28" t="s">
        <v>726</v>
      </c>
      <c r="B1673" s="28" t="s">
        <v>727</v>
      </c>
      <c r="C1673" s="28" t="s">
        <v>8056</v>
      </c>
      <c r="D1673" s="28" t="s">
        <v>8734</v>
      </c>
      <c r="E1673" s="28" t="s">
        <v>8744</v>
      </c>
      <c r="F1673" s="40" t="s">
        <v>8011</v>
      </c>
      <c r="G1673" s="28" t="s">
        <v>8663</v>
      </c>
      <c r="H1673" s="42" t="s">
        <v>8672</v>
      </c>
      <c r="I1673" s="28" t="s">
        <v>8745</v>
      </c>
      <c r="J1673" s="28" t="s">
        <v>8674</v>
      </c>
      <c r="K1673" s="28" t="s">
        <v>10017</v>
      </c>
      <c r="L1673" s="28" t="s">
        <v>10005</v>
      </c>
      <c r="M1673" s="28" t="s">
        <v>9882</v>
      </c>
      <c r="N1673" s="28" t="s">
        <v>8743</v>
      </c>
      <c r="O1673" s="28" t="s">
        <v>9679</v>
      </c>
      <c r="P1673" s="29" t="str">
        <f t="array" ref="P1673">IFERROR(XLOOKUP(A1673, '2_Capability_Map'!$C$2:$C$200, '2_Capability_Map'!$M$2:$M$200, "Active"), "Active")</f>
        <v>Active</v>
      </c>
    </row>
    <row r="1674" ht="15.75" customHeight="1">
      <c r="A1674" s="28" t="s">
        <v>734</v>
      </c>
      <c r="B1674" s="28" t="s">
        <v>735</v>
      </c>
      <c r="C1674" s="28" t="s">
        <v>8131</v>
      </c>
      <c r="D1674" s="28" t="s">
        <v>8132</v>
      </c>
      <c r="E1674" s="28" t="s">
        <v>9026</v>
      </c>
      <c r="F1674" s="40" t="s">
        <v>8011</v>
      </c>
      <c r="G1674" s="28" t="s">
        <v>8663</v>
      </c>
      <c r="H1674" s="42" t="s">
        <v>8672</v>
      </c>
      <c r="I1674" s="28" t="s">
        <v>9027</v>
      </c>
      <c r="J1674" s="28" t="s">
        <v>8674</v>
      </c>
      <c r="K1674" s="28" t="s">
        <v>10018</v>
      </c>
      <c r="L1674" s="28" t="s">
        <v>10019</v>
      </c>
      <c r="M1674" s="28" t="s">
        <v>9882</v>
      </c>
      <c r="N1674" s="28" t="s">
        <v>9024</v>
      </c>
      <c r="O1674" s="28" t="s">
        <v>9679</v>
      </c>
      <c r="P1674" s="29" t="str">
        <f t="array" ref="P1674">IFERROR(XLOOKUP(A1674, '2_Capability_Map'!$C$2:$C$200, '2_Capability_Map'!$M$2:$M$200, "Active"), "Active")</f>
        <v>Active</v>
      </c>
    </row>
    <row r="1675" ht="15.75" customHeight="1">
      <c r="A1675" s="28" t="s">
        <v>734</v>
      </c>
      <c r="B1675" s="28" t="s">
        <v>735</v>
      </c>
      <c r="C1675" s="28" t="s">
        <v>8131</v>
      </c>
      <c r="D1675" s="28" t="s">
        <v>8132</v>
      </c>
      <c r="E1675" s="28" t="s">
        <v>3026</v>
      </c>
      <c r="F1675" s="40" t="s">
        <v>8011</v>
      </c>
      <c r="G1675" s="28" t="s">
        <v>8663</v>
      </c>
      <c r="H1675" s="42" t="s">
        <v>8672</v>
      </c>
      <c r="I1675" s="28" t="s">
        <v>9025</v>
      </c>
      <c r="J1675" s="28" t="s">
        <v>8674</v>
      </c>
      <c r="K1675" s="28" t="s">
        <v>10020</v>
      </c>
      <c r="L1675" s="28" t="s">
        <v>10019</v>
      </c>
      <c r="M1675" s="28" t="s">
        <v>9882</v>
      </c>
      <c r="N1675" s="28" t="s">
        <v>9024</v>
      </c>
      <c r="O1675" s="28" t="s">
        <v>9679</v>
      </c>
      <c r="P1675" s="29" t="str">
        <f t="array" ref="P1675">IFERROR(XLOOKUP(A1675, '2_Capability_Map'!$C$2:$C$200, '2_Capability_Map'!$M$2:$M$200, "Active"), "Active")</f>
        <v>Active</v>
      </c>
    </row>
    <row r="1676" ht="15.75" customHeight="1">
      <c r="A1676" s="28" t="s">
        <v>734</v>
      </c>
      <c r="B1676" s="28" t="s">
        <v>735</v>
      </c>
      <c r="C1676" s="28" t="s">
        <v>8131</v>
      </c>
      <c r="D1676" s="28" t="s">
        <v>8132</v>
      </c>
      <c r="E1676" s="28" t="s">
        <v>9028</v>
      </c>
      <c r="F1676" s="40" t="s">
        <v>8011</v>
      </c>
      <c r="G1676" s="28" t="s">
        <v>8663</v>
      </c>
      <c r="H1676" s="42" t="s">
        <v>8672</v>
      </c>
      <c r="I1676" s="28" t="s">
        <v>9029</v>
      </c>
      <c r="J1676" s="28" t="s">
        <v>8674</v>
      </c>
      <c r="K1676" s="28" t="s">
        <v>10021</v>
      </c>
      <c r="L1676" s="28" t="s">
        <v>10019</v>
      </c>
      <c r="M1676" s="28" t="s">
        <v>9882</v>
      </c>
      <c r="N1676" s="28" t="s">
        <v>9024</v>
      </c>
      <c r="O1676" s="28" t="s">
        <v>9679</v>
      </c>
      <c r="P1676" s="29" t="str">
        <f t="array" ref="P1676">IFERROR(XLOOKUP(A1676, '2_Capability_Map'!$C$2:$C$200, '2_Capability_Map'!$M$2:$M$200, "Active"), "Active")</f>
        <v>Active</v>
      </c>
    </row>
    <row r="1677" ht="15.75" customHeight="1">
      <c r="A1677" s="28" t="s">
        <v>734</v>
      </c>
      <c r="B1677" s="28" t="s">
        <v>735</v>
      </c>
      <c r="C1677" s="28" t="s">
        <v>8131</v>
      </c>
      <c r="D1677" s="28" t="s">
        <v>8132</v>
      </c>
      <c r="E1677" s="28" t="s">
        <v>9021</v>
      </c>
      <c r="F1677" s="40" t="s">
        <v>8011</v>
      </c>
      <c r="G1677" s="28" t="s">
        <v>8663</v>
      </c>
      <c r="H1677" s="42" t="s">
        <v>8672</v>
      </c>
      <c r="I1677" s="28" t="s">
        <v>9022</v>
      </c>
      <c r="J1677" s="28" t="s">
        <v>8674</v>
      </c>
      <c r="K1677" s="28" t="s">
        <v>10022</v>
      </c>
      <c r="L1677" s="28" t="s">
        <v>10023</v>
      </c>
      <c r="M1677" s="28" t="s">
        <v>9882</v>
      </c>
      <c r="N1677" s="28" t="s">
        <v>9024</v>
      </c>
      <c r="O1677" s="28" t="s">
        <v>9679</v>
      </c>
      <c r="P1677" s="29" t="str">
        <f t="array" ref="P1677">IFERROR(XLOOKUP(A1677, '2_Capability_Map'!$C$2:$C$200, '2_Capability_Map'!$M$2:$M$200, "Active"), "Active")</f>
        <v>Active</v>
      </c>
    </row>
    <row r="1678" ht="15.75" customHeight="1">
      <c r="A1678" s="28" t="s">
        <v>734</v>
      </c>
      <c r="B1678" s="28" t="s">
        <v>735</v>
      </c>
      <c r="C1678" s="28" t="s">
        <v>8146</v>
      </c>
      <c r="D1678" s="28" t="s">
        <v>9234</v>
      </c>
      <c r="E1678" s="28" t="s">
        <v>9240</v>
      </c>
      <c r="F1678" s="40" t="s">
        <v>8011</v>
      </c>
      <c r="G1678" s="28" t="s">
        <v>8663</v>
      </c>
      <c r="H1678" s="42" t="s">
        <v>8664</v>
      </c>
      <c r="I1678" s="28" t="s">
        <v>9241</v>
      </c>
      <c r="J1678" s="28" t="s">
        <v>8666</v>
      </c>
      <c r="K1678" s="28" t="s">
        <v>10024</v>
      </c>
      <c r="L1678" s="28" t="s">
        <v>10019</v>
      </c>
      <c r="M1678" s="28" t="s">
        <v>9882</v>
      </c>
      <c r="N1678" s="28" t="s">
        <v>8023</v>
      </c>
      <c r="O1678" s="28" t="s">
        <v>9679</v>
      </c>
      <c r="P1678" s="29" t="str">
        <f t="array" ref="P1678">IFERROR(XLOOKUP(A1678, '2_Capability_Map'!$C$2:$C$200, '2_Capability_Map'!$M$2:$M$200, "Active"), "Active")</f>
        <v>Active</v>
      </c>
    </row>
    <row r="1679" ht="15.75" customHeight="1">
      <c r="A1679" s="28" t="s">
        <v>734</v>
      </c>
      <c r="B1679" s="28" t="s">
        <v>735</v>
      </c>
      <c r="C1679" s="28" t="s">
        <v>8010</v>
      </c>
      <c r="D1679" s="28" t="s">
        <v>8926</v>
      </c>
      <c r="E1679" s="28" t="s">
        <v>8927</v>
      </c>
      <c r="F1679" s="40" t="s">
        <v>8011</v>
      </c>
      <c r="G1679" s="28" t="s">
        <v>8663</v>
      </c>
      <c r="H1679" s="42" t="s">
        <v>8672</v>
      </c>
      <c r="I1679" s="28" t="s">
        <v>8928</v>
      </c>
      <c r="J1679" s="28" t="s">
        <v>8674</v>
      </c>
      <c r="K1679" s="28" t="s">
        <v>10025</v>
      </c>
      <c r="L1679" s="28" t="s">
        <v>10026</v>
      </c>
      <c r="M1679" s="28" t="s">
        <v>9882</v>
      </c>
      <c r="N1679" s="28" t="s">
        <v>8023</v>
      </c>
      <c r="O1679" s="28" t="s">
        <v>9679</v>
      </c>
      <c r="P1679" s="29" t="str">
        <f t="array" ref="P1679">IFERROR(XLOOKUP(A1679, '2_Capability_Map'!$C$2:$C$200, '2_Capability_Map'!$M$2:$M$200, "Active"), "Active")</f>
        <v>Active</v>
      </c>
    </row>
    <row r="1680" ht="15.75" customHeight="1">
      <c r="A1680" s="28" t="s">
        <v>734</v>
      </c>
      <c r="B1680" s="28" t="s">
        <v>735</v>
      </c>
      <c r="C1680" s="28" t="s">
        <v>8116</v>
      </c>
      <c r="D1680" s="28" t="s">
        <v>8727</v>
      </c>
      <c r="E1680" s="28" t="s">
        <v>1527</v>
      </c>
      <c r="F1680" s="40" t="s">
        <v>8011</v>
      </c>
      <c r="G1680" s="28" t="s">
        <v>8663</v>
      </c>
      <c r="H1680" s="42" t="s">
        <v>8672</v>
      </c>
      <c r="I1680" s="28" t="s">
        <v>8728</v>
      </c>
      <c r="J1680" s="28" t="s">
        <v>8674</v>
      </c>
      <c r="K1680" s="28" t="s">
        <v>10027</v>
      </c>
      <c r="L1680" s="28" t="s">
        <v>10028</v>
      </c>
      <c r="M1680" s="28" t="s">
        <v>9882</v>
      </c>
      <c r="N1680" s="28" t="s">
        <v>8038</v>
      </c>
      <c r="O1680" s="28" t="s">
        <v>9679</v>
      </c>
      <c r="P1680" s="29" t="str">
        <f t="array" ref="P1680">IFERROR(XLOOKUP(A1680, '2_Capability_Map'!$C$2:$C$200, '2_Capability_Map'!$M$2:$M$200, "Active"), "Active")</f>
        <v>Active</v>
      </c>
    </row>
    <row r="1681" ht="15.75" customHeight="1">
      <c r="A1681" s="28" t="s">
        <v>734</v>
      </c>
      <c r="B1681" s="28" t="s">
        <v>735</v>
      </c>
      <c r="C1681" s="28" t="s">
        <v>8116</v>
      </c>
      <c r="D1681" s="28" t="s">
        <v>8727</v>
      </c>
      <c r="E1681" s="28" t="s">
        <v>1555</v>
      </c>
      <c r="F1681" s="40" t="s">
        <v>8011</v>
      </c>
      <c r="G1681" s="28" t="s">
        <v>8663</v>
      </c>
      <c r="H1681" s="42" t="s">
        <v>8672</v>
      </c>
      <c r="I1681" s="28" t="s">
        <v>8730</v>
      </c>
      <c r="J1681" s="28" t="s">
        <v>8674</v>
      </c>
      <c r="K1681" s="28" t="s">
        <v>10029</v>
      </c>
      <c r="L1681" s="28" t="s">
        <v>10028</v>
      </c>
      <c r="M1681" s="28" t="s">
        <v>9882</v>
      </c>
      <c r="N1681" s="28" t="s">
        <v>8038</v>
      </c>
      <c r="O1681" s="28" t="s">
        <v>9679</v>
      </c>
      <c r="P1681" s="29" t="str">
        <f t="array" ref="P1681">IFERROR(XLOOKUP(A1681, '2_Capability_Map'!$C$2:$C$200, '2_Capability_Map'!$M$2:$M$200, "Active"), "Active")</f>
        <v>Active</v>
      </c>
    </row>
    <row r="1682" ht="15.75" customHeight="1">
      <c r="A1682" s="28" t="s">
        <v>734</v>
      </c>
      <c r="B1682" s="28" t="s">
        <v>735</v>
      </c>
      <c r="C1682" s="28" t="s">
        <v>8116</v>
      </c>
      <c r="D1682" s="28" t="s">
        <v>8727</v>
      </c>
      <c r="E1682" s="28" t="s">
        <v>8732</v>
      </c>
      <c r="F1682" s="40" t="s">
        <v>8011</v>
      </c>
      <c r="G1682" s="28" t="s">
        <v>8663</v>
      </c>
      <c r="H1682" s="42" t="s">
        <v>8672</v>
      </c>
      <c r="I1682" s="28" t="s">
        <v>8733</v>
      </c>
      <c r="J1682" s="28" t="s">
        <v>8674</v>
      </c>
      <c r="K1682" s="28" t="s">
        <v>10030</v>
      </c>
      <c r="L1682" s="28" t="s">
        <v>10028</v>
      </c>
      <c r="M1682" s="28" t="s">
        <v>9882</v>
      </c>
      <c r="N1682" s="28" t="s">
        <v>8038</v>
      </c>
      <c r="O1682" s="28" t="s">
        <v>9679</v>
      </c>
      <c r="P1682" s="29" t="str">
        <f t="array" ref="P1682">IFERROR(XLOOKUP(A1682, '2_Capability_Map'!$C$2:$C$200, '2_Capability_Map'!$M$2:$M$200, "Active"), "Active")</f>
        <v>Active</v>
      </c>
    </row>
    <row r="1683" ht="15.75" customHeight="1">
      <c r="A1683" s="28" t="s">
        <v>734</v>
      </c>
      <c r="B1683" s="28" t="s">
        <v>735</v>
      </c>
      <c r="C1683" s="28" t="s">
        <v>8635</v>
      </c>
      <c r="D1683" s="28" t="s">
        <v>8636</v>
      </c>
      <c r="E1683" s="28" t="s">
        <v>9784</v>
      </c>
      <c r="F1683" s="40" t="s">
        <v>8595</v>
      </c>
      <c r="G1683" s="28" t="s">
        <v>8736</v>
      </c>
      <c r="H1683" s="42" t="s">
        <v>9225</v>
      </c>
      <c r="I1683" s="28" t="s">
        <v>9785</v>
      </c>
      <c r="J1683" s="28" t="s">
        <v>9786</v>
      </c>
      <c r="K1683" s="28" t="s">
        <v>10031</v>
      </c>
      <c r="L1683" s="28" t="s">
        <v>10028</v>
      </c>
      <c r="M1683" s="28" t="s">
        <v>9882</v>
      </c>
      <c r="N1683" s="28" t="s">
        <v>9789</v>
      </c>
      <c r="O1683" s="28" t="s">
        <v>9679</v>
      </c>
      <c r="P1683" s="29" t="str">
        <f t="array" ref="P1683">IFERROR(XLOOKUP(A1683, '2_Capability_Map'!$C$2:$C$200, '2_Capability_Map'!$M$2:$M$200, "Active"), "Active")</f>
        <v>Active</v>
      </c>
    </row>
    <row r="1684" ht="15.75" customHeight="1">
      <c r="A1684" s="28" t="s">
        <v>734</v>
      </c>
      <c r="B1684" s="28" t="s">
        <v>735</v>
      </c>
      <c r="C1684" s="28" t="s">
        <v>8635</v>
      </c>
      <c r="D1684" s="28" t="s">
        <v>8636</v>
      </c>
      <c r="E1684" s="28" t="s">
        <v>9790</v>
      </c>
      <c r="F1684" s="40" t="s">
        <v>8595</v>
      </c>
      <c r="G1684" s="28" t="s">
        <v>8736</v>
      </c>
      <c r="H1684" s="42" t="s">
        <v>8747</v>
      </c>
      <c r="I1684" s="28" t="s">
        <v>9791</v>
      </c>
      <c r="J1684" s="28" t="s">
        <v>9786</v>
      </c>
      <c r="K1684" s="28" t="s">
        <v>10032</v>
      </c>
      <c r="L1684" s="28" t="s">
        <v>10028</v>
      </c>
      <c r="M1684" s="28" t="s">
        <v>9882</v>
      </c>
      <c r="N1684" s="28" t="s">
        <v>9793</v>
      </c>
      <c r="O1684" s="28" t="s">
        <v>9679</v>
      </c>
      <c r="P1684" s="29" t="str">
        <f t="array" ref="P1684">IFERROR(XLOOKUP(A1684, '2_Capability_Map'!$C$2:$C$200, '2_Capability_Map'!$M$2:$M$200, "Active"), "Active")</f>
        <v>Active</v>
      </c>
    </row>
    <row r="1685" ht="15.75" customHeight="1">
      <c r="A1685" s="28" t="s">
        <v>734</v>
      </c>
      <c r="B1685" s="28" t="s">
        <v>735</v>
      </c>
      <c r="C1685" s="28" t="s">
        <v>8160</v>
      </c>
      <c r="D1685" s="28" t="s">
        <v>8161</v>
      </c>
      <c r="E1685" s="28" t="s">
        <v>8754</v>
      </c>
      <c r="F1685" s="40" t="s">
        <v>8011</v>
      </c>
      <c r="G1685" s="28" t="s">
        <v>8663</v>
      </c>
      <c r="H1685" s="42" t="s">
        <v>8672</v>
      </c>
      <c r="I1685" s="28" t="s">
        <v>8755</v>
      </c>
      <c r="J1685" s="28" t="s">
        <v>8674</v>
      </c>
      <c r="K1685" s="28" t="s">
        <v>10033</v>
      </c>
      <c r="L1685" s="28" t="s">
        <v>10034</v>
      </c>
      <c r="M1685" s="28" t="s">
        <v>9882</v>
      </c>
      <c r="N1685" s="28" t="s">
        <v>8753</v>
      </c>
      <c r="O1685" s="28" t="s">
        <v>9679</v>
      </c>
      <c r="P1685" s="29" t="str">
        <f t="array" ref="P1685">IFERROR(XLOOKUP(A1685, '2_Capability_Map'!$C$2:$C$200, '2_Capability_Map'!$M$2:$M$200, "Active"), "Active")</f>
        <v>Active</v>
      </c>
    </row>
    <row r="1686" ht="15.75" customHeight="1">
      <c r="A1686" s="28" t="s">
        <v>734</v>
      </c>
      <c r="B1686" s="28" t="s">
        <v>735</v>
      </c>
      <c r="C1686" s="28" t="s">
        <v>8160</v>
      </c>
      <c r="D1686" s="28" t="s">
        <v>8161</v>
      </c>
      <c r="E1686" s="28" t="s">
        <v>8937</v>
      </c>
      <c r="F1686" s="40" t="s">
        <v>8011</v>
      </c>
      <c r="G1686" s="28" t="s">
        <v>8663</v>
      </c>
      <c r="H1686" s="42" t="s">
        <v>8664</v>
      </c>
      <c r="I1686" s="28" t="s">
        <v>8938</v>
      </c>
      <c r="J1686" s="28" t="s">
        <v>8666</v>
      </c>
      <c r="K1686" s="28" t="s">
        <v>10035</v>
      </c>
      <c r="L1686" s="28" t="s">
        <v>1562</v>
      </c>
      <c r="M1686" s="28" t="s">
        <v>9882</v>
      </c>
      <c r="N1686" s="28" t="s">
        <v>8753</v>
      </c>
      <c r="O1686" s="28" t="s">
        <v>9679</v>
      </c>
      <c r="P1686" s="29" t="str">
        <f t="array" ref="P1686">IFERROR(XLOOKUP(A1686, '2_Capability_Map'!$C$2:$C$200, '2_Capability_Map'!$M$2:$M$200, "Active"), "Active")</f>
        <v>Active</v>
      </c>
    </row>
    <row r="1687" ht="15.75" customHeight="1">
      <c r="A1687" s="28" t="s">
        <v>734</v>
      </c>
      <c r="B1687" s="28" t="s">
        <v>735</v>
      </c>
      <c r="C1687" s="28" t="s">
        <v>8160</v>
      </c>
      <c r="D1687" s="28" t="s">
        <v>8161</v>
      </c>
      <c r="E1687" s="28" t="s">
        <v>8751</v>
      </c>
      <c r="F1687" s="40" t="s">
        <v>8011</v>
      </c>
      <c r="G1687" s="28" t="s">
        <v>8663</v>
      </c>
      <c r="H1687" s="42" t="s">
        <v>8672</v>
      </c>
      <c r="I1687" s="28" t="s">
        <v>8752</v>
      </c>
      <c r="J1687" s="28" t="s">
        <v>8674</v>
      </c>
      <c r="K1687" s="28" t="s">
        <v>10036</v>
      </c>
      <c r="L1687" s="28" t="s">
        <v>1562</v>
      </c>
      <c r="M1687" s="28" t="s">
        <v>9882</v>
      </c>
      <c r="N1687" s="28" t="s">
        <v>8753</v>
      </c>
      <c r="O1687" s="28" t="s">
        <v>9679</v>
      </c>
      <c r="P1687" s="29" t="str">
        <f t="array" ref="P1687">IFERROR(XLOOKUP(A1687, '2_Capability_Map'!$C$2:$C$200, '2_Capability_Map'!$M$2:$M$200, "Active"), "Active")</f>
        <v>Active</v>
      </c>
    </row>
    <row r="1688" ht="15.75" customHeight="1">
      <c r="A1688" s="28" t="s">
        <v>734</v>
      </c>
      <c r="B1688" s="28" t="s">
        <v>735</v>
      </c>
      <c r="C1688" s="28" t="s">
        <v>8174</v>
      </c>
      <c r="D1688" s="28" t="s">
        <v>8175</v>
      </c>
      <c r="E1688" s="28" t="s">
        <v>9680</v>
      </c>
      <c r="F1688" s="40" t="s">
        <v>8011</v>
      </c>
      <c r="G1688" s="28" t="s">
        <v>8757</v>
      </c>
      <c r="H1688" s="42" t="s">
        <v>8672</v>
      </c>
      <c r="I1688" s="28" t="s">
        <v>9681</v>
      </c>
      <c r="J1688" s="28" t="s">
        <v>8674</v>
      </c>
      <c r="K1688" s="28" t="s">
        <v>10037</v>
      </c>
      <c r="L1688" s="28" t="s">
        <v>10019</v>
      </c>
      <c r="M1688" s="28" t="s">
        <v>9882</v>
      </c>
      <c r="N1688" s="28" t="s">
        <v>8038</v>
      </c>
      <c r="O1688" s="28" t="s">
        <v>9679</v>
      </c>
      <c r="P1688" s="29" t="str">
        <f t="array" ref="P1688">IFERROR(XLOOKUP(A1688, '2_Capability_Map'!$C$2:$C$200, '2_Capability_Map'!$M$2:$M$200, "Active"), "Active")</f>
        <v>Active</v>
      </c>
    </row>
    <row r="1689" ht="15.75" customHeight="1">
      <c r="A1689" s="28" t="s">
        <v>734</v>
      </c>
      <c r="B1689" s="28" t="s">
        <v>735</v>
      </c>
      <c r="C1689" s="28" t="s">
        <v>8189</v>
      </c>
      <c r="D1689" s="28" t="s">
        <v>8190</v>
      </c>
      <c r="E1689" s="28" t="s">
        <v>9111</v>
      </c>
      <c r="F1689" s="40" t="s">
        <v>8011</v>
      </c>
      <c r="G1689" s="28" t="s">
        <v>8663</v>
      </c>
      <c r="H1689" s="42" t="s">
        <v>8664</v>
      </c>
      <c r="I1689" s="28" t="s">
        <v>9112</v>
      </c>
      <c r="J1689" s="28" t="s">
        <v>8666</v>
      </c>
      <c r="K1689" s="28" t="s">
        <v>10038</v>
      </c>
      <c r="L1689" s="28" t="s">
        <v>1562</v>
      </c>
      <c r="M1689" s="28" t="s">
        <v>9882</v>
      </c>
      <c r="N1689" s="28" t="s">
        <v>8038</v>
      </c>
      <c r="O1689" s="28" t="s">
        <v>9679</v>
      </c>
      <c r="P1689" s="29" t="str">
        <f t="array" ref="P1689">IFERROR(XLOOKUP(A1689, '2_Capability_Map'!$C$2:$C$200, '2_Capability_Map'!$M$2:$M$200, "Active"), "Active")</f>
        <v>Active</v>
      </c>
    </row>
    <row r="1690" ht="15.75" customHeight="1">
      <c r="A1690" s="28" t="s">
        <v>734</v>
      </c>
      <c r="B1690" s="28" t="s">
        <v>735</v>
      </c>
      <c r="C1690" s="28" t="s">
        <v>8146</v>
      </c>
      <c r="D1690" s="28" t="s">
        <v>9234</v>
      </c>
      <c r="E1690" s="28" t="s">
        <v>9242</v>
      </c>
      <c r="F1690" s="40" t="s">
        <v>8011</v>
      </c>
      <c r="G1690" s="28" t="s">
        <v>8663</v>
      </c>
      <c r="H1690" s="42" t="s">
        <v>8672</v>
      </c>
      <c r="I1690" s="28" t="s">
        <v>9243</v>
      </c>
      <c r="J1690" s="28" t="s">
        <v>8674</v>
      </c>
      <c r="K1690" s="28" t="s">
        <v>10039</v>
      </c>
      <c r="L1690" s="28" t="s">
        <v>1562</v>
      </c>
      <c r="M1690" s="28" t="s">
        <v>9882</v>
      </c>
      <c r="N1690" s="28" t="s">
        <v>8933</v>
      </c>
      <c r="O1690" s="28" t="s">
        <v>9679</v>
      </c>
      <c r="P1690" s="29" t="str">
        <f t="array" ref="P1690">IFERROR(XLOOKUP(A1690, '2_Capability_Map'!$C$2:$C$200, '2_Capability_Map'!$M$2:$M$200, "Active"), "Active")</f>
        <v>Active</v>
      </c>
    </row>
    <row r="1691" ht="15.75" customHeight="1">
      <c r="A1691" s="28" t="s">
        <v>734</v>
      </c>
      <c r="B1691" s="28" t="s">
        <v>735</v>
      </c>
      <c r="C1691" s="28" t="s">
        <v>8056</v>
      </c>
      <c r="D1691" s="28" t="s">
        <v>8734</v>
      </c>
      <c r="E1691" s="28" t="s">
        <v>8744</v>
      </c>
      <c r="F1691" s="40" t="s">
        <v>8011</v>
      </c>
      <c r="G1691" s="28" t="s">
        <v>8663</v>
      </c>
      <c r="H1691" s="42" t="s">
        <v>8672</v>
      </c>
      <c r="I1691" s="28" t="s">
        <v>8745</v>
      </c>
      <c r="J1691" s="28" t="s">
        <v>8674</v>
      </c>
      <c r="K1691" s="28" t="s">
        <v>10040</v>
      </c>
      <c r="L1691" s="28" t="s">
        <v>10028</v>
      </c>
      <c r="M1691" s="28" t="s">
        <v>9882</v>
      </c>
      <c r="N1691" s="28" t="s">
        <v>8743</v>
      </c>
      <c r="O1691" s="28" t="s">
        <v>9679</v>
      </c>
      <c r="P1691" s="29" t="str">
        <f t="array" ref="P1691">IFERROR(XLOOKUP(A1691, '2_Capability_Map'!$C$2:$C$200, '2_Capability_Map'!$M$2:$M$200, "Active"), "Active")</f>
        <v>Active</v>
      </c>
    </row>
    <row r="1692" ht="15.75" customHeight="1">
      <c r="A1692" s="28" t="s">
        <v>739</v>
      </c>
      <c r="B1692" s="28" t="s">
        <v>740</v>
      </c>
      <c r="C1692" s="28" t="s">
        <v>8131</v>
      </c>
      <c r="D1692" s="28" t="s">
        <v>8132</v>
      </c>
      <c r="E1692" s="28" t="s">
        <v>9026</v>
      </c>
      <c r="F1692" s="40" t="s">
        <v>8011</v>
      </c>
      <c r="G1692" s="28" t="s">
        <v>8663</v>
      </c>
      <c r="H1692" s="42" t="s">
        <v>8672</v>
      </c>
      <c r="I1692" s="28" t="s">
        <v>9027</v>
      </c>
      <c r="J1692" s="28" t="s">
        <v>8674</v>
      </c>
      <c r="K1692" s="28" t="s">
        <v>10041</v>
      </c>
      <c r="L1692" s="28" t="s">
        <v>10042</v>
      </c>
      <c r="M1692" s="28" t="s">
        <v>9882</v>
      </c>
      <c r="N1692" s="28" t="s">
        <v>9024</v>
      </c>
      <c r="O1692" s="28" t="s">
        <v>9679</v>
      </c>
      <c r="P1692" s="29" t="str">
        <f t="array" ref="P1692">IFERROR(XLOOKUP(A1692, '2_Capability_Map'!$C$2:$C$200, '2_Capability_Map'!$M$2:$M$200, "Active"), "Active")</f>
        <v>Active</v>
      </c>
    </row>
    <row r="1693" ht="15.75" customHeight="1">
      <c r="A1693" s="28" t="s">
        <v>739</v>
      </c>
      <c r="B1693" s="28" t="s">
        <v>740</v>
      </c>
      <c r="C1693" s="28" t="s">
        <v>8131</v>
      </c>
      <c r="D1693" s="28" t="s">
        <v>8132</v>
      </c>
      <c r="E1693" s="28" t="s">
        <v>3026</v>
      </c>
      <c r="F1693" s="40" t="s">
        <v>8011</v>
      </c>
      <c r="G1693" s="28" t="s">
        <v>8663</v>
      </c>
      <c r="H1693" s="42" t="s">
        <v>8672</v>
      </c>
      <c r="I1693" s="28" t="s">
        <v>9025</v>
      </c>
      <c r="J1693" s="28" t="s">
        <v>8674</v>
      </c>
      <c r="K1693" s="28" t="s">
        <v>10043</v>
      </c>
      <c r="L1693" s="28" t="s">
        <v>10042</v>
      </c>
      <c r="M1693" s="28" t="s">
        <v>9882</v>
      </c>
      <c r="N1693" s="28" t="s">
        <v>9024</v>
      </c>
      <c r="O1693" s="28" t="s">
        <v>9679</v>
      </c>
      <c r="P1693" s="29" t="str">
        <f t="array" ref="P1693">IFERROR(XLOOKUP(A1693, '2_Capability_Map'!$C$2:$C$200, '2_Capability_Map'!$M$2:$M$200, "Active"), "Active")</f>
        <v>Active</v>
      </c>
    </row>
    <row r="1694" ht="15.75" customHeight="1">
      <c r="A1694" s="28" t="s">
        <v>739</v>
      </c>
      <c r="B1694" s="28" t="s">
        <v>740</v>
      </c>
      <c r="C1694" s="28" t="s">
        <v>8131</v>
      </c>
      <c r="D1694" s="28" t="s">
        <v>8132</v>
      </c>
      <c r="E1694" s="28" t="s">
        <v>9028</v>
      </c>
      <c r="F1694" s="40" t="s">
        <v>8011</v>
      </c>
      <c r="G1694" s="28" t="s">
        <v>8663</v>
      </c>
      <c r="H1694" s="42" t="s">
        <v>8672</v>
      </c>
      <c r="I1694" s="28" t="s">
        <v>9029</v>
      </c>
      <c r="J1694" s="28" t="s">
        <v>8674</v>
      </c>
      <c r="K1694" s="28" t="s">
        <v>10044</v>
      </c>
      <c r="L1694" s="28" t="s">
        <v>10042</v>
      </c>
      <c r="M1694" s="28" t="s">
        <v>9882</v>
      </c>
      <c r="N1694" s="28" t="s">
        <v>9024</v>
      </c>
      <c r="O1694" s="28" t="s">
        <v>9679</v>
      </c>
      <c r="P1694" s="29" t="str">
        <f t="array" ref="P1694">IFERROR(XLOOKUP(A1694, '2_Capability_Map'!$C$2:$C$200, '2_Capability_Map'!$M$2:$M$200, "Active"), "Active")</f>
        <v>Active</v>
      </c>
    </row>
    <row r="1695" ht="15.75" customHeight="1">
      <c r="A1695" s="28" t="s">
        <v>739</v>
      </c>
      <c r="B1695" s="28" t="s">
        <v>740</v>
      </c>
      <c r="C1695" s="28" t="s">
        <v>8131</v>
      </c>
      <c r="D1695" s="28" t="s">
        <v>8132</v>
      </c>
      <c r="E1695" s="28" t="s">
        <v>9021</v>
      </c>
      <c r="F1695" s="40" t="s">
        <v>8011</v>
      </c>
      <c r="G1695" s="28" t="s">
        <v>8663</v>
      </c>
      <c r="H1695" s="42" t="s">
        <v>8672</v>
      </c>
      <c r="I1695" s="28" t="s">
        <v>9022</v>
      </c>
      <c r="J1695" s="28" t="s">
        <v>8674</v>
      </c>
      <c r="K1695" s="28" t="s">
        <v>10045</v>
      </c>
      <c r="L1695" s="28" t="s">
        <v>10046</v>
      </c>
      <c r="M1695" s="28" t="s">
        <v>9882</v>
      </c>
      <c r="N1695" s="28" t="s">
        <v>9024</v>
      </c>
      <c r="O1695" s="28" t="s">
        <v>9679</v>
      </c>
      <c r="P1695" s="29" t="str">
        <f t="array" ref="P1695">IFERROR(XLOOKUP(A1695, '2_Capability_Map'!$C$2:$C$200, '2_Capability_Map'!$M$2:$M$200, "Active"), "Active")</f>
        <v>Active</v>
      </c>
    </row>
    <row r="1696" ht="15.75" customHeight="1">
      <c r="A1696" s="28" t="s">
        <v>739</v>
      </c>
      <c r="B1696" s="28" t="s">
        <v>740</v>
      </c>
      <c r="C1696" s="28" t="s">
        <v>8146</v>
      </c>
      <c r="D1696" s="28" t="s">
        <v>9234</v>
      </c>
      <c r="E1696" s="28" t="s">
        <v>9240</v>
      </c>
      <c r="F1696" s="40" t="s">
        <v>8011</v>
      </c>
      <c r="G1696" s="28" t="s">
        <v>8663</v>
      </c>
      <c r="H1696" s="42" t="s">
        <v>8664</v>
      </c>
      <c r="I1696" s="28" t="s">
        <v>9241</v>
      </c>
      <c r="J1696" s="28" t="s">
        <v>8666</v>
      </c>
      <c r="K1696" s="28" t="s">
        <v>10047</v>
      </c>
      <c r="L1696" s="28" t="s">
        <v>10042</v>
      </c>
      <c r="M1696" s="28" t="s">
        <v>9882</v>
      </c>
      <c r="N1696" s="28" t="s">
        <v>8023</v>
      </c>
      <c r="O1696" s="28" t="s">
        <v>9679</v>
      </c>
      <c r="P1696" s="29" t="str">
        <f t="array" ref="P1696">IFERROR(XLOOKUP(A1696, '2_Capability_Map'!$C$2:$C$200, '2_Capability_Map'!$M$2:$M$200, "Active"), "Active")</f>
        <v>Active</v>
      </c>
    </row>
    <row r="1697" ht="15.75" customHeight="1">
      <c r="A1697" s="28" t="s">
        <v>739</v>
      </c>
      <c r="B1697" s="28" t="s">
        <v>740</v>
      </c>
      <c r="C1697" s="28" t="s">
        <v>8010</v>
      </c>
      <c r="D1697" s="28" t="s">
        <v>8926</v>
      </c>
      <c r="E1697" s="28" t="s">
        <v>8927</v>
      </c>
      <c r="F1697" s="40" t="s">
        <v>8011</v>
      </c>
      <c r="G1697" s="28" t="s">
        <v>8663</v>
      </c>
      <c r="H1697" s="42" t="s">
        <v>8672</v>
      </c>
      <c r="I1697" s="28" t="s">
        <v>8928</v>
      </c>
      <c r="J1697" s="28" t="s">
        <v>8674</v>
      </c>
      <c r="K1697" s="28" t="s">
        <v>10048</v>
      </c>
      <c r="L1697" s="28" t="s">
        <v>10049</v>
      </c>
      <c r="M1697" s="28" t="s">
        <v>9882</v>
      </c>
      <c r="N1697" s="28" t="s">
        <v>8023</v>
      </c>
      <c r="O1697" s="28" t="s">
        <v>9679</v>
      </c>
      <c r="P1697" s="29" t="str">
        <f t="array" ref="P1697">IFERROR(XLOOKUP(A1697, '2_Capability_Map'!$C$2:$C$200, '2_Capability_Map'!$M$2:$M$200, "Active"), "Active")</f>
        <v>Active</v>
      </c>
    </row>
    <row r="1698" ht="15.75" customHeight="1">
      <c r="A1698" s="28" t="s">
        <v>739</v>
      </c>
      <c r="B1698" s="28" t="s">
        <v>740</v>
      </c>
      <c r="C1698" s="28" t="s">
        <v>8116</v>
      </c>
      <c r="D1698" s="28" t="s">
        <v>8727</v>
      </c>
      <c r="E1698" s="28" t="s">
        <v>1527</v>
      </c>
      <c r="F1698" s="40" t="s">
        <v>8011</v>
      </c>
      <c r="G1698" s="28" t="s">
        <v>8663</v>
      </c>
      <c r="H1698" s="42" t="s">
        <v>8672</v>
      </c>
      <c r="I1698" s="28" t="s">
        <v>8728</v>
      </c>
      <c r="J1698" s="28" t="s">
        <v>8674</v>
      </c>
      <c r="K1698" s="28" t="s">
        <v>10050</v>
      </c>
      <c r="L1698" s="28" t="s">
        <v>10051</v>
      </c>
      <c r="M1698" s="28" t="s">
        <v>9882</v>
      </c>
      <c r="N1698" s="28" t="s">
        <v>8038</v>
      </c>
      <c r="O1698" s="28" t="s">
        <v>9679</v>
      </c>
      <c r="P1698" s="29" t="str">
        <f t="array" ref="P1698">IFERROR(XLOOKUP(A1698, '2_Capability_Map'!$C$2:$C$200, '2_Capability_Map'!$M$2:$M$200, "Active"), "Active")</f>
        <v>Active</v>
      </c>
    </row>
    <row r="1699" ht="15.75" customHeight="1">
      <c r="A1699" s="28" t="s">
        <v>739</v>
      </c>
      <c r="B1699" s="28" t="s">
        <v>740</v>
      </c>
      <c r="C1699" s="28" t="s">
        <v>8116</v>
      </c>
      <c r="D1699" s="28" t="s">
        <v>8727</v>
      </c>
      <c r="E1699" s="28" t="s">
        <v>1555</v>
      </c>
      <c r="F1699" s="40" t="s">
        <v>8011</v>
      </c>
      <c r="G1699" s="28" t="s">
        <v>8663</v>
      </c>
      <c r="H1699" s="42" t="s">
        <v>8672</v>
      </c>
      <c r="I1699" s="28" t="s">
        <v>8730</v>
      </c>
      <c r="J1699" s="28" t="s">
        <v>8674</v>
      </c>
      <c r="K1699" s="28" t="s">
        <v>10052</v>
      </c>
      <c r="L1699" s="28" t="s">
        <v>10051</v>
      </c>
      <c r="M1699" s="28" t="s">
        <v>9882</v>
      </c>
      <c r="N1699" s="28" t="s">
        <v>8038</v>
      </c>
      <c r="O1699" s="28" t="s">
        <v>9679</v>
      </c>
      <c r="P1699" s="29" t="str">
        <f t="array" ref="P1699">IFERROR(XLOOKUP(A1699, '2_Capability_Map'!$C$2:$C$200, '2_Capability_Map'!$M$2:$M$200, "Active"), "Active")</f>
        <v>Active</v>
      </c>
    </row>
    <row r="1700" ht="15.75" customHeight="1">
      <c r="A1700" s="28" t="s">
        <v>739</v>
      </c>
      <c r="B1700" s="28" t="s">
        <v>740</v>
      </c>
      <c r="C1700" s="28" t="s">
        <v>8116</v>
      </c>
      <c r="D1700" s="28" t="s">
        <v>8727</v>
      </c>
      <c r="E1700" s="28" t="s">
        <v>8732</v>
      </c>
      <c r="F1700" s="40" t="s">
        <v>8011</v>
      </c>
      <c r="G1700" s="28" t="s">
        <v>8663</v>
      </c>
      <c r="H1700" s="42" t="s">
        <v>8672</v>
      </c>
      <c r="I1700" s="28" t="s">
        <v>8733</v>
      </c>
      <c r="J1700" s="28" t="s">
        <v>8674</v>
      </c>
      <c r="K1700" s="28" t="s">
        <v>10053</v>
      </c>
      <c r="L1700" s="28" t="s">
        <v>10051</v>
      </c>
      <c r="M1700" s="28" t="s">
        <v>9882</v>
      </c>
      <c r="N1700" s="28" t="s">
        <v>8038</v>
      </c>
      <c r="O1700" s="28" t="s">
        <v>9679</v>
      </c>
      <c r="P1700" s="29" t="str">
        <f t="array" ref="P1700">IFERROR(XLOOKUP(A1700, '2_Capability_Map'!$C$2:$C$200, '2_Capability_Map'!$M$2:$M$200, "Active"), "Active")</f>
        <v>Active</v>
      </c>
    </row>
    <row r="1701" ht="15.75" customHeight="1">
      <c r="A1701" s="28" t="s">
        <v>739</v>
      </c>
      <c r="B1701" s="28" t="s">
        <v>740</v>
      </c>
      <c r="C1701" s="28" t="s">
        <v>8635</v>
      </c>
      <c r="D1701" s="28" t="s">
        <v>8636</v>
      </c>
      <c r="E1701" s="28" t="s">
        <v>9784</v>
      </c>
      <c r="F1701" s="40" t="s">
        <v>8595</v>
      </c>
      <c r="G1701" s="28" t="s">
        <v>8736</v>
      </c>
      <c r="H1701" s="42" t="s">
        <v>9225</v>
      </c>
      <c r="I1701" s="28" t="s">
        <v>9785</v>
      </c>
      <c r="J1701" s="28" t="s">
        <v>9786</v>
      </c>
      <c r="K1701" s="28" t="s">
        <v>10054</v>
      </c>
      <c r="L1701" s="28" t="s">
        <v>10051</v>
      </c>
      <c r="M1701" s="28" t="s">
        <v>9882</v>
      </c>
      <c r="N1701" s="28" t="s">
        <v>9789</v>
      </c>
      <c r="O1701" s="28" t="s">
        <v>9679</v>
      </c>
      <c r="P1701" s="29" t="str">
        <f t="array" ref="P1701">IFERROR(XLOOKUP(A1701, '2_Capability_Map'!$C$2:$C$200, '2_Capability_Map'!$M$2:$M$200, "Active"), "Active")</f>
        <v>Active</v>
      </c>
    </row>
    <row r="1702" ht="15.75" customHeight="1">
      <c r="A1702" s="28" t="s">
        <v>739</v>
      </c>
      <c r="B1702" s="28" t="s">
        <v>740</v>
      </c>
      <c r="C1702" s="28" t="s">
        <v>8635</v>
      </c>
      <c r="D1702" s="28" t="s">
        <v>8636</v>
      </c>
      <c r="E1702" s="28" t="s">
        <v>9790</v>
      </c>
      <c r="F1702" s="40" t="s">
        <v>8595</v>
      </c>
      <c r="G1702" s="28" t="s">
        <v>8736</v>
      </c>
      <c r="H1702" s="42" t="s">
        <v>8747</v>
      </c>
      <c r="I1702" s="28" t="s">
        <v>9791</v>
      </c>
      <c r="J1702" s="28" t="s">
        <v>9786</v>
      </c>
      <c r="K1702" s="28" t="s">
        <v>10055</v>
      </c>
      <c r="L1702" s="28" t="s">
        <v>10051</v>
      </c>
      <c r="M1702" s="28" t="s">
        <v>9882</v>
      </c>
      <c r="N1702" s="28" t="s">
        <v>9793</v>
      </c>
      <c r="O1702" s="28" t="s">
        <v>9679</v>
      </c>
      <c r="P1702" s="29" t="str">
        <f t="array" ref="P1702">IFERROR(XLOOKUP(A1702, '2_Capability_Map'!$C$2:$C$200, '2_Capability_Map'!$M$2:$M$200, "Active"), "Active")</f>
        <v>Active</v>
      </c>
    </row>
    <row r="1703" ht="15.75" customHeight="1">
      <c r="A1703" s="28" t="s">
        <v>739</v>
      </c>
      <c r="B1703" s="28" t="s">
        <v>740</v>
      </c>
      <c r="C1703" s="28" t="s">
        <v>8160</v>
      </c>
      <c r="D1703" s="28" t="s">
        <v>8161</v>
      </c>
      <c r="E1703" s="28" t="s">
        <v>8754</v>
      </c>
      <c r="F1703" s="40" t="s">
        <v>8011</v>
      </c>
      <c r="G1703" s="28" t="s">
        <v>8663</v>
      </c>
      <c r="H1703" s="42" t="s">
        <v>8672</v>
      </c>
      <c r="I1703" s="28" t="s">
        <v>8755</v>
      </c>
      <c r="J1703" s="28" t="s">
        <v>8674</v>
      </c>
      <c r="K1703" s="28" t="s">
        <v>10056</v>
      </c>
      <c r="L1703" s="28" t="s">
        <v>10057</v>
      </c>
      <c r="M1703" s="28" t="s">
        <v>9882</v>
      </c>
      <c r="N1703" s="28" t="s">
        <v>8753</v>
      </c>
      <c r="O1703" s="28" t="s">
        <v>9679</v>
      </c>
      <c r="P1703" s="29" t="str">
        <f t="array" ref="P1703">IFERROR(XLOOKUP(A1703, '2_Capability_Map'!$C$2:$C$200, '2_Capability_Map'!$M$2:$M$200, "Active"), "Active")</f>
        <v>Active</v>
      </c>
    </row>
    <row r="1704" ht="15.75" customHeight="1">
      <c r="A1704" s="28" t="s">
        <v>739</v>
      </c>
      <c r="B1704" s="28" t="s">
        <v>740</v>
      </c>
      <c r="C1704" s="28" t="s">
        <v>8160</v>
      </c>
      <c r="D1704" s="28" t="s">
        <v>8161</v>
      </c>
      <c r="E1704" s="28" t="s">
        <v>8937</v>
      </c>
      <c r="F1704" s="40" t="s">
        <v>8011</v>
      </c>
      <c r="G1704" s="28" t="s">
        <v>8663</v>
      </c>
      <c r="H1704" s="42" t="s">
        <v>8664</v>
      </c>
      <c r="I1704" s="28" t="s">
        <v>8938</v>
      </c>
      <c r="J1704" s="28" t="s">
        <v>8666</v>
      </c>
      <c r="K1704" s="28" t="s">
        <v>10058</v>
      </c>
      <c r="L1704" s="28" t="s">
        <v>10059</v>
      </c>
      <c r="M1704" s="28" t="s">
        <v>9882</v>
      </c>
      <c r="N1704" s="28" t="s">
        <v>8753</v>
      </c>
      <c r="O1704" s="28" t="s">
        <v>9679</v>
      </c>
      <c r="P1704" s="29" t="str">
        <f t="array" ref="P1704">IFERROR(XLOOKUP(A1704, '2_Capability_Map'!$C$2:$C$200, '2_Capability_Map'!$M$2:$M$200, "Active"), "Active")</f>
        <v>Active</v>
      </c>
    </row>
    <row r="1705" ht="15.75" customHeight="1">
      <c r="A1705" s="28" t="s">
        <v>739</v>
      </c>
      <c r="B1705" s="28" t="s">
        <v>740</v>
      </c>
      <c r="C1705" s="28" t="s">
        <v>8160</v>
      </c>
      <c r="D1705" s="28" t="s">
        <v>8161</v>
      </c>
      <c r="E1705" s="28" t="s">
        <v>8751</v>
      </c>
      <c r="F1705" s="40" t="s">
        <v>8011</v>
      </c>
      <c r="G1705" s="28" t="s">
        <v>8663</v>
      </c>
      <c r="H1705" s="42" t="s">
        <v>8672</v>
      </c>
      <c r="I1705" s="28" t="s">
        <v>8752</v>
      </c>
      <c r="J1705" s="28" t="s">
        <v>8674</v>
      </c>
      <c r="K1705" s="28" t="s">
        <v>10060</v>
      </c>
      <c r="L1705" s="28" t="s">
        <v>10059</v>
      </c>
      <c r="M1705" s="28" t="s">
        <v>9882</v>
      </c>
      <c r="N1705" s="28" t="s">
        <v>8753</v>
      </c>
      <c r="O1705" s="28" t="s">
        <v>9679</v>
      </c>
      <c r="P1705" s="29" t="str">
        <f t="array" ref="P1705">IFERROR(XLOOKUP(A1705, '2_Capability_Map'!$C$2:$C$200, '2_Capability_Map'!$M$2:$M$200, "Active"), "Active")</f>
        <v>Active</v>
      </c>
    </row>
    <row r="1706" ht="15.75" customHeight="1">
      <c r="A1706" s="28" t="s">
        <v>739</v>
      </c>
      <c r="B1706" s="28" t="s">
        <v>740</v>
      </c>
      <c r="C1706" s="28" t="s">
        <v>8174</v>
      </c>
      <c r="D1706" s="28" t="s">
        <v>8175</v>
      </c>
      <c r="E1706" s="28" t="s">
        <v>9680</v>
      </c>
      <c r="F1706" s="40" t="s">
        <v>8011</v>
      </c>
      <c r="G1706" s="28" t="s">
        <v>8757</v>
      </c>
      <c r="H1706" s="42" t="s">
        <v>8672</v>
      </c>
      <c r="I1706" s="28" t="s">
        <v>9681</v>
      </c>
      <c r="J1706" s="28" t="s">
        <v>8674</v>
      </c>
      <c r="K1706" s="28" t="s">
        <v>10061</v>
      </c>
      <c r="L1706" s="28" t="s">
        <v>10042</v>
      </c>
      <c r="M1706" s="28" t="s">
        <v>9882</v>
      </c>
      <c r="N1706" s="28" t="s">
        <v>8038</v>
      </c>
      <c r="O1706" s="28" t="s">
        <v>9679</v>
      </c>
      <c r="P1706" s="29" t="str">
        <f t="array" ref="P1706">IFERROR(XLOOKUP(A1706, '2_Capability_Map'!$C$2:$C$200, '2_Capability_Map'!$M$2:$M$200, "Active"), "Active")</f>
        <v>Active</v>
      </c>
    </row>
    <row r="1707" ht="15.75" customHeight="1">
      <c r="A1707" s="28" t="s">
        <v>739</v>
      </c>
      <c r="B1707" s="28" t="s">
        <v>740</v>
      </c>
      <c r="C1707" s="28" t="s">
        <v>8189</v>
      </c>
      <c r="D1707" s="28" t="s">
        <v>8190</v>
      </c>
      <c r="E1707" s="28" t="s">
        <v>9111</v>
      </c>
      <c r="F1707" s="40" t="s">
        <v>8011</v>
      </c>
      <c r="G1707" s="28" t="s">
        <v>8663</v>
      </c>
      <c r="H1707" s="42" t="s">
        <v>8664</v>
      </c>
      <c r="I1707" s="28" t="s">
        <v>9112</v>
      </c>
      <c r="J1707" s="28" t="s">
        <v>8666</v>
      </c>
      <c r="K1707" s="28" t="s">
        <v>10062</v>
      </c>
      <c r="L1707" s="28" t="s">
        <v>10059</v>
      </c>
      <c r="M1707" s="28" t="s">
        <v>9882</v>
      </c>
      <c r="N1707" s="28" t="s">
        <v>8038</v>
      </c>
      <c r="O1707" s="28" t="s">
        <v>9679</v>
      </c>
      <c r="P1707" s="29" t="str">
        <f t="array" ref="P1707">IFERROR(XLOOKUP(A1707, '2_Capability_Map'!$C$2:$C$200, '2_Capability_Map'!$M$2:$M$200, "Active"), "Active")</f>
        <v>Active</v>
      </c>
    </row>
    <row r="1708" ht="15.75" customHeight="1">
      <c r="A1708" s="28" t="s">
        <v>739</v>
      </c>
      <c r="B1708" s="28" t="s">
        <v>740</v>
      </c>
      <c r="C1708" s="28" t="s">
        <v>8146</v>
      </c>
      <c r="D1708" s="28" t="s">
        <v>9234</v>
      </c>
      <c r="E1708" s="28" t="s">
        <v>9242</v>
      </c>
      <c r="F1708" s="40" t="s">
        <v>8011</v>
      </c>
      <c r="G1708" s="28" t="s">
        <v>8663</v>
      </c>
      <c r="H1708" s="42" t="s">
        <v>8672</v>
      </c>
      <c r="I1708" s="28" t="s">
        <v>9243</v>
      </c>
      <c r="J1708" s="28" t="s">
        <v>8674</v>
      </c>
      <c r="K1708" s="28" t="s">
        <v>10063</v>
      </c>
      <c r="L1708" s="28" t="s">
        <v>10059</v>
      </c>
      <c r="M1708" s="28" t="s">
        <v>9882</v>
      </c>
      <c r="N1708" s="28" t="s">
        <v>8933</v>
      </c>
      <c r="O1708" s="28" t="s">
        <v>9679</v>
      </c>
      <c r="P1708" s="29" t="str">
        <f t="array" ref="P1708">IFERROR(XLOOKUP(A1708, '2_Capability_Map'!$C$2:$C$200, '2_Capability_Map'!$M$2:$M$200, "Active"), "Active")</f>
        <v>Active</v>
      </c>
    </row>
    <row r="1709" ht="15.75" customHeight="1">
      <c r="A1709" s="28" t="s">
        <v>1369</v>
      </c>
      <c r="B1709" s="28" t="s">
        <v>1370</v>
      </c>
      <c r="C1709" s="28" t="s">
        <v>8131</v>
      </c>
      <c r="D1709" s="28" t="s">
        <v>8132</v>
      </c>
      <c r="E1709" s="28" t="s">
        <v>9026</v>
      </c>
      <c r="F1709" s="40" t="s">
        <v>8011</v>
      </c>
      <c r="G1709" s="28" t="s">
        <v>8663</v>
      </c>
      <c r="H1709" s="42" t="s">
        <v>8672</v>
      </c>
      <c r="I1709" s="28" t="s">
        <v>9027</v>
      </c>
      <c r="J1709" s="28" t="s">
        <v>8674</v>
      </c>
      <c r="K1709" s="28" t="s">
        <v>10064</v>
      </c>
      <c r="L1709" s="28" t="s">
        <v>10065</v>
      </c>
      <c r="M1709" s="28" t="s">
        <v>9882</v>
      </c>
      <c r="N1709" s="28" t="s">
        <v>9024</v>
      </c>
      <c r="O1709" s="28" t="s">
        <v>9679</v>
      </c>
      <c r="P1709" s="29" t="str">
        <f t="array" ref="P1709">IFERROR(XLOOKUP(A1709, '2_Capability_Map'!$C$2:$C$200, '2_Capability_Map'!$M$2:$M$200, "Active"), "Active")</f>
        <v>Active</v>
      </c>
    </row>
    <row r="1710" ht="15.75" customHeight="1">
      <c r="A1710" s="28" t="s">
        <v>1369</v>
      </c>
      <c r="B1710" s="28" t="s">
        <v>1370</v>
      </c>
      <c r="C1710" s="28" t="s">
        <v>8131</v>
      </c>
      <c r="D1710" s="28" t="s">
        <v>8132</v>
      </c>
      <c r="E1710" s="28" t="s">
        <v>3026</v>
      </c>
      <c r="F1710" s="40" t="s">
        <v>8011</v>
      </c>
      <c r="G1710" s="28" t="s">
        <v>8663</v>
      </c>
      <c r="H1710" s="42" t="s">
        <v>8672</v>
      </c>
      <c r="I1710" s="28" t="s">
        <v>9025</v>
      </c>
      <c r="J1710" s="28" t="s">
        <v>8674</v>
      </c>
      <c r="K1710" s="28" t="s">
        <v>10066</v>
      </c>
      <c r="L1710" s="28" t="s">
        <v>10065</v>
      </c>
      <c r="M1710" s="28" t="s">
        <v>9882</v>
      </c>
      <c r="N1710" s="28" t="s">
        <v>9024</v>
      </c>
      <c r="O1710" s="28" t="s">
        <v>9679</v>
      </c>
      <c r="P1710" s="29" t="str">
        <f t="array" ref="P1710">IFERROR(XLOOKUP(A1710, '2_Capability_Map'!$C$2:$C$200, '2_Capability_Map'!$M$2:$M$200, "Active"), "Active")</f>
        <v>Active</v>
      </c>
    </row>
    <row r="1711" ht="15.75" customHeight="1">
      <c r="A1711" s="28" t="s">
        <v>1369</v>
      </c>
      <c r="B1711" s="28" t="s">
        <v>1370</v>
      </c>
      <c r="C1711" s="28" t="s">
        <v>8131</v>
      </c>
      <c r="D1711" s="28" t="s">
        <v>8132</v>
      </c>
      <c r="E1711" s="28" t="s">
        <v>9028</v>
      </c>
      <c r="F1711" s="40" t="s">
        <v>8011</v>
      </c>
      <c r="G1711" s="28" t="s">
        <v>8663</v>
      </c>
      <c r="H1711" s="42" t="s">
        <v>8672</v>
      </c>
      <c r="I1711" s="28" t="s">
        <v>9029</v>
      </c>
      <c r="J1711" s="28" t="s">
        <v>8674</v>
      </c>
      <c r="K1711" s="28" t="s">
        <v>10067</v>
      </c>
      <c r="L1711" s="28" t="s">
        <v>10065</v>
      </c>
      <c r="M1711" s="28" t="s">
        <v>9882</v>
      </c>
      <c r="N1711" s="28" t="s">
        <v>9024</v>
      </c>
      <c r="O1711" s="28" t="s">
        <v>9679</v>
      </c>
      <c r="P1711" s="29" t="str">
        <f t="array" ref="P1711">IFERROR(XLOOKUP(A1711, '2_Capability_Map'!$C$2:$C$200, '2_Capability_Map'!$M$2:$M$200, "Active"), "Active")</f>
        <v>Active</v>
      </c>
    </row>
    <row r="1712" ht="15.75" customHeight="1">
      <c r="A1712" s="28" t="s">
        <v>1369</v>
      </c>
      <c r="B1712" s="28" t="s">
        <v>1370</v>
      </c>
      <c r="C1712" s="28" t="s">
        <v>8131</v>
      </c>
      <c r="D1712" s="28" t="s">
        <v>8132</v>
      </c>
      <c r="E1712" s="28" t="s">
        <v>9021</v>
      </c>
      <c r="F1712" s="40" t="s">
        <v>8011</v>
      </c>
      <c r="G1712" s="28" t="s">
        <v>8663</v>
      </c>
      <c r="H1712" s="42" t="s">
        <v>8672</v>
      </c>
      <c r="I1712" s="28" t="s">
        <v>9022</v>
      </c>
      <c r="J1712" s="28" t="s">
        <v>8674</v>
      </c>
      <c r="K1712" s="28" t="s">
        <v>10068</v>
      </c>
      <c r="L1712" s="28" t="s">
        <v>10069</v>
      </c>
      <c r="M1712" s="28" t="s">
        <v>9882</v>
      </c>
      <c r="N1712" s="28" t="s">
        <v>9024</v>
      </c>
      <c r="O1712" s="28" t="s">
        <v>9679</v>
      </c>
      <c r="P1712" s="29" t="str">
        <f t="array" ref="P1712">IFERROR(XLOOKUP(A1712, '2_Capability_Map'!$C$2:$C$200, '2_Capability_Map'!$M$2:$M$200, "Active"), "Active")</f>
        <v>Active</v>
      </c>
    </row>
    <row r="1713" ht="15.75" customHeight="1">
      <c r="A1713" s="28" t="s">
        <v>1369</v>
      </c>
      <c r="B1713" s="28" t="s">
        <v>1370</v>
      </c>
      <c r="C1713" s="28" t="s">
        <v>8146</v>
      </c>
      <c r="D1713" s="28" t="s">
        <v>9234</v>
      </c>
      <c r="E1713" s="28" t="s">
        <v>9240</v>
      </c>
      <c r="F1713" s="40" t="s">
        <v>8011</v>
      </c>
      <c r="G1713" s="28" t="s">
        <v>8663</v>
      </c>
      <c r="H1713" s="42" t="s">
        <v>8664</v>
      </c>
      <c r="I1713" s="28" t="s">
        <v>9241</v>
      </c>
      <c r="J1713" s="28" t="s">
        <v>8666</v>
      </c>
      <c r="K1713" s="28" t="s">
        <v>10070</v>
      </c>
      <c r="L1713" s="28" t="s">
        <v>10065</v>
      </c>
      <c r="M1713" s="28" t="s">
        <v>9882</v>
      </c>
      <c r="N1713" s="28" t="s">
        <v>8023</v>
      </c>
      <c r="O1713" s="28" t="s">
        <v>9679</v>
      </c>
      <c r="P1713" s="29" t="str">
        <f t="array" ref="P1713">IFERROR(XLOOKUP(A1713, '2_Capability_Map'!$C$2:$C$200, '2_Capability_Map'!$M$2:$M$200, "Active"), "Active")</f>
        <v>Active</v>
      </c>
    </row>
    <row r="1714" ht="15.75" customHeight="1">
      <c r="A1714" s="28" t="s">
        <v>1369</v>
      </c>
      <c r="B1714" s="28" t="s">
        <v>1370</v>
      </c>
      <c r="C1714" s="28" t="s">
        <v>8010</v>
      </c>
      <c r="D1714" s="28" t="s">
        <v>8926</v>
      </c>
      <c r="E1714" s="28" t="s">
        <v>8927</v>
      </c>
      <c r="F1714" s="40" t="s">
        <v>8011</v>
      </c>
      <c r="G1714" s="28" t="s">
        <v>8663</v>
      </c>
      <c r="H1714" s="42" t="s">
        <v>8672</v>
      </c>
      <c r="I1714" s="28" t="s">
        <v>8928</v>
      </c>
      <c r="J1714" s="28" t="s">
        <v>8674</v>
      </c>
      <c r="K1714" s="28" t="s">
        <v>10071</v>
      </c>
      <c r="L1714" s="28" t="s">
        <v>10072</v>
      </c>
      <c r="M1714" s="28" t="s">
        <v>9882</v>
      </c>
      <c r="N1714" s="28" t="s">
        <v>8023</v>
      </c>
      <c r="O1714" s="28" t="s">
        <v>9679</v>
      </c>
      <c r="P1714" s="29" t="str">
        <f t="array" ref="P1714">IFERROR(XLOOKUP(A1714, '2_Capability_Map'!$C$2:$C$200, '2_Capability_Map'!$M$2:$M$200, "Active"), "Active")</f>
        <v>Active</v>
      </c>
    </row>
    <row r="1715" ht="15.75" customHeight="1">
      <c r="A1715" s="28" t="s">
        <v>1369</v>
      </c>
      <c r="B1715" s="28" t="s">
        <v>1370</v>
      </c>
      <c r="C1715" s="28" t="s">
        <v>8116</v>
      </c>
      <c r="D1715" s="28" t="s">
        <v>8727</v>
      </c>
      <c r="E1715" s="28" t="s">
        <v>1527</v>
      </c>
      <c r="F1715" s="40" t="s">
        <v>8011</v>
      </c>
      <c r="G1715" s="28" t="s">
        <v>8663</v>
      </c>
      <c r="H1715" s="42" t="s">
        <v>8672</v>
      </c>
      <c r="I1715" s="28" t="s">
        <v>8728</v>
      </c>
      <c r="J1715" s="28" t="s">
        <v>8674</v>
      </c>
      <c r="K1715" s="28" t="s">
        <v>10073</v>
      </c>
      <c r="L1715" s="28" t="s">
        <v>10074</v>
      </c>
      <c r="M1715" s="28" t="s">
        <v>9882</v>
      </c>
      <c r="N1715" s="28" t="s">
        <v>8038</v>
      </c>
      <c r="O1715" s="28" t="s">
        <v>9679</v>
      </c>
      <c r="P1715" s="29" t="str">
        <f t="array" ref="P1715">IFERROR(XLOOKUP(A1715, '2_Capability_Map'!$C$2:$C$200, '2_Capability_Map'!$M$2:$M$200, "Active"), "Active")</f>
        <v>Active</v>
      </c>
    </row>
    <row r="1716" ht="15.75" customHeight="1">
      <c r="A1716" s="28" t="s">
        <v>1369</v>
      </c>
      <c r="B1716" s="28" t="s">
        <v>1370</v>
      </c>
      <c r="C1716" s="28" t="s">
        <v>8116</v>
      </c>
      <c r="D1716" s="28" t="s">
        <v>8727</v>
      </c>
      <c r="E1716" s="28" t="s">
        <v>1555</v>
      </c>
      <c r="F1716" s="40" t="s">
        <v>8011</v>
      </c>
      <c r="G1716" s="28" t="s">
        <v>8663</v>
      </c>
      <c r="H1716" s="42" t="s">
        <v>8672</v>
      </c>
      <c r="I1716" s="28" t="s">
        <v>8730</v>
      </c>
      <c r="J1716" s="28" t="s">
        <v>8674</v>
      </c>
      <c r="K1716" s="28" t="s">
        <v>10075</v>
      </c>
      <c r="L1716" s="28" t="s">
        <v>10074</v>
      </c>
      <c r="M1716" s="28" t="s">
        <v>9882</v>
      </c>
      <c r="N1716" s="28" t="s">
        <v>8038</v>
      </c>
      <c r="O1716" s="28" t="s">
        <v>9679</v>
      </c>
      <c r="P1716" s="29" t="str">
        <f t="array" ref="P1716">IFERROR(XLOOKUP(A1716, '2_Capability_Map'!$C$2:$C$200, '2_Capability_Map'!$M$2:$M$200, "Active"), "Active")</f>
        <v>Active</v>
      </c>
    </row>
    <row r="1717" ht="15.75" customHeight="1">
      <c r="A1717" s="28" t="s">
        <v>1369</v>
      </c>
      <c r="B1717" s="28" t="s">
        <v>1370</v>
      </c>
      <c r="C1717" s="28" t="s">
        <v>8116</v>
      </c>
      <c r="D1717" s="28" t="s">
        <v>8727</v>
      </c>
      <c r="E1717" s="28" t="s">
        <v>8732</v>
      </c>
      <c r="F1717" s="40" t="s">
        <v>8011</v>
      </c>
      <c r="G1717" s="28" t="s">
        <v>8663</v>
      </c>
      <c r="H1717" s="42" t="s">
        <v>8672</v>
      </c>
      <c r="I1717" s="28" t="s">
        <v>8733</v>
      </c>
      <c r="J1717" s="28" t="s">
        <v>8674</v>
      </c>
      <c r="K1717" s="28" t="s">
        <v>10076</v>
      </c>
      <c r="L1717" s="28" t="s">
        <v>10074</v>
      </c>
      <c r="M1717" s="28" t="s">
        <v>9882</v>
      </c>
      <c r="N1717" s="28" t="s">
        <v>8038</v>
      </c>
      <c r="O1717" s="28" t="s">
        <v>9679</v>
      </c>
      <c r="P1717" s="29" t="str">
        <f t="array" ref="P1717">IFERROR(XLOOKUP(A1717, '2_Capability_Map'!$C$2:$C$200, '2_Capability_Map'!$M$2:$M$200, "Active"), "Active")</f>
        <v>Active</v>
      </c>
    </row>
    <row r="1718" ht="15.75" customHeight="1">
      <c r="A1718" s="28" t="s">
        <v>1369</v>
      </c>
      <c r="B1718" s="28" t="s">
        <v>1370</v>
      </c>
      <c r="C1718" s="28" t="s">
        <v>8635</v>
      </c>
      <c r="D1718" s="28" t="s">
        <v>8636</v>
      </c>
      <c r="E1718" s="28" t="s">
        <v>9784</v>
      </c>
      <c r="F1718" s="40" t="s">
        <v>8595</v>
      </c>
      <c r="G1718" s="28" t="s">
        <v>8736</v>
      </c>
      <c r="H1718" s="42" t="s">
        <v>9225</v>
      </c>
      <c r="I1718" s="28" t="s">
        <v>9785</v>
      </c>
      <c r="J1718" s="28" t="s">
        <v>9786</v>
      </c>
      <c r="K1718" s="28" t="s">
        <v>10077</v>
      </c>
      <c r="L1718" s="28" t="s">
        <v>10074</v>
      </c>
      <c r="M1718" s="28" t="s">
        <v>9882</v>
      </c>
      <c r="N1718" s="28" t="s">
        <v>9789</v>
      </c>
      <c r="O1718" s="28" t="s">
        <v>9679</v>
      </c>
      <c r="P1718" s="29" t="str">
        <f t="array" ref="P1718">IFERROR(XLOOKUP(A1718, '2_Capability_Map'!$C$2:$C$200, '2_Capability_Map'!$M$2:$M$200, "Active"), "Active")</f>
        <v>Active</v>
      </c>
    </row>
    <row r="1719" ht="15.75" customHeight="1">
      <c r="A1719" s="28" t="s">
        <v>1369</v>
      </c>
      <c r="B1719" s="28" t="s">
        <v>1370</v>
      </c>
      <c r="C1719" s="28" t="s">
        <v>8635</v>
      </c>
      <c r="D1719" s="28" t="s">
        <v>8636</v>
      </c>
      <c r="E1719" s="28" t="s">
        <v>9790</v>
      </c>
      <c r="F1719" s="40" t="s">
        <v>8595</v>
      </c>
      <c r="G1719" s="28" t="s">
        <v>8736</v>
      </c>
      <c r="H1719" s="42" t="s">
        <v>8747</v>
      </c>
      <c r="I1719" s="28" t="s">
        <v>9791</v>
      </c>
      <c r="J1719" s="28" t="s">
        <v>9786</v>
      </c>
      <c r="K1719" s="28" t="s">
        <v>10078</v>
      </c>
      <c r="L1719" s="28" t="s">
        <v>10074</v>
      </c>
      <c r="M1719" s="28" t="s">
        <v>9882</v>
      </c>
      <c r="N1719" s="28" t="s">
        <v>9793</v>
      </c>
      <c r="O1719" s="28" t="s">
        <v>9679</v>
      </c>
      <c r="P1719" s="29" t="str">
        <f t="array" ref="P1719">IFERROR(XLOOKUP(A1719, '2_Capability_Map'!$C$2:$C$200, '2_Capability_Map'!$M$2:$M$200, "Active"), "Active")</f>
        <v>Active</v>
      </c>
    </row>
    <row r="1720" ht="15.75" customHeight="1">
      <c r="A1720" s="28" t="s">
        <v>1369</v>
      </c>
      <c r="B1720" s="28" t="s">
        <v>1370</v>
      </c>
      <c r="C1720" s="28" t="s">
        <v>8160</v>
      </c>
      <c r="D1720" s="28" t="s">
        <v>8161</v>
      </c>
      <c r="E1720" s="28" t="s">
        <v>8754</v>
      </c>
      <c r="F1720" s="40" t="s">
        <v>8011</v>
      </c>
      <c r="G1720" s="28" t="s">
        <v>8663</v>
      </c>
      <c r="H1720" s="42" t="s">
        <v>8672</v>
      </c>
      <c r="I1720" s="28" t="s">
        <v>8755</v>
      </c>
      <c r="J1720" s="28" t="s">
        <v>8674</v>
      </c>
      <c r="K1720" s="28" t="s">
        <v>10079</v>
      </c>
      <c r="L1720" s="28" t="s">
        <v>7433</v>
      </c>
      <c r="M1720" s="28" t="s">
        <v>9882</v>
      </c>
      <c r="N1720" s="28" t="s">
        <v>8753</v>
      </c>
      <c r="O1720" s="28" t="s">
        <v>9679</v>
      </c>
      <c r="P1720" s="29" t="str">
        <f t="array" ref="P1720">IFERROR(XLOOKUP(A1720, '2_Capability_Map'!$C$2:$C$200, '2_Capability_Map'!$M$2:$M$200, "Active"), "Active")</f>
        <v>Active</v>
      </c>
    </row>
    <row r="1721" ht="15.75" customHeight="1">
      <c r="A1721" s="28" t="s">
        <v>1369</v>
      </c>
      <c r="B1721" s="28" t="s">
        <v>1370</v>
      </c>
      <c r="C1721" s="28" t="s">
        <v>8174</v>
      </c>
      <c r="D1721" s="28" t="s">
        <v>8175</v>
      </c>
      <c r="E1721" s="28" t="s">
        <v>9680</v>
      </c>
      <c r="F1721" s="40" t="s">
        <v>8011</v>
      </c>
      <c r="G1721" s="28" t="s">
        <v>8757</v>
      </c>
      <c r="H1721" s="42" t="s">
        <v>8672</v>
      </c>
      <c r="I1721" s="28" t="s">
        <v>9681</v>
      </c>
      <c r="J1721" s="28" t="s">
        <v>8674</v>
      </c>
      <c r="K1721" s="28" t="s">
        <v>10080</v>
      </c>
      <c r="L1721" s="28" t="s">
        <v>10065</v>
      </c>
      <c r="M1721" s="28" t="s">
        <v>9882</v>
      </c>
      <c r="N1721" s="28" t="s">
        <v>8038</v>
      </c>
      <c r="O1721" s="28" t="s">
        <v>9679</v>
      </c>
      <c r="P1721" s="29" t="str">
        <f t="array" ref="P1721">IFERROR(XLOOKUP(A1721, '2_Capability_Map'!$C$2:$C$200, '2_Capability_Map'!$M$2:$M$200, "Active"), "Active")</f>
        <v>Active</v>
      </c>
    </row>
    <row r="1722" ht="15.75" customHeight="1">
      <c r="A1722" s="28" t="s">
        <v>1369</v>
      </c>
      <c r="B1722" s="28" t="s">
        <v>1370</v>
      </c>
      <c r="C1722" s="28" t="s">
        <v>8189</v>
      </c>
      <c r="D1722" s="28" t="s">
        <v>8190</v>
      </c>
      <c r="E1722" s="28" t="s">
        <v>9111</v>
      </c>
      <c r="F1722" s="40" t="s">
        <v>8011</v>
      </c>
      <c r="G1722" s="28" t="s">
        <v>8663</v>
      </c>
      <c r="H1722" s="42" t="s">
        <v>8664</v>
      </c>
      <c r="I1722" s="28" t="s">
        <v>9112</v>
      </c>
      <c r="J1722" s="28" t="s">
        <v>8666</v>
      </c>
      <c r="K1722" s="28" t="s">
        <v>10081</v>
      </c>
      <c r="L1722" s="28" t="s">
        <v>10082</v>
      </c>
      <c r="M1722" s="28" t="s">
        <v>9882</v>
      </c>
      <c r="N1722" s="28" t="s">
        <v>8038</v>
      </c>
      <c r="O1722" s="28" t="s">
        <v>9679</v>
      </c>
      <c r="P1722" s="29" t="str">
        <f t="array" ref="P1722">IFERROR(XLOOKUP(A1722, '2_Capability_Map'!$C$2:$C$200, '2_Capability_Map'!$M$2:$M$200, "Active"), "Active")</f>
        <v>Active</v>
      </c>
    </row>
    <row r="1723" ht="15.75" customHeight="1">
      <c r="A1723" s="28" t="s">
        <v>1369</v>
      </c>
      <c r="B1723" s="28" t="s">
        <v>1370</v>
      </c>
      <c r="C1723" s="28" t="s">
        <v>8056</v>
      </c>
      <c r="D1723" s="28" t="s">
        <v>8734</v>
      </c>
      <c r="E1723" s="28" t="s">
        <v>8744</v>
      </c>
      <c r="F1723" s="40" t="s">
        <v>8011</v>
      </c>
      <c r="G1723" s="28" t="s">
        <v>8663</v>
      </c>
      <c r="H1723" s="42" t="s">
        <v>8672</v>
      </c>
      <c r="I1723" s="28" t="s">
        <v>8745</v>
      </c>
      <c r="J1723" s="28" t="s">
        <v>8674</v>
      </c>
      <c r="K1723" s="28" t="s">
        <v>10083</v>
      </c>
      <c r="L1723" s="28" t="s">
        <v>10074</v>
      </c>
      <c r="M1723" s="28" t="s">
        <v>9882</v>
      </c>
      <c r="N1723" s="28" t="s">
        <v>8743</v>
      </c>
      <c r="O1723" s="28" t="s">
        <v>9679</v>
      </c>
      <c r="P1723" s="29" t="str">
        <f t="array" ref="P1723">IFERROR(XLOOKUP(A1723, '2_Capability_Map'!$C$2:$C$200, '2_Capability_Map'!$M$2:$M$200, "Active"), "Active")</f>
        <v>Active</v>
      </c>
    </row>
    <row r="1724" ht="15.75" customHeight="1">
      <c r="A1724" s="28" t="s">
        <v>1451</v>
      </c>
      <c r="B1724" s="28" t="s">
        <v>1452</v>
      </c>
      <c r="C1724" s="28" t="s">
        <v>8131</v>
      </c>
      <c r="D1724" s="28" t="s">
        <v>8132</v>
      </c>
      <c r="E1724" s="28" t="s">
        <v>9026</v>
      </c>
      <c r="F1724" s="40" t="s">
        <v>8011</v>
      </c>
      <c r="G1724" s="28" t="s">
        <v>8663</v>
      </c>
      <c r="H1724" s="42" t="s">
        <v>8672</v>
      </c>
      <c r="I1724" s="28" t="s">
        <v>9027</v>
      </c>
      <c r="J1724" s="28" t="s">
        <v>8674</v>
      </c>
      <c r="K1724" s="28" t="s">
        <v>10084</v>
      </c>
      <c r="L1724" s="28" t="s">
        <v>10085</v>
      </c>
      <c r="M1724" s="28" t="s">
        <v>9882</v>
      </c>
      <c r="N1724" s="28" t="s">
        <v>9024</v>
      </c>
      <c r="O1724" s="28" t="s">
        <v>9679</v>
      </c>
      <c r="P1724" s="29" t="str">
        <f t="array" ref="P1724">IFERROR(XLOOKUP(A1724, '2_Capability_Map'!$C$2:$C$200, '2_Capability_Map'!$M$2:$M$200, "Active"), "Active")</f>
        <v>Active</v>
      </c>
    </row>
    <row r="1725" ht="15.75" customHeight="1">
      <c r="A1725" s="28" t="s">
        <v>1451</v>
      </c>
      <c r="B1725" s="28" t="s">
        <v>1452</v>
      </c>
      <c r="C1725" s="28" t="s">
        <v>8131</v>
      </c>
      <c r="D1725" s="28" t="s">
        <v>8132</v>
      </c>
      <c r="E1725" s="28" t="s">
        <v>3026</v>
      </c>
      <c r="F1725" s="40" t="s">
        <v>8011</v>
      </c>
      <c r="G1725" s="28" t="s">
        <v>8663</v>
      </c>
      <c r="H1725" s="42" t="s">
        <v>8672</v>
      </c>
      <c r="I1725" s="28" t="s">
        <v>9025</v>
      </c>
      <c r="J1725" s="28" t="s">
        <v>8674</v>
      </c>
      <c r="K1725" s="28" t="s">
        <v>10086</v>
      </c>
      <c r="L1725" s="28" t="s">
        <v>10085</v>
      </c>
      <c r="M1725" s="28" t="s">
        <v>9882</v>
      </c>
      <c r="N1725" s="28" t="s">
        <v>9024</v>
      </c>
      <c r="O1725" s="28" t="s">
        <v>9679</v>
      </c>
      <c r="P1725" s="29" t="str">
        <f t="array" ref="P1725">IFERROR(XLOOKUP(A1725, '2_Capability_Map'!$C$2:$C$200, '2_Capability_Map'!$M$2:$M$200, "Active"), "Active")</f>
        <v>Active</v>
      </c>
    </row>
    <row r="1726" ht="15.75" customHeight="1">
      <c r="A1726" s="28" t="s">
        <v>1451</v>
      </c>
      <c r="B1726" s="28" t="s">
        <v>1452</v>
      </c>
      <c r="C1726" s="28" t="s">
        <v>8131</v>
      </c>
      <c r="D1726" s="28" t="s">
        <v>8132</v>
      </c>
      <c r="E1726" s="28" t="s">
        <v>9028</v>
      </c>
      <c r="F1726" s="40" t="s">
        <v>8011</v>
      </c>
      <c r="G1726" s="28" t="s">
        <v>8663</v>
      </c>
      <c r="H1726" s="42" t="s">
        <v>8672</v>
      </c>
      <c r="I1726" s="28" t="s">
        <v>9029</v>
      </c>
      <c r="J1726" s="28" t="s">
        <v>8674</v>
      </c>
      <c r="K1726" s="28" t="s">
        <v>10087</v>
      </c>
      <c r="L1726" s="28" t="s">
        <v>10085</v>
      </c>
      <c r="M1726" s="28" t="s">
        <v>9882</v>
      </c>
      <c r="N1726" s="28" t="s">
        <v>9024</v>
      </c>
      <c r="O1726" s="28" t="s">
        <v>9679</v>
      </c>
      <c r="P1726" s="29" t="str">
        <f t="array" ref="P1726">IFERROR(XLOOKUP(A1726, '2_Capability_Map'!$C$2:$C$200, '2_Capability_Map'!$M$2:$M$200, "Active"), "Active")</f>
        <v>Active</v>
      </c>
    </row>
    <row r="1727" ht="15.75" customHeight="1">
      <c r="A1727" s="28" t="s">
        <v>1451</v>
      </c>
      <c r="B1727" s="28" t="s">
        <v>1452</v>
      </c>
      <c r="C1727" s="28" t="s">
        <v>8131</v>
      </c>
      <c r="D1727" s="28" t="s">
        <v>8132</v>
      </c>
      <c r="E1727" s="28" t="s">
        <v>9021</v>
      </c>
      <c r="F1727" s="40" t="s">
        <v>8011</v>
      </c>
      <c r="G1727" s="28" t="s">
        <v>8663</v>
      </c>
      <c r="H1727" s="42" t="s">
        <v>8672</v>
      </c>
      <c r="I1727" s="28" t="s">
        <v>9022</v>
      </c>
      <c r="J1727" s="28" t="s">
        <v>8674</v>
      </c>
      <c r="K1727" s="28" t="s">
        <v>10088</v>
      </c>
      <c r="L1727" s="28" t="s">
        <v>10089</v>
      </c>
      <c r="M1727" s="28" t="s">
        <v>9882</v>
      </c>
      <c r="N1727" s="28" t="s">
        <v>9024</v>
      </c>
      <c r="O1727" s="28" t="s">
        <v>9679</v>
      </c>
      <c r="P1727" s="29" t="str">
        <f t="array" ref="P1727">IFERROR(XLOOKUP(A1727, '2_Capability_Map'!$C$2:$C$200, '2_Capability_Map'!$M$2:$M$200, "Active"), "Active")</f>
        <v>Active</v>
      </c>
    </row>
    <row r="1728" ht="15.75" customHeight="1">
      <c r="A1728" s="28" t="s">
        <v>1451</v>
      </c>
      <c r="B1728" s="28" t="s">
        <v>1452</v>
      </c>
      <c r="C1728" s="28" t="s">
        <v>8146</v>
      </c>
      <c r="D1728" s="28" t="s">
        <v>9234</v>
      </c>
      <c r="E1728" s="28" t="s">
        <v>9240</v>
      </c>
      <c r="F1728" s="40" t="s">
        <v>8011</v>
      </c>
      <c r="G1728" s="28" t="s">
        <v>8663</v>
      </c>
      <c r="H1728" s="42" t="s">
        <v>8664</v>
      </c>
      <c r="I1728" s="28" t="s">
        <v>9241</v>
      </c>
      <c r="J1728" s="28" t="s">
        <v>8666</v>
      </c>
      <c r="K1728" s="28" t="s">
        <v>10090</v>
      </c>
      <c r="L1728" s="28" t="s">
        <v>10085</v>
      </c>
      <c r="M1728" s="28" t="s">
        <v>9882</v>
      </c>
      <c r="N1728" s="28" t="s">
        <v>8023</v>
      </c>
      <c r="O1728" s="28" t="s">
        <v>9679</v>
      </c>
      <c r="P1728" s="29" t="str">
        <f t="array" ref="P1728">IFERROR(XLOOKUP(A1728, '2_Capability_Map'!$C$2:$C$200, '2_Capability_Map'!$M$2:$M$200, "Active"), "Active")</f>
        <v>Active</v>
      </c>
    </row>
    <row r="1729" ht="15.75" customHeight="1">
      <c r="A1729" s="28" t="s">
        <v>1451</v>
      </c>
      <c r="B1729" s="28" t="s">
        <v>1452</v>
      </c>
      <c r="C1729" s="28" t="s">
        <v>8010</v>
      </c>
      <c r="D1729" s="28" t="s">
        <v>8926</v>
      </c>
      <c r="E1729" s="28" t="s">
        <v>8927</v>
      </c>
      <c r="F1729" s="40" t="s">
        <v>8011</v>
      </c>
      <c r="G1729" s="28" t="s">
        <v>8663</v>
      </c>
      <c r="H1729" s="42" t="s">
        <v>8672</v>
      </c>
      <c r="I1729" s="28" t="s">
        <v>8928</v>
      </c>
      <c r="J1729" s="28" t="s">
        <v>8674</v>
      </c>
      <c r="K1729" s="28" t="s">
        <v>10091</v>
      </c>
      <c r="L1729" s="28" t="s">
        <v>10092</v>
      </c>
      <c r="M1729" s="28" t="s">
        <v>9882</v>
      </c>
      <c r="N1729" s="28" t="s">
        <v>8023</v>
      </c>
      <c r="O1729" s="28" t="s">
        <v>9679</v>
      </c>
      <c r="P1729" s="29" t="str">
        <f t="array" ref="P1729">IFERROR(XLOOKUP(A1729, '2_Capability_Map'!$C$2:$C$200, '2_Capability_Map'!$M$2:$M$200, "Active"), "Active")</f>
        <v>Active</v>
      </c>
    </row>
    <row r="1730" ht="15.75" customHeight="1">
      <c r="A1730" s="28" t="s">
        <v>1451</v>
      </c>
      <c r="B1730" s="28" t="s">
        <v>1452</v>
      </c>
      <c r="C1730" s="28" t="s">
        <v>8116</v>
      </c>
      <c r="D1730" s="28" t="s">
        <v>8727</v>
      </c>
      <c r="E1730" s="28" t="s">
        <v>1527</v>
      </c>
      <c r="F1730" s="40" t="s">
        <v>8011</v>
      </c>
      <c r="G1730" s="28" t="s">
        <v>8663</v>
      </c>
      <c r="H1730" s="42" t="s">
        <v>8672</v>
      </c>
      <c r="I1730" s="28" t="s">
        <v>8728</v>
      </c>
      <c r="J1730" s="28" t="s">
        <v>8674</v>
      </c>
      <c r="K1730" s="28" t="s">
        <v>10093</v>
      </c>
      <c r="L1730" s="28" t="s">
        <v>10094</v>
      </c>
      <c r="M1730" s="28" t="s">
        <v>9882</v>
      </c>
      <c r="N1730" s="28" t="s">
        <v>8038</v>
      </c>
      <c r="O1730" s="28" t="s">
        <v>9679</v>
      </c>
      <c r="P1730" s="29" t="str">
        <f t="array" ref="P1730">IFERROR(XLOOKUP(A1730, '2_Capability_Map'!$C$2:$C$200, '2_Capability_Map'!$M$2:$M$200, "Active"), "Active")</f>
        <v>Active</v>
      </c>
    </row>
    <row r="1731" ht="15.75" customHeight="1">
      <c r="A1731" s="28" t="s">
        <v>1451</v>
      </c>
      <c r="B1731" s="28" t="s">
        <v>1452</v>
      </c>
      <c r="C1731" s="28" t="s">
        <v>8116</v>
      </c>
      <c r="D1731" s="28" t="s">
        <v>8727</v>
      </c>
      <c r="E1731" s="28" t="s">
        <v>1555</v>
      </c>
      <c r="F1731" s="40" t="s">
        <v>8011</v>
      </c>
      <c r="G1731" s="28" t="s">
        <v>8663</v>
      </c>
      <c r="H1731" s="42" t="s">
        <v>8672</v>
      </c>
      <c r="I1731" s="28" t="s">
        <v>8730</v>
      </c>
      <c r="J1731" s="28" t="s">
        <v>8674</v>
      </c>
      <c r="K1731" s="28" t="s">
        <v>10095</v>
      </c>
      <c r="L1731" s="28" t="s">
        <v>10094</v>
      </c>
      <c r="M1731" s="28" t="s">
        <v>9882</v>
      </c>
      <c r="N1731" s="28" t="s">
        <v>8038</v>
      </c>
      <c r="O1731" s="28" t="s">
        <v>9679</v>
      </c>
      <c r="P1731" s="29" t="str">
        <f t="array" ref="P1731">IFERROR(XLOOKUP(A1731, '2_Capability_Map'!$C$2:$C$200, '2_Capability_Map'!$M$2:$M$200, "Active"), "Active")</f>
        <v>Active</v>
      </c>
    </row>
    <row r="1732" ht="15.75" customHeight="1">
      <c r="A1732" s="28" t="s">
        <v>1451</v>
      </c>
      <c r="B1732" s="28" t="s">
        <v>1452</v>
      </c>
      <c r="C1732" s="28" t="s">
        <v>8116</v>
      </c>
      <c r="D1732" s="28" t="s">
        <v>8727</v>
      </c>
      <c r="E1732" s="28" t="s">
        <v>8732</v>
      </c>
      <c r="F1732" s="40" t="s">
        <v>8011</v>
      </c>
      <c r="G1732" s="28" t="s">
        <v>8663</v>
      </c>
      <c r="H1732" s="42" t="s">
        <v>8672</v>
      </c>
      <c r="I1732" s="28" t="s">
        <v>8733</v>
      </c>
      <c r="J1732" s="28" t="s">
        <v>8674</v>
      </c>
      <c r="K1732" s="28" t="s">
        <v>10096</v>
      </c>
      <c r="L1732" s="28" t="s">
        <v>10094</v>
      </c>
      <c r="M1732" s="28" t="s">
        <v>9882</v>
      </c>
      <c r="N1732" s="28" t="s">
        <v>8038</v>
      </c>
      <c r="O1732" s="28" t="s">
        <v>9679</v>
      </c>
      <c r="P1732" s="29" t="str">
        <f t="array" ref="P1732">IFERROR(XLOOKUP(A1732, '2_Capability_Map'!$C$2:$C$200, '2_Capability_Map'!$M$2:$M$200, "Active"), "Active")</f>
        <v>Active</v>
      </c>
    </row>
    <row r="1733" ht="15.75" customHeight="1">
      <c r="A1733" s="28" t="s">
        <v>1451</v>
      </c>
      <c r="B1733" s="28" t="s">
        <v>1452</v>
      </c>
      <c r="C1733" s="28" t="s">
        <v>8635</v>
      </c>
      <c r="D1733" s="28" t="s">
        <v>8636</v>
      </c>
      <c r="E1733" s="28" t="s">
        <v>9784</v>
      </c>
      <c r="F1733" s="40" t="s">
        <v>8595</v>
      </c>
      <c r="G1733" s="28" t="s">
        <v>8736</v>
      </c>
      <c r="H1733" s="42" t="s">
        <v>9225</v>
      </c>
      <c r="I1733" s="28" t="s">
        <v>9785</v>
      </c>
      <c r="J1733" s="28" t="s">
        <v>9786</v>
      </c>
      <c r="K1733" s="28" t="s">
        <v>10097</v>
      </c>
      <c r="L1733" s="28" t="s">
        <v>10094</v>
      </c>
      <c r="M1733" s="28" t="s">
        <v>9882</v>
      </c>
      <c r="N1733" s="28" t="s">
        <v>9789</v>
      </c>
      <c r="O1733" s="28" t="s">
        <v>9679</v>
      </c>
      <c r="P1733" s="29" t="str">
        <f t="array" ref="P1733">IFERROR(XLOOKUP(A1733, '2_Capability_Map'!$C$2:$C$200, '2_Capability_Map'!$M$2:$M$200, "Active"), "Active")</f>
        <v>Active</v>
      </c>
    </row>
    <row r="1734" ht="15.75" customHeight="1">
      <c r="A1734" s="28" t="s">
        <v>1451</v>
      </c>
      <c r="B1734" s="28" t="s">
        <v>1452</v>
      </c>
      <c r="C1734" s="28" t="s">
        <v>8635</v>
      </c>
      <c r="D1734" s="28" t="s">
        <v>8636</v>
      </c>
      <c r="E1734" s="28" t="s">
        <v>9790</v>
      </c>
      <c r="F1734" s="40" t="s">
        <v>8595</v>
      </c>
      <c r="G1734" s="28" t="s">
        <v>8736</v>
      </c>
      <c r="H1734" s="42" t="s">
        <v>8747</v>
      </c>
      <c r="I1734" s="28" t="s">
        <v>9791</v>
      </c>
      <c r="J1734" s="28" t="s">
        <v>9786</v>
      </c>
      <c r="K1734" s="28" t="s">
        <v>10098</v>
      </c>
      <c r="L1734" s="28" t="s">
        <v>10094</v>
      </c>
      <c r="M1734" s="28" t="s">
        <v>9882</v>
      </c>
      <c r="N1734" s="28" t="s">
        <v>9793</v>
      </c>
      <c r="O1734" s="28" t="s">
        <v>9679</v>
      </c>
      <c r="P1734" s="29" t="str">
        <f t="array" ref="P1734">IFERROR(XLOOKUP(A1734, '2_Capability_Map'!$C$2:$C$200, '2_Capability_Map'!$M$2:$M$200, "Active"), "Active")</f>
        <v>Active</v>
      </c>
    </row>
    <row r="1735" ht="15.75" customHeight="1">
      <c r="A1735" s="28" t="s">
        <v>1451</v>
      </c>
      <c r="B1735" s="28" t="s">
        <v>1452</v>
      </c>
      <c r="C1735" s="28" t="s">
        <v>8160</v>
      </c>
      <c r="D1735" s="28" t="s">
        <v>8161</v>
      </c>
      <c r="E1735" s="28" t="s">
        <v>8754</v>
      </c>
      <c r="F1735" s="40" t="s">
        <v>8011</v>
      </c>
      <c r="G1735" s="28" t="s">
        <v>8663</v>
      </c>
      <c r="H1735" s="42" t="s">
        <v>8672</v>
      </c>
      <c r="I1735" s="28" t="s">
        <v>8755</v>
      </c>
      <c r="J1735" s="28" t="s">
        <v>8674</v>
      </c>
      <c r="K1735" s="28" t="s">
        <v>10099</v>
      </c>
      <c r="L1735" s="28" t="s">
        <v>7873</v>
      </c>
      <c r="M1735" s="28" t="s">
        <v>9882</v>
      </c>
      <c r="N1735" s="28" t="s">
        <v>8753</v>
      </c>
      <c r="O1735" s="28" t="s">
        <v>9679</v>
      </c>
      <c r="P1735" s="29" t="str">
        <f t="array" ref="P1735">IFERROR(XLOOKUP(A1735, '2_Capability_Map'!$C$2:$C$200, '2_Capability_Map'!$M$2:$M$200, "Active"), "Active")</f>
        <v>Active</v>
      </c>
    </row>
    <row r="1736" ht="15.75" customHeight="1">
      <c r="A1736" s="28" t="s">
        <v>1451</v>
      </c>
      <c r="B1736" s="28" t="s">
        <v>1452</v>
      </c>
      <c r="C1736" s="28" t="s">
        <v>8174</v>
      </c>
      <c r="D1736" s="28" t="s">
        <v>8175</v>
      </c>
      <c r="E1736" s="28" t="s">
        <v>9680</v>
      </c>
      <c r="F1736" s="40" t="s">
        <v>8011</v>
      </c>
      <c r="G1736" s="28" t="s">
        <v>8757</v>
      </c>
      <c r="H1736" s="42" t="s">
        <v>8672</v>
      </c>
      <c r="I1736" s="28" t="s">
        <v>9681</v>
      </c>
      <c r="J1736" s="28" t="s">
        <v>8674</v>
      </c>
      <c r="K1736" s="28" t="s">
        <v>10100</v>
      </c>
      <c r="L1736" s="28" t="s">
        <v>10085</v>
      </c>
      <c r="M1736" s="28" t="s">
        <v>9882</v>
      </c>
      <c r="N1736" s="28" t="s">
        <v>8038</v>
      </c>
      <c r="O1736" s="28" t="s">
        <v>9679</v>
      </c>
      <c r="P1736" s="29" t="str">
        <f t="array" ref="P1736">IFERROR(XLOOKUP(A1736, '2_Capability_Map'!$C$2:$C$200, '2_Capability_Map'!$M$2:$M$200, "Active"), "Active")</f>
        <v>Active</v>
      </c>
    </row>
    <row r="1737" ht="15.75" customHeight="1">
      <c r="A1737" s="28" t="s">
        <v>1451</v>
      </c>
      <c r="B1737" s="28" t="s">
        <v>1452</v>
      </c>
      <c r="C1737" s="28" t="s">
        <v>8189</v>
      </c>
      <c r="D1737" s="28" t="s">
        <v>8190</v>
      </c>
      <c r="E1737" s="28" t="s">
        <v>9111</v>
      </c>
      <c r="F1737" s="40" t="s">
        <v>8011</v>
      </c>
      <c r="G1737" s="28" t="s">
        <v>8663</v>
      </c>
      <c r="H1737" s="42" t="s">
        <v>8664</v>
      </c>
      <c r="I1737" s="28" t="s">
        <v>9112</v>
      </c>
      <c r="J1737" s="28" t="s">
        <v>8666</v>
      </c>
      <c r="K1737" s="28" t="s">
        <v>10101</v>
      </c>
      <c r="L1737" s="28" t="s">
        <v>10102</v>
      </c>
      <c r="M1737" s="28" t="s">
        <v>9882</v>
      </c>
      <c r="N1737" s="28" t="s">
        <v>8038</v>
      </c>
      <c r="O1737" s="28" t="s">
        <v>9679</v>
      </c>
      <c r="P1737" s="29" t="str">
        <f t="array" ref="P1737">IFERROR(XLOOKUP(A1737, '2_Capability_Map'!$C$2:$C$200, '2_Capability_Map'!$M$2:$M$200, "Active"), "Active")</f>
        <v>Active</v>
      </c>
    </row>
    <row r="1738" ht="15.75" customHeight="1">
      <c r="A1738" s="28" t="s">
        <v>1451</v>
      </c>
      <c r="B1738" s="28" t="s">
        <v>1452</v>
      </c>
      <c r="C1738" s="28" t="s">
        <v>8056</v>
      </c>
      <c r="D1738" s="28" t="s">
        <v>8734</v>
      </c>
      <c r="E1738" s="28" t="s">
        <v>8744</v>
      </c>
      <c r="F1738" s="40" t="s">
        <v>8011</v>
      </c>
      <c r="G1738" s="28" t="s">
        <v>8663</v>
      </c>
      <c r="H1738" s="42" t="s">
        <v>8672</v>
      </c>
      <c r="I1738" s="28" t="s">
        <v>8745</v>
      </c>
      <c r="J1738" s="28" t="s">
        <v>8674</v>
      </c>
      <c r="K1738" s="28" t="s">
        <v>10103</v>
      </c>
      <c r="L1738" s="28" t="s">
        <v>10094</v>
      </c>
      <c r="M1738" s="28" t="s">
        <v>9882</v>
      </c>
      <c r="N1738" s="28" t="s">
        <v>8743</v>
      </c>
      <c r="O1738" s="28" t="s">
        <v>9679</v>
      </c>
      <c r="P1738" s="29" t="str">
        <f t="array" ref="P1738">IFERROR(XLOOKUP(A1738, '2_Capability_Map'!$C$2:$C$200, '2_Capability_Map'!$M$2:$M$200, "Active"), "Active")</f>
        <v>Active</v>
      </c>
    </row>
    <row r="1739" ht="15.75" customHeight="1">
      <c r="A1739" s="28" t="s">
        <v>1456</v>
      </c>
      <c r="B1739" s="28" t="s">
        <v>1457</v>
      </c>
      <c r="C1739" s="28" t="s">
        <v>8131</v>
      </c>
      <c r="D1739" s="28" t="s">
        <v>8132</v>
      </c>
      <c r="E1739" s="28" t="s">
        <v>9026</v>
      </c>
      <c r="F1739" s="40" t="s">
        <v>8011</v>
      </c>
      <c r="G1739" s="28" t="s">
        <v>8663</v>
      </c>
      <c r="H1739" s="42" t="s">
        <v>8672</v>
      </c>
      <c r="I1739" s="28" t="s">
        <v>9027</v>
      </c>
      <c r="J1739" s="28" t="s">
        <v>8674</v>
      </c>
      <c r="K1739" s="28" t="s">
        <v>10104</v>
      </c>
      <c r="L1739" s="28" t="s">
        <v>10105</v>
      </c>
      <c r="M1739" s="28" t="s">
        <v>9882</v>
      </c>
      <c r="N1739" s="28" t="s">
        <v>9024</v>
      </c>
      <c r="O1739" s="28" t="s">
        <v>9679</v>
      </c>
      <c r="P1739" s="29" t="str">
        <f t="array" ref="P1739">IFERROR(XLOOKUP(A1739, '2_Capability_Map'!$C$2:$C$200, '2_Capability_Map'!$M$2:$M$200, "Active"), "Active")</f>
        <v>Active</v>
      </c>
    </row>
    <row r="1740" ht="15.75" customHeight="1">
      <c r="A1740" s="28" t="s">
        <v>1456</v>
      </c>
      <c r="B1740" s="28" t="s">
        <v>1457</v>
      </c>
      <c r="C1740" s="28" t="s">
        <v>8131</v>
      </c>
      <c r="D1740" s="28" t="s">
        <v>8132</v>
      </c>
      <c r="E1740" s="28" t="s">
        <v>3026</v>
      </c>
      <c r="F1740" s="40" t="s">
        <v>8011</v>
      </c>
      <c r="G1740" s="28" t="s">
        <v>8663</v>
      </c>
      <c r="H1740" s="42" t="s">
        <v>8672</v>
      </c>
      <c r="I1740" s="28" t="s">
        <v>9025</v>
      </c>
      <c r="J1740" s="28" t="s">
        <v>8674</v>
      </c>
      <c r="K1740" s="28" t="s">
        <v>10106</v>
      </c>
      <c r="L1740" s="28" t="s">
        <v>10105</v>
      </c>
      <c r="M1740" s="28" t="s">
        <v>9882</v>
      </c>
      <c r="N1740" s="28" t="s">
        <v>9024</v>
      </c>
      <c r="O1740" s="28" t="s">
        <v>9679</v>
      </c>
      <c r="P1740" s="29" t="str">
        <f t="array" ref="P1740">IFERROR(XLOOKUP(A1740, '2_Capability_Map'!$C$2:$C$200, '2_Capability_Map'!$M$2:$M$200, "Active"), "Active")</f>
        <v>Active</v>
      </c>
    </row>
    <row r="1741" ht="15.75" customHeight="1">
      <c r="A1741" s="28" t="s">
        <v>1456</v>
      </c>
      <c r="B1741" s="28" t="s">
        <v>1457</v>
      </c>
      <c r="C1741" s="28" t="s">
        <v>8131</v>
      </c>
      <c r="D1741" s="28" t="s">
        <v>8132</v>
      </c>
      <c r="E1741" s="28" t="s">
        <v>9028</v>
      </c>
      <c r="F1741" s="40" t="s">
        <v>8011</v>
      </c>
      <c r="G1741" s="28" t="s">
        <v>8663</v>
      </c>
      <c r="H1741" s="42" t="s">
        <v>8672</v>
      </c>
      <c r="I1741" s="28" t="s">
        <v>9029</v>
      </c>
      <c r="J1741" s="28" t="s">
        <v>8674</v>
      </c>
      <c r="K1741" s="28" t="s">
        <v>10107</v>
      </c>
      <c r="L1741" s="28" t="s">
        <v>10105</v>
      </c>
      <c r="M1741" s="28" t="s">
        <v>9882</v>
      </c>
      <c r="N1741" s="28" t="s">
        <v>9024</v>
      </c>
      <c r="O1741" s="28" t="s">
        <v>9679</v>
      </c>
      <c r="P1741" s="29" t="str">
        <f t="array" ref="P1741">IFERROR(XLOOKUP(A1741, '2_Capability_Map'!$C$2:$C$200, '2_Capability_Map'!$M$2:$M$200, "Active"), "Active")</f>
        <v>Active</v>
      </c>
    </row>
    <row r="1742" ht="15.75" customHeight="1">
      <c r="A1742" s="28" t="s">
        <v>1456</v>
      </c>
      <c r="B1742" s="28" t="s">
        <v>1457</v>
      </c>
      <c r="C1742" s="28" t="s">
        <v>8131</v>
      </c>
      <c r="D1742" s="28" t="s">
        <v>8132</v>
      </c>
      <c r="E1742" s="28" t="s">
        <v>9021</v>
      </c>
      <c r="F1742" s="40" t="s">
        <v>8011</v>
      </c>
      <c r="G1742" s="28" t="s">
        <v>8663</v>
      </c>
      <c r="H1742" s="42" t="s">
        <v>8672</v>
      </c>
      <c r="I1742" s="28" t="s">
        <v>9022</v>
      </c>
      <c r="J1742" s="28" t="s">
        <v>8674</v>
      </c>
      <c r="K1742" s="28" t="s">
        <v>10108</v>
      </c>
      <c r="L1742" s="28" t="s">
        <v>10109</v>
      </c>
      <c r="M1742" s="28" t="s">
        <v>9882</v>
      </c>
      <c r="N1742" s="28" t="s">
        <v>9024</v>
      </c>
      <c r="O1742" s="28" t="s">
        <v>9679</v>
      </c>
      <c r="P1742" s="29" t="str">
        <f t="array" ref="P1742">IFERROR(XLOOKUP(A1742, '2_Capability_Map'!$C$2:$C$200, '2_Capability_Map'!$M$2:$M$200, "Active"), "Active")</f>
        <v>Active</v>
      </c>
    </row>
    <row r="1743" ht="15.75" customHeight="1">
      <c r="A1743" s="28" t="s">
        <v>1456</v>
      </c>
      <c r="B1743" s="28" t="s">
        <v>1457</v>
      </c>
      <c r="C1743" s="28" t="s">
        <v>8146</v>
      </c>
      <c r="D1743" s="28" t="s">
        <v>9234</v>
      </c>
      <c r="E1743" s="28" t="s">
        <v>9240</v>
      </c>
      <c r="F1743" s="40" t="s">
        <v>8011</v>
      </c>
      <c r="G1743" s="28" t="s">
        <v>8663</v>
      </c>
      <c r="H1743" s="42" t="s">
        <v>8664</v>
      </c>
      <c r="I1743" s="28" t="s">
        <v>9241</v>
      </c>
      <c r="J1743" s="28" t="s">
        <v>8666</v>
      </c>
      <c r="K1743" s="28" t="s">
        <v>10110</v>
      </c>
      <c r="L1743" s="28" t="s">
        <v>10105</v>
      </c>
      <c r="M1743" s="28" t="s">
        <v>9882</v>
      </c>
      <c r="N1743" s="28" t="s">
        <v>8023</v>
      </c>
      <c r="O1743" s="28" t="s">
        <v>9679</v>
      </c>
      <c r="P1743" s="29" t="str">
        <f t="array" ref="P1743">IFERROR(XLOOKUP(A1743, '2_Capability_Map'!$C$2:$C$200, '2_Capability_Map'!$M$2:$M$200, "Active"), "Active")</f>
        <v>Active</v>
      </c>
    </row>
    <row r="1744" ht="15.75" customHeight="1">
      <c r="A1744" s="28" t="s">
        <v>1456</v>
      </c>
      <c r="B1744" s="28" t="s">
        <v>1457</v>
      </c>
      <c r="C1744" s="28" t="s">
        <v>8010</v>
      </c>
      <c r="D1744" s="28" t="s">
        <v>8926</v>
      </c>
      <c r="E1744" s="28" t="s">
        <v>8927</v>
      </c>
      <c r="F1744" s="40" t="s">
        <v>8011</v>
      </c>
      <c r="G1744" s="28" t="s">
        <v>8663</v>
      </c>
      <c r="H1744" s="42" t="s">
        <v>8672</v>
      </c>
      <c r="I1744" s="28" t="s">
        <v>8928</v>
      </c>
      <c r="J1744" s="28" t="s">
        <v>8674</v>
      </c>
      <c r="K1744" s="28" t="s">
        <v>10111</v>
      </c>
      <c r="L1744" s="28" t="s">
        <v>10112</v>
      </c>
      <c r="M1744" s="28" t="s">
        <v>9882</v>
      </c>
      <c r="N1744" s="28" t="s">
        <v>8023</v>
      </c>
      <c r="O1744" s="28" t="s">
        <v>9679</v>
      </c>
      <c r="P1744" s="29" t="str">
        <f t="array" ref="P1744">IFERROR(XLOOKUP(A1744, '2_Capability_Map'!$C$2:$C$200, '2_Capability_Map'!$M$2:$M$200, "Active"), "Active")</f>
        <v>Active</v>
      </c>
    </row>
    <row r="1745" ht="15.75" customHeight="1">
      <c r="A1745" s="28" t="s">
        <v>1456</v>
      </c>
      <c r="B1745" s="28" t="s">
        <v>1457</v>
      </c>
      <c r="C1745" s="28" t="s">
        <v>8116</v>
      </c>
      <c r="D1745" s="28" t="s">
        <v>8727</v>
      </c>
      <c r="E1745" s="28" t="s">
        <v>1527</v>
      </c>
      <c r="F1745" s="40" t="s">
        <v>8011</v>
      </c>
      <c r="G1745" s="28" t="s">
        <v>8663</v>
      </c>
      <c r="H1745" s="42" t="s">
        <v>8672</v>
      </c>
      <c r="I1745" s="28" t="s">
        <v>8728</v>
      </c>
      <c r="J1745" s="28" t="s">
        <v>8674</v>
      </c>
      <c r="K1745" s="28" t="s">
        <v>10113</v>
      </c>
      <c r="L1745" s="28" t="s">
        <v>10114</v>
      </c>
      <c r="M1745" s="28" t="s">
        <v>9882</v>
      </c>
      <c r="N1745" s="28" t="s">
        <v>8038</v>
      </c>
      <c r="O1745" s="28" t="s">
        <v>9679</v>
      </c>
      <c r="P1745" s="29" t="str">
        <f t="array" ref="P1745">IFERROR(XLOOKUP(A1745, '2_Capability_Map'!$C$2:$C$200, '2_Capability_Map'!$M$2:$M$200, "Active"), "Active")</f>
        <v>Active</v>
      </c>
    </row>
    <row r="1746" ht="15.75" customHeight="1">
      <c r="A1746" s="28" t="s">
        <v>1456</v>
      </c>
      <c r="B1746" s="28" t="s">
        <v>1457</v>
      </c>
      <c r="C1746" s="28" t="s">
        <v>8116</v>
      </c>
      <c r="D1746" s="28" t="s">
        <v>8727</v>
      </c>
      <c r="E1746" s="28" t="s">
        <v>1555</v>
      </c>
      <c r="F1746" s="40" t="s">
        <v>8011</v>
      </c>
      <c r="G1746" s="28" t="s">
        <v>8663</v>
      </c>
      <c r="H1746" s="42" t="s">
        <v>8672</v>
      </c>
      <c r="I1746" s="28" t="s">
        <v>8730</v>
      </c>
      <c r="J1746" s="28" t="s">
        <v>8674</v>
      </c>
      <c r="K1746" s="28" t="s">
        <v>10115</v>
      </c>
      <c r="L1746" s="28" t="s">
        <v>10114</v>
      </c>
      <c r="M1746" s="28" t="s">
        <v>9882</v>
      </c>
      <c r="N1746" s="28" t="s">
        <v>8038</v>
      </c>
      <c r="O1746" s="28" t="s">
        <v>9679</v>
      </c>
      <c r="P1746" s="29" t="str">
        <f t="array" ref="P1746">IFERROR(XLOOKUP(A1746, '2_Capability_Map'!$C$2:$C$200, '2_Capability_Map'!$M$2:$M$200, "Active"), "Active")</f>
        <v>Active</v>
      </c>
    </row>
    <row r="1747" ht="15.75" customHeight="1">
      <c r="A1747" s="28" t="s">
        <v>1456</v>
      </c>
      <c r="B1747" s="28" t="s">
        <v>1457</v>
      </c>
      <c r="C1747" s="28" t="s">
        <v>8116</v>
      </c>
      <c r="D1747" s="28" t="s">
        <v>8727</v>
      </c>
      <c r="E1747" s="28" t="s">
        <v>8732</v>
      </c>
      <c r="F1747" s="40" t="s">
        <v>8011</v>
      </c>
      <c r="G1747" s="28" t="s">
        <v>8663</v>
      </c>
      <c r="H1747" s="42" t="s">
        <v>8672</v>
      </c>
      <c r="I1747" s="28" t="s">
        <v>8733</v>
      </c>
      <c r="J1747" s="28" t="s">
        <v>8674</v>
      </c>
      <c r="K1747" s="28" t="s">
        <v>10116</v>
      </c>
      <c r="L1747" s="28" t="s">
        <v>10114</v>
      </c>
      <c r="M1747" s="28" t="s">
        <v>9882</v>
      </c>
      <c r="N1747" s="28" t="s">
        <v>8038</v>
      </c>
      <c r="O1747" s="28" t="s">
        <v>9679</v>
      </c>
      <c r="P1747" s="29" t="str">
        <f t="array" ref="P1747">IFERROR(XLOOKUP(A1747, '2_Capability_Map'!$C$2:$C$200, '2_Capability_Map'!$M$2:$M$200, "Active"), "Active")</f>
        <v>Active</v>
      </c>
    </row>
    <row r="1748" ht="15.75" customHeight="1">
      <c r="A1748" s="28" t="s">
        <v>1456</v>
      </c>
      <c r="B1748" s="28" t="s">
        <v>1457</v>
      </c>
      <c r="C1748" s="28" t="s">
        <v>8635</v>
      </c>
      <c r="D1748" s="28" t="s">
        <v>8636</v>
      </c>
      <c r="E1748" s="28" t="s">
        <v>9784</v>
      </c>
      <c r="F1748" s="40" t="s">
        <v>8595</v>
      </c>
      <c r="G1748" s="28" t="s">
        <v>8736</v>
      </c>
      <c r="H1748" s="42" t="s">
        <v>9225</v>
      </c>
      <c r="I1748" s="28" t="s">
        <v>9785</v>
      </c>
      <c r="J1748" s="28" t="s">
        <v>9786</v>
      </c>
      <c r="K1748" s="28" t="s">
        <v>10117</v>
      </c>
      <c r="L1748" s="28" t="s">
        <v>10114</v>
      </c>
      <c r="M1748" s="28" t="s">
        <v>9882</v>
      </c>
      <c r="N1748" s="28" t="s">
        <v>9789</v>
      </c>
      <c r="O1748" s="28" t="s">
        <v>9679</v>
      </c>
      <c r="P1748" s="29" t="str">
        <f t="array" ref="P1748">IFERROR(XLOOKUP(A1748, '2_Capability_Map'!$C$2:$C$200, '2_Capability_Map'!$M$2:$M$200, "Active"), "Active")</f>
        <v>Active</v>
      </c>
    </row>
    <row r="1749" ht="15.75" customHeight="1">
      <c r="A1749" s="28" t="s">
        <v>1456</v>
      </c>
      <c r="B1749" s="28" t="s">
        <v>1457</v>
      </c>
      <c r="C1749" s="28" t="s">
        <v>8635</v>
      </c>
      <c r="D1749" s="28" t="s">
        <v>8636</v>
      </c>
      <c r="E1749" s="28" t="s">
        <v>9790</v>
      </c>
      <c r="F1749" s="40" t="s">
        <v>8595</v>
      </c>
      <c r="G1749" s="28" t="s">
        <v>8736</v>
      </c>
      <c r="H1749" s="42" t="s">
        <v>8747</v>
      </c>
      <c r="I1749" s="28" t="s">
        <v>9791</v>
      </c>
      <c r="J1749" s="28" t="s">
        <v>9786</v>
      </c>
      <c r="K1749" s="28" t="s">
        <v>10118</v>
      </c>
      <c r="L1749" s="28" t="s">
        <v>10114</v>
      </c>
      <c r="M1749" s="28" t="s">
        <v>9882</v>
      </c>
      <c r="N1749" s="28" t="s">
        <v>9793</v>
      </c>
      <c r="O1749" s="28" t="s">
        <v>9679</v>
      </c>
      <c r="P1749" s="29" t="str">
        <f t="array" ref="P1749">IFERROR(XLOOKUP(A1749, '2_Capability_Map'!$C$2:$C$200, '2_Capability_Map'!$M$2:$M$200, "Active"), "Active")</f>
        <v>Active</v>
      </c>
    </row>
    <row r="1750" ht="15.75" customHeight="1">
      <c r="A1750" s="28" t="s">
        <v>1456</v>
      </c>
      <c r="B1750" s="28" t="s">
        <v>1457</v>
      </c>
      <c r="C1750" s="28" t="s">
        <v>8160</v>
      </c>
      <c r="D1750" s="28" t="s">
        <v>8161</v>
      </c>
      <c r="E1750" s="28" t="s">
        <v>8754</v>
      </c>
      <c r="F1750" s="40" t="s">
        <v>8011</v>
      </c>
      <c r="G1750" s="28" t="s">
        <v>8663</v>
      </c>
      <c r="H1750" s="42" t="s">
        <v>8672</v>
      </c>
      <c r="I1750" s="28" t="s">
        <v>8755</v>
      </c>
      <c r="J1750" s="28" t="s">
        <v>8674</v>
      </c>
      <c r="K1750" s="28" t="s">
        <v>10119</v>
      </c>
      <c r="L1750" s="28" t="s">
        <v>7885</v>
      </c>
      <c r="M1750" s="28" t="s">
        <v>9882</v>
      </c>
      <c r="N1750" s="28" t="s">
        <v>8753</v>
      </c>
      <c r="O1750" s="28" t="s">
        <v>9679</v>
      </c>
      <c r="P1750" s="29" t="str">
        <f t="array" ref="P1750">IFERROR(XLOOKUP(A1750, '2_Capability_Map'!$C$2:$C$200, '2_Capability_Map'!$M$2:$M$200, "Active"), "Active")</f>
        <v>Active</v>
      </c>
    </row>
    <row r="1751" ht="15.75" customHeight="1">
      <c r="A1751" s="28" t="s">
        <v>1456</v>
      </c>
      <c r="B1751" s="28" t="s">
        <v>1457</v>
      </c>
      <c r="C1751" s="28" t="s">
        <v>8174</v>
      </c>
      <c r="D1751" s="28" t="s">
        <v>8175</v>
      </c>
      <c r="E1751" s="28" t="s">
        <v>9680</v>
      </c>
      <c r="F1751" s="40" t="s">
        <v>8011</v>
      </c>
      <c r="G1751" s="28" t="s">
        <v>8757</v>
      </c>
      <c r="H1751" s="42" t="s">
        <v>8672</v>
      </c>
      <c r="I1751" s="28" t="s">
        <v>9681</v>
      </c>
      <c r="J1751" s="28" t="s">
        <v>8674</v>
      </c>
      <c r="K1751" s="28" t="s">
        <v>10120</v>
      </c>
      <c r="L1751" s="28" t="s">
        <v>10105</v>
      </c>
      <c r="M1751" s="28" t="s">
        <v>9882</v>
      </c>
      <c r="N1751" s="28" t="s">
        <v>8038</v>
      </c>
      <c r="O1751" s="28" t="s">
        <v>9679</v>
      </c>
      <c r="P1751" s="29" t="str">
        <f t="array" ref="P1751">IFERROR(XLOOKUP(A1751, '2_Capability_Map'!$C$2:$C$200, '2_Capability_Map'!$M$2:$M$200, "Active"), "Active")</f>
        <v>Active</v>
      </c>
    </row>
    <row r="1752" ht="15.75" customHeight="1">
      <c r="A1752" s="28" t="s">
        <v>1456</v>
      </c>
      <c r="B1752" s="28" t="s">
        <v>1457</v>
      </c>
      <c r="C1752" s="28" t="s">
        <v>8189</v>
      </c>
      <c r="D1752" s="28" t="s">
        <v>8190</v>
      </c>
      <c r="E1752" s="28" t="s">
        <v>9111</v>
      </c>
      <c r="F1752" s="40" t="s">
        <v>8011</v>
      </c>
      <c r="G1752" s="28" t="s">
        <v>8663</v>
      </c>
      <c r="H1752" s="42" t="s">
        <v>8664</v>
      </c>
      <c r="I1752" s="28" t="s">
        <v>9112</v>
      </c>
      <c r="J1752" s="28" t="s">
        <v>8666</v>
      </c>
      <c r="K1752" s="28" t="s">
        <v>10121</v>
      </c>
      <c r="L1752" s="28" t="s">
        <v>10122</v>
      </c>
      <c r="M1752" s="28" t="s">
        <v>9882</v>
      </c>
      <c r="N1752" s="28" t="s">
        <v>8038</v>
      </c>
      <c r="O1752" s="28" t="s">
        <v>9679</v>
      </c>
      <c r="P1752" s="29" t="str">
        <f t="array" ref="P1752">IFERROR(XLOOKUP(A1752, '2_Capability_Map'!$C$2:$C$200, '2_Capability_Map'!$M$2:$M$200, "Active"), "Active")</f>
        <v>Active</v>
      </c>
    </row>
    <row r="1753" ht="15.75" customHeight="1">
      <c r="A1753" s="28" t="s">
        <v>1456</v>
      </c>
      <c r="B1753" s="28" t="s">
        <v>1457</v>
      </c>
      <c r="C1753" s="28" t="s">
        <v>8056</v>
      </c>
      <c r="D1753" s="28" t="s">
        <v>8734</v>
      </c>
      <c r="E1753" s="28" t="s">
        <v>8744</v>
      </c>
      <c r="F1753" s="40" t="s">
        <v>8011</v>
      </c>
      <c r="G1753" s="28" t="s">
        <v>8663</v>
      </c>
      <c r="H1753" s="42" t="s">
        <v>8672</v>
      </c>
      <c r="I1753" s="28" t="s">
        <v>8745</v>
      </c>
      <c r="J1753" s="28" t="s">
        <v>8674</v>
      </c>
      <c r="K1753" s="28" t="s">
        <v>10123</v>
      </c>
      <c r="L1753" s="28" t="s">
        <v>10114</v>
      </c>
      <c r="M1753" s="28" t="s">
        <v>9882</v>
      </c>
      <c r="N1753" s="28" t="s">
        <v>8743</v>
      </c>
      <c r="O1753" s="28" t="s">
        <v>9679</v>
      </c>
      <c r="P1753" s="29" t="str">
        <f t="array" ref="P1753">IFERROR(XLOOKUP(A1753, '2_Capability_Map'!$C$2:$C$200, '2_Capability_Map'!$M$2:$M$200, "Active"), "Active")</f>
        <v>Active</v>
      </c>
    </row>
    <row r="1754" ht="15.75" customHeight="1">
      <c r="A1754" s="28" t="s">
        <v>760</v>
      </c>
      <c r="B1754" s="28" t="s">
        <v>761</v>
      </c>
      <c r="C1754" s="28" t="s">
        <v>8131</v>
      </c>
      <c r="D1754" s="28" t="s">
        <v>8132</v>
      </c>
      <c r="E1754" s="28" t="s">
        <v>9026</v>
      </c>
      <c r="F1754" s="40" t="s">
        <v>8011</v>
      </c>
      <c r="G1754" s="28" t="s">
        <v>8663</v>
      </c>
      <c r="H1754" s="42" t="s">
        <v>8672</v>
      </c>
      <c r="I1754" s="28" t="s">
        <v>9027</v>
      </c>
      <c r="J1754" s="28" t="s">
        <v>8674</v>
      </c>
      <c r="K1754" s="28" t="s">
        <v>10124</v>
      </c>
      <c r="L1754" s="28" t="s">
        <v>10125</v>
      </c>
      <c r="M1754" s="28" t="s">
        <v>9882</v>
      </c>
      <c r="N1754" s="28" t="s">
        <v>9024</v>
      </c>
      <c r="O1754" s="28" t="s">
        <v>9679</v>
      </c>
      <c r="P1754" s="29" t="str">
        <f t="array" ref="P1754">IFERROR(XLOOKUP(A1754, '2_Capability_Map'!$C$2:$C$200, '2_Capability_Map'!$M$2:$M$200, "Active"), "Active")</f>
        <v>Active</v>
      </c>
    </row>
    <row r="1755" ht="15.75" customHeight="1">
      <c r="A1755" s="28" t="s">
        <v>760</v>
      </c>
      <c r="B1755" s="28" t="s">
        <v>761</v>
      </c>
      <c r="C1755" s="28" t="s">
        <v>8131</v>
      </c>
      <c r="D1755" s="28" t="s">
        <v>8132</v>
      </c>
      <c r="E1755" s="28" t="s">
        <v>3026</v>
      </c>
      <c r="F1755" s="40" t="s">
        <v>8011</v>
      </c>
      <c r="G1755" s="28" t="s">
        <v>8663</v>
      </c>
      <c r="H1755" s="42" t="s">
        <v>8672</v>
      </c>
      <c r="I1755" s="28" t="s">
        <v>9025</v>
      </c>
      <c r="J1755" s="28" t="s">
        <v>8674</v>
      </c>
      <c r="K1755" s="28" t="s">
        <v>10126</v>
      </c>
      <c r="L1755" s="28" t="s">
        <v>10125</v>
      </c>
      <c r="M1755" s="28" t="s">
        <v>9882</v>
      </c>
      <c r="N1755" s="28" t="s">
        <v>9024</v>
      </c>
      <c r="O1755" s="28" t="s">
        <v>9679</v>
      </c>
      <c r="P1755" s="29" t="str">
        <f t="array" ref="P1755">IFERROR(XLOOKUP(A1755, '2_Capability_Map'!$C$2:$C$200, '2_Capability_Map'!$M$2:$M$200, "Active"), "Active")</f>
        <v>Active</v>
      </c>
    </row>
    <row r="1756" ht="15.75" customHeight="1">
      <c r="A1756" s="28" t="s">
        <v>760</v>
      </c>
      <c r="B1756" s="28" t="s">
        <v>761</v>
      </c>
      <c r="C1756" s="28" t="s">
        <v>8131</v>
      </c>
      <c r="D1756" s="28" t="s">
        <v>8132</v>
      </c>
      <c r="E1756" s="28" t="s">
        <v>9028</v>
      </c>
      <c r="F1756" s="40" t="s">
        <v>8011</v>
      </c>
      <c r="G1756" s="28" t="s">
        <v>8663</v>
      </c>
      <c r="H1756" s="42" t="s">
        <v>8672</v>
      </c>
      <c r="I1756" s="28" t="s">
        <v>9029</v>
      </c>
      <c r="J1756" s="28" t="s">
        <v>8674</v>
      </c>
      <c r="K1756" s="28" t="s">
        <v>10127</v>
      </c>
      <c r="L1756" s="28" t="s">
        <v>10125</v>
      </c>
      <c r="M1756" s="28" t="s">
        <v>9882</v>
      </c>
      <c r="N1756" s="28" t="s">
        <v>9024</v>
      </c>
      <c r="O1756" s="28" t="s">
        <v>9679</v>
      </c>
      <c r="P1756" s="29" t="str">
        <f t="array" ref="P1756">IFERROR(XLOOKUP(A1756, '2_Capability_Map'!$C$2:$C$200, '2_Capability_Map'!$M$2:$M$200, "Active"), "Active")</f>
        <v>Active</v>
      </c>
    </row>
    <row r="1757" ht="15.75" customHeight="1">
      <c r="A1757" s="28" t="s">
        <v>760</v>
      </c>
      <c r="B1757" s="28" t="s">
        <v>761</v>
      </c>
      <c r="C1757" s="28" t="s">
        <v>8131</v>
      </c>
      <c r="D1757" s="28" t="s">
        <v>8132</v>
      </c>
      <c r="E1757" s="28" t="s">
        <v>9021</v>
      </c>
      <c r="F1757" s="40" t="s">
        <v>8011</v>
      </c>
      <c r="G1757" s="28" t="s">
        <v>8663</v>
      </c>
      <c r="H1757" s="42" t="s">
        <v>8672</v>
      </c>
      <c r="I1757" s="28" t="s">
        <v>9022</v>
      </c>
      <c r="J1757" s="28" t="s">
        <v>8674</v>
      </c>
      <c r="K1757" s="28" t="s">
        <v>10128</v>
      </c>
      <c r="L1757" s="28" t="s">
        <v>10129</v>
      </c>
      <c r="M1757" s="28" t="s">
        <v>9882</v>
      </c>
      <c r="N1757" s="28" t="s">
        <v>9024</v>
      </c>
      <c r="O1757" s="28" t="s">
        <v>9679</v>
      </c>
      <c r="P1757" s="29" t="str">
        <f t="array" ref="P1757">IFERROR(XLOOKUP(A1757, '2_Capability_Map'!$C$2:$C$200, '2_Capability_Map'!$M$2:$M$200, "Active"), "Active")</f>
        <v>Active</v>
      </c>
    </row>
    <row r="1758" ht="15.75" customHeight="1">
      <c r="A1758" s="28" t="s">
        <v>760</v>
      </c>
      <c r="B1758" s="28" t="s">
        <v>761</v>
      </c>
      <c r="C1758" s="28" t="s">
        <v>8146</v>
      </c>
      <c r="D1758" s="28" t="s">
        <v>9234</v>
      </c>
      <c r="E1758" s="28" t="s">
        <v>9240</v>
      </c>
      <c r="F1758" s="40" t="s">
        <v>8011</v>
      </c>
      <c r="G1758" s="28" t="s">
        <v>8663</v>
      </c>
      <c r="H1758" s="42" t="s">
        <v>8664</v>
      </c>
      <c r="I1758" s="28" t="s">
        <v>9241</v>
      </c>
      <c r="J1758" s="28" t="s">
        <v>8666</v>
      </c>
      <c r="K1758" s="28" t="s">
        <v>10130</v>
      </c>
      <c r="L1758" s="28" t="s">
        <v>10125</v>
      </c>
      <c r="M1758" s="28" t="s">
        <v>9882</v>
      </c>
      <c r="N1758" s="28" t="s">
        <v>8023</v>
      </c>
      <c r="O1758" s="28" t="s">
        <v>9679</v>
      </c>
      <c r="P1758" s="29" t="str">
        <f t="array" ref="P1758">IFERROR(XLOOKUP(A1758, '2_Capability_Map'!$C$2:$C$200, '2_Capability_Map'!$M$2:$M$200, "Active"), "Active")</f>
        <v>Active</v>
      </c>
    </row>
    <row r="1759" ht="15.75" customHeight="1">
      <c r="A1759" s="28" t="s">
        <v>760</v>
      </c>
      <c r="B1759" s="28" t="s">
        <v>761</v>
      </c>
      <c r="C1759" s="28" t="s">
        <v>8010</v>
      </c>
      <c r="D1759" s="28" t="s">
        <v>8926</v>
      </c>
      <c r="E1759" s="28" t="s">
        <v>8927</v>
      </c>
      <c r="F1759" s="40" t="s">
        <v>8011</v>
      </c>
      <c r="G1759" s="28" t="s">
        <v>8663</v>
      </c>
      <c r="H1759" s="42" t="s">
        <v>8672</v>
      </c>
      <c r="I1759" s="28" t="s">
        <v>8928</v>
      </c>
      <c r="J1759" s="28" t="s">
        <v>8674</v>
      </c>
      <c r="K1759" s="28" t="s">
        <v>10131</v>
      </c>
      <c r="L1759" s="28" t="s">
        <v>10132</v>
      </c>
      <c r="M1759" s="28" t="s">
        <v>9882</v>
      </c>
      <c r="N1759" s="28" t="s">
        <v>8023</v>
      </c>
      <c r="O1759" s="28" t="s">
        <v>9679</v>
      </c>
      <c r="P1759" s="29" t="str">
        <f t="array" ref="P1759">IFERROR(XLOOKUP(A1759, '2_Capability_Map'!$C$2:$C$200, '2_Capability_Map'!$M$2:$M$200, "Active"), "Active")</f>
        <v>Active</v>
      </c>
    </row>
    <row r="1760" ht="15.75" customHeight="1">
      <c r="A1760" s="28" t="s">
        <v>760</v>
      </c>
      <c r="B1760" s="28" t="s">
        <v>761</v>
      </c>
      <c r="C1760" s="28" t="s">
        <v>8116</v>
      </c>
      <c r="D1760" s="28" t="s">
        <v>8727</v>
      </c>
      <c r="E1760" s="28" t="s">
        <v>1527</v>
      </c>
      <c r="F1760" s="40" t="s">
        <v>8011</v>
      </c>
      <c r="G1760" s="28" t="s">
        <v>8663</v>
      </c>
      <c r="H1760" s="42" t="s">
        <v>8672</v>
      </c>
      <c r="I1760" s="28" t="s">
        <v>8728</v>
      </c>
      <c r="J1760" s="28" t="s">
        <v>8674</v>
      </c>
      <c r="K1760" s="28" t="s">
        <v>10133</v>
      </c>
      <c r="L1760" s="28" t="s">
        <v>10134</v>
      </c>
      <c r="M1760" s="28" t="s">
        <v>9882</v>
      </c>
      <c r="N1760" s="28" t="s">
        <v>8038</v>
      </c>
      <c r="O1760" s="28" t="s">
        <v>9679</v>
      </c>
      <c r="P1760" s="29" t="str">
        <f t="array" ref="P1760">IFERROR(XLOOKUP(A1760, '2_Capability_Map'!$C$2:$C$200, '2_Capability_Map'!$M$2:$M$200, "Active"), "Active")</f>
        <v>Active</v>
      </c>
    </row>
    <row r="1761" ht="15.75" customHeight="1">
      <c r="A1761" s="28" t="s">
        <v>760</v>
      </c>
      <c r="B1761" s="28" t="s">
        <v>761</v>
      </c>
      <c r="C1761" s="28" t="s">
        <v>8116</v>
      </c>
      <c r="D1761" s="28" t="s">
        <v>8727</v>
      </c>
      <c r="E1761" s="28" t="s">
        <v>1555</v>
      </c>
      <c r="F1761" s="40" t="s">
        <v>8011</v>
      </c>
      <c r="G1761" s="28" t="s">
        <v>8663</v>
      </c>
      <c r="H1761" s="42" t="s">
        <v>8672</v>
      </c>
      <c r="I1761" s="28" t="s">
        <v>8730</v>
      </c>
      <c r="J1761" s="28" t="s">
        <v>8674</v>
      </c>
      <c r="K1761" s="28" t="s">
        <v>10135</v>
      </c>
      <c r="L1761" s="28" t="s">
        <v>10134</v>
      </c>
      <c r="M1761" s="28" t="s">
        <v>9882</v>
      </c>
      <c r="N1761" s="28" t="s">
        <v>8038</v>
      </c>
      <c r="O1761" s="28" t="s">
        <v>9679</v>
      </c>
      <c r="P1761" s="29" t="str">
        <f t="array" ref="P1761">IFERROR(XLOOKUP(A1761, '2_Capability_Map'!$C$2:$C$200, '2_Capability_Map'!$M$2:$M$200, "Active"), "Active")</f>
        <v>Active</v>
      </c>
    </row>
    <row r="1762" ht="15.75" customHeight="1">
      <c r="A1762" s="28" t="s">
        <v>760</v>
      </c>
      <c r="B1762" s="28" t="s">
        <v>761</v>
      </c>
      <c r="C1762" s="28" t="s">
        <v>8116</v>
      </c>
      <c r="D1762" s="28" t="s">
        <v>8727</v>
      </c>
      <c r="E1762" s="28" t="s">
        <v>8732</v>
      </c>
      <c r="F1762" s="40" t="s">
        <v>8011</v>
      </c>
      <c r="G1762" s="28" t="s">
        <v>8663</v>
      </c>
      <c r="H1762" s="42" t="s">
        <v>8672</v>
      </c>
      <c r="I1762" s="28" t="s">
        <v>8733</v>
      </c>
      <c r="J1762" s="28" t="s">
        <v>8674</v>
      </c>
      <c r="K1762" s="28" t="s">
        <v>10136</v>
      </c>
      <c r="L1762" s="28" t="s">
        <v>10134</v>
      </c>
      <c r="M1762" s="28" t="s">
        <v>9882</v>
      </c>
      <c r="N1762" s="28" t="s">
        <v>8038</v>
      </c>
      <c r="O1762" s="28" t="s">
        <v>9679</v>
      </c>
      <c r="P1762" s="29" t="str">
        <f t="array" ref="P1762">IFERROR(XLOOKUP(A1762, '2_Capability_Map'!$C$2:$C$200, '2_Capability_Map'!$M$2:$M$200, "Active"), "Active")</f>
        <v>Active</v>
      </c>
    </row>
    <row r="1763" ht="15.75" customHeight="1">
      <c r="A1763" s="28" t="s">
        <v>760</v>
      </c>
      <c r="B1763" s="28" t="s">
        <v>761</v>
      </c>
      <c r="C1763" s="28" t="s">
        <v>8635</v>
      </c>
      <c r="D1763" s="28" t="s">
        <v>8636</v>
      </c>
      <c r="E1763" s="28" t="s">
        <v>9784</v>
      </c>
      <c r="F1763" s="40" t="s">
        <v>8595</v>
      </c>
      <c r="G1763" s="28" t="s">
        <v>8736</v>
      </c>
      <c r="H1763" s="42" t="s">
        <v>9225</v>
      </c>
      <c r="I1763" s="28" t="s">
        <v>9785</v>
      </c>
      <c r="J1763" s="28" t="s">
        <v>9786</v>
      </c>
      <c r="K1763" s="28" t="s">
        <v>10137</v>
      </c>
      <c r="L1763" s="28" t="s">
        <v>10134</v>
      </c>
      <c r="M1763" s="28" t="s">
        <v>9882</v>
      </c>
      <c r="N1763" s="28" t="s">
        <v>9789</v>
      </c>
      <c r="O1763" s="28" t="s">
        <v>9679</v>
      </c>
      <c r="P1763" s="29" t="str">
        <f t="array" ref="P1763">IFERROR(XLOOKUP(A1763, '2_Capability_Map'!$C$2:$C$200, '2_Capability_Map'!$M$2:$M$200, "Active"), "Active")</f>
        <v>Active</v>
      </c>
    </row>
    <row r="1764" ht="15.75" customHeight="1">
      <c r="A1764" s="28" t="s">
        <v>760</v>
      </c>
      <c r="B1764" s="28" t="s">
        <v>761</v>
      </c>
      <c r="C1764" s="28" t="s">
        <v>8635</v>
      </c>
      <c r="D1764" s="28" t="s">
        <v>8636</v>
      </c>
      <c r="E1764" s="28" t="s">
        <v>9790</v>
      </c>
      <c r="F1764" s="40" t="s">
        <v>8595</v>
      </c>
      <c r="G1764" s="28" t="s">
        <v>8736</v>
      </c>
      <c r="H1764" s="42" t="s">
        <v>8747</v>
      </c>
      <c r="I1764" s="28" t="s">
        <v>9791</v>
      </c>
      <c r="J1764" s="28" t="s">
        <v>9786</v>
      </c>
      <c r="K1764" s="28" t="s">
        <v>10138</v>
      </c>
      <c r="L1764" s="28" t="s">
        <v>10134</v>
      </c>
      <c r="M1764" s="28" t="s">
        <v>9882</v>
      </c>
      <c r="N1764" s="28" t="s">
        <v>9793</v>
      </c>
      <c r="O1764" s="28" t="s">
        <v>9679</v>
      </c>
      <c r="P1764" s="29" t="str">
        <f t="array" ref="P1764">IFERROR(XLOOKUP(A1764, '2_Capability_Map'!$C$2:$C$200, '2_Capability_Map'!$M$2:$M$200, "Active"), "Active")</f>
        <v>Active</v>
      </c>
    </row>
    <row r="1765" ht="15.75" customHeight="1">
      <c r="A1765" s="28" t="s">
        <v>760</v>
      </c>
      <c r="B1765" s="28" t="s">
        <v>761</v>
      </c>
      <c r="C1765" s="28" t="s">
        <v>8160</v>
      </c>
      <c r="D1765" s="28" t="s">
        <v>8161</v>
      </c>
      <c r="E1765" s="28" t="s">
        <v>8754</v>
      </c>
      <c r="F1765" s="40" t="s">
        <v>8011</v>
      </c>
      <c r="G1765" s="28" t="s">
        <v>8663</v>
      </c>
      <c r="H1765" s="42" t="s">
        <v>8672</v>
      </c>
      <c r="I1765" s="28" t="s">
        <v>8755</v>
      </c>
      <c r="J1765" s="28" t="s">
        <v>8674</v>
      </c>
      <c r="K1765" s="28" t="s">
        <v>10139</v>
      </c>
      <c r="L1765" s="28" t="s">
        <v>3438</v>
      </c>
      <c r="M1765" s="28" t="s">
        <v>9882</v>
      </c>
      <c r="N1765" s="28" t="s">
        <v>8753</v>
      </c>
      <c r="O1765" s="28" t="s">
        <v>9679</v>
      </c>
      <c r="P1765" s="29" t="str">
        <f t="array" ref="P1765">IFERROR(XLOOKUP(A1765, '2_Capability_Map'!$C$2:$C$200, '2_Capability_Map'!$M$2:$M$200, "Active"), "Active")</f>
        <v>Active</v>
      </c>
    </row>
    <row r="1766" ht="15.75" customHeight="1">
      <c r="A1766" s="28" t="s">
        <v>760</v>
      </c>
      <c r="B1766" s="28" t="s">
        <v>761</v>
      </c>
      <c r="C1766" s="28" t="s">
        <v>8160</v>
      </c>
      <c r="D1766" s="28" t="s">
        <v>8161</v>
      </c>
      <c r="E1766" s="28" t="s">
        <v>8937</v>
      </c>
      <c r="F1766" s="40" t="s">
        <v>8011</v>
      </c>
      <c r="G1766" s="28" t="s">
        <v>8663</v>
      </c>
      <c r="H1766" s="42" t="s">
        <v>8664</v>
      </c>
      <c r="I1766" s="28" t="s">
        <v>8938</v>
      </c>
      <c r="J1766" s="28" t="s">
        <v>8666</v>
      </c>
      <c r="K1766" s="28" t="s">
        <v>10140</v>
      </c>
      <c r="L1766" s="28" t="s">
        <v>1802</v>
      </c>
      <c r="M1766" s="28" t="s">
        <v>9882</v>
      </c>
      <c r="N1766" s="28" t="s">
        <v>8753</v>
      </c>
      <c r="O1766" s="28" t="s">
        <v>9679</v>
      </c>
      <c r="P1766" s="29" t="str">
        <f t="array" ref="P1766">IFERROR(XLOOKUP(A1766, '2_Capability_Map'!$C$2:$C$200, '2_Capability_Map'!$M$2:$M$200, "Active"), "Active")</f>
        <v>Active</v>
      </c>
    </row>
    <row r="1767" ht="15.75" customHeight="1">
      <c r="A1767" s="28" t="s">
        <v>760</v>
      </c>
      <c r="B1767" s="28" t="s">
        <v>761</v>
      </c>
      <c r="C1767" s="28" t="s">
        <v>8174</v>
      </c>
      <c r="D1767" s="28" t="s">
        <v>8175</v>
      </c>
      <c r="E1767" s="28" t="s">
        <v>9680</v>
      </c>
      <c r="F1767" s="40" t="s">
        <v>8011</v>
      </c>
      <c r="G1767" s="28" t="s">
        <v>8757</v>
      </c>
      <c r="H1767" s="42" t="s">
        <v>8672</v>
      </c>
      <c r="I1767" s="28" t="s">
        <v>9681</v>
      </c>
      <c r="J1767" s="28" t="s">
        <v>8674</v>
      </c>
      <c r="K1767" s="28" t="s">
        <v>10141</v>
      </c>
      <c r="L1767" s="28" t="s">
        <v>10125</v>
      </c>
      <c r="M1767" s="28" t="s">
        <v>9882</v>
      </c>
      <c r="N1767" s="28" t="s">
        <v>8038</v>
      </c>
      <c r="O1767" s="28" t="s">
        <v>9679</v>
      </c>
      <c r="P1767" s="29" t="str">
        <f t="array" ref="P1767">IFERROR(XLOOKUP(A1767, '2_Capability_Map'!$C$2:$C$200, '2_Capability_Map'!$M$2:$M$200, "Active"), "Active")</f>
        <v>Active</v>
      </c>
    </row>
    <row r="1768" ht="15.75" customHeight="1">
      <c r="A1768" s="28" t="s">
        <v>760</v>
      </c>
      <c r="B1768" s="28" t="s">
        <v>761</v>
      </c>
      <c r="C1768" s="28" t="s">
        <v>8189</v>
      </c>
      <c r="D1768" s="28" t="s">
        <v>8190</v>
      </c>
      <c r="E1768" s="28" t="s">
        <v>9111</v>
      </c>
      <c r="F1768" s="40" t="s">
        <v>8011</v>
      </c>
      <c r="G1768" s="28" t="s">
        <v>8663</v>
      </c>
      <c r="H1768" s="42" t="s">
        <v>8664</v>
      </c>
      <c r="I1768" s="28" t="s">
        <v>9112</v>
      </c>
      <c r="J1768" s="28" t="s">
        <v>8666</v>
      </c>
      <c r="K1768" s="28" t="s">
        <v>10142</v>
      </c>
      <c r="L1768" s="28" t="s">
        <v>1802</v>
      </c>
      <c r="M1768" s="28" t="s">
        <v>9882</v>
      </c>
      <c r="N1768" s="28" t="s">
        <v>8038</v>
      </c>
      <c r="O1768" s="28" t="s">
        <v>9679</v>
      </c>
      <c r="P1768" s="29" t="str">
        <f t="array" ref="P1768">IFERROR(XLOOKUP(A1768, '2_Capability_Map'!$C$2:$C$200, '2_Capability_Map'!$M$2:$M$200, "Active"), "Active")</f>
        <v>Active</v>
      </c>
    </row>
    <row r="1769" ht="15.75" customHeight="1">
      <c r="A1769" s="28" t="s">
        <v>760</v>
      </c>
      <c r="B1769" s="28" t="s">
        <v>761</v>
      </c>
      <c r="C1769" s="28" t="s">
        <v>8146</v>
      </c>
      <c r="D1769" s="28" t="s">
        <v>9234</v>
      </c>
      <c r="E1769" s="28" t="s">
        <v>9242</v>
      </c>
      <c r="F1769" s="40" t="s">
        <v>8011</v>
      </c>
      <c r="G1769" s="28" t="s">
        <v>8663</v>
      </c>
      <c r="H1769" s="42" t="s">
        <v>8672</v>
      </c>
      <c r="I1769" s="28" t="s">
        <v>9243</v>
      </c>
      <c r="J1769" s="28" t="s">
        <v>8674</v>
      </c>
      <c r="K1769" s="28" t="s">
        <v>10143</v>
      </c>
      <c r="L1769" s="28" t="s">
        <v>1802</v>
      </c>
      <c r="M1769" s="28" t="s">
        <v>9882</v>
      </c>
      <c r="N1769" s="28" t="s">
        <v>8933</v>
      </c>
      <c r="O1769" s="28" t="s">
        <v>9679</v>
      </c>
      <c r="P1769" s="29" t="str">
        <f t="array" ref="P1769">IFERROR(XLOOKUP(A1769, '2_Capability_Map'!$C$2:$C$200, '2_Capability_Map'!$M$2:$M$200, "Active"), "Active")</f>
        <v>Active</v>
      </c>
    </row>
    <row r="1770" ht="15.75" customHeight="1">
      <c r="A1770" s="28" t="s">
        <v>753</v>
      </c>
      <c r="B1770" s="28" t="s">
        <v>754</v>
      </c>
      <c r="C1770" s="28" t="s">
        <v>8131</v>
      </c>
      <c r="D1770" s="28" t="s">
        <v>8132</v>
      </c>
      <c r="E1770" s="28" t="s">
        <v>9026</v>
      </c>
      <c r="F1770" s="40" t="s">
        <v>8011</v>
      </c>
      <c r="G1770" s="28" t="s">
        <v>8663</v>
      </c>
      <c r="H1770" s="42" t="s">
        <v>8672</v>
      </c>
      <c r="I1770" s="28" t="s">
        <v>9027</v>
      </c>
      <c r="J1770" s="28" t="s">
        <v>8674</v>
      </c>
      <c r="K1770" s="28" t="s">
        <v>10144</v>
      </c>
      <c r="L1770" s="28" t="s">
        <v>10145</v>
      </c>
      <c r="M1770" s="28" t="s">
        <v>9882</v>
      </c>
      <c r="N1770" s="28" t="s">
        <v>9024</v>
      </c>
      <c r="O1770" s="28" t="s">
        <v>9679</v>
      </c>
      <c r="P1770" s="29" t="str">
        <f t="array" ref="P1770">IFERROR(XLOOKUP(A1770, '2_Capability_Map'!$C$2:$C$200, '2_Capability_Map'!$M$2:$M$200, "Active"), "Active")</f>
        <v>Active</v>
      </c>
    </row>
    <row r="1771" ht="15.75" customHeight="1">
      <c r="A1771" s="28" t="s">
        <v>753</v>
      </c>
      <c r="B1771" s="28" t="s">
        <v>754</v>
      </c>
      <c r="C1771" s="28" t="s">
        <v>8131</v>
      </c>
      <c r="D1771" s="28" t="s">
        <v>8132</v>
      </c>
      <c r="E1771" s="28" t="s">
        <v>3026</v>
      </c>
      <c r="F1771" s="40" t="s">
        <v>8011</v>
      </c>
      <c r="G1771" s="28" t="s">
        <v>8663</v>
      </c>
      <c r="H1771" s="42" t="s">
        <v>8672</v>
      </c>
      <c r="I1771" s="28" t="s">
        <v>9025</v>
      </c>
      <c r="J1771" s="28" t="s">
        <v>8674</v>
      </c>
      <c r="K1771" s="28" t="s">
        <v>10146</v>
      </c>
      <c r="L1771" s="28" t="s">
        <v>10145</v>
      </c>
      <c r="M1771" s="28" t="s">
        <v>9882</v>
      </c>
      <c r="N1771" s="28" t="s">
        <v>9024</v>
      </c>
      <c r="O1771" s="28" t="s">
        <v>9679</v>
      </c>
      <c r="P1771" s="29" t="str">
        <f t="array" ref="P1771">IFERROR(XLOOKUP(A1771, '2_Capability_Map'!$C$2:$C$200, '2_Capability_Map'!$M$2:$M$200, "Active"), "Active")</f>
        <v>Active</v>
      </c>
    </row>
    <row r="1772" ht="15.75" customHeight="1">
      <c r="A1772" s="28" t="s">
        <v>753</v>
      </c>
      <c r="B1772" s="28" t="s">
        <v>754</v>
      </c>
      <c r="C1772" s="28" t="s">
        <v>8131</v>
      </c>
      <c r="D1772" s="28" t="s">
        <v>8132</v>
      </c>
      <c r="E1772" s="28" t="s">
        <v>9028</v>
      </c>
      <c r="F1772" s="40" t="s">
        <v>8011</v>
      </c>
      <c r="G1772" s="28" t="s">
        <v>8663</v>
      </c>
      <c r="H1772" s="42" t="s">
        <v>8672</v>
      </c>
      <c r="I1772" s="28" t="s">
        <v>9029</v>
      </c>
      <c r="J1772" s="28" t="s">
        <v>8674</v>
      </c>
      <c r="K1772" s="28" t="s">
        <v>10147</v>
      </c>
      <c r="L1772" s="28" t="s">
        <v>10145</v>
      </c>
      <c r="M1772" s="28" t="s">
        <v>9882</v>
      </c>
      <c r="N1772" s="28" t="s">
        <v>9024</v>
      </c>
      <c r="O1772" s="28" t="s">
        <v>9679</v>
      </c>
      <c r="P1772" s="29" t="str">
        <f t="array" ref="P1772">IFERROR(XLOOKUP(A1772, '2_Capability_Map'!$C$2:$C$200, '2_Capability_Map'!$M$2:$M$200, "Active"), "Active")</f>
        <v>Active</v>
      </c>
    </row>
    <row r="1773" ht="15.75" customHeight="1">
      <c r="A1773" s="28" t="s">
        <v>753</v>
      </c>
      <c r="B1773" s="28" t="s">
        <v>754</v>
      </c>
      <c r="C1773" s="28" t="s">
        <v>8131</v>
      </c>
      <c r="D1773" s="28" t="s">
        <v>8132</v>
      </c>
      <c r="E1773" s="28" t="s">
        <v>9021</v>
      </c>
      <c r="F1773" s="40" t="s">
        <v>8011</v>
      </c>
      <c r="G1773" s="28" t="s">
        <v>8663</v>
      </c>
      <c r="H1773" s="42" t="s">
        <v>8672</v>
      </c>
      <c r="I1773" s="28" t="s">
        <v>9022</v>
      </c>
      <c r="J1773" s="28" t="s">
        <v>8674</v>
      </c>
      <c r="K1773" s="28" t="s">
        <v>10148</v>
      </c>
      <c r="L1773" s="28" t="s">
        <v>10149</v>
      </c>
      <c r="M1773" s="28" t="s">
        <v>9882</v>
      </c>
      <c r="N1773" s="28" t="s">
        <v>9024</v>
      </c>
      <c r="O1773" s="28" t="s">
        <v>9679</v>
      </c>
      <c r="P1773" s="29" t="str">
        <f t="array" ref="P1773">IFERROR(XLOOKUP(A1773, '2_Capability_Map'!$C$2:$C$200, '2_Capability_Map'!$M$2:$M$200, "Active"), "Active")</f>
        <v>Active</v>
      </c>
    </row>
    <row r="1774" ht="15.75" customHeight="1">
      <c r="A1774" s="28" t="s">
        <v>753</v>
      </c>
      <c r="B1774" s="28" t="s">
        <v>754</v>
      </c>
      <c r="C1774" s="28" t="s">
        <v>8146</v>
      </c>
      <c r="D1774" s="28" t="s">
        <v>9234</v>
      </c>
      <c r="E1774" s="28" t="s">
        <v>9240</v>
      </c>
      <c r="F1774" s="40" t="s">
        <v>8011</v>
      </c>
      <c r="G1774" s="28" t="s">
        <v>8663</v>
      </c>
      <c r="H1774" s="42" t="s">
        <v>8664</v>
      </c>
      <c r="I1774" s="28" t="s">
        <v>9241</v>
      </c>
      <c r="J1774" s="28" t="s">
        <v>8666</v>
      </c>
      <c r="K1774" s="28" t="s">
        <v>10150</v>
      </c>
      <c r="L1774" s="28" t="s">
        <v>10145</v>
      </c>
      <c r="M1774" s="28" t="s">
        <v>9882</v>
      </c>
      <c r="N1774" s="28" t="s">
        <v>8023</v>
      </c>
      <c r="O1774" s="28" t="s">
        <v>9679</v>
      </c>
      <c r="P1774" s="29" t="str">
        <f t="array" ref="P1774">IFERROR(XLOOKUP(A1774, '2_Capability_Map'!$C$2:$C$200, '2_Capability_Map'!$M$2:$M$200, "Active"), "Active")</f>
        <v>Active</v>
      </c>
    </row>
    <row r="1775" ht="15.75" customHeight="1">
      <c r="A1775" s="28" t="s">
        <v>753</v>
      </c>
      <c r="B1775" s="28" t="s">
        <v>754</v>
      </c>
      <c r="C1775" s="28" t="s">
        <v>8010</v>
      </c>
      <c r="D1775" s="28" t="s">
        <v>8926</v>
      </c>
      <c r="E1775" s="28" t="s">
        <v>8927</v>
      </c>
      <c r="F1775" s="40" t="s">
        <v>8011</v>
      </c>
      <c r="G1775" s="28" t="s">
        <v>8663</v>
      </c>
      <c r="H1775" s="42" t="s">
        <v>8672</v>
      </c>
      <c r="I1775" s="28" t="s">
        <v>8928</v>
      </c>
      <c r="J1775" s="28" t="s">
        <v>8674</v>
      </c>
      <c r="K1775" s="28" t="s">
        <v>10151</v>
      </c>
      <c r="L1775" s="28" t="s">
        <v>10152</v>
      </c>
      <c r="M1775" s="28" t="s">
        <v>9882</v>
      </c>
      <c r="N1775" s="28" t="s">
        <v>8023</v>
      </c>
      <c r="O1775" s="28" t="s">
        <v>9679</v>
      </c>
      <c r="P1775" s="29" t="str">
        <f t="array" ref="P1775">IFERROR(XLOOKUP(A1775, '2_Capability_Map'!$C$2:$C$200, '2_Capability_Map'!$M$2:$M$200, "Active"), "Active")</f>
        <v>Active</v>
      </c>
    </row>
    <row r="1776" ht="15.75" customHeight="1">
      <c r="A1776" s="28" t="s">
        <v>753</v>
      </c>
      <c r="B1776" s="28" t="s">
        <v>754</v>
      </c>
      <c r="C1776" s="28" t="s">
        <v>8116</v>
      </c>
      <c r="D1776" s="28" t="s">
        <v>8727</v>
      </c>
      <c r="E1776" s="28" t="s">
        <v>1527</v>
      </c>
      <c r="F1776" s="40" t="s">
        <v>8011</v>
      </c>
      <c r="G1776" s="28" t="s">
        <v>8663</v>
      </c>
      <c r="H1776" s="42" t="s">
        <v>8672</v>
      </c>
      <c r="I1776" s="28" t="s">
        <v>8728</v>
      </c>
      <c r="J1776" s="28" t="s">
        <v>8674</v>
      </c>
      <c r="K1776" s="28" t="s">
        <v>10153</v>
      </c>
      <c r="L1776" s="28" t="s">
        <v>10154</v>
      </c>
      <c r="M1776" s="28" t="s">
        <v>9882</v>
      </c>
      <c r="N1776" s="28" t="s">
        <v>8038</v>
      </c>
      <c r="O1776" s="28" t="s">
        <v>9679</v>
      </c>
      <c r="P1776" s="29" t="str">
        <f t="array" ref="P1776">IFERROR(XLOOKUP(A1776, '2_Capability_Map'!$C$2:$C$200, '2_Capability_Map'!$M$2:$M$200, "Active"), "Active")</f>
        <v>Active</v>
      </c>
    </row>
    <row r="1777" ht="15.75" customHeight="1">
      <c r="A1777" s="28" t="s">
        <v>753</v>
      </c>
      <c r="B1777" s="28" t="s">
        <v>754</v>
      </c>
      <c r="C1777" s="28" t="s">
        <v>8116</v>
      </c>
      <c r="D1777" s="28" t="s">
        <v>8727</v>
      </c>
      <c r="E1777" s="28" t="s">
        <v>1555</v>
      </c>
      <c r="F1777" s="40" t="s">
        <v>8011</v>
      </c>
      <c r="G1777" s="28" t="s">
        <v>8663</v>
      </c>
      <c r="H1777" s="42" t="s">
        <v>8672</v>
      </c>
      <c r="I1777" s="28" t="s">
        <v>8730</v>
      </c>
      <c r="J1777" s="28" t="s">
        <v>8674</v>
      </c>
      <c r="K1777" s="28" t="s">
        <v>10155</v>
      </c>
      <c r="L1777" s="28" t="s">
        <v>10154</v>
      </c>
      <c r="M1777" s="28" t="s">
        <v>9882</v>
      </c>
      <c r="N1777" s="28" t="s">
        <v>8038</v>
      </c>
      <c r="O1777" s="28" t="s">
        <v>9679</v>
      </c>
      <c r="P1777" s="29" t="str">
        <f t="array" ref="P1777">IFERROR(XLOOKUP(A1777, '2_Capability_Map'!$C$2:$C$200, '2_Capability_Map'!$M$2:$M$200, "Active"), "Active")</f>
        <v>Active</v>
      </c>
    </row>
    <row r="1778" ht="15.75" customHeight="1">
      <c r="A1778" s="28" t="s">
        <v>753</v>
      </c>
      <c r="B1778" s="28" t="s">
        <v>754</v>
      </c>
      <c r="C1778" s="28" t="s">
        <v>8116</v>
      </c>
      <c r="D1778" s="28" t="s">
        <v>8727</v>
      </c>
      <c r="E1778" s="28" t="s">
        <v>8732</v>
      </c>
      <c r="F1778" s="40" t="s">
        <v>8011</v>
      </c>
      <c r="G1778" s="28" t="s">
        <v>8663</v>
      </c>
      <c r="H1778" s="42" t="s">
        <v>8672</v>
      </c>
      <c r="I1778" s="28" t="s">
        <v>8733</v>
      </c>
      <c r="J1778" s="28" t="s">
        <v>8674</v>
      </c>
      <c r="K1778" s="28" t="s">
        <v>10156</v>
      </c>
      <c r="L1778" s="28" t="s">
        <v>10154</v>
      </c>
      <c r="M1778" s="28" t="s">
        <v>9882</v>
      </c>
      <c r="N1778" s="28" t="s">
        <v>8038</v>
      </c>
      <c r="O1778" s="28" t="s">
        <v>9679</v>
      </c>
      <c r="P1778" s="29" t="str">
        <f t="array" ref="P1778">IFERROR(XLOOKUP(A1778, '2_Capability_Map'!$C$2:$C$200, '2_Capability_Map'!$M$2:$M$200, "Active"), "Active")</f>
        <v>Active</v>
      </c>
    </row>
    <row r="1779" ht="15.75" customHeight="1">
      <c r="A1779" s="28" t="s">
        <v>753</v>
      </c>
      <c r="B1779" s="28" t="s">
        <v>754</v>
      </c>
      <c r="C1779" s="28" t="s">
        <v>8635</v>
      </c>
      <c r="D1779" s="28" t="s">
        <v>8636</v>
      </c>
      <c r="E1779" s="28" t="s">
        <v>9784</v>
      </c>
      <c r="F1779" s="40" t="s">
        <v>8595</v>
      </c>
      <c r="G1779" s="28" t="s">
        <v>8736</v>
      </c>
      <c r="H1779" s="42" t="s">
        <v>9225</v>
      </c>
      <c r="I1779" s="28" t="s">
        <v>9785</v>
      </c>
      <c r="J1779" s="28" t="s">
        <v>9786</v>
      </c>
      <c r="K1779" s="28" t="s">
        <v>10157</v>
      </c>
      <c r="L1779" s="28" t="s">
        <v>10154</v>
      </c>
      <c r="M1779" s="28" t="s">
        <v>9882</v>
      </c>
      <c r="N1779" s="28" t="s">
        <v>9789</v>
      </c>
      <c r="O1779" s="28" t="s">
        <v>9679</v>
      </c>
      <c r="P1779" s="29" t="str">
        <f t="array" ref="P1779">IFERROR(XLOOKUP(A1779, '2_Capability_Map'!$C$2:$C$200, '2_Capability_Map'!$M$2:$M$200, "Active"), "Active")</f>
        <v>Active</v>
      </c>
    </row>
    <row r="1780" ht="15.75" customHeight="1">
      <c r="A1780" s="28" t="s">
        <v>753</v>
      </c>
      <c r="B1780" s="28" t="s">
        <v>754</v>
      </c>
      <c r="C1780" s="28" t="s">
        <v>8635</v>
      </c>
      <c r="D1780" s="28" t="s">
        <v>8636</v>
      </c>
      <c r="E1780" s="28" t="s">
        <v>9790</v>
      </c>
      <c r="F1780" s="40" t="s">
        <v>8595</v>
      </c>
      <c r="G1780" s="28" t="s">
        <v>8736</v>
      </c>
      <c r="H1780" s="42" t="s">
        <v>8747</v>
      </c>
      <c r="I1780" s="28" t="s">
        <v>9791</v>
      </c>
      <c r="J1780" s="28" t="s">
        <v>9786</v>
      </c>
      <c r="K1780" s="28" t="s">
        <v>10158</v>
      </c>
      <c r="L1780" s="28" t="s">
        <v>10154</v>
      </c>
      <c r="M1780" s="28" t="s">
        <v>9882</v>
      </c>
      <c r="N1780" s="28" t="s">
        <v>9793</v>
      </c>
      <c r="O1780" s="28" t="s">
        <v>9679</v>
      </c>
      <c r="P1780" s="29" t="str">
        <f t="array" ref="P1780">IFERROR(XLOOKUP(A1780, '2_Capability_Map'!$C$2:$C$200, '2_Capability_Map'!$M$2:$M$200, "Active"), "Active")</f>
        <v>Active</v>
      </c>
    </row>
    <row r="1781" ht="15.75" customHeight="1">
      <c r="A1781" s="28" t="s">
        <v>753</v>
      </c>
      <c r="B1781" s="28" t="s">
        <v>754</v>
      </c>
      <c r="C1781" s="28" t="s">
        <v>8160</v>
      </c>
      <c r="D1781" s="28" t="s">
        <v>8161</v>
      </c>
      <c r="E1781" s="28" t="s">
        <v>8754</v>
      </c>
      <c r="F1781" s="40" t="s">
        <v>8011</v>
      </c>
      <c r="G1781" s="28" t="s">
        <v>8663</v>
      </c>
      <c r="H1781" s="42" t="s">
        <v>8672</v>
      </c>
      <c r="I1781" s="28" t="s">
        <v>8755</v>
      </c>
      <c r="J1781" s="28" t="s">
        <v>8674</v>
      </c>
      <c r="K1781" s="28" t="s">
        <v>10159</v>
      </c>
      <c r="L1781" s="28" t="s">
        <v>10160</v>
      </c>
      <c r="M1781" s="28" t="s">
        <v>9882</v>
      </c>
      <c r="N1781" s="28" t="s">
        <v>8753</v>
      </c>
      <c r="O1781" s="28" t="s">
        <v>9679</v>
      </c>
      <c r="P1781" s="29" t="str">
        <f t="array" ref="P1781">IFERROR(XLOOKUP(A1781, '2_Capability_Map'!$C$2:$C$200, '2_Capability_Map'!$M$2:$M$200, "Active"), "Active")</f>
        <v>Active</v>
      </c>
    </row>
    <row r="1782" ht="15.75" customHeight="1">
      <c r="A1782" s="28" t="s">
        <v>753</v>
      </c>
      <c r="B1782" s="28" t="s">
        <v>754</v>
      </c>
      <c r="C1782" s="28" t="s">
        <v>8160</v>
      </c>
      <c r="D1782" s="28" t="s">
        <v>8161</v>
      </c>
      <c r="E1782" s="28" t="s">
        <v>8937</v>
      </c>
      <c r="F1782" s="40" t="s">
        <v>8011</v>
      </c>
      <c r="G1782" s="28" t="s">
        <v>8663</v>
      </c>
      <c r="H1782" s="42" t="s">
        <v>8664</v>
      </c>
      <c r="I1782" s="28" t="s">
        <v>8938</v>
      </c>
      <c r="J1782" s="28" t="s">
        <v>8666</v>
      </c>
      <c r="K1782" s="28" t="s">
        <v>10161</v>
      </c>
      <c r="L1782" s="28" t="s">
        <v>1894</v>
      </c>
      <c r="M1782" s="28" t="s">
        <v>9882</v>
      </c>
      <c r="N1782" s="28" t="s">
        <v>8753</v>
      </c>
      <c r="O1782" s="28" t="s">
        <v>9679</v>
      </c>
      <c r="P1782" s="29" t="str">
        <f t="array" ref="P1782">IFERROR(XLOOKUP(A1782, '2_Capability_Map'!$C$2:$C$200, '2_Capability_Map'!$M$2:$M$200, "Active"), "Active")</f>
        <v>Active</v>
      </c>
    </row>
    <row r="1783" ht="15.75" customHeight="1">
      <c r="A1783" s="28" t="s">
        <v>753</v>
      </c>
      <c r="B1783" s="28" t="s">
        <v>754</v>
      </c>
      <c r="C1783" s="28" t="s">
        <v>8174</v>
      </c>
      <c r="D1783" s="28" t="s">
        <v>8175</v>
      </c>
      <c r="E1783" s="28" t="s">
        <v>9680</v>
      </c>
      <c r="F1783" s="40" t="s">
        <v>8011</v>
      </c>
      <c r="G1783" s="28" t="s">
        <v>8757</v>
      </c>
      <c r="H1783" s="42" t="s">
        <v>8672</v>
      </c>
      <c r="I1783" s="28" t="s">
        <v>9681</v>
      </c>
      <c r="J1783" s="28" t="s">
        <v>8674</v>
      </c>
      <c r="K1783" s="28" t="s">
        <v>10162</v>
      </c>
      <c r="L1783" s="28" t="s">
        <v>10145</v>
      </c>
      <c r="M1783" s="28" t="s">
        <v>9882</v>
      </c>
      <c r="N1783" s="28" t="s">
        <v>8038</v>
      </c>
      <c r="O1783" s="28" t="s">
        <v>9679</v>
      </c>
      <c r="P1783" s="29" t="str">
        <f t="array" ref="P1783">IFERROR(XLOOKUP(A1783, '2_Capability_Map'!$C$2:$C$200, '2_Capability_Map'!$M$2:$M$200, "Active"), "Active")</f>
        <v>Active</v>
      </c>
    </row>
    <row r="1784" ht="15.75" customHeight="1">
      <c r="A1784" s="28" t="s">
        <v>753</v>
      </c>
      <c r="B1784" s="28" t="s">
        <v>754</v>
      </c>
      <c r="C1784" s="28" t="s">
        <v>8189</v>
      </c>
      <c r="D1784" s="28" t="s">
        <v>8190</v>
      </c>
      <c r="E1784" s="28" t="s">
        <v>9111</v>
      </c>
      <c r="F1784" s="40" t="s">
        <v>8011</v>
      </c>
      <c r="G1784" s="28" t="s">
        <v>8663</v>
      </c>
      <c r="H1784" s="42" t="s">
        <v>8664</v>
      </c>
      <c r="I1784" s="28" t="s">
        <v>9112</v>
      </c>
      <c r="J1784" s="28" t="s">
        <v>8666</v>
      </c>
      <c r="K1784" s="28" t="s">
        <v>10163</v>
      </c>
      <c r="L1784" s="28" t="s">
        <v>1894</v>
      </c>
      <c r="M1784" s="28" t="s">
        <v>9882</v>
      </c>
      <c r="N1784" s="28" t="s">
        <v>8038</v>
      </c>
      <c r="O1784" s="28" t="s">
        <v>9679</v>
      </c>
      <c r="P1784" s="29" t="str">
        <f t="array" ref="P1784">IFERROR(XLOOKUP(A1784, '2_Capability_Map'!$C$2:$C$200, '2_Capability_Map'!$M$2:$M$200, "Active"), "Active")</f>
        <v>Active</v>
      </c>
    </row>
    <row r="1785" ht="15.75" customHeight="1">
      <c r="A1785" s="28" t="s">
        <v>753</v>
      </c>
      <c r="B1785" s="28" t="s">
        <v>754</v>
      </c>
      <c r="C1785" s="28" t="s">
        <v>8146</v>
      </c>
      <c r="D1785" s="28" t="s">
        <v>9234</v>
      </c>
      <c r="E1785" s="28" t="s">
        <v>9242</v>
      </c>
      <c r="F1785" s="40" t="s">
        <v>8011</v>
      </c>
      <c r="G1785" s="28" t="s">
        <v>8663</v>
      </c>
      <c r="H1785" s="42" t="s">
        <v>8672</v>
      </c>
      <c r="I1785" s="28" t="s">
        <v>9243</v>
      </c>
      <c r="J1785" s="28" t="s">
        <v>8674</v>
      </c>
      <c r="K1785" s="28" t="s">
        <v>10164</v>
      </c>
      <c r="L1785" s="28" t="s">
        <v>1894</v>
      </c>
      <c r="M1785" s="28" t="s">
        <v>9882</v>
      </c>
      <c r="N1785" s="28" t="s">
        <v>8933</v>
      </c>
      <c r="O1785" s="28" t="s">
        <v>9679</v>
      </c>
      <c r="P1785" s="29" t="str">
        <f t="array" ref="P1785">IFERROR(XLOOKUP(A1785, '2_Capability_Map'!$C$2:$C$200, '2_Capability_Map'!$M$2:$M$200, "Active"), "Active")</f>
        <v>Active</v>
      </c>
    </row>
    <row r="1786" ht="15.75" customHeight="1">
      <c r="A1786" s="28" t="s">
        <v>832</v>
      </c>
      <c r="B1786" s="28" t="s">
        <v>833</v>
      </c>
      <c r="C1786" s="28" t="s">
        <v>8160</v>
      </c>
      <c r="D1786" s="28" t="s">
        <v>8161</v>
      </c>
      <c r="E1786" s="28" t="s">
        <v>8754</v>
      </c>
      <c r="F1786" s="40" t="s">
        <v>8011</v>
      </c>
      <c r="G1786" s="28" t="s">
        <v>8663</v>
      </c>
      <c r="H1786" s="42" t="s">
        <v>8672</v>
      </c>
      <c r="I1786" s="28" t="s">
        <v>8755</v>
      </c>
      <c r="J1786" s="28" t="s">
        <v>8674</v>
      </c>
      <c r="K1786" s="28" t="s">
        <v>10165</v>
      </c>
      <c r="L1786" s="28" t="s">
        <v>10166</v>
      </c>
      <c r="M1786" s="28" t="s">
        <v>9882</v>
      </c>
      <c r="N1786" s="28" t="s">
        <v>8753</v>
      </c>
      <c r="O1786" s="28" t="s">
        <v>9679</v>
      </c>
      <c r="P1786" s="29" t="str">
        <f t="array" ref="P1786">IFERROR(XLOOKUP(A1786, '2_Capability_Map'!$C$2:$C$200, '2_Capability_Map'!$M$2:$M$200, "Active"), "Active")</f>
        <v>Active</v>
      </c>
    </row>
    <row r="1787" ht="15.75" customHeight="1">
      <c r="A1787" s="28" t="s">
        <v>832</v>
      </c>
      <c r="B1787" s="28" t="s">
        <v>833</v>
      </c>
      <c r="C1787" s="28" t="s">
        <v>8160</v>
      </c>
      <c r="D1787" s="28" t="s">
        <v>8161</v>
      </c>
      <c r="E1787" s="28" t="s">
        <v>8756</v>
      </c>
      <c r="F1787" s="40" t="s">
        <v>8011</v>
      </c>
      <c r="G1787" s="28" t="s">
        <v>8757</v>
      </c>
      <c r="H1787" s="42" t="s">
        <v>8758</v>
      </c>
      <c r="I1787" s="28" t="s">
        <v>8759</v>
      </c>
      <c r="J1787" s="28" t="s">
        <v>8674</v>
      </c>
      <c r="K1787" s="28" t="s">
        <v>10167</v>
      </c>
      <c r="L1787" s="28" t="s">
        <v>10166</v>
      </c>
      <c r="M1787" s="28" t="s">
        <v>9882</v>
      </c>
      <c r="N1787" s="28" t="s">
        <v>8753</v>
      </c>
      <c r="O1787" s="28" t="s">
        <v>9679</v>
      </c>
      <c r="P1787" s="29" t="str">
        <f t="array" ref="P1787">IFERROR(XLOOKUP(A1787, '2_Capability_Map'!$C$2:$C$200, '2_Capability_Map'!$M$2:$M$200, "Active"), "Active")</f>
        <v>Active</v>
      </c>
    </row>
    <row r="1788" ht="15.75" customHeight="1">
      <c r="A1788" s="28" t="s">
        <v>832</v>
      </c>
      <c r="B1788" s="28" t="s">
        <v>833</v>
      </c>
      <c r="C1788" s="28" t="s">
        <v>8160</v>
      </c>
      <c r="D1788" s="28" t="s">
        <v>8161</v>
      </c>
      <c r="E1788" s="28" t="s">
        <v>8941</v>
      </c>
      <c r="F1788" s="40" t="s">
        <v>8011</v>
      </c>
      <c r="G1788" s="28" t="s">
        <v>8736</v>
      </c>
      <c r="H1788" s="42" t="s">
        <v>8672</v>
      </c>
      <c r="I1788" s="28" t="s">
        <v>8942</v>
      </c>
      <c r="J1788" s="28" t="s">
        <v>8674</v>
      </c>
      <c r="K1788" s="28" t="s">
        <v>10168</v>
      </c>
      <c r="L1788" s="28" t="s">
        <v>10166</v>
      </c>
      <c r="M1788" s="28" t="s">
        <v>9882</v>
      </c>
      <c r="N1788" s="28" t="s">
        <v>8943</v>
      </c>
      <c r="O1788" s="28" t="s">
        <v>9679</v>
      </c>
      <c r="P1788" s="29" t="str">
        <f t="array" ref="P1788">IFERROR(XLOOKUP(A1788, '2_Capability_Map'!$C$2:$C$200, '2_Capability_Map'!$M$2:$M$200, "Active"), "Active")</f>
        <v>Active</v>
      </c>
    </row>
    <row r="1789" ht="15.75" customHeight="1">
      <c r="A1789" s="28" t="s">
        <v>832</v>
      </c>
      <c r="B1789" s="28" t="s">
        <v>833</v>
      </c>
      <c r="C1789" s="28" t="s">
        <v>8189</v>
      </c>
      <c r="D1789" s="28" t="s">
        <v>8190</v>
      </c>
      <c r="E1789" s="28" t="s">
        <v>9231</v>
      </c>
      <c r="F1789" s="40" t="s">
        <v>8011</v>
      </c>
      <c r="G1789" s="28" t="s">
        <v>8663</v>
      </c>
      <c r="H1789" s="42" t="s">
        <v>8758</v>
      </c>
      <c r="I1789" s="28" t="s">
        <v>9232</v>
      </c>
      <c r="J1789" s="28" t="s">
        <v>8674</v>
      </c>
      <c r="K1789" s="28" t="s">
        <v>10169</v>
      </c>
      <c r="L1789" s="28" t="s">
        <v>10166</v>
      </c>
      <c r="M1789" s="28" t="s">
        <v>9882</v>
      </c>
      <c r="N1789" s="28" t="s">
        <v>8038</v>
      </c>
      <c r="O1789" s="28" t="s">
        <v>9679</v>
      </c>
      <c r="P1789" s="29" t="str">
        <f t="array" ref="P1789">IFERROR(XLOOKUP(A1789, '2_Capability_Map'!$C$2:$C$200, '2_Capability_Map'!$M$2:$M$200, "Active"), "Active")</f>
        <v>Active</v>
      </c>
    </row>
    <row r="1790" ht="15.75" customHeight="1">
      <c r="A1790" s="28" t="s">
        <v>832</v>
      </c>
      <c r="B1790" s="28" t="s">
        <v>833</v>
      </c>
      <c r="C1790" s="28" t="s">
        <v>8189</v>
      </c>
      <c r="D1790" s="28" t="s">
        <v>8190</v>
      </c>
      <c r="E1790" s="28" t="s">
        <v>1881</v>
      </c>
      <c r="F1790" s="40" t="s">
        <v>8011</v>
      </c>
      <c r="G1790" s="28" t="s">
        <v>8663</v>
      </c>
      <c r="H1790" s="42" t="s">
        <v>8758</v>
      </c>
      <c r="I1790" s="28" t="s">
        <v>9229</v>
      </c>
      <c r="J1790" s="28" t="s">
        <v>8674</v>
      </c>
      <c r="K1790" s="28" t="s">
        <v>10170</v>
      </c>
      <c r="L1790" s="28" t="s">
        <v>10166</v>
      </c>
      <c r="M1790" s="28" t="s">
        <v>9882</v>
      </c>
      <c r="N1790" s="28" t="s">
        <v>8038</v>
      </c>
      <c r="O1790" s="28" t="s">
        <v>9679</v>
      </c>
      <c r="P1790" s="29" t="str">
        <f t="array" ref="P1790">IFERROR(XLOOKUP(A1790, '2_Capability_Map'!$C$2:$C$200, '2_Capability_Map'!$M$2:$M$200, "Active"), "Active")</f>
        <v>Active</v>
      </c>
    </row>
    <row r="1791" ht="15.75" customHeight="1">
      <c r="A1791" s="28" t="s">
        <v>832</v>
      </c>
      <c r="B1791" s="28" t="s">
        <v>833</v>
      </c>
      <c r="C1791" s="28" t="s">
        <v>8160</v>
      </c>
      <c r="D1791" s="28" t="s">
        <v>8161</v>
      </c>
      <c r="E1791" s="28" t="s">
        <v>8751</v>
      </c>
      <c r="F1791" s="40" t="s">
        <v>8011</v>
      </c>
      <c r="G1791" s="28" t="s">
        <v>8663</v>
      </c>
      <c r="H1791" s="42" t="s">
        <v>8672</v>
      </c>
      <c r="I1791" s="28" t="s">
        <v>8752</v>
      </c>
      <c r="J1791" s="28" t="s">
        <v>8674</v>
      </c>
      <c r="K1791" s="28" t="s">
        <v>10171</v>
      </c>
      <c r="L1791" s="28" t="s">
        <v>10172</v>
      </c>
      <c r="M1791" s="28" t="s">
        <v>9882</v>
      </c>
      <c r="N1791" s="28" t="s">
        <v>8753</v>
      </c>
      <c r="O1791" s="28" t="s">
        <v>9679</v>
      </c>
      <c r="P1791" s="29" t="str">
        <f t="array" ref="P1791">IFERROR(XLOOKUP(A1791, '2_Capability_Map'!$C$2:$C$200, '2_Capability_Map'!$M$2:$M$200, "Active"), "Active")</f>
        <v>Active</v>
      </c>
    </row>
    <row r="1792" ht="15.75" customHeight="1">
      <c r="A1792" s="28" t="s">
        <v>832</v>
      </c>
      <c r="B1792" s="28" t="s">
        <v>833</v>
      </c>
      <c r="C1792" s="28" t="s">
        <v>8160</v>
      </c>
      <c r="D1792" s="28" t="s">
        <v>8161</v>
      </c>
      <c r="E1792" s="28" t="s">
        <v>8937</v>
      </c>
      <c r="F1792" s="40" t="s">
        <v>8011</v>
      </c>
      <c r="G1792" s="28" t="s">
        <v>8663</v>
      </c>
      <c r="H1792" s="42" t="s">
        <v>8664</v>
      </c>
      <c r="I1792" s="28" t="s">
        <v>8938</v>
      </c>
      <c r="J1792" s="28" t="s">
        <v>8666</v>
      </c>
      <c r="K1792" s="28" t="s">
        <v>10173</v>
      </c>
      <c r="L1792" s="28" t="s">
        <v>10172</v>
      </c>
      <c r="M1792" s="28" t="s">
        <v>9882</v>
      </c>
      <c r="N1792" s="28" t="s">
        <v>8753</v>
      </c>
      <c r="O1792" s="28" t="s">
        <v>9679</v>
      </c>
      <c r="P1792" s="29" t="str">
        <f t="array" ref="P1792">IFERROR(XLOOKUP(A1792, '2_Capability_Map'!$C$2:$C$200, '2_Capability_Map'!$M$2:$M$200, "Active"), "Active")</f>
        <v>Active</v>
      </c>
    </row>
    <row r="1793" ht="15.75" customHeight="1">
      <c r="A1793" s="28" t="s">
        <v>832</v>
      </c>
      <c r="B1793" s="28" t="s">
        <v>833</v>
      </c>
      <c r="C1793" s="28" t="s">
        <v>8174</v>
      </c>
      <c r="D1793" s="28" t="s">
        <v>8175</v>
      </c>
      <c r="E1793" s="28" t="s">
        <v>9680</v>
      </c>
      <c r="F1793" s="40" t="s">
        <v>8011</v>
      </c>
      <c r="G1793" s="28" t="s">
        <v>8757</v>
      </c>
      <c r="H1793" s="42" t="s">
        <v>8672</v>
      </c>
      <c r="I1793" s="28" t="s">
        <v>9681</v>
      </c>
      <c r="J1793" s="28" t="s">
        <v>8674</v>
      </c>
      <c r="K1793" s="28" t="s">
        <v>10174</v>
      </c>
      <c r="L1793" s="28" t="s">
        <v>3638</v>
      </c>
      <c r="M1793" s="28" t="s">
        <v>9882</v>
      </c>
      <c r="N1793" s="28" t="s">
        <v>8038</v>
      </c>
      <c r="O1793" s="28" t="s">
        <v>9679</v>
      </c>
      <c r="P1793" s="29" t="str">
        <f t="array" ref="P1793">IFERROR(XLOOKUP(A1793, '2_Capability_Map'!$C$2:$C$200, '2_Capability_Map'!$M$2:$M$200, "Active"), "Active")</f>
        <v>Active</v>
      </c>
    </row>
    <row r="1794" ht="15.75" customHeight="1">
      <c r="A1794" s="28" t="s">
        <v>832</v>
      </c>
      <c r="B1794" s="28" t="s">
        <v>833</v>
      </c>
      <c r="C1794" s="28" t="s">
        <v>8174</v>
      </c>
      <c r="D1794" s="28" t="s">
        <v>8175</v>
      </c>
      <c r="E1794" s="28" t="s">
        <v>9689</v>
      </c>
      <c r="F1794" s="40" t="s">
        <v>8011</v>
      </c>
      <c r="G1794" s="28" t="s">
        <v>8736</v>
      </c>
      <c r="H1794" s="42" t="s">
        <v>8747</v>
      </c>
      <c r="I1794" s="28" t="s">
        <v>9690</v>
      </c>
      <c r="J1794" s="28" t="s">
        <v>8749</v>
      </c>
      <c r="K1794" s="28" t="s">
        <v>10175</v>
      </c>
      <c r="L1794" s="28" t="s">
        <v>1979</v>
      </c>
      <c r="M1794" s="28" t="s">
        <v>9882</v>
      </c>
      <c r="N1794" s="28" t="s">
        <v>8068</v>
      </c>
      <c r="O1794" s="28" t="s">
        <v>9679</v>
      </c>
      <c r="P1794" s="29" t="str">
        <f t="array" ref="P1794">IFERROR(XLOOKUP(A1794, '2_Capability_Map'!$C$2:$C$200, '2_Capability_Map'!$M$2:$M$200, "Active"), "Active")</f>
        <v>Active</v>
      </c>
    </row>
    <row r="1795" ht="15.75" customHeight="1">
      <c r="A1795" s="28" t="s">
        <v>832</v>
      </c>
      <c r="B1795" s="28" t="s">
        <v>833</v>
      </c>
      <c r="C1795" s="28" t="s">
        <v>8174</v>
      </c>
      <c r="D1795" s="28" t="s">
        <v>8175</v>
      </c>
      <c r="E1795" s="28" t="s">
        <v>9676</v>
      </c>
      <c r="F1795" s="40" t="s">
        <v>8011</v>
      </c>
      <c r="G1795" s="28" t="s">
        <v>8757</v>
      </c>
      <c r="H1795" s="42" t="s">
        <v>8672</v>
      </c>
      <c r="I1795" s="28" t="s">
        <v>9677</v>
      </c>
      <c r="J1795" s="28" t="s">
        <v>8674</v>
      </c>
      <c r="K1795" s="28" t="s">
        <v>10176</v>
      </c>
      <c r="L1795" s="28" t="s">
        <v>3638</v>
      </c>
      <c r="M1795" s="28" t="s">
        <v>9882</v>
      </c>
      <c r="N1795" s="28" t="s">
        <v>8186</v>
      </c>
      <c r="O1795" s="28" t="s">
        <v>9679</v>
      </c>
      <c r="P1795" s="29" t="str">
        <f t="array" ref="P1795">IFERROR(XLOOKUP(A1795, '2_Capability_Map'!$C$2:$C$200, '2_Capability_Map'!$M$2:$M$200, "Active"), "Active")</f>
        <v>Active</v>
      </c>
    </row>
    <row r="1796" ht="15.75" customHeight="1">
      <c r="A1796" s="28" t="s">
        <v>832</v>
      </c>
      <c r="B1796" s="28" t="s">
        <v>833</v>
      </c>
      <c r="C1796" s="28" t="s">
        <v>8174</v>
      </c>
      <c r="D1796" s="28" t="s">
        <v>8175</v>
      </c>
      <c r="E1796" s="28" t="s">
        <v>9682</v>
      </c>
      <c r="F1796" s="40" t="s">
        <v>8011</v>
      </c>
      <c r="G1796" s="28" t="s">
        <v>8757</v>
      </c>
      <c r="H1796" s="42" t="s">
        <v>8672</v>
      </c>
      <c r="I1796" s="28" t="s">
        <v>9683</v>
      </c>
      <c r="J1796" s="28" t="s">
        <v>8674</v>
      </c>
      <c r="K1796" s="28" t="s">
        <v>10177</v>
      </c>
      <c r="L1796" s="28" t="s">
        <v>3638</v>
      </c>
      <c r="M1796" s="28" t="s">
        <v>9882</v>
      </c>
      <c r="N1796" s="28" t="s">
        <v>9684</v>
      </c>
      <c r="O1796" s="28" t="s">
        <v>9679</v>
      </c>
      <c r="P1796" s="29" t="str">
        <f t="array" ref="P1796">IFERROR(XLOOKUP(A1796, '2_Capability_Map'!$C$2:$C$200, '2_Capability_Map'!$M$2:$M$200, "Active"), "Active")</f>
        <v>Active</v>
      </c>
    </row>
    <row r="1797" ht="15.75" customHeight="1">
      <c r="A1797" s="28" t="s">
        <v>832</v>
      </c>
      <c r="B1797" s="28" t="s">
        <v>833</v>
      </c>
      <c r="C1797" s="28" t="s">
        <v>8056</v>
      </c>
      <c r="D1797" s="28" t="s">
        <v>8734</v>
      </c>
      <c r="E1797" s="28" t="s">
        <v>8744</v>
      </c>
      <c r="F1797" s="40" t="s">
        <v>8011</v>
      </c>
      <c r="G1797" s="28" t="s">
        <v>8663</v>
      </c>
      <c r="H1797" s="42" t="s">
        <v>8672</v>
      </c>
      <c r="I1797" s="28" t="s">
        <v>8745</v>
      </c>
      <c r="J1797" s="28" t="s">
        <v>8674</v>
      </c>
      <c r="K1797" s="28" t="s">
        <v>10178</v>
      </c>
      <c r="L1797" s="28" t="s">
        <v>10179</v>
      </c>
      <c r="M1797" s="28" t="s">
        <v>9882</v>
      </c>
      <c r="N1797" s="28" t="s">
        <v>8743</v>
      </c>
      <c r="O1797" s="28" t="s">
        <v>9679</v>
      </c>
      <c r="P1797" s="29" t="str">
        <f t="array" ref="P1797">IFERROR(XLOOKUP(A1797, '2_Capability_Map'!$C$2:$C$200, '2_Capability_Map'!$M$2:$M$200, "Active"), "Active")</f>
        <v>Active</v>
      </c>
    </row>
    <row r="1798" ht="15.75" customHeight="1">
      <c r="A1798" s="28" t="s">
        <v>832</v>
      </c>
      <c r="B1798" s="28" t="s">
        <v>833</v>
      </c>
      <c r="C1798" s="28" t="s">
        <v>8116</v>
      </c>
      <c r="D1798" s="28" t="s">
        <v>8727</v>
      </c>
      <c r="E1798" s="28" t="s">
        <v>1527</v>
      </c>
      <c r="F1798" s="40" t="s">
        <v>8011</v>
      </c>
      <c r="G1798" s="28" t="s">
        <v>8663</v>
      </c>
      <c r="H1798" s="42" t="s">
        <v>8672</v>
      </c>
      <c r="I1798" s="28" t="s">
        <v>8728</v>
      </c>
      <c r="J1798" s="28" t="s">
        <v>8674</v>
      </c>
      <c r="K1798" s="28" t="s">
        <v>10180</v>
      </c>
      <c r="L1798" s="28" t="s">
        <v>10179</v>
      </c>
      <c r="M1798" s="28" t="s">
        <v>9882</v>
      </c>
      <c r="N1798" s="28" t="s">
        <v>8038</v>
      </c>
      <c r="O1798" s="28" t="s">
        <v>9679</v>
      </c>
      <c r="P1798" s="29" t="str">
        <f t="array" ref="P1798">IFERROR(XLOOKUP(A1798, '2_Capability_Map'!$C$2:$C$200, '2_Capability_Map'!$M$2:$M$200, "Active"), "Active")</f>
        <v>Active</v>
      </c>
    </row>
    <row r="1799" ht="15.75" customHeight="1">
      <c r="A1799" s="28" t="s">
        <v>832</v>
      </c>
      <c r="B1799" s="28" t="s">
        <v>833</v>
      </c>
      <c r="C1799" s="28" t="s">
        <v>8116</v>
      </c>
      <c r="D1799" s="28" t="s">
        <v>8727</v>
      </c>
      <c r="E1799" s="28" t="s">
        <v>1555</v>
      </c>
      <c r="F1799" s="40" t="s">
        <v>8011</v>
      </c>
      <c r="G1799" s="28" t="s">
        <v>8663</v>
      </c>
      <c r="H1799" s="42" t="s">
        <v>8672</v>
      </c>
      <c r="I1799" s="28" t="s">
        <v>8730</v>
      </c>
      <c r="J1799" s="28" t="s">
        <v>8674</v>
      </c>
      <c r="K1799" s="28" t="s">
        <v>10181</v>
      </c>
      <c r="L1799" s="28" t="s">
        <v>10179</v>
      </c>
      <c r="M1799" s="28" t="s">
        <v>9882</v>
      </c>
      <c r="N1799" s="28" t="s">
        <v>8038</v>
      </c>
      <c r="O1799" s="28" t="s">
        <v>9679</v>
      </c>
      <c r="P1799" s="29" t="str">
        <f t="array" ref="P1799">IFERROR(XLOOKUP(A1799, '2_Capability_Map'!$C$2:$C$200, '2_Capability_Map'!$M$2:$M$200, "Active"), "Active")</f>
        <v>Active</v>
      </c>
    </row>
    <row r="1800" ht="15.75" customHeight="1">
      <c r="A1800" s="28" t="s">
        <v>832</v>
      </c>
      <c r="B1800" s="28" t="s">
        <v>833</v>
      </c>
      <c r="C1800" s="28" t="s">
        <v>8116</v>
      </c>
      <c r="D1800" s="28" t="s">
        <v>8727</v>
      </c>
      <c r="E1800" s="28" t="s">
        <v>8732</v>
      </c>
      <c r="F1800" s="40" t="s">
        <v>8011</v>
      </c>
      <c r="G1800" s="28" t="s">
        <v>8663</v>
      </c>
      <c r="H1800" s="42" t="s">
        <v>8672</v>
      </c>
      <c r="I1800" s="28" t="s">
        <v>8733</v>
      </c>
      <c r="J1800" s="28" t="s">
        <v>8674</v>
      </c>
      <c r="K1800" s="28" t="s">
        <v>10182</v>
      </c>
      <c r="L1800" s="28" t="s">
        <v>10179</v>
      </c>
      <c r="M1800" s="28" t="s">
        <v>9882</v>
      </c>
      <c r="N1800" s="28" t="s">
        <v>8038</v>
      </c>
      <c r="O1800" s="28" t="s">
        <v>9679</v>
      </c>
      <c r="P1800" s="29" t="str">
        <f t="array" ref="P1800">IFERROR(XLOOKUP(A1800, '2_Capability_Map'!$C$2:$C$200, '2_Capability_Map'!$M$2:$M$200, "Active"), "Active")</f>
        <v>Active</v>
      </c>
    </row>
    <row r="1801" ht="15.75" customHeight="1">
      <c r="A1801" s="28" t="s">
        <v>832</v>
      </c>
      <c r="B1801" s="28" t="s">
        <v>833</v>
      </c>
      <c r="C1801" s="28" t="s">
        <v>8635</v>
      </c>
      <c r="D1801" s="28" t="s">
        <v>8636</v>
      </c>
      <c r="E1801" s="28" t="s">
        <v>9784</v>
      </c>
      <c r="F1801" s="40" t="s">
        <v>8595</v>
      </c>
      <c r="G1801" s="28" t="s">
        <v>8736</v>
      </c>
      <c r="H1801" s="42" t="s">
        <v>9225</v>
      </c>
      <c r="I1801" s="28" t="s">
        <v>9785</v>
      </c>
      <c r="J1801" s="28" t="s">
        <v>9786</v>
      </c>
      <c r="K1801" s="28" t="s">
        <v>10183</v>
      </c>
      <c r="L1801" s="28" t="s">
        <v>10179</v>
      </c>
      <c r="M1801" s="28" t="s">
        <v>9882</v>
      </c>
      <c r="N1801" s="28" t="s">
        <v>9789</v>
      </c>
      <c r="O1801" s="28" t="s">
        <v>9679</v>
      </c>
      <c r="P1801" s="29" t="str">
        <f t="array" ref="P1801">IFERROR(XLOOKUP(A1801, '2_Capability_Map'!$C$2:$C$200, '2_Capability_Map'!$M$2:$M$200, "Active"), "Active")</f>
        <v>Active</v>
      </c>
    </row>
    <row r="1802" ht="15.75" customHeight="1">
      <c r="A1802" s="28" t="s">
        <v>832</v>
      </c>
      <c r="B1802" s="28" t="s">
        <v>833</v>
      </c>
      <c r="C1802" s="28" t="s">
        <v>8635</v>
      </c>
      <c r="D1802" s="28" t="s">
        <v>8636</v>
      </c>
      <c r="E1802" s="28" t="s">
        <v>9790</v>
      </c>
      <c r="F1802" s="40" t="s">
        <v>8595</v>
      </c>
      <c r="G1802" s="28" t="s">
        <v>8736</v>
      </c>
      <c r="H1802" s="42" t="s">
        <v>8747</v>
      </c>
      <c r="I1802" s="28" t="s">
        <v>9791</v>
      </c>
      <c r="J1802" s="28" t="s">
        <v>9786</v>
      </c>
      <c r="K1802" s="28" t="s">
        <v>10184</v>
      </c>
      <c r="L1802" s="28" t="s">
        <v>1979</v>
      </c>
      <c r="M1802" s="28" t="s">
        <v>9882</v>
      </c>
      <c r="N1802" s="28" t="s">
        <v>9793</v>
      </c>
      <c r="O1802" s="28" t="s">
        <v>9679</v>
      </c>
      <c r="P1802" s="29" t="str">
        <f t="array" ref="P1802">IFERROR(XLOOKUP(A1802, '2_Capability_Map'!$C$2:$C$200, '2_Capability_Map'!$M$2:$M$200, "Active"), "Active")</f>
        <v>Active</v>
      </c>
    </row>
    <row r="1803" ht="15.75" customHeight="1">
      <c r="A1803" s="28" t="s">
        <v>840</v>
      </c>
      <c r="B1803" s="28" t="s">
        <v>841</v>
      </c>
      <c r="C1803" s="28" t="s">
        <v>8160</v>
      </c>
      <c r="D1803" s="28" t="s">
        <v>8161</v>
      </c>
      <c r="E1803" s="28" t="s">
        <v>8754</v>
      </c>
      <c r="F1803" s="40" t="s">
        <v>8011</v>
      </c>
      <c r="G1803" s="28" t="s">
        <v>8663</v>
      </c>
      <c r="H1803" s="42" t="s">
        <v>8672</v>
      </c>
      <c r="I1803" s="28" t="s">
        <v>8755</v>
      </c>
      <c r="J1803" s="28" t="s">
        <v>8674</v>
      </c>
      <c r="K1803" s="28" t="s">
        <v>10185</v>
      </c>
      <c r="L1803" s="28" t="s">
        <v>10186</v>
      </c>
      <c r="M1803" s="28" t="s">
        <v>9882</v>
      </c>
      <c r="N1803" s="28" t="s">
        <v>8753</v>
      </c>
      <c r="O1803" s="28" t="s">
        <v>9679</v>
      </c>
      <c r="P1803" s="29" t="str">
        <f t="array" ref="P1803">IFERROR(XLOOKUP(A1803, '2_Capability_Map'!$C$2:$C$200, '2_Capability_Map'!$M$2:$M$200, "Active"), "Active")</f>
        <v>Active</v>
      </c>
    </row>
    <row r="1804" ht="15.75" customHeight="1">
      <c r="A1804" s="28" t="s">
        <v>840</v>
      </c>
      <c r="B1804" s="28" t="s">
        <v>841</v>
      </c>
      <c r="C1804" s="28" t="s">
        <v>8160</v>
      </c>
      <c r="D1804" s="28" t="s">
        <v>8161</v>
      </c>
      <c r="E1804" s="28" t="s">
        <v>8756</v>
      </c>
      <c r="F1804" s="40" t="s">
        <v>8011</v>
      </c>
      <c r="G1804" s="28" t="s">
        <v>8757</v>
      </c>
      <c r="H1804" s="42" t="s">
        <v>8758</v>
      </c>
      <c r="I1804" s="28" t="s">
        <v>8759</v>
      </c>
      <c r="J1804" s="28" t="s">
        <v>8674</v>
      </c>
      <c r="K1804" s="28" t="s">
        <v>10187</v>
      </c>
      <c r="L1804" s="28" t="s">
        <v>10186</v>
      </c>
      <c r="M1804" s="28" t="s">
        <v>9882</v>
      </c>
      <c r="N1804" s="28" t="s">
        <v>8753</v>
      </c>
      <c r="O1804" s="28" t="s">
        <v>9679</v>
      </c>
      <c r="P1804" s="29" t="str">
        <f t="array" ref="P1804">IFERROR(XLOOKUP(A1804, '2_Capability_Map'!$C$2:$C$200, '2_Capability_Map'!$M$2:$M$200, "Active"), "Active")</f>
        <v>Active</v>
      </c>
    </row>
    <row r="1805" ht="15.75" customHeight="1">
      <c r="A1805" s="28" t="s">
        <v>840</v>
      </c>
      <c r="B1805" s="28" t="s">
        <v>841</v>
      </c>
      <c r="C1805" s="28" t="s">
        <v>8160</v>
      </c>
      <c r="D1805" s="28" t="s">
        <v>8161</v>
      </c>
      <c r="E1805" s="28" t="s">
        <v>8941</v>
      </c>
      <c r="F1805" s="40" t="s">
        <v>8011</v>
      </c>
      <c r="G1805" s="28" t="s">
        <v>8736</v>
      </c>
      <c r="H1805" s="42" t="s">
        <v>8672</v>
      </c>
      <c r="I1805" s="28" t="s">
        <v>8942</v>
      </c>
      <c r="J1805" s="28" t="s">
        <v>8674</v>
      </c>
      <c r="K1805" s="28" t="s">
        <v>10188</v>
      </c>
      <c r="L1805" s="28" t="s">
        <v>10186</v>
      </c>
      <c r="M1805" s="28" t="s">
        <v>9882</v>
      </c>
      <c r="N1805" s="28" t="s">
        <v>8943</v>
      </c>
      <c r="O1805" s="28" t="s">
        <v>9679</v>
      </c>
      <c r="P1805" s="29" t="str">
        <f t="array" ref="P1805">IFERROR(XLOOKUP(A1805, '2_Capability_Map'!$C$2:$C$200, '2_Capability_Map'!$M$2:$M$200, "Active"), "Active")</f>
        <v>Active</v>
      </c>
    </row>
    <row r="1806" ht="15.75" customHeight="1">
      <c r="A1806" s="28" t="s">
        <v>840</v>
      </c>
      <c r="B1806" s="28" t="s">
        <v>841</v>
      </c>
      <c r="C1806" s="28" t="s">
        <v>8189</v>
      </c>
      <c r="D1806" s="28" t="s">
        <v>8190</v>
      </c>
      <c r="E1806" s="28" t="s">
        <v>9231</v>
      </c>
      <c r="F1806" s="40" t="s">
        <v>8011</v>
      </c>
      <c r="G1806" s="28" t="s">
        <v>8663</v>
      </c>
      <c r="H1806" s="42" t="s">
        <v>8758</v>
      </c>
      <c r="I1806" s="28" t="s">
        <v>9232</v>
      </c>
      <c r="J1806" s="28" t="s">
        <v>8674</v>
      </c>
      <c r="K1806" s="28" t="s">
        <v>10189</v>
      </c>
      <c r="L1806" s="28" t="s">
        <v>10186</v>
      </c>
      <c r="M1806" s="28" t="s">
        <v>9882</v>
      </c>
      <c r="N1806" s="28" t="s">
        <v>8038</v>
      </c>
      <c r="O1806" s="28" t="s">
        <v>9679</v>
      </c>
      <c r="P1806" s="29" t="str">
        <f t="array" ref="P1806">IFERROR(XLOOKUP(A1806, '2_Capability_Map'!$C$2:$C$200, '2_Capability_Map'!$M$2:$M$200, "Active"), "Active")</f>
        <v>Active</v>
      </c>
    </row>
    <row r="1807" ht="15.75" customHeight="1">
      <c r="A1807" s="28" t="s">
        <v>840</v>
      </c>
      <c r="B1807" s="28" t="s">
        <v>841</v>
      </c>
      <c r="C1807" s="28" t="s">
        <v>8189</v>
      </c>
      <c r="D1807" s="28" t="s">
        <v>8190</v>
      </c>
      <c r="E1807" s="28" t="s">
        <v>1881</v>
      </c>
      <c r="F1807" s="40" t="s">
        <v>8011</v>
      </c>
      <c r="G1807" s="28" t="s">
        <v>8663</v>
      </c>
      <c r="H1807" s="42" t="s">
        <v>8758</v>
      </c>
      <c r="I1807" s="28" t="s">
        <v>9229</v>
      </c>
      <c r="J1807" s="28" t="s">
        <v>8674</v>
      </c>
      <c r="K1807" s="28" t="s">
        <v>10190</v>
      </c>
      <c r="L1807" s="28" t="s">
        <v>10186</v>
      </c>
      <c r="M1807" s="28" t="s">
        <v>9882</v>
      </c>
      <c r="N1807" s="28" t="s">
        <v>8038</v>
      </c>
      <c r="O1807" s="28" t="s">
        <v>9679</v>
      </c>
      <c r="P1807" s="29" t="str">
        <f t="array" ref="P1807">IFERROR(XLOOKUP(A1807, '2_Capability_Map'!$C$2:$C$200, '2_Capability_Map'!$M$2:$M$200, "Active"), "Active")</f>
        <v>Active</v>
      </c>
    </row>
    <row r="1808" ht="15.75" customHeight="1">
      <c r="A1808" s="28" t="s">
        <v>840</v>
      </c>
      <c r="B1808" s="28" t="s">
        <v>841</v>
      </c>
      <c r="C1808" s="28" t="s">
        <v>8160</v>
      </c>
      <c r="D1808" s="28" t="s">
        <v>8161</v>
      </c>
      <c r="E1808" s="28" t="s">
        <v>8751</v>
      </c>
      <c r="F1808" s="40" t="s">
        <v>8011</v>
      </c>
      <c r="G1808" s="28" t="s">
        <v>8663</v>
      </c>
      <c r="H1808" s="42" t="s">
        <v>8672</v>
      </c>
      <c r="I1808" s="28" t="s">
        <v>8752</v>
      </c>
      <c r="J1808" s="28" t="s">
        <v>8674</v>
      </c>
      <c r="K1808" s="28" t="s">
        <v>10191</v>
      </c>
      <c r="L1808" s="28" t="s">
        <v>10192</v>
      </c>
      <c r="M1808" s="28" t="s">
        <v>9882</v>
      </c>
      <c r="N1808" s="28" t="s">
        <v>8753</v>
      </c>
      <c r="O1808" s="28" t="s">
        <v>9679</v>
      </c>
      <c r="P1808" s="29" t="str">
        <f t="array" ref="P1808">IFERROR(XLOOKUP(A1808, '2_Capability_Map'!$C$2:$C$200, '2_Capability_Map'!$M$2:$M$200, "Active"), "Active")</f>
        <v>Active</v>
      </c>
    </row>
    <row r="1809" ht="15.75" customHeight="1">
      <c r="A1809" s="28" t="s">
        <v>840</v>
      </c>
      <c r="B1809" s="28" t="s">
        <v>841</v>
      </c>
      <c r="C1809" s="28" t="s">
        <v>8160</v>
      </c>
      <c r="D1809" s="28" t="s">
        <v>8161</v>
      </c>
      <c r="E1809" s="28" t="s">
        <v>8937</v>
      </c>
      <c r="F1809" s="40" t="s">
        <v>8011</v>
      </c>
      <c r="G1809" s="28" t="s">
        <v>8663</v>
      </c>
      <c r="H1809" s="42" t="s">
        <v>8664</v>
      </c>
      <c r="I1809" s="28" t="s">
        <v>8938</v>
      </c>
      <c r="J1809" s="28" t="s">
        <v>8666</v>
      </c>
      <c r="K1809" s="28" t="s">
        <v>10193</v>
      </c>
      <c r="L1809" s="28" t="s">
        <v>10192</v>
      </c>
      <c r="M1809" s="28" t="s">
        <v>9882</v>
      </c>
      <c r="N1809" s="28" t="s">
        <v>8753</v>
      </c>
      <c r="O1809" s="28" t="s">
        <v>9679</v>
      </c>
      <c r="P1809" s="29" t="str">
        <f t="array" ref="P1809">IFERROR(XLOOKUP(A1809, '2_Capability_Map'!$C$2:$C$200, '2_Capability_Map'!$M$2:$M$200, "Active"), "Active")</f>
        <v>Active</v>
      </c>
    </row>
    <row r="1810" ht="15.75" customHeight="1">
      <c r="A1810" s="28" t="s">
        <v>840</v>
      </c>
      <c r="B1810" s="28" t="s">
        <v>841</v>
      </c>
      <c r="C1810" s="28" t="s">
        <v>8174</v>
      </c>
      <c r="D1810" s="28" t="s">
        <v>8175</v>
      </c>
      <c r="E1810" s="28" t="s">
        <v>9680</v>
      </c>
      <c r="F1810" s="40" t="s">
        <v>8011</v>
      </c>
      <c r="G1810" s="28" t="s">
        <v>8757</v>
      </c>
      <c r="H1810" s="42" t="s">
        <v>8672</v>
      </c>
      <c r="I1810" s="28" t="s">
        <v>9681</v>
      </c>
      <c r="J1810" s="28" t="s">
        <v>8674</v>
      </c>
      <c r="K1810" s="28" t="s">
        <v>10194</v>
      </c>
      <c r="L1810" s="28" t="s">
        <v>3657</v>
      </c>
      <c r="M1810" s="28" t="s">
        <v>9882</v>
      </c>
      <c r="N1810" s="28" t="s">
        <v>8038</v>
      </c>
      <c r="O1810" s="28" t="s">
        <v>9679</v>
      </c>
      <c r="P1810" s="29" t="str">
        <f t="array" ref="P1810">IFERROR(XLOOKUP(A1810, '2_Capability_Map'!$C$2:$C$200, '2_Capability_Map'!$M$2:$M$200, "Active"), "Active")</f>
        <v>Active</v>
      </c>
    </row>
    <row r="1811" ht="15.75" customHeight="1">
      <c r="A1811" s="28" t="s">
        <v>840</v>
      </c>
      <c r="B1811" s="28" t="s">
        <v>841</v>
      </c>
      <c r="C1811" s="28" t="s">
        <v>8174</v>
      </c>
      <c r="D1811" s="28" t="s">
        <v>8175</v>
      </c>
      <c r="E1811" s="28" t="s">
        <v>9689</v>
      </c>
      <c r="F1811" s="40" t="s">
        <v>8011</v>
      </c>
      <c r="G1811" s="28" t="s">
        <v>8736</v>
      </c>
      <c r="H1811" s="42" t="s">
        <v>8747</v>
      </c>
      <c r="I1811" s="28" t="s">
        <v>9690</v>
      </c>
      <c r="J1811" s="28" t="s">
        <v>8749</v>
      </c>
      <c r="K1811" s="28" t="s">
        <v>10195</v>
      </c>
      <c r="L1811" s="28" t="s">
        <v>10196</v>
      </c>
      <c r="M1811" s="28" t="s">
        <v>9882</v>
      </c>
      <c r="N1811" s="28" t="s">
        <v>8068</v>
      </c>
      <c r="O1811" s="28" t="s">
        <v>9679</v>
      </c>
      <c r="P1811" s="29" t="str">
        <f t="array" ref="P1811">IFERROR(XLOOKUP(A1811, '2_Capability_Map'!$C$2:$C$200, '2_Capability_Map'!$M$2:$M$200, "Active"), "Active")</f>
        <v>Active</v>
      </c>
    </row>
    <row r="1812" ht="15.75" customHeight="1">
      <c r="A1812" s="28" t="s">
        <v>840</v>
      </c>
      <c r="B1812" s="28" t="s">
        <v>841</v>
      </c>
      <c r="C1812" s="28" t="s">
        <v>8174</v>
      </c>
      <c r="D1812" s="28" t="s">
        <v>8175</v>
      </c>
      <c r="E1812" s="28" t="s">
        <v>9676</v>
      </c>
      <c r="F1812" s="40" t="s">
        <v>8011</v>
      </c>
      <c r="G1812" s="28" t="s">
        <v>8757</v>
      </c>
      <c r="H1812" s="42" t="s">
        <v>8672</v>
      </c>
      <c r="I1812" s="28" t="s">
        <v>9677</v>
      </c>
      <c r="J1812" s="28" t="s">
        <v>8674</v>
      </c>
      <c r="K1812" s="28" t="s">
        <v>10197</v>
      </c>
      <c r="L1812" s="28" t="s">
        <v>3657</v>
      </c>
      <c r="M1812" s="28" t="s">
        <v>9882</v>
      </c>
      <c r="N1812" s="28" t="s">
        <v>8186</v>
      </c>
      <c r="O1812" s="28" t="s">
        <v>9679</v>
      </c>
      <c r="P1812" s="29" t="str">
        <f t="array" ref="P1812">IFERROR(XLOOKUP(A1812, '2_Capability_Map'!$C$2:$C$200, '2_Capability_Map'!$M$2:$M$200, "Active"), "Active")</f>
        <v>Active</v>
      </c>
    </row>
    <row r="1813" ht="15.75" customHeight="1">
      <c r="A1813" s="28" t="s">
        <v>840</v>
      </c>
      <c r="B1813" s="28" t="s">
        <v>841</v>
      </c>
      <c r="C1813" s="28" t="s">
        <v>8174</v>
      </c>
      <c r="D1813" s="28" t="s">
        <v>8175</v>
      </c>
      <c r="E1813" s="28" t="s">
        <v>9682</v>
      </c>
      <c r="F1813" s="40" t="s">
        <v>8011</v>
      </c>
      <c r="G1813" s="28" t="s">
        <v>8757</v>
      </c>
      <c r="H1813" s="42" t="s">
        <v>8672</v>
      </c>
      <c r="I1813" s="28" t="s">
        <v>9683</v>
      </c>
      <c r="J1813" s="28" t="s">
        <v>8674</v>
      </c>
      <c r="K1813" s="28" t="s">
        <v>10198</v>
      </c>
      <c r="L1813" s="28" t="s">
        <v>3657</v>
      </c>
      <c r="M1813" s="28" t="s">
        <v>9882</v>
      </c>
      <c r="N1813" s="28" t="s">
        <v>9684</v>
      </c>
      <c r="O1813" s="28" t="s">
        <v>9679</v>
      </c>
      <c r="P1813" s="29" t="str">
        <f t="array" ref="P1813">IFERROR(XLOOKUP(A1813, '2_Capability_Map'!$C$2:$C$200, '2_Capability_Map'!$M$2:$M$200, "Active"), "Active")</f>
        <v>Active</v>
      </c>
    </row>
    <row r="1814" ht="15.75" customHeight="1">
      <c r="A1814" s="28" t="s">
        <v>840</v>
      </c>
      <c r="B1814" s="28" t="s">
        <v>841</v>
      </c>
      <c r="C1814" s="28" t="s">
        <v>8056</v>
      </c>
      <c r="D1814" s="28" t="s">
        <v>8734</v>
      </c>
      <c r="E1814" s="28" t="s">
        <v>8744</v>
      </c>
      <c r="F1814" s="40" t="s">
        <v>8011</v>
      </c>
      <c r="G1814" s="28" t="s">
        <v>8663</v>
      </c>
      <c r="H1814" s="42" t="s">
        <v>8672</v>
      </c>
      <c r="I1814" s="28" t="s">
        <v>8745</v>
      </c>
      <c r="J1814" s="28" t="s">
        <v>8674</v>
      </c>
      <c r="K1814" s="28" t="s">
        <v>10199</v>
      </c>
      <c r="L1814" s="28" t="s">
        <v>3658</v>
      </c>
      <c r="M1814" s="28" t="s">
        <v>9882</v>
      </c>
      <c r="N1814" s="28" t="s">
        <v>8743</v>
      </c>
      <c r="O1814" s="28" t="s">
        <v>9679</v>
      </c>
      <c r="P1814" s="29" t="str">
        <f t="array" ref="P1814">IFERROR(XLOOKUP(A1814, '2_Capability_Map'!$C$2:$C$200, '2_Capability_Map'!$M$2:$M$200, "Active"), "Active")</f>
        <v>Active</v>
      </c>
    </row>
    <row r="1815" ht="15.75" customHeight="1">
      <c r="A1815" s="28" t="s">
        <v>840</v>
      </c>
      <c r="B1815" s="28" t="s">
        <v>841</v>
      </c>
      <c r="C1815" s="28" t="s">
        <v>8116</v>
      </c>
      <c r="D1815" s="28" t="s">
        <v>8727</v>
      </c>
      <c r="E1815" s="28" t="s">
        <v>1527</v>
      </c>
      <c r="F1815" s="40" t="s">
        <v>8011</v>
      </c>
      <c r="G1815" s="28" t="s">
        <v>8663</v>
      </c>
      <c r="H1815" s="42" t="s">
        <v>8672</v>
      </c>
      <c r="I1815" s="28" t="s">
        <v>8728</v>
      </c>
      <c r="J1815" s="28" t="s">
        <v>8674</v>
      </c>
      <c r="K1815" s="28" t="s">
        <v>10200</v>
      </c>
      <c r="L1815" s="28" t="s">
        <v>3658</v>
      </c>
      <c r="M1815" s="28" t="s">
        <v>9882</v>
      </c>
      <c r="N1815" s="28" t="s">
        <v>8038</v>
      </c>
      <c r="O1815" s="28" t="s">
        <v>9679</v>
      </c>
      <c r="P1815" s="29" t="str">
        <f t="array" ref="P1815">IFERROR(XLOOKUP(A1815, '2_Capability_Map'!$C$2:$C$200, '2_Capability_Map'!$M$2:$M$200, "Active"), "Active")</f>
        <v>Active</v>
      </c>
    </row>
    <row r="1816" ht="15.75" customHeight="1">
      <c r="A1816" s="28" t="s">
        <v>840</v>
      </c>
      <c r="B1816" s="28" t="s">
        <v>841</v>
      </c>
      <c r="C1816" s="28" t="s">
        <v>8116</v>
      </c>
      <c r="D1816" s="28" t="s">
        <v>8727</v>
      </c>
      <c r="E1816" s="28" t="s">
        <v>1555</v>
      </c>
      <c r="F1816" s="40" t="s">
        <v>8011</v>
      </c>
      <c r="G1816" s="28" t="s">
        <v>8663</v>
      </c>
      <c r="H1816" s="42" t="s">
        <v>8672</v>
      </c>
      <c r="I1816" s="28" t="s">
        <v>8730</v>
      </c>
      <c r="J1816" s="28" t="s">
        <v>8674</v>
      </c>
      <c r="K1816" s="28" t="s">
        <v>10201</v>
      </c>
      <c r="L1816" s="28" t="s">
        <v>3658</v>
      </c>
      <c r="M1816" s="28" t="s">
        <v>9882</v>
      </c>
      <c r="N1816" s="28" t="s">
        <v>8038</v>
      </c>
      <c r="O1816" s="28" t="s">
        <v>9679</v>
      </c>
      <c r="P1816" s="29" t="str">
        <f t="array" ref="P1816">IFERROR(XLOOKUP(A1816, '2_Capability_Map'!$C$2:$C$200, '2_Capability_Map'!$M$2:$M$200, "Active"), "Active")</f>
        <v>Active</v>
      </c>
    </row>
    <row r="1817" ht="15.75" customHeight="1">
      <c r="A1817" s="28" t="s">
        <v>840</v>
      </c>
      <c r="B1817" s="28" t="s">
        <v>841</v>
      </c>
      <c r="C1817" s="28" t="s">
        <v>8116</v>
      </c>
      <c r="D1817" s="28" t="s">
        <v>8727</v>
      </c>
      <c r="E1817" s="28" t="s">
        <v>8732</v>
      </c>
      <c r="F1817" s="40" t="s">
        <v>8011</v>
      </c>
      <c r="G1817" s="28" t="s">
        <v>8663</v>
      </c>
      <c r="H1817" s="42" t="s">
        <v>8672</v>
      </c>
      <c r="I1817" s="28" t="s">
        <v>8733</v>
      </c>
      <c r="J1817" s="28" t="s">
        <v>8674</v>
      </c>
      <c r="K1817" s="28" t="s">
        <v>10202</v>
      </c>
      <c r="L1817" s="28" t="s">
        <v>3658</v>
      </c>
      <c r="M1817" s="28" t="s">
        <v>9882</v>
      </c>
      <c r="N1817" s="28" t="s">
        <v>8038</v>
      </c>
      <c r="O1817" s="28" t="s">
        <v>9679</v>
      </c>
      <c r="P1817" s="29" t="str">
        <f t="array" ref="P1817">IFERROR(XLOOKUP(A1817, '2_Capability_Map'!$C$2:$C$200, '2_Capability_Map'!$M$2:$M$200, "Active"), "Active")</f>
        <v>Active</v>
      </c>
    </row>
    <row r="1818" ht="15.75" customHeight="1">
      <c r="A1818" s="28" t="s">
        <v>840</v>
      </c>
      <c r="B1818" s="28" t="s">
        <v>841</v>
      </c>
      <c r="C1818" s="28" t="s">
        <v>8635</v>
      </c>
      <c r="D1818" s="28" t="s">
        <v>8636</v>
      </c>
      <c r="E1818" s="28" t="s">
        <v>9784</v>
      </c>
      <c r="F1818" s="40" t="s">
        <v>8595</v>
      </c>
      <c r="G1818" s="28" t="s">
        <v>8736</v>
      </c>
      <c r="H1818" s="42" t="s">
        <v>9225</v>
      </c>
      <c r="I1818" s="28" t="s">
        <v>9785</v>
      </c>
      <c r="J1818" s="28" t="s">
        <v>9786</v>
      </c>
      <c r="K1818" s="28" t="s">
        <v>10203</v>
      </c>
      <c r="L1818" s="28" t="s">
        <v>3658</v>
      </c>
      <c r="M1818" s="28" t="s">
        <v>9882</v>
      </c>
      <c r="N1818" s="28" t="s">
        <v>9789</v>
      </c>
      <c r="O1818" s="28" t="s">
        <v>9679</v>
      </c>
      <c r="P1818" s="29" t="str">
        <f t="array" ref="P1818">IFERROR(XLOOKUP(A1818, '2_Capability_Map'!$C$2:$C$200, '2_Capability_Map'!$M$2:$M$200, "Active"), "Active")</f>
        <v>Active</v>
      </c>
    </row>
    <row r="1819" ht="15.75" customHeight="1">
      <c r="A1819" s="28" t="s">
        <v>840</v>
      </c>
      <c r="B1819" s="28" t="s">
        <v>841</v>
      </c>
      <c r="C1819" s="28" t="s">
        <v>8635</v>
      </c>
      <c r="D1819" s="28" t="s">
        <v>8636</v>
      </c>
      <c r="E1819" s="28" t="s">
        <v>9790</v>
      </c>
      <c r="F1819" s="40" t="s">
        <v>8595</v>
      </c>
      <c r="G1819" s="28" t="s">
        <v>8736</v>
      </c>
      <c r="H1819" s="42" t="s">
        <v>8747</v>
      </c>
      <c r="I1819" s="28" t="s">
        <v>9791</v>
      </c>
      <c r="J1819" s="28" t="s">
        <v>9786</v>
      </c>
      <c r="K1819" s="28" t="s">
        <v>10204</v>
      </c>
      <c r="L1819" s="28" t="s">
        <v>10196</v>
      </c>
      <c r="M1819" s="28" t="s">
        <v>9882</v>
      </c>
      <c r="N1819" s="28" t="s">
        <v>9793</v>
      </c>
      <c r="O1819" s="28" t="s">
        <v>9679</v>
      </c>
      <c r="P1819" s="29" t="str">
        <f t="array" ref="P1819">IFERROR(XLOOKUP(A1819, '2_Capability_Map'!$C$2:$C$200, '2_Capability_Map'!$M$2:$M$200, "Active"), "Active")</f>
        <v>Active</v>
      </c>
    </row>
    <row r="1820" ht="15.75" customHeight="1">
      <c r="A1820" s="28" t="s">
        <v>845</v>
      </c>
      <c r="B1820" s="28" t="s">
        <v>846</v>
      </c>
      <c r="C1820" s="28" t="s">
        <v>8160</v>
      </c>
      <c r="D1820" s="28" t="s">
        <v>8161</v>
      </c>
      <c r="E1820" s="28" t="s">
        <v>8754</v>
      </c>
      <c r="F1820" s="40" t="s">
        <v>8011</v>
      </c>
      <c r="G1820" s="28" t="s">
        <v>8663</v>
      </c>
      <c r="H1820" s="42" t="s">
        <v>8672</v>
      </c>
      <c r="I1820" s="28" t="s">
        <v>8755</v>
      </c>
      <c r="J1820" s="28" t="s">
        <v>8674</v>
      </c>
      <c r="K1820" s="28" t="s">
        <v>10205</v>
      </c>
      <c r="L1820" s="28" t="s">
        <v>10206</v>
      </c>
      <c r="M1820" s="28" t="s">
        <v>9882</v>
      </c>
      <c r="N1820" s="28" t="s">
        <v>8753</v>
      </c>
      <c r="O1820" s="28" t="s">
        <v>9679</v>
      </c>
      <c r="P1820" s="29" t="str">
        <f t="array" ref="P1820">IFERROR(XLOOKUP(A1820, '2_Capability_Map'!$C$2:$C$200, '2_Capability_Map'!$M$2:$M$200, "Active"), "Active")</f>
        <v>Active</v>
      </c>
    </row>
    <row r="1821" ht="15.75" customHeight="1">
      <c r="A1821" s="28" t="s">
        <v>845</v>
      </c>
      <c r="B1821" s="28" t="s">
        <v>846</v>
      </c>
      <c r="C1821" s="28" t="s">
        <v>8160</v>
      </c>
      <c r="D1821" s="28" t="s">
        <v>8161</v>
      </c>
      <c r="E1821" s="28" t="s">
        <v>8756</v>
      </c>
      <c r="F1821" s="40" t="s">
        <v>8011</v>
      </c>
      <c r="G1821" s="28" t="s">
        <v>8757</v>
      </c>
      <c r="H1821" s="42" t="s">
        <v>8758</v>
      </c>
      <c r="I1821" s="28" t="s">
        <v>8759</v>
      </c>
      <c r="J1821" s="28" t="s">
        <v>8674</v>
      </c>
      <c r="K1821" s="28" t="s">
        <v>10207</v>
      </c>
      <c r="L1821" s="28" t="s">
        <v>10206</v>
      </c>
      <c r="M1821" s="28" t="s">
        <v>9882</v>
      </c>
      <c r="N1821" s="28" t="s">
        <v>8753</v>
      </c>
      <c r="O1821" s="28" t="s">
        <v>9679</v>
      </c>
      <c r="P1821" s="29" t="str">
        <f t="array" ref="P1821">IFERROR(XLOOKUP(A1821, '2_Capability_Map'!$C$2:$C$200, '2_Capability_Map'!$M$2:$M$200, "Active"), "Active")</f>
        <v>Active</v>
      </c>
    </row>
    <row r="1822" ht="15.75" customHeight="1">
      <c r="A1822" s="28" t="s">
        <v>845</v>
      </c>
      <c r="B1822" s="28" t="s">
        <v>846</v>
      </c>
      <c r="C1822" s="28" t="s">
        <v>8160</v>
      </c>
      <c r="D1822" s="28" t="s">
        <v>8161</v>
      </c>
      <c r="E1822" s="28" t="s">
        <v>8941</v>
      </c>
      <c r="F1822" s="40" t="s">
        <v>8011</v>
      </c>
      <c r="G1822" s="28" t="s">
        <v>8736</v>
      </c>
      <c r="H1822" s="42" t="s">
        <v>8672</v>
      </c>
      <c r="I1822" s="28" t="s">
        <v>8942</v>
      </c>
      <c r="J1822" s="28" t="s">
        <v>8674</v>
      </c>
      <c r="K1822" s="28" t="s">
        <v>10208</v>
      </c>
      <c r="L1822" s="28" t="s">
        <v>10206</v>
      </c>
      <c r="M1822" s="28" t="s">
        <v>9882</v>
      </c>
      <c r="N1822" s="28" t="s">
        <v>8943</v>
      </c>
      <c r="O1822" s="28" t="s">
        <v>9679</v>
      </c>
      <c r="P1822" s="29" t="str">
        <f t="array" ref="P1822">IFERROR(XLOOKUP(A1822, '2_Capability_Map'!$C$2:$C$200, '2_Capability_Map'!$M$2:$M$200, "Active"), "Active")</f>
        <v>Active</v>
      </c>
    </row>
    <row r="1823" ht="15.75" customHeight="1">
      <c r="A1823" s="28" t="s">
        <v>845</v>
      </c>
      <c r="B1823" s="28" t="s">
        <v>846</v>
      </c>
      <c r="C1823" s="28" t="s">
        <v>8189</v>
      </c>
      <c r="D1823" s="28" t="s">
        <v>8190</v>
      </c>
      <c r="E1823" s="28" t="s">
        <v>9231</v>
      </c>
      <c r="F1823" s="40" t="s">
        <v>8011</v>
      </c>
      <c r="G1823" s="28" t="s">
        <v>8663</v>
      </c>
      <c r="H1823" s="42" t="s">
        <v>8758</v>
      </c>
      <c r="I1823" s="28" t="s">
        <v>9232</v>
      </c>
      <c r="J1823" s="28" t="s">
        <v>8674</v>
      </c>
      <c r="K1823" s="28" t="s">
        <v>10209</v>
      </c>
      <c r="L1823" s="28" t="s">
        <v>10206</v>
      </c>
      <c r="M1823" s="28" t="s">
        <v>9882</v>
      </c>
      <c r="N1823" s="28" t="s">
        <v>8038</v>
      </c>
      <c r="O1823" s="28" t="s">
        <v>9679</v>
      </c>
      <c r="P1823" s="29" t="str">
        <f t="array" ref="P1823">IFERROR(XLOOKUP(A1823, '2_Capability_Map'!$C$2:$C$200, '2_Capability_Map'!$M$2:$M$200, "Active"), "Active")</f>
        <v>Active</v>
      </c>
    </row>
    <row r="1824" ht="15.75" customHeight="1">
      <c r="A1824" s="28" t="s">
        <v>845</v>
      </c>
      <c r="B1824" s="28" t="s">
        <v>846</v>
      </c>
      <c r="C1824" s="28" t="s">
        <v>8189</v>
      </c>
      <c r="D1824" s="28" t="s">
        <v>8190</v>
      </c>
      <c r="E1824" s="28" t="s">
        <v>1881</v>
      </c>
      <c r="F1824" s="40" t="s">
        <v>8011</v>
      </c>
      <c r="G1824" s="28" t="s">
        <v>8663</v>
      </c>
      <c r="H1824" s="42" t="s">
        <v>8758</v>
      </c>
      <c r="I1824" s="28" t="s">
        <v>9229</v>
      </c>
      <c r="J1824" s="28" t="s">
        <v>8674</v>
      </c>
      <c r="K1824" s="28" t="s">
        <v>10210</v>
      </c>
      <c r="L1824" s="28" t="s">
        <v>10206</v>
      </c>
      <c r="M1824" s="28" t="s">
        <v>9882</v>
      </c>
      <c r="N1824" s="28" t="s">
        <v>8038</v>
      </c>
      <c r="O1824" s="28" t="s">
        <v>9679</v>
      </c>
      <c r="P1824" s="29" t="str">
        <f t="array" ref="P1824">IFERROR(XLOOKUP(A1824, '2_Capability_Map'!$C$2:$C$200, '2_Capability_Map'!$M$2:$M$200, "Active"), "Active")</f>
        <v>Active</v>
      </c>
    </row>
    <row r="1825" ht="15.75" customHeight="1">
      <c r="A1825" s="28" t="s">
        <v>845</v>
      </c>
      <c r="B1825" s="28" t="s">
        <v>846</v>
      </c>
      <c r="C1825" s="28" t="s">
        <v>8160</v>
      </c>
      <c r="D1825" s="28" t="s">
        <v>8161</v>
      </c>
      <c r="E1825" s="28" t="s">
        <v>8751</v>
      </c>
      <c r="F1825" s="40" t="s">
        <v>8011</v>
      </c>
      <c r="G1825" s="28" t="s">
        <v>8663</v>
      </c>
      <c r="H1825" s="42" t="s">
        <v>8672</v>
      </c>
      <c r="I1825" s="28" t="s">
        <v>8752</v>
      </c>
      <c r="J1825" s="28" t="s">
        <v>8674</v>
      </c>
      <c r="K1825" s="28" t="s">
        <v>10211</v>
      </c>
      <c r="L1825" s="28" t="s">
        <v>10212</v>
      </c>
      <c r="M1825" s="28" t="s">
        <v>9882</v>
      </c>
      <c r="N1825" s="28" t="s">
        <v>8753</v>
      </c>
      <c r="O1825" s="28" t="s">
        <v>9679</v>
      </c>
      <c r="P1825" s="29" t="str">
        <f t="array" ref="P1825">IFERROR(XLOOKUP(A1825, '2_Capability_Map'!$C$2:$C$200, '2_Capability_Map'!$M$2:$M$200, "Active"), "Active")</f>
        <v>Active</v>
      </c>
    </row>
    <row r="1826" ht="15.75" customHeight="1">
      <c r="A1826" s="28" t="s">
        <v>845</v>
      </c>
      <c r="B1826" s="28" t="s">
        <v>846</v>
      </c>
      <c r="C1826" s="28" t="s">
        <v>8160</v>
      </c>
      <c r="D1826" s="28" t="s">
        <v>8161</v>
      </c>
      <c r="E1826" s="28" t="s">
        <v>8937</v>
      </c>
      <c r="F1826" s="40" t="s">
        <v>8011</v>
      </c>
      <c r="G1826" s="28" t="s">
        <v>8663</v>
      </c>
      <c r="H1826" s="42" t="s">
        <v>8664</v>
      </c>
      <c r="I1826" s="28" t="s">
        <v>8938</v>
      </c>
      <c r="J1826" s="28" t="s">
        <v>8666</v>
      </c>
      <c r="K1826" s="28" t="s">
        <v>10213</v>
      </c>
      <c r="L1826" s="28" t="s">
        <v>10212</v>
      </c>
      <c r="M1826" s="28" t="s">
        <v>9882</v>
      </c>
      <c r="N1826" s="28" t="s">
        <v>8753</v>
      </c>
      <c r="O1826" s="28" t="s">
        <v>9679</v>
      </c>
      <c r="P1826" s="29" t="str">
        <f t="array" ref="P1826">IFERROR(XLOOKUP(A1826, '2_Capability_Map'!$C$2:$C$200, '2_Capability_Map'!$M$2:$M$200, "Active"), "Active")</f>
        <v>Active</v>
      </c>
    </row>
    <row r="1827" ht="15.75" customHeight="1">
      <c r="A1827" s="28" t="s">
        <v>845</v>
      </c>
      <c r="B1827" s="28" t="s">
        <v>846</v>
      </c>
      <c r="C1827" s="28" t="s">
        <v>8174</v>
      </c>
      <c r="D1827" s="28" t="s">
        <v>8175</v>
      </c>
      <c r="E1827" s="28" t="s">
        <v>9680</v>
      </c>
      <c r="F1827" s="40" t="s">
        <v>8011</v>
      </c>
      <c r="G1827" s="28" t="s">
        <v>8757</v>
      </c>
      <c r="H1827" s="42" t="s">
        <v>8672</v>
      </c>
      <c r="I1827" s="28" t="s">
        <v>9681</v>
      </c>
      <c r="J1827" s="28" t="s">
        <v>8674</v>
      </c>
      <c r="K1827" s="28" t="s">
        <v>10214</v>
      </c>
      <c r="L1827" s="28" t="s">
        <v>5286</v>
      </c>
      <c r="M1827" s="28" t="s">
        <v>9882</v>
      </c>
      <c r="N1827" s="28" t="s">
        <v>8038</v>
      </c>
      <c r="O1827" s="28" t="s">
        <v>9679</v>
      </c>
      <c r="P1827" s="29" t="str">
        <f t="array" ref="P1827">IFERROR(XLOOKUP(A1827, '2_Capability_Map'!$C$2:$C$200, '2_Capability_Map'!$M$2:$M$200, "Active"), "Active")</f>
        <v>Active</v>
      </c>
    </row>
    <row r="1828" ht="15.75" customHeight="1">
      <c r="A1828" s="28" t="s">
        <v>845</v>
      </c>
      <c r="B1828" s="28" t="s">
        <v>846</v>
      </c>
      <c r="C1828" s="28" t="s">
        <v>8174</v>
      </c>
      <c r="D1828" s="28" t="s">
        <v>8175</v>
      </c>
      <c r="E1828" s="28" t="s">
        <v>9689</v>
      </c>
      <c r="F1828" s="40" t="s">
        <v>8011</v>
      </c>
      <c r="G1828" s="28" t="s">
        <v>8736</v>
      </c>
      <c r="H1828" s="42" t="s">
        <v>8747</v>
      </c>
      <c r="I1828" s="28" t="s">
        <v>9690</v>
      </c>
      <c r="J1828" s="28" t="s">
        <v>8749</v>
      </c>
      <c r="K1828" s="28" t="s">
        <v>10215</v>
      </c>
      <c r="L1828" s="28" t="s">
        <v>10216</v>
      </c>
      <c r="M1828" s="28" t="s">
        <v>9882</v>
      </c>
      <c r="N1828" s="28" t="s">
        <v>8068</v>
      </c>
      <c r="O1828" s="28" t="s">
        <v>9679</v>
      </c>
      <c r="P1828" s="29" t="str">
        <f t="array" ref="P1828">IFERROR(XLOOKUP(A1828, '2_Capability_Map'!$C$2:$C$200, '2_Capability_Map'!$M$2:$M$200, "Active"), "Active")</f>
        <v>Active</v>
      </c>
    </row>
    <row r="1829" ht="15.75" customHeight="1">
      <c r="A1829" s="28" t="s">
        <v>845</v>
      </c>
      <c r="B1829" s="28" t="s">
        <v>846</v>
      </c>
      <c r="C1829" s="28" t="s">
        <v>8174</v>
      </c>
      <c r="D1829" s="28" t="s">
        <v>8175</v>
      </c>
      <c r="E1829" s="28" t="s">
        <v>9676</v>
      </c>
      <c r="F1829" s="40" t="s">
        <v>8011</v>
      </c>
      <c r="G1829" s="28" t="s">
        <v>8757</v>
      </c>
      <c r="H1829" s="42" t="s">
        <v>8672</v>
      </c>
      <c r="I1829" s="28" t="s">
        <v>9677</v>
      </c>
      <c r="J1829" s="28" t="s">
        <v>8674</v>
      </c>
      <c r="K1829" s="28" t="s">
        <v>10217</v>
      </c>
      <c r="L1829" s="28" t="s">
        <v>5286</v>
      </c>
      <c r="M1829" s="28" t="s">
        <v>9882</v>
      </c>
      <c r="N1829" s="28" t="s">
        <v>8186</v>
      </c>
      <c r="O1829" s="28" t="s">
        <v>9679</v>
      </c>
      <c r="P1829" s="29" t="str">
        <f t="array" ref="P1829">IFERROR(XLOOKUP(A1829, '2_Capability_Map'!$C$2:$C$200, '2_Capability_Map'!$M$2:$M$200, "Active"), "Active")</f>
        <v>Active</v>
      </c>
    </row>
    <row r="1830" ht="15.75" customHeight="1">
      <c r="A1830" s="28" t="s">
        <v>845</v>
      </c>
      <c r="B1830" s="28" t="s">
        <v>846</v>
      </c>
      <c r="C1830" s="28" t="s">
        <v>8174</v>
      </c>
      <c r="D1830" s="28" t="s">
        <v>8175</v>
      </c>
      <c r="E1830" s="28" t="s">
        <v>9682</v>
      </c>
      <c r="F1830" s="40" t="s">
        <v>8011</v>
      </c>
      <c r="G1830" s="28" t="s">
        <v>8757</v>
      </c>
      <c r="H1830" s="42" t="s">
        <v>8672</v>
      </c>
      <c r="I1830" s="28" t="s">
        <v>9683</v>
      </c>
      <c r="J1830" s="28" t="s">
        <v>8674</v>
      </c>
      <c r="K1830" s="28" t="s">
        <v>10218</v>
      </c>
      <c r="L1830" s="28" t="s">
        <v>5286</v>
      </c>
      <c r="M1830" s="28" t="s">
        <v>9882</v>
      </c>
      <c r="N1830" s="28" t="s">
        <v>9684</v>
      </c>
      <c r="O1830" s="28" t="s">
        <v>9679</v>
      </c>
      <c r="P1830" s="29" t="str">
        <f t="array" ref="P1830">IFERROR(XLOOKUP(A1830, '2_Capability_Map'!$C$2:$C$200, '2_Capability_Map'!$M$2:$M$200, "Active"), "Active")</f>
        <v>Active</v>
      </c>
    </row>
    <row r="1831" ht="15.75" customHeight="1">
      <c r="A1831" s="28" t="s">
        <v>845</v>
      </c>
      <c r="B1831" s="28" t="s">
        <v>846</v>
      </c>
      <c r="C1831" s="28" t="s">
        <v>8056</v>
      </c>
      <c r="D1831" s="28" t="s">
        <v>8734</v>
      </c>
      <c r="E1831" s="28" t="s">
        <v>8744</v>
      </c>
      <c r="F1831" s="40" t="s">
        <v>8011</v>
      </c>
      <c r="G1831" s="28" t="s">
        <v>8663</v>
      </c>
      <c r="H1831" s="42" t="s">
        <v>8672</v>
      </c>
      <c r="I1831" s="28" t="s">
        <v>8745</v>
      </c>
      <c r="J1831" s="28" t="s">
        <v>8674</v>
      </c>
      <c r="K1831" s="28" t="s">
        <v>10219</v>
      </c>
      <c r="L1831" s="28" t="s">
        <v>5298</v>
      </c>
      <c r="M1831" s="28" t="s">
        <v>9882</v>
      </c>
      <c r="N1831" s="28" t="s">
        <v>8743</v>
      </c>
      <c r="O1831" s="28" t="s">
        <v>9679</v>
      </c>
      <c r="P1831" s="29" t="str">
        <f t="array" ref="P1831">IFERROR(XLOOKUP(A1831, '2_Capability_Map'!$C$2:$C$200, '2_Capability_Map'!$M$2:$M$200, "Active"), "Active")</f>
        <v>Active</v>
      </c>
    </row>
    <row r="1832" ht="15.75" customHeight="1">
      <c r="A1832" s="28" t="s">
        <v>845</v>
      </c>
      <c r="B1832" s="28" t="s">
        <v>846</v>
      </c>
      <c r="C1832" s="28" t="s">
        <v>8116</v>
      </c>
      <c r="D1832" s="28" t="s">
        <v>8727</v>
      </c>
      <c r="E1832" s="28" t="s">
        <v>1527</v>
      </c>
      <c r="F1832" s="40" t="s">
        <v>8011</v>
      </c>
      <c r="G1832" s="28" t="s">
        <v>8663</v>
      </c>
      <c r="H1832" s="42" t="s">
        <v>8672</v>
      </c>
      <c r="I1832" s="28" t="s">
        <v>8728</v>
      </c>
      <c r="J1832" s="28" t="s">
        <v>8674</v>
      </c>
      <c r="K1832" s="28" t="s">
        <v>10220</v>
      </c>
      <c r="L1832" s="28" t="s">
        <v>5298</v>
      </c>
      <c r="M1832" s="28" t="s">
        <v>9882</v>
      </c>
      <c r="N1832" s="28" t="s">
        <v>8038</v>
      </c>
      <c r="O1832" s="28" t="s">
        <v>9679</v>
      </c>
      <c r="P1832" s="29" t="str">
        <f t="array" ref="P1832">IFERROR(XLOOKUP(A1832, '2_Capability_Map'!$C$2:$C$200, '2_Capability_Map'!$M$2:$M$200, "Active"), "Active")</f>
        <v>Active</v>
      </c>
    </row>
    <row r="1833" ht="15.75" customHeight="1">
      <c r="A1833" s="28" t="s">
        <v>845</v>
      </c>
      <c r="B1833" s="28" t="s">
        <v>846</v>
      </c>
      <c r="C1833" s="28" t="s">
        <v>8116</v>
      </c>
      <c r="D1833" s="28" t="s">
        <v>8727</v>
      </c>
      <c r="E1833" s="28" t="s">
        <v>1555</v>
      </c>
      <c r="F1833" s="40" t="s">
        <v>8011</v>
      </c>
      <c r="G1833" s="28" t="s">
        <v>8663</v>
      </c>
      <c r="H1833" s="42" t="s">
        <v>8672</v>
      </c>
      <c r="I1833" s="28" t="s">
        <v>8730</v>
      </c>
      <c r="J1833" s="28" t="s">
        <v>8674</v>
      </c>
      <c r="K1833" s="28" t="s">
        <v>10221</v>
      </c>
      <c r="L1833" s="28" t="s">
        <v>5298</v>
      </c>
      <c r="M1833" s="28" t="s">
        <v>9882</v>
      </c>
      <c r="N1833" s="28" t="s">
        <v>8038</v>
      </c>
      <c r="O1833" s="28" t="s">
        <v>9679</v>
      </c>
      <c r="P1833" s="29" t="str">
        <f t="array" ref="P1833">IFERROR(XLOOKUP(A1833, '2_Capability_Map'!$C$2:$C$200, '2_Capability_Map'!$M$2:$M$200, "Active"), "Active")</f>
        <v>Active</v>
      </c>
    </row>
    <row r="1834" ht="15.75" customHeight="1">
      <c r="A1834" s="28" t="s">
        <v>845</v>
      </c>
      <c r="B1834" s="28" t="s">
        <v>846</v>
      </c>
      <c r="C1834" s="28" t="s">
        <v>8116</v>
      </c>
      <c r="D1834" s="28" t="s">
        <v>8727</v>
      </c>
      <c r="E1834" s="28" t="s">
        <v>8732</v>
      </c>
      <c r="F1834" s="40" t="s">
        <v>8011</v>
      </c>
      <c r="G1834" s="28" t="s">
        <v>8663</v>
      </c>
      <c r="H1834" s="42" t="s">
        <v>8672</v>
      </c>
      <c r="I1834" s="28" t="s">
        <v>8733</v>
      </c>
      <c r="J1834" s="28" t="s">
        <v>8674</v>
      </c>
      <c r="K1834" s="28" t="s">
        <v>10222</v>
      </c>
      <c r="L1834" s="28" t="s">
        <v>5298</v>
      </c>
      <c r="M1834" s="28" t="s">
        <v>9882</v>
      </c>
      <c r="N1834" s="28" t="s">
        <v>8038</v>
      </c>
      <c r="O1834" s="28" t="s">
        <v>9679</v>
      </c>
      <c r="P1834" s="29" t="str">
        <f t="array" ref="P1834">IFERROR(XLOOKUP(A1834, '2_Capability_Map'!$C$2:$C$200, '2_Capability_Map'!$M$2:$M$200, "Active"), "Active")</f>
        <v>Active</v>
      </c>
    </row>
    <row r="1835" ht="15.75" customHeight="1">
      <c r="A1835" s="28" t="s">
        <v>845</v>
      </c>
      <c r="B1835" s="28" t="s">
        <v>846</v>
      </c>
      <c r="C1835" s="28" t="s">
        <v>8635</v>
      </c>
      <c r="D1835" s="28" t="s">
        <v>8636</v>
      </c>
      <c r="E1835" s="28" t="s">
        <v>9784</v>
      </c>
      <c r="F1835" s="40" t="s">
        <v>8595</v>
      </c>
      <c r="G1835" s="28" t="s">
        <v>8736</v>
      </c>
      <c r="H1835" s="42" t="s">
        <v>9225</v>
      </c>
      <c r="I1835" s="28" t="s">
        <v>9785</v>
      </c>
      <c r="J1835" s="28" t="s">
        <v>9786</v>
      </c>
      <c r="K1835" s="28" t="s">
        <v>10223</v>
      </c>
      <c r="L1835" s="28" t="s">
        <v>5298</v>
      </c>
      <c r="M1835" s="28" t="s">
        <v>9882</v>
      </c>
      <c r="N1835" s="28" t="s">
        <v>9789</v>
      </c>
      <c r="O1835" s="28" t="s">
        <v>9679</v>
      </c>
      <c r="P1835" s="29" t="str">
        <f t="array" ref="P1835">IFERROR(XLOOKUP(A1835, '2_Capability_Map'!$C$2:$C$200, '2_Capability_Map'!$M$2:$M$200, "Active"), "Active")</f>
        <v>Active</v>
      </c>
    </row>
    <row r="1836" ht="15.75" customHeight="1">
      <c r="A1836" s="28" t="s">
        <v>845</v>
      </c>
      <c r="B1836" s="28" t="s">
        <v>846</v>
      </c>
      <c r="C1836" s="28" t="s">
        <v>8635</v>
      </c>
      <c r="D1836" s="28" t="s">
        <v>8636</v>
      </c>
      <c r="E1836" s="28" t="s">
        <v>9790</v>
      </c>
      <c r="F1836" s="40" t="s">
        <v>8595</v>
      </c>
      <c r="G1836" s="28" t="s">
        <v>8736</v>
      </c>
      <c r="H1836" s="42" t="s">
        <v>8747</v>
      </c>
      <c r="I1836" s="28" t="s">
        <v>9791</v>
      </c>
      <c r="J1836" s="28" t="s">
        <v>9786</v>
      </c>
      <c r="K1836" s="28" t="s">
        <v>10224</v>
      </c>
      <c r="L1836" s="28" t="s">
        <v>10216</v>
      </c>
      <c r="M1836" s="28" t="s">
        <v>9882</v>
      </c>
      <c r="N1836" s="28" t="s">
        <v>9793</v>
      </c>
      <c r="O1836" s="28" t="s">
        <v>9679</v>
      </c>
      <c r="P1836" s="29" t="str">
        <f t="array" ref="P1836">IFERROR(XLOOKUP(A1836, '2_Capability_Map'!$C$2:$C$200, '2_Capability_Map'!$M$2:$M$200, "Active"), "Active")</f>
        <v>Active</v>
      </c>
    </row>
    <row r="1837" ht="15.75" customHeight="1">
      <c r="A1837" s="28" t="s">
        <v>850</v>
      </c>
      <c r="B1837" s="28" t="s">
        <v>851</v>
      </c>
      <c r="C1837" s="28" t="s">
        <v>8160</v>
      </c>
      <c r="D1837" s="28" t="s">
        <v>8161</v>
      </c>
      <c r="E1837" s="28" t="s">
        <v>8754</v>
      </c>
      <c r="F1837" s="40" t="s">
        <v>8011</v>
      </c>
      <c r="G1837" s="28" t="s">
        <v>8663</v>
      </c>
      <c r="H1837" s="42" t="s">
        <v>8672</v>
      </c>
      <c r="I1837" s="28" t="s">
        <v>8755</v>
      </c>
      <c r="J1837" s="28" t="s">
        <v>8674</v>
      </c>
      <c r="K1837" s="28" t="s">
        <v>10225</v>
      </c>
      <c r="L1837" s="28" t="s">
        <v>10226</v>
      </c>
      <c r="M1837" s="28" t="s">
        <v>9882</v>
      </c>
      <c r="N1837" s="28" t="s">
        <v>8753</v>
      </c>
      <c r="O1837" s="28" t="s">
        <v>9679</v>
      </c>
      <c r="P1837" s="29" t="str">
        <f t="array" ref="P1837">IFERROR(XLOOKUP(A1837, '2_Capability_Map'!$C$2:$C$200, '2_Capability_Map'!$M$2:$M$200, "Active"), "Active")</f>
        <v>Active</v>
      </c>
    </row>
    <row r="1838" ht="15.75" customHeight="1">
      <c r="A1838" s="28" t="s">
        <v>850</v>
      </c>
      <c r="B1838" s="28" t="s">
        <v>851</v>
      </c>
      <c r="C1838" s="28" t="s">
        <v>8160</v>
      </c>
      <c r="D1838" s="28" t="s">
        <v>8161</v>
      </c>
      <c r="E1838" s="28" t="s">
        <v>8756</v>
      </c>
      <c r="F1838" s="40" t="s">
        <v>8011</v>
      </c>
      <c r="G1838" s="28" t="s">
        <v>8757</v>
      </c>
      <c r="H1838" s="42" t="s">
        <v>8758</v>
      </c>
      <c r="I1838" s="28" t="s">
        <v>8759</v>
      </c>
      <c r="J1838" s="28" t="s">
        <v>8674</v>
      </c>
      <c r="K1838" s="28" t="s">
        <v>10227</v>
      </c>
      <c r="L1838" s="28" t="s">
        <v>10226</v>
      </c>
      <c r="M1838" s="28" t="s">
        <v>9882</v>
      </c>
      <c r="N1838" s="28" t="s">
        <v>8753</v>
      </c>
      <c r="O1838" s="28" t="s">
        <v>9679</v>
      </c>
      <c r="P1838" s="29" t="str">
        <f t="array" ref="P1838">IFERROR(XLOOKUP(A1838, '2_Capability_Map'!$C$2:$C$200, '2_Capability_Map'!$M$2:$M$200, "Active"), "Active")</f>
        <v>Active</v>
      </c>
    </row>
    <row r="1839" ht="15.75" customHeight="1">
      <c r="A1839" s="28" t="s">
        <v>850</v>
      </c>
      <c r="B1839" s="28" t="s">
        <v>851</v>
      </c>
      <c r="C1839" s="28" t="s">
        <v>8160</v>
      </c>
      <c r="D1839" s="28" t="s">
        <v>8161</v>
      </c>
      <c r="E1839" s="28" t="s">
        <v>8941</v>
      </c>
      <c r="F1839" s="40" t="s">
        <v>8011</v>
      </c>
      <c r="G1839" s="28" t="s">
        <v>8736</v>
      </c>
      <c r="H1839" s="42" t="s">
        <v>8672</v>
      </c>
      <c r="I1839" s="28" t="s">
        <v>8942</v>
      </c>
      <c r="J1839" s="28" t="s">
        <v>8674</v>
      </c>
      <c r="K1839" s="28" t="s">
        <v>10228</v>
      </c>
      <c r="L1839" s="28" t="s">
        <v>10226</v>
      </c>
      <c r="M1839" s="28" t="s">
        <v>9882</v>
      </c>
      <c r="N1839" s="28" t="s">
        <v>8943</v>
      </c>
      <c r="O1839" s="28" t="s">
        <v>9679</v>
      </c>
      <c r="P1839" s="29" t="str">
        <f t="array" ref="P1839">IFERROR(XLOOKUP(A1839, '2_Capability_Map'!$C$2:$C$200, '2_Capability_Map'!$M$2:$M$200, "Active"), "Active")</f>
        <v>Active</v>
      </c>
    </row>
    <row r="1840" ht="15.75" customHeight="1">
      <c r="A1840" s="28" t="s">
        <v>850</v>
      </c>
      <c r="B1840" s="28" t="s">
        <v>851</v>
      </c>
      <c r="C1840" s="28" t="s">
        <v>8189</v>
      </c>
      <c r="D1840" s="28" t="s">
        <v>8190</v>
      </c>
      <c r="E1840" s="28" t="s">
        <v>9231</v>
      </c>
      <c r="F1840" s="40" t="s">
        <v>8011</v>
      </c>
      <c r="G1840" s="28" t="s">
        <v>8663</v>
      </c>
      <c r="H1840" s="42" t="s">
        <v>8758</v>
      </c>
      <c r="I1840" s="28" t="s">
        <v>9232</v>
      </c>
      <c r="J1840" s="28" t="s">
        <v>8674</v>
      </c>
      <c r="K1840" s="28" t="s">
        <v>10229</v>
      </c>
      <c r="L1840" s="28" t="s">
        <v>10226</v>
      </c>
      <c r="M1840" s="28" t="s">
        <v>9882</v>
      </c>
      <c r="N1840" s="28" t="s">
        <v>8038</v>
      </c>
      <c r="O1840" s="28" t="s">
        <v>9679</v>
      </c>
      <c r="P1840" s="29" t="str">
        <f t="array" ref="P1840">IFERROR(XLOOKUP(A1840, '2_Capability_Map'!$C$2:$C$200, '2_Capability_Map'!$M$2:$M$200, "Active"), "Active")</f>
        <v>Active</v>
      </c>
    </row>
    <row r="1841" ht="15.75" customHeight="1">
      <c r="A1841" s="28" t="s">
        <v>850</v>
      </c>
      <c r="B1841" s="28" t="s">
        <v>851</v>
      </c>
      <c r="C1841" s="28" t="s">
        <v>8189</v>
      </c>
      <c r="D1841" s="28" t="s">
        <v>8190</v>
      </c>
      <c r="E1841" s="28" t="s">
        <v>1881</v>
      </c>
      <c r="F1841" s="40" t="s">
        <v>8011</v>
      </c>
      <c r="G1841" s="28" t="s">
        <v>8663</v>
      </c>
      <c r="H1841" s="42" t="s">
        <v>8758</v>
      </c>
      <c r="I1841" s="28" t="s">
        <v>9229</v>
      </c>
      <c r="J1841" s="28" t="s">
        <v>8674</v>
      </c>
      <c r="K1841" s="28" t="s">
        <v>10230</v>
      </c>
      <c r="L1841" s="28" t="s">
        <v>10226</v>
      </c>
      <c r="M1841" s="28" t="s">
        <v>9882</v>
      </c>
      <c r="N1841" s="28" t="s">
        <v>8038</v>
      </c>
      <c r="O1841" s="28" t="s">
        <v>9679</v>
      </c>
      <c r="P1841" s="29" t="str">
        <f t="array" ref="P1841">IFERROR(XLOOKUP(A1841, '2_Capability_Map'!$C$2:$C$200, '2_Capability_Map'!$M$2:$M$200, "Active"), "Active")</f>
        <v>Active</v>
      </c>
    </row>
    <row r="1842" ht="15.75" customHeight="1">
      <c r="A1842" s="28" t="s">
        <v>850</v>
      </c>
      <c r="B1842" s="28" t="s">
        <v>851</v>
      </c>
      <c r="C1842" s="28" t="s">
        <v>8160</v>
      </c>
      <c r="D1842" s="28" t="s">
        <v>8161</v>
      </c>
      <c r="E1842" s="28" t="s">
        <v>8751</v>
      </c>
      <c r="F1842" s="40" t="s">
        <v>8011</v>
      </c>
      <c r="G1842" s="28" t="s">
        <v>8663</v>
      </c>
      <c r="H1842" s="42" t="s">
        <v>8672</v>
      </c>
      <c r="I1842" s="28" t="s">
        <v>8752</v>
      </c>
      <c r="J1842" s="28" t="s">
        <v>8674</v>
      </c>
      <c r="K1842" s="28" t="s">
        <v>10231</v>
      </c>
      <c r="L1842" s="28" t="s">
        <v>10232</v>
      </c>
      <c r="M1842" s="28" t="s">
        <v>9882</v>
      </c>
      <c r="N1842" s="28" t="s">
        <v>8753</v>
      </c>
      <c r="O1842" s="28" t="s">
        <v>9679</v>
      </c>
      <c r="P1842" s="29" t="str">
        <f t="array" ref="P1842">IFERROR(XLOOKUP(A1842, '2_Capability_Map'!$C$2:$C$200, '2_Capability_Map'!$M$2:$M$200, "Active"), "Active")</f>
        <v>Active</v>
      </c>
    </row>
    <row r="1843" ht="15.75" customHeight="1">
      <c r="A1843" s="28" t="s">
        <v>850</v>
      </c>
      <c r="B1843" s="28" t="s">
        <v>851</v>
      </c>
      <c r="C1843" s="28" t="s">
        <v>8160</v>
      </c>
      <c r="D1843" s="28" t="s">
        <v>8161</v>
      </c>
      <c r="E1843" s="28" t="s">
        <v>8937</v>
      </c>
      <c r="F1843" s="40" t="s">
        <v>8011</v>
      </c>
      <c r="G1843" s="28" t="s">
        <v>8663</v>
      </c>
      <c r="H1843" s="42" t="s">
        <v>8664</v>
      </c>
      <c r="I1843" s="28" t="s">
        <v>8938</v>
      </c>
      <c r="J1843" s="28" t="s">
        <v>8666</v>
      </c>
      <c r="K1843" s="28" t="s">
        <v>10233</v>
      </c>
      <c r="L1843" s="28" t="s">
        <v>10232</v>
      </c>
      <c r="M1843" s="28" t="s">
        <v>9882</v>
      </c>
      <c r="N1843" s="28" t="s">
        <v>8753</v>
      </c>
      <c r="O1843" s="28" t="s">
        <v>9679</v>
      </c>
      <c r="P1843" s="29" t="str">
        <f t="array" ref="P1843">IFERROR(XLOOKUP(A1843, '2_Capability_Map'!$C$2:$C$200, '2_Capability_Map'!$M$2:$M$200, "Active"), "Active")</f>
        <v>Active</v>
      </c>
    </row>
    <row r="1844" ht="15.75" customHeight="1">
      <c r="A1844" s="28" t="s">
        <v>850</v>
      </c>
      <c r="B1844" s="28" t="s">
        <v>851</v>
      </c>
      <c r="C1844" s="28" t="s">
        <v>8174</v>
      </c>
      <c r="D1844" s="28" t="s">
        <v>8175</v>
      </c>
      <c r="E1844" s="28" t="s">
        <v>9680</v>
      </c>
      <c r="F1844" s="40" t="s">
        <v>8011</v>
      </c>
      <c r="G1844" s="28" t="s">
        <v>8757</v>
      </c>
      <c r="H1844" s="42" t="s">
        <v>8672</v>
      </c>
      <c r="I1844" s="28" t="s">
        <v>9681</v>
      </c>
      <c r="J1844" s="28" t="s">
        <v>8674</v>
      </c>
      <c r="K1844" s="28" t="s">
        <v>10234</v>
      </c>
      <c r="L1844" s="28" t="s">
        <v>5310</v>
      </c>
      <c r="M1844" s="28" t="s">
        <v>9882</v>
      </c>
      <c r="N1844" s="28" t="s">
        <v>8038</v>
      </c>
      <c r="O1844" s="28" t="s">
        <v>9679</v>
      </c>
      <c r="P1844" s="29" t="str">
        <f t="array" ref="P1844">IFERROR(XLOOKUP(A1844, '2_Capability_Map'!$C$2:$C$200, '2_Capability_Map'!$M$2:$M$200, "Active"), "Active")</f>
        <v>Active</v>
      </c>
    </row>
    <row r="1845" ht="15.75" customHeight="1">
      <c r="A1845" s="28" t="s">
        <v>850</v>
      </c>
      <c r="B1845" s="28" t="s">
        <v>851</v>
      </c>
      <c r="C1845" s="28" t="s">
        <v>8174</v>
      </c>
      <c r="D1845" s="28" t="s">
        <v>8175</v>
      </c>
      <c r="E1845" s="28" t="s">
        <v>9689</v>
      </c>
      <c r="F1845" s="40" t="s">
        <v>8011</v>
      </c>
      <c r="G1845" s="28" t="s">
        <v>8736</v>
      </c>
      <c r="H1845" s="42" t="s">
        <v>8747</v>
      </c>
      <c r="I1845" s="28" t="s">
        <v>9690</v>
      </c>
      <c r="J1845" s="28" t="s">
        <v>8749</v>
      </c>
      <c r="K1845" s="28" t="s">
        <v>10235</v>
      </c>
      <c r="L1845" s="28" t="s">
        <v>10236</v>
      </c>
      <c r="M1845" s="28" t="s">
        <v>9882</v>
      </c>
      <c r="N1845" s="28" t="s">
        <v>8068</v>
      </c>
      <c r="O1845" s="28" t="s">
        <v>9679</v>
      </c>
      <c r="P1845" s="29" t="str">
        <f t="array" ref="P1845">IFERROR(XLOOKUP(A1845, '2_Capability_Map'!$C$2:$C$200, '2_Capability_Map'!$M$2:$M$200, "Active"), "Active")</f>
        <v>Active</v>
      </c>
    </row>
    <row r="1846" ht="15.75" customHeight="1">
      <c r="A1846" s="28" t="s">
        <v>850</v>
      </c>
      <c r="B1846" s="28" t="s">
        <v>851</v>
      </c>
      <c r="C1846" s="28" t="s">
        <v>8174</v>
      </c>
      <c r="D1846" s="28" t="s">
        <v>8175</v>
      </c>
      <c r="E1846" s="28" t="s">
        <v>9676</v>
      </c>
      <c r="F1846" s="40" t="s">
        <v>8011</v>
      </c>
      <c r="G1846" s="28" t="s">
        <v>8757</v>
      </c>
      <c r="H1846" s="42" t="s">
        <v>8672</v>
      </c>
      <c r="I1846" s="28" t="s">
        <v>9677</v>
      </c>
      <c r="J1846" s="28" t="s">
        <v>8674</v>
      </c>
      <c r="K1846" s="28" t="s">
        <v>10237</v>
      </c>
      <c r="L1846" s="28" t="s">
        <v>5310</v>
      </c>
      <c r="M1846" s="28" t="s">
        <v>9882</v>
      </c>
      <c r="N1846" s="28" t="s">
        <v>8186</v>
      </c>
      <c r="O1846" s="28" t="s">
        <v>9679</v>
      </c>
      <c r="P1846" s="29" t="str">
        <f t="array" ref="P1846">IFERROR(XLOOKUP(A1846, '2_Capability_Map'!$C$2:$C$200, '2_Capability_Map'!$M$2:$M$200, "Active"), "Active")</f>
        <v>Active</v>
      </c>
    </row>
    <row r="1847" ht="15.75" customHeight="1">
      <c r="A1847" s="28" t="s">
        <v>850</v>
      </c>
      <c r="B1847" s="28" t="s">
        <v>851</v>
      </c>
      <c r="C1847" s="28" t="s">
        <v>8174</v>
      </c>
      <c r="D1847" s="28" t="s">
        <v>8175</v>
      </c>
      <c r="E1847" s="28" t="s">
        <v>9682</v>
      </c>
      <c r="F1847" s="40" t="s">
        <v>8011</v>
      </c>
      <c r="G1847" s="28" t="s">
        <v>8757</v>
      </c>
      <c r="H1847" s="42" t="s">
        <v>8672</v>
      </c>
      <c r="I1847" s="28" t="s">
        <v>9683</v>
      </c>
      <c r="J1847" s="28" t="s">
        <v>8674</v>
      </c>
      <c r="K1847" s="28" t="s">
        <v>10238</v>
      </c>
      <c r="L1847" s="28" t="s">
        <v>5310</v>
      </c>
      <c r="M1847" s="28" t="s">
        <v>9882</v>
      </c>
      <c r="N1847" s="28" t="s">
        <v>9684</v>
      </c>
      <c r="O1847" s="28" t="s">
        <v>9679</v>
      </c>
      <c r="P1847" s="29" t="str">
        <f t="array" ref="P1847">IFERROR(XLOOKUP(A1847, '2_Capability_Map'!$C$2:$C$200, '2_Capability_Map'!$M$2:$M$200, "Active"), "Active")</f>
        <v>Active</v>
      </c>
    </row>
    <row r="1848" ht="15.75" customHeight="1">
      <c r="A1848" s="28" t="s">
        <v>850</v>
      </c>
      <c r="B1848" s="28" t="s">
        <v>851</v>
      </c>
      <c r="C1848" s="28" t="s">
        <v>8056</v>
      </c>
      <c r="D1848" s="28" t="s">
        <v>8734</v>
      </c>
      <c r="E1848" s="28" t="s">
        <v>8744</v>
      </c>
      <c r="F1848" s="40" t="s">
        <v>8011</v>
      </c>
      <c r="G1848" s="28" t="s">
        <v>8663</v>
      </c>
      <c r="H1848" s="42" t="s">
        <v>8672</v>
      </c>
      <c r="I1848" s="28" t="s">
        <v>8745</v>
      </c>
      <c r="J1848" s="28" t="s">
        <v>8674</v>
      </c>
      <c r="K1848" s="28" t="s">
        <v>10239</v>
      </c>
      <c r="L1848" s="28" t="s">
        <v>5328</v>
      </c>
      <c r="M1848" s="28" t="s">
        <v>9882</v>
      </c>
      <c r="N1848" s="28" t="s">
        <v>8743</v>
      </c>
      <c r="O1848" s="28" t="s">
        <v>9679</v>
      </c>
      <c r="P1848" s="29" t="str">
        <f t="array" ref="P1848">IFERROR(XLOOKUP(A1848, '2_Capability_Map'!$C$2:$C$200, '2_Capability_Map'!$M$2:$M$200, "Active"), "Active")</f>
        <v>Active</v>
      </c>
    </row>
    <row r="1849" ht="15.75" customHeight="1">
      <c r="A1849" s="28" t="s">
        <v>850</v>
      </c>
      <c r="B1849" s="28" t="s">
        <v>851</v>
      </c>
      <c r="C1849" s="28" t="s">
        <v>8116</v>
      </c>
      <c r="D1849" s="28" t="s">
        <v>8727</v>
      </c>
      <c r="E1849" s="28" t="s">
        <v>1527</v>
      </c>
      <c r="F1849" s="40" t="s">
        <v>8011</v>
      </c>
      <c r="G1849" s="28" t="s">
        <v>8663</v>
      </c>
      <c r="H1849" s="42" t="s">
        <v>8672</v>
      </c>
      <c r="I1849" s="28" t="s">
        <v>8728</v>
      </c>
      <c r="J1849" s="28" t="s">
        <v>8674</v>
      </c>
      <c r="K1849" s="28" t="s">
        <v>10240</v>
      </c>
      <c r="L1849" s="28" t="s">
        <v>5328</v>
      </c>
      <c r="M1849" s="28" t="s">
        <v>9882</v>
      </c>
      <c r="N1849" s="28" t="s">
        <v>8038</v>
      </c>
      <c r="O1849" s="28" t="s">
        <v>9679</v>
      </c>
      <c r="P1849" s="29" t="str">
        <f t="array" ref="P1849">IFERROR(XLOOKUP(A1849, '2_Capability_Map'!$C$2:$C$200, '2_Capability_Map'!$M$2:$M$200, "Active"), "Active")</f>
        <v>Active</v>
      </c>
    </row>
    <row r="1850" ht="15.75" customHeight="1">
      <c r="A1850" s="28" t="s">
        <v>850</v>
      </c>
      <c r="B1850" s="28" t="s">
        <v>851</v>
      </c>
      <c r="C1850" s="28" t="s">
        <v>8116</v>
      </c>
      <c r="D1850" s="28" t="s">
        <v>8727</v>
      </c>
      <c r="E1850" s="28" t="s">
        <v>1555</v>
      </c>
      <c r="F1850" s="40" t="s">
        <v>8011</v>
      </c>
      <c r="G1850" s="28" t="s">
        <v>8663</v>
      </c>
      <c r="H1850" s="42" t="s">
        <v>8672</v>
      </c>
      <c r="I1850" s="28" t="s">
        <v>8730</v>
      </c>
      <c r="J1850" s="28" t="s">
        <v>8674</v>
      </c>
      <c r="K1850" s="28" t="s">
        <v>10241</v>
      </c>
      <c r="L1850" s="28" t="s">
        <v>5328</v>
      </c>
      <c r="M1850" s="28" t="s">
        <v>9882</v>
      </c>
      <c r="N1850" s="28" t="s">
        <v>8038</v>
      </c>
      <c r="O1850" s="28" t="s">
        <v>9679</v>
      </c>
      <c r="P1850" s="29" t="str">
        <f t="array" ref="P1850">IFERROR(XLOOKUP(A1850, '2_Capability_Map'!$C$2:$C$200, '2_Capability_Map'!$M$2:$M$200, "Active"), "Active")</f>
        <v>Active</v>
      </c>
    </row>
    <row r="1851" ht="15.75" customHeight="1">
      <c r="A1851" s="28" t="s">
        <v>850</v>
      </c>
      <c r="B1851" s="28" t="s">
        <v>851</v>
      </c>
      <c r="C1851" s="28" t="s">
        <v>8116</v>
      </c>
      <c r="D1851" s="28" t="s">
        <v>8727</v>
      </c>
      <c r="E1851" s="28" t="s">
        <v>8732</v>
      </c>
      <c r="F1851" s="40" t="s">
        <v>8011</v>
      </c>
      <c r="G1851" s="28" t="s">
        <v>8663</v>
      </c>
      <c r="H1851" s="42" t="s">
        <v>8672</v>
      </c>
      <c r="I1851" s="28" t="s">
        <v>8733</v>
      </c>
      <c r="J1851" s="28" t="s">
        <v>8674</v>
      </c>
      <c r="K1851" s="28" t="s">
        <v>10242</v>
      </c>
      <c r="L1851" s="28" t="s">
        <v>5328</v>
      </c>
      <c r="M1851" s="28" t="s">
        <v>9882</v>
      </c>
      <c r="N1851" s="28" t="s">
        <v>8038</v>
      </c>
      <c r="O1851" s="28" t="s">
        <v>9679</v>
      </c>
      <c r="P1851" s="29" t="str">
        <f t="array" ref="P1851">IFERROR(XLOOKUP(A1851, '2_Capability_Map'!$C$2:$C$200, '2_Capability_Map'!$M$2:$M$200, "Active"), "Active")</f>
        <v>Active</v>
      </c>
    </row>
    <row r="1852" ht="15.75" customHeight="1">
      <c r="A1852" s="28" t="s">
        <v>850</v>
      </c>
      <c r="B1852" s="28" t="s">
        <v>851</v>
      </c>
      <c r="C1852" s="28" t="s">
        <v>8635</v>
      </c>
      <c r="D1852" s="28" t="s">
        <v>8636</v>
      </c>
      <c r="E1852" s="28" t="s">
        <v>9784</v>
      </c>
      <c r="F1852" s="40" t="s">
        <v>8595</v>
      </c>
      <c r="G1852" s="28" t="s">
        <v>8736</v>
      </c>
      <c r="H1852" s="42" t="s">
        <v>9225</v>
      </c>
      <c r="I1852" s="28" t="s">
        <v>9785</v>
      </c>
      <c r="J1852" s="28" t="s">
        <v>9786</v>
      </c>
      <c r="K1852" s="28" t="s">
        <v>10243</v>
      </c>
      <c r="L1852" s="28" t="s">
        <v>5328</v>
      </c>
      <c r="M1852" s="28" t="s">
        <v>9882</v>
      </c>
      <c r="N1852" s="28" t="s">
        <v>9789</v>
      </c>
      <c r="O1852" s="28" t="s">
        <v>9679</v>
      </c>
      <c r="P1852" s="29" t="str">
        <f t="array" ref="P1852">IFERROR(XLOOKUP(A1852, '2_Capability_Map'!$C$2:$C$200, '2_Capability_Map'!$M$2:$M$200, "Active"), "Active")</f>
        <v>Active</v>
      </c>
    </row>
    <row r="1853" ht="15.75" customHeight="1">
      <c r="A1853" s="28" t="s">
        <v>850</v>
      </c>
      <c r="B1853" s="28" t="s">
        <v>851</v>
      </c>
      <c r="C1853" s="28" t="s">
        <v>8635</v>
      </c>
      <c r="D1853" s="28" t="s">
        <v>8636</v>
      </c>
      <c r="E1853" s="28" t="s">
        <v>9790</v>
      </c>
      <c r="F1853" s="40" t="s">
        <v>8595</v>
      </c>
      <c r="G1853" s="28" t="s">
        <v>8736</v>
      </c>
      <c r="H1853" s="42" t="s">
        <v>8747</v>
      </c>
      <c r="I1853" s="28" t="s">
        <v>9791</v>
      </c>
      <c r="J1853" s="28" t="s">
        <v>9786</v>
      </c>
      <c r="K1853" s="28" t="s">
        <v>10244</v>
      </c>
      <c r="L1853" s="28" t="s">
        <v>10236</v>
      </c>
      <c r="M1853" s="28" t="s">
        <v>9882</v>
      </c>
      <c r="N1853" s="28" t="s">
        <v>9793</v>
      </c>
      <c r="O1853" s="28" t="s">
        <v>9679</v>
      </c>
      <c r="P1853" s="29" t="str">
        <f t="array" ref="P1853">IFERROR(XLOOKUP(A1853, '2_Capability_Map'!$C$2:$C$200, '2_Capability_Map'!$M$2:$M$200, "Active"), "Active")</f>
        <v>Active</v>
      </c>
    </row>
  </sheetData>
  <autoFilter ref="$A$1:$P$185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10.0"/>
    <col customWidth="1" min="4" max="4" width="28.0"/>
    <col customWidth="1" min="5" max="9" width="70.0"/>
    <col customWidth="1" min="10" max="10" width="80.0"/>
    <col customWidth="1" min="11" max="11" width="70.0"/>
    <col customWidth="1" min="12" max="12" width="80.0"/>
    <col customWidth="1" min="13" max="13" width="70.0"/>
    <col customWidth="1" min="14" max="14" width="80.0"/>
    <col customWidth="1" min="15" max="15" width="18.0"/>
    <col customWidth="1" min="16" max="26" width="8.71"/>
  </cols>
  <sheetData>
    <row r="1" ht="31.5" customHeight="1">
      <c r="A1" s="26" t="s">
        <v>24</v>
      </c>
      <c r="B1" s="26" t="s">
        <v>295</v>
      </c>
      <c r="C1" s="26" t="s">
        <v>293</v>
      </c>
      <c r="D1" s="26" t="s">
        <v>294</v>
      </c>
      <c r="E1" s="26" t="s">
        <v>10245</v>
      </c>
      <c r="F1" s="26" t="s">
        <v>10246</v>
      </c>
      <c r="G1" s="26" t="s">
        <v>10247</v>
      </c>
      <c r="H1" s="26" t="s">
        <v>10248</v>
      </c>
      <c r="I1" s="26" t="s">
        <v>10249</v>
      </c>
      <c r="J1" s="26" t="s">
        <v>10250</v>
      </c>
      <c r="K1" s="26" t="s">
        <v>10251</v>
      </c>
      <c r="L1" s="26" t="s">
        <v>10252</v>
      </c>
      <c r="M1" s="26" t="s">
        <v>10253</v>
      </c>
      <c r="N1" s="26" t="s">
        <v>10254</v>
      </c>
      <c r="O1" s="27" t="s">
        <v>1488</v>
      </c>
    </row>
    <row r="2" ht="279.75" customHeight="1">
      <c r="A2" s="28" t="s">
        <v>306</v>
      </c>
      <c r="B2" s="28" t="s">
        <v>307</v>
      </c>
      <c r="C2" s="28" t="s">
        <v>304</v>
      </c>
      <c r="D2" s="28" t="s">
        <v>305</v>
      </c>
      <c r="E2" s="28" t="s">
        <v>10255</v>
      </c>
      <c r="F2" s="28" t="s">
        <v>10256</v>
      </c>
      <c r="G2" s="28" t="s">
        <v>10257</v>
      </c>
      <c r="H2" s="28" t="s">
        <v>10258</v>
      </c>
      <c r="I2" s="28" t="s">
        <v>10259</v>
      </c>
      <c r="J2" s="31" t="s">
        <v>10260</v>
      </c>
      <c r="K2" s="28"/>
      <c r="L2" s="28" t="s">
        <v>10261</v>
      </c>
      <c r="M2" s="31" t="s">
        <v>10262</v>
      </c>
      <c r="N2" s="28" t="s">
        <v>10263</v>
      </c>
      <c r="O2" s="29" t="str">
        <f t="array" ref="O2">IFERROR(XLOOKUP(A2, '2_Capability_Map'!$C$2:$C$200, '2_Capability_Map'!$M$2:$M$200, "Active"), "Active")</f>
        <v>Active</v>
      </c>
    </row>
    <row r="3" ht="279.75" customHeight="1">
      <c r="A3" s="28" t="s">
        <v>317</v>
      </c>
      <c r="B3" s="28" t="s">
        <v>318</v>
      </c>
      <c r="C3" s="28" t="s">
        <v>304</v>
      </c>
      <c r="D3" s="28" t="s">
        <v>305</v>
      </c>
      <c r="E3" s="28" t="s">
        <v>10264</v>
      </c>
      <c r="F3" s="28" t="s">
        <v>10265</v>
      </c>
      <c r="G3" s="28" t="s">
        <v>10266</v>
      </c>
      <c r="H3" s="28" t="s">
        <v>10267</v>
      </c>
      <c r="I3" s="28" t="s">
        <v>10268</v>
      </c>
      <c r="J3" s="31" t="s">
        <v>10269</v>
      </c>
      <c r="K3" s="28"/>
      <c r="L3" s="28" t="s">
        <v>10261</v>
      </c>
      <c r="M3" s="31" t="s">
        <v>10270</v>
      </c>
      <c r="N3" s="28" t="s">
        <v>10263</v>
      </c>
      <c r="O3" s="29" t="str">
        <f t="array" ref="O3">IFERROR(XLOOKUP(A3, '2_Capability_Map'!$C$2:$C$200, '2_Capability_Map'!$M$2:$M$200, "Active"), "Active")</f>
        <v>Active</v>
      </c>
    </row>
    <row r="4" ht="279.75" customHeight="1">
      <c r="A4" s="28" t="s">
        <v>322</v>
      </c>
      <c r="B4" s="28" t="s">
        <v>323</v>
      </c>
      <c r="C4" s="28" t="s">
        <v>304</v>
      </c>
      <c r="D4" s="28" t="s">
        <v>305</v>
      </c>
      <c r="E4" s="28" t="s">
        <v>10271</v>
      </c>
      <c r="F4" s="28" t="s">
        <v>10272</v>
      </c>
      <c r="G4" s="28" t="s">
        <v>10273</v>
      </c>
      <c r="H4" s="28" t="s">
        <v>10274</v>
      </c>
      <c r="I4" s="28" t="s">
        <v>10275</v>
      </c>
      <c r="J4" s="31" t="s">
        <v>10269</v>
      </c>
      <c r="K4" s="28"/>
      <c r="L4" s="28" t="s">
        <v>10261</v>
      </c>
      <c r="M4" s="31" t="s">
        <v>10276</v>
      </c>
      <c r="N4" s="28" t="s">
        <v>10263</v>
      </c>
      <c r="O4" s="29" t="str">
        <f t="array" ref="O4">IFERROR(XLOOKUP(A4, '2_Capability_Map'!$C$2:$C$200, '2_Capability_Map'!$M$2:$M$200, "Active"), "Active")</f>
        <v>Active</v>
      </c>
    </row>
    <row r="5" ht="279.75" customHeight="1">
      <c r="A5" s="28" t="s">
        <v>327</v>
      </c>
      <c r="B5" s="28" t="s">
        <v>328</v>
      </c>
      <c r="C5" s="28" t="s">
        <v>304</v>
      </c>
      <c r="D5" s="28" t="s">
        <v>305</v>
      </c>
      <c r="E5" s="28" t="s">
        <v>10277</v>
      </c>
      <c r="F5" s="28" t="s">
        <v>10278</v>
      </c>
      <c r="G5" s="28" t="s">
        <v>10279</v>
      </c>
      <c r="H5" s="28" t="s">
        <v>10280</v>
      </c>
      <c r="I5" s="28" t="s">
        <v>10281</v>
      </c>
      <c r="J5" s="31" t="s">
        <v>10269</v>
      </c>
      <c r="K5" s="28"/>
      <c r="L5" s="28" t="s">
        <v>10261</v>
      </c>
      <c r="M5" s="31" t="s">
        <v>10282</v>
      </c>
      <c r="N5" s="28" t="s">
        <v>10263</v>
      </c>
      <c r="O5" s="29" t="str">
        <f t="array" ref="O5">IFERROR(XLOOKUP(A5, '2_Capability_Map'!$C$2:$C$200, '2_Capability_Map'!$M$2:$M$200, "Active"), "Active")</f>
        <v>Active</v>
      </c>
    </row>
    <row r="6" ht="279.75" customHeight="1">
      <c r="A6" s="28" t="s">
        <v>333</v>
      </c>
      <c r="B6" s="28" t="s">
        <v>334</v>
      </c>
      <c r="C6" s="28" t="s">
        <v>304</v>
      </c>
      <c r="D6" s="28" t="s">
        <v>305</v>
      </c>
      <c r="E6" s="28" t="s">
        <v>10283</v>
      </c>
      <c r="F6" s="28" t="s">
        <v>10284</v>
      </c>
      <c r="G6" s="28" t="s">
        <v>10285</v>
      </c>
      <c r="H6" s="28" t="s">
        <v>10286</v>
      </c>
      <c r="I6" s="28" t="s">
        <v>10287</v>
      </c>
      <c r="J6" s="31" t="s">
        <v>10288</v>
      </c>
      <c r="K6" s="28"/>
      <c r="L6" s="28" t="s">
        <v>10261</v>
      </c>
      <c r="M6" s="31" t="s">
        <v>10289</v>
      </c>
      <c r="N6" s="28" t="s">
        <v>10263</v>
      </c>
      <c r="O6" s="29" t="str">
        <f t="array" ref="O6">IFERROR(XLOOKUP(A6, '2_Capability_Map'!$C$2:$C$200, '2_Capability_Map'!$M$2:$M$200, "Active"), "Active")</f>
        <v>Active</v>
      </c>
    </row>
    <row r="7" ht="279.75" customHeight="1">
      <c r="A7" s="28" t="s">
        <v>339</v>
      </c>
      <c r="B7" s="28" t="s">
        <v>340</v>
      </c>
      <c r="C7" s="28" t="s">
        <v>304</v>
      </c>
      <c r="D7" s="28" t="s">
        <v>338</v>
      </c>
      <c r="E7" s="28" t="s">
        <v>10290</v>
      </c>
      <c r="F7" s="28" t="s">
        <v>10291</v>
      </c>
      <c r="G7" s="28" t="s">
        <v>10292</v>
      </c>
      <c r="H7" s="28" t="s">
        <v>10293</v>
      </c>
      <c r="I7" s="28" t="s">
        <v>10294</v>
      </c>
      <c r="J7" s="31" t="s">
        <v>10295</v>
      </c>
      <c r="K7" s="28"/>
      <c r="L7" s="28" t="s">
        <v>10261</v>
      </c>
      <c r="M7" s="31" t="s">
        <v>10296</v>
      </c>
      <c r="N7" s="28" t="s">
        <v>10263</v>
      </c>
      <c r="O7" s="29" t="str">
        <f t="array" ref="O7">IFERROR(XLOOKUP(A7, '2_Capability_Map'!$C$2:$C$200, '2_Capability_Map'!$M$2:$M$200, "Active"), "Active")</f>
        <v>Active</v>
      </c>
    </row>
    <row r="8" ht="279.75" customHeight="1">
      <c r="A8" s="28" t="s">
        <v>347</v>
      </c>
      <c r="B8" s="28" t="s">
        <v>348</v>
      </c>
      <c r="C8" s="28" t="s">
        <v>304</v>
      </c>
      <c r="D8" s="28" t="s">
        <v>338</v>
      </c>
      <c r="E8" s="28" t="s">
        <v>10297</v>
      </c>
      <c r="F8" s="28" t="s">
        <v>10298</v>
      </c>
      <c r="G8" s="28" t="s">
        <v>10299</v>
      </c>
      <c r="H8" s="28" t="s">
        <v>10300</v>
      </c>
      <c r="I8" s="28" t="s">
        <v>10301</v>
      </c>
      <c r="J8" s="31" t="s">
        <v>10295</v>
      </c>
      <c r="K8" s="28"/>
      <c r="L8" s="28" t="s">
        <v>10261</v>
      </c>
      <c r="M8" s="31" t="s">
        <v>10302</v>
      </c>
      <c r="N8" s="28" t="s">
        <v>10263</v>
      </c>
      <c r="O8" s="29" t="str">
        <f t="array" ref="O8">IFERROR(XLOOKUP(A8, '2_Capability_Map'!$C$2:$C$200, '2_Capability_Map'!$M$2:$M$200, "Active"), "Active")</f>
        <v>Active</v>
      </c>
    </row>
    <row r="9" ht="279.75" customHeight="1">
      <c r="A9" s="28" t="s">
        <v>352</v>
      </c>
      <c r="B9" s="28" t="s">
        <v>353</v>
      </c>
      <c r="C9" s="28" t="s">
        <v>304</v>
      </c>
      <c r="D9" s="28" t="s">
        <v>338</v>
      </c>
      <c r="E9" s="28" t="s">
        <v>10303</v>
      </c>
      <c r="F9" s="28" t="s">
        <v>10304</v>
      </c>
      <c r="G9" s="28" t="s">
        <v>10305</v>
      </c>
      <c r="H9" s="28" t="s">
        <v>10306</v>
      </c>
      <c r="I9" s="28" t="s">
        <v>10307</v>
      </c>
      <c r="J9" s="31" t="s">
        <v>10295</v>
      </c>
      <c r="K9" s="28"/>
      <c r="L9" s="28" t="s">
        <v>10261</v>
      </c>
      <c r="M9" s="31" t="s">
        <v>10308</v>
      </c>
      <c r="N9" s="28" t="s">
        <v>10263</v>
      </c>
      <c r="O9" s="29" t="str">
        <f t="array" ref="O9">IFERROR(XLOOKUP(A9, '2_Capability_Map'!$C$2:$C$200, '2_Capability_Map'!$M$2:$M$200, "Active"), "Active")</f>
        <v>Active</v>
      </c>
    </row>
    <row r="10" ht="279.75" customHeight="1">
      <c r="A10" s="28" t="s">
        <v>357</v>
      </c>
      <c r="B10" s="28" t="s">
        <v>358</v>
      </c>
      <c r="C10" s="28" t="s">
        <v>304</v>
      </c>
      <c r="D10" s="28" t="s">
        <v>338</v>
      </c>
      <c r="E10" s="28" t="s">
        <v>10309</v>
      </c>
      <c r="F10" s="28" t="s">
        <v>10310</v>
      </c>
      <c r="G10" s="28" t="s">
        <v>10311</v>
      </c>
      <c r="H10" s="28" t="s">
        <v>10312</v>
      </c>
      <c r="I10" s="28" t="s">
        <v>10313</v>
      </c>
      <c r="J10" s="31" t="s">
        <v>10314</v>
      </c>
      <c r="K10" s="28"/>
      <c r="L10" s="28" t="s">
        <v>10261</v>
      </c>
      <c r="M10" s="31" t="s">
        <v>10315</v>
      </c>
      <c r="N10" s="28" t="s">
        <v>10263</v>
      </c>
      <c r="O10" s="29" t="str">
        <f t="array" ref="O10">IFERROR(XLOOKUP(A10, '2_Capability_Map'!$C$2:$C$200, '2_Capability_Map'!$M$2:$M$200, "Active"), "Active")</f>
        <v>Active</v>
      </c>
    </row>
    <row r="11" ht="279.75" customHeight="1">
      <c r="A11" s="28" t="s">
        <v>362</v>
      </c>
      <c r="B11" s="28" t="s">
        <v>363</v>
      </c>
      <c r="C11" s="28" t="s">
        <v>304</v>
      </c>
      <c r="D11" s="28" t="s">
        <v>338</v>
      </c>
      <c r="E11" s="28" t="s">
        <v>10316</v>
      </c>
      <c r="F11" s="28" t="s">
        <v>10317</v>
      </c>
      <c r="G11" s="28" t="s">
        <v>10318</v>
      </c>
      <c r="H11" s="28" t="s">
        <v>10319</v>
      </c>
      <c r="I11" s="28" t="s">
        <v>10320</v>
      </c>
      <c r="J11" s="31" t="s">
        <v>10295</v>
      </c>
      <c r="K11" s="28"/>
      <c r="L11" s="28" t="s">
        <v>10261</v>
      </c>
      <c r="M11" s="31" t="s">
        <v>10321</v>
      </c>
      <c r="N11" s="28" t="s">
        <v>10263</v>
      </c>
      <c r="O11" s="29" t="str">
        <f t="array" ref="O11">IFERROR(XLOOKUP(A11, '2_Capability_Map'!$C$2:$C$200, '2_Capability_Map'!$M$2:$M$200, "Active"), "Active")</f>
        <v>Active</v>
      </c>
    </row>
    <row r="12" ht="279.75" customHeight="1">
      <c r="A12" s="28" t="s">
        <v>368</v>
      </c>
      <c r="B12" s="28" t="s">
        <v>369</v>
      </c>
      <c r="C12" s="28" t="s">
        <v>304</v>
      </c>
      <c r="D12" s="28" t="s">
        <v>367</v>
      </c>
      <c r="E12" s="28" t="s">
        <v>10322</v>
      </c>
      <c r="F12" s="28" t="s">
        <v>10323</v>
      </c>
      <c r="G12" s="28" t="s">
        <v>10324</v>
      </c>
      <c r="H12" s="28" t="s">
        <v>10325</v>
      </c>
      <c r="I12" s="28" t="s">
        <v>10326</v>
      </c>
      <c r="J12" s="28" t="s">
        <v>10327</v>
      </c>
      <c r="K12" s="28"/>
      <c r="L12" s="28" t="s">
        <v>10261</v>
      </c>
      <c r="M12" s="28" t="s">
        <v>10328</v>
      </c>
      <c r="N12" s="28" t="s">
        <v>10263</v>
      </c>
      <c r="O12" s="29" t="str">
        <f t="array" ref="O12">IFERROR(XLOOKUP(A12, '2_Capability_Map'!$C$2:$C$200, '2_Capability_Map'!$M$2:$M$200, "Active"), "Active")</f>
        <v>Active</v>
      </c>
    </row>
    <row r="13" ht="279.75" customHeight="1">
      <c r="A13" s="28" t="s">
        <v>376</v>
      </c>
      <c r="B13" s="28" t="s">
        <v>377</v>
      </c>
      <c r="C13" s="28" t="s">
        <v>304</v>
      </c>
      <c r="D13" s="28" t="s">
        <v>367</v>
      </c>
      <c r="E13" s="28" t="s">
        <v>10329</v>
      </c>
      <c r="F13" s="28" t="s">
        <v>10330</v>
      </c>
      <c r="G13" s="28" t="s">
        <v>10331</v>
      </c>
      <c r="H13" s="28" t="s">
        <v>10332</v>
      </c>
      <c r="I13" s="28" t="s">
        <v>10333</v>
      </c>
      <c r="J13" s="31" t="s">
        <v>10334</v>
      </c>
      <c r="K13" s="28"/>
      <c r="L13" s="28" t="s">
        <v>10261</v>
      </c>
      <c r="M13" s="28" t="s">
        <v>10335</v>
      </c>
      <c r="N13" s="28" t="s">
        <v>10263</v>
      </c>
      <c r="O13" s="29" t="str">
        <f t="array" ref="O13">IFERROR(XLOOKUP(A13, '2_Capability_Map'!$C$2:$C$200, '2_Capability_Map'!$M$2:$M$200, "Active"), "Active")</f>
        <v>Active</v>
      </c>
    </row>
    <row r="14" ht="279.75" customHeight="1">
      <c r="A14" s="28" t="s">
        <v>381</v>
      </c>
      <c r="B14" s="28" t="s">
        <v>382</v>
      </c>
      <c r="C14" s="28" t="s">
        <v>304</v>
      </c>
      <c r="D14" s="28" t="s">
        <v>367</v>
      </c>
      <c r="E14" s="28" t="s">
        <v>10336</v>
      </c>
      <c r="F14" s="28" t="s">
        <v>10337</v>
      </c>
      <c r="G14" s="28" t="s">
        <v>10338</v>
      </c>
      <c r="H14" s="28" t="s">
        <v>10339</v>
      </c>
      <c r="I14" s="28" t="s">
        <v>10340</v>
      </c>
      <c r="J14" s="31" t="s">
        <v>10334</v>
      </c>
      <c r="K14" s="28"/>
      <c r="L14" s="28" t="s">
        <v>10261</v>
      </c>
      <c r="M14" s="28" t="s">
        <v>10341</v>
      </c>
      <c r="N14" s="28" t="s">
        <v>10263</v>
      </c>
      <c r="O14" s="29" t="str">
        <f t="array" ref="O14">IFERROR(XLOOKUP(A14, '2_Capability_Map'!$C$2:$C$200, '2_Capability_Map'!$M$2:$M$200, "Active"), "Active")</f>
        <v>Active</v>
      </c>
    </row>
    <row r="15" ht="279.75" customHeight="1">
      <c r="A15" s="28" t="s">
        <v>389</v>
      </c>
      <c r="B15" s="28" t="s">
        <v>390</v>
      </c>
      <c r="C15" s="28" t="s">
        <v>304</v>
      </c>
      <c r="D15" s="28" t="s">
        <v>367</v>
      </c>
      <c r="E15" s="28" t="s">
        <v>10342</v>
      </c>
      <c r="F15" s="28" t="s">
        <v>10343</v>
      </c>
      <c r="G15" s="28" t="s">
        <v>10344</v>
      </c>
      <c r="H15" s="28" t="s">
        <v>10345</v>
      </c>
      <c r="I15" s="28" t="s">
        <v>10346</v>
      </c>
      <c r="J15" s="31" t="s">
        <v>10347</v>
      </c>
      <c r="K15" s="28"/>
      <c r="L15" s="28" t="s">
        <v>10261</v>
      </c>
      <c r="M15" s="28" t="s">
        <v>10348</v>
      </c>
      <c r="N15" s="28" t="s">
        <v>10263</v>
      </c>
      <c r="O15" s="29" t="str">
        <f t="array" ref="O15">IFERROR(XLOOKUP(A15, '2_Capability_Map'!$C$2:$C$200, '2_Capability_Map'!$M$2:$M$200, "Active"), "Active")</f>
        <v>Active</v>
      </c>
    </row>
    <row r="16" ht="279.75" customHeight="1">
      <c r="A16" s="28" t="s">
        <v>396</v>
      </c>
      <c r="B16" s="28" t="s">
        <v>397</v>
      </c>
      <c r="C16" s="28" t="s">
        <v>304</v>
      </c>
      <c r="D16" s="28" t="s">
        <v>367</v>
      </c>
      <c r="E16" s="28" t="s">
        <v>10349</v>
      </c>
      <c r="F16" s="28" t="s">
        <v>10350</v>
      </c>
      <c r="G16" s="28" t="s">
        <v>10351</v>
      </c>
      <c r="H16" s="28" t="s">
        <v>10352</v>
      </c>
      <c r="I16" s="28" t="s">
        <v>10353</v>
      </c>
      <c r="J16" s="31" t="s">
        <v>10354</v>
      </c>
      <c r="K16" s="28"/>
      <c r="L16" s="28" t="s">
        <v>10261</v>
      </c>
      <c r="M16" s="28" t="s">
        <v>10355</v>
      </c>
      <c r="N16" s="28" t="s">
        <v>10263</v>
      </c>
      <c r="O16" s="29" t="str">
        <f t="array" ref="O16">IFERROR(XLOOKUP(A16, '2_Capability_Map'!$C$2:$C$200, '2_Capability_Map'!$M$2:$M$200, "Active"), "Active")</f>
        <v>Active</v>
      </c>
    </row>
    <row r="17" ht="279.75" customHeight="1">
      <c r="A17" s="28" t="s">
        <v>401</v>
      </c>
      <c r="B17" s="28" t="s">
        <v>402</v>
      </c>
      <c r="C17" s="28" t="s">
        <v>304</v>
      </c>
      <c r="D17" s="28" t="s">
        <v>367</v>
      </c>
      <c r="E17" s="28" t="s">
        <v>10356</v>
      </c>
      <c r="F17" s="28" t="s">
        <v>10357</v>
      </c>
      <c r="G17" s="28" t="s">
        <v>10358</v>
      </c>
      <c r="H17" s="28" t="s">
        <v>10359</v>
      </c>
      <c r="I17" s="28" t="s">
        <v>10360</v>
      </c>
      <c r="J17" s="31" t="s">
        <v>10361</v>
      </c>
      <c r="K17" s="28"/>
      <c r="L17" s="28" t="s">
        <v>10261</v>
      </c>
      <c r="M17" s="28" t="s">
        <v>10362</v>
      </c>
      <c r="N17" s="28" t="s">
        <v>10263</v>
      </c>
      <c r="O17" s="29" t="str">
        <f t="array" ref="O17">IFERROR(XLOOKUP(A17, '2_Capability_Map'!$C$2:$C$200, '2_Capability_Map'!$M$2:$M$200, "Active"), "Active")</f>
        <v>Active</v>
      </c>
    </row>
    <row r="18" ht="279.75" customHeight="1">
      <c r="A18" s="28" t="s">
        <v>407</v>
      </c>
      <c r="B18" s="28" t="s">
        <v>408</v>
      </c>
      <c r="C18" s="28" t="s">
        <v>304</v>
      </c>
      <c r="D18" s="28" t="s">
        <v>406</v>
      </c>
      <c r="E18" s="28" t="s">
        <v>10363</v>
      </c>
      <c r="F18" s="28" t="s">
        <v>10364</v>
      </c>
      <c r="G18" s="28" t="s">
        <v>10365</v>
      </c>
      <c r="H18" s="28" t="s">
        <v>10366</v>
      </c>
      <c r="I18" s="28" t="s">
        <v>10367</v>
      </c>
      <c r="J18" s="31" t="s">
        <v>10368</v>
      </c>
      <c r="K18" s="28"/>
      <c r="L18" s="28" t="s">
        <v>10261</v>
      </c>
      <c r="M18" s="28" t="s">
        <v>10369</v>
      </c>
      <c r="N18" s="28" t="s">
        <v>10263</v>
      </c>
      <c r="O18" s="29" t="str">
        <f t="array" ref="O18">IFERROR(XLOOKUP(A18, '2_Capability_Map'!$C$2:$C$200, '2_Capability_Map'!$M$2:$M$200, "Active"), "Active")</f>
        <v>Active</v>
      </c>
    </row>
    <row r="19" ht="279.75" customHeight="1">
      <c r="A19" s="28" t="s">
        <v>415</v>
      </c>
      <c r="B19" s="28" t="s">
        <v>416</v>
      </c>
      <c r="C19" s="28" t="s">
        <v>304</v>
      </c>
      <c r="D19" s="28" t="s">
        <v>406</v>
      </c>
      <c r="E19" s="28" t="s">
        <v>10370</v>
      </c>
      <c r="F19" s="28" t="s">
        <v>10371</v>
      </c>
      <c r="G19" s="28" t="s">
        <v>10372</v>
      </c>
      <c r="H19" s="28" t="s">
        <v>10373</v>
      </c>
      <c r="I19" s="28" t="s">
        <v>10374</v>
      </c>
      <c r="J19" s="31" t="s">
        <v>10375</v>
      </c>
      <c r="K19" s="28"/>
      <c r="L19" s="28" t="s">
        <v>10261</v>
      </c>
      <c r="M19" s="28" t="s">
        <v>10376</v>
      </c>
      <c r="N19" s="28" t="s">
        <v>10263</v>
      </c>
      <c r="O19" s="29" t="str">
        <f t="array" ref="O19">IFERROR(XLOOKUP(A19, '2_Capability_Map'!$C$2:$C$200, '2_Capability_Map'!$M$2:$M$200, "Active"), "Active")</f>
        <v>Active</v>
      </c>
    </row>
    <row r="20" ht="279.75" customHeight="1">
      <c r="A20" s="28" t="s">
        <v>420</v>
      </c>
      <c r="B20" s="28" t="s">
        <v>421</v>
      </c>
      <c r="C20" s="28" t="s">
        <v>304</v>
      </c>
      <c r="D20" s="28" t="s">
        <v>406</v>
      </c>
      <c r="E20" s="28" t="s">
        <v>10377</v>
      </c>
      <c r="F20" s="28" t="s">
        <v>10378</v>
      </c>
      <c r="G20" s="28" t="s">
        <v>10379</v>
      </c>
      <c r="H20" s="28" t="s">
        <v>10380</v>
      </c>
      <c r="I20" s="28" t="s">
        <v>10381</v>
      </c>
      <c r="J20" s="28" t="s">
        <v>10327</v>
      </c>
      <c r="K20" s="28"/>
      <c r="L20" s="28" t="s">
        <v>10261</v>
      </c>
      <c r="M20" s="28" t="s">
        <v>10382</v>
      </c>
      <c r="N20" s="28" t="s">
        <v>10263</v>
      </c>
      <c r="O20" s="29" t="str">
        <f t="array" ref="O20">IFERROR(XLOOKUP(A20, '2_Capability_Map'!$C$2:$C$200, '2_Capability_Map'!$M$2:$M$200, "Active"), "Active")</f>
        <v>Active</v>
      </c>
    </row>
    <row r="21" ht="279.75" customHeight="1">
      <c r="A21" s="28" t="s">
        <v>425</v>
      </c>
      <c r="B21" s="28" t="s">
        <v>426</v>
      </c>
      <c r="C21" s="28" t="s">
        <v>304</v>
      </c>
      <c r="D21" s="28" t="s">
        <v>406</v>
      </c>
      <c r="E21" s="28" t="s">
        <v>10383</v>
      </c>
      <c r="F21" s="28" t="s">
        <v>10384</v>
      </c>
      <c r="G21" s="28" t="s">
        <v>10385</v>
      </c>
      <c r="H21" s="28" t="s">
        <v>10386</v>
      </c>
      <c r="I21" s="28" t="s">
        <v>10387</v>
      </c>
      <c r="J21" s="31" t="s">
        <v>10368</v>
      </c>
      <c r="K21" s="28"/>
      <c r="L21" s="28" t="s">
        <v>10261</v>
      </c>
      <c r="M21" s="28" t="s">
        <v>10388</v>
      </c>
      <c r="N21" s="28" t="s">
        <v>10263</v>
      </c>
      <c r="O21" s="29" t="str">
        <f t="array" ref="O21">IFERROR(XLOOKUP(A21, '2_Capability_Map'!$C$2:$C$200, '2_Capability_Map'!$M$2:$M$200, "Active"), "Active")</f>
        <v>Active</v>
      </c>
    </row>
    <row r="22" ht="279.75" customHeight="1">
      <c r="A22" s="28" t="s">
        <v>431</v>
      </c>
      <c r="B22" s="28" t="s">
        <v>432</v>
      </c>
      <c r="C22" s="28" t="s">
        <v>304</v>
      </c>
      <c r="D22" s="28" t="s">
        <v>430</v>
      </c>
      <c r="E22" s="28" t="s">
        <v>10389</v>
      </c>
      <c r="F22" s="28" t="s">
        <v>10390</v>
      </c>
      <c r="G22" s="28" t="s">
        <v>10391</v>
      </c>
      <c r="H22" s="28" t="s">
        <v>10392</v>
      </c>
      <c r="I22" s="28" t="s">
        <v>10393</v>
      </c>
      <c r="J22" s="31" t="s">
        <v>10269</v>
      </c>
      <c r="K22" s="28"/>
      <c r="L22" s="28" t="s">
        <v>10261</v>
      </c>
      <c r="M22" s="28" t="s">
        <v>10394</v>
      </c>
      <c r="N22" s="28" t="s">
        <v>10263</v>
      </c>
      <c r="O22" s="29" t="str">
        <f t="array" ref="O22">IFERROR(XLOOKUP(A22, '2_Capability_Map'!$C$2:$C$200, '2_Capability_Map'!$M$2:$M$200, "Active"), "Active")</f>
        <v>Active</v>
      </c>
    </row>
    <row r="23" ht="279.75" customHeight="1">
      <c r="A23" s="28" t="s">
        <v>439</v>
      </c>
      <c r="B23" s="28" t="s">
        <v>440</v>
      </c>
      <c r="C23" s="28" t="s">
        <v>304</v>
      </c>
      <c r="D23" s="28" t="s">
        <v>430</v>
      </c>
      <c r="E23" s="28" t="s">
        <v>10395</v>
      </c>
      <c r="F23" s="28" t="s">
        <v>10396</v>
      </c>
      <c r="G23" s="28" t="s">
        <v>10397</v>
      </c>
      <c r="H23" s="28" t="s">
        <v>10398</v>
      </c>
      <c r="I23" s="28" t="s">
        <v>10399</v>
      </c>
      <c r="J23" s="31" t="s">
        <v>10400</v>
      </c>
      <c r="K23" s="28"/>
      <c r="L23" s="28" t="s">
        <v>10261</v>
      </c>
      <c r="M23" s="28" t="s">
        <v>10401</v>
      </c>
      <c r="N23" s="28" t="s">
        <v>10263</v>
      </c>
      <c r="O23" s="29" t="str">
        <f t="array" ref="O23">IFERROR(XLOOKUP(A23, '2_Capability_Map'!$C$2:$C$200, '2_Capability_Map'!$M$2:$M$200, "Active"), "Active")</f>
        <v>Active</v>
      </c>
    </row>
    <row r="24" ht="279.75" customHeight="1">
      <c r="A24" s="28" t="s">
        <v>444</v>
      </c>
      <c r="B24" s="28" t="s">
        <v>445</v>
      </c>
      <c r="C24" s="28" t="s">
        <v>304</v>
      </c>
      <c r="D24" s="28" t="s">
        <v>430</v>
      </c>
      <c r="E24" s="28" t="s">
        <v>10402</v>
      </c>
      <c r="F24" s="28" t="s">
        <v>10403</v>
      </c>
      <c r="G24" s="28" t="s">
        <v>10404</v>
      </c>
      <c r="H24" s="28" t="s">
        <v>10405</v>
      </c>
      <c r="I24" s="28" t="s">
        <v>10406</v>
      </c>
      <c r="J24" s="31" t="s">
        <v>10269</v>
      </c>
      <c r="K24" s="28"/>
      <c r="L24" s="28" t="s">
        <v>10261</v>
      </c>
      <c r="M24" s="28" t="s">
        <v>10407</v>
      </c>
      <c r="N24" s="28" t="s">
        <v>10263</v>
      </c>
      <c r="O24" s="29" t="str">
        <f t="array" ref="O24">IFERROR(XLOOKUP(A24, '2_Capability_Map'!$C$2:$C$200, '2_Capability_Map'!$M$2:$M$200, "Active"), "Active")</f>
        <v>Active</v>
      </c>
    </row>
    <row r="25" ht="279.75" customHeight="1">
      <c r="A25" s="28" t="s">
        <v>450</v>
      </c>
      <c r="B25" s="28" t="s">
        <v>451</v>
      </c>
      <c r="C25" s="28" t="s">
        <v>304</v>
      </c>
      <c r="D25" s="28" t="s">
        <v>430</v>
      </c>
      <c r="E25" s="28" t="s">
        <v>10408</v>
      </c>
      <c r="F25" s="28" t="s">
        <v>10409</v>
      </c>
      <c r="G25" s="28" t="s">
        <v>10410</v>
      </c>
      <c r="H25" s="28" t="s">
        <v>10411</v>
      </c>
      <c r="I25" s="28" t="s">
        <v>10412</v>
      </c>
      <c r="J25" s="31" t="s">
        <v>10269</v>
      </c>
      <c r="K25" s="28"/>
      <c r="L25" s="28" t="s">
        <v>10261</v>
      </c>
      <c r="M25" s="28" t="s">
        <v>10413</v>
      </c>
      <c r="N25" s="28" t="s">
        <v>10263</v>
      </c>
      <c r="O25" s="29" t="str">
        <f t="array" ref="O25">IFERROR(XLOOKUP(A25, '2_Capability_Map'!$C$2:$C$200, '2_Capability_Map'!$M$2:$M$200, "Active"), "Active")</f>
        <v>Active</v>
      </c>
    </row>
    <row r="26" ht="279.75" customHeight="1">
      <c r="A26" s="28" t="s">
        <v>455</v>
      </c>
      <c r="B26" s="28" t="s">
        <v>456</v>
      </c>
      <c r="C26" s="28" t="s">
        <v>304</v>
      </c>
      <c r="D26" s="28" t="s">
        <v>430</v>
      </c>
      <c r="E26" s="28" t="s">
        <v>10414</v>
      </c>
      <c r="F26" s="28" t="s">
        <v>10415</v>
      </c>
      <c r="G26" s="28" t="s">
        <v>10416</v>
      </c>
      <c r="H26" s="28" t="s">
        <v>10417</v>
      </c>
      <c r="I26" s="28" t="s">
        <v>10418</v>
      </c>
      <c r="J26" s="31" t="s">
        <v>10269</v>
      </c>
      <c r="K26" s="28"/>
      <c r="L26" s="28" t="s">
        <v>10261</v>
      </c>
      <c r="M26" s="28" t="s">
        <v>10419</v>
      </c>
      <c r="N26" s="28" t="s">
        <v>10263</v>
      </c>
      <c r="O26" s="29" t="str">
        <f t="array" ref="O26">IFERROR(XLOOKUP(A26, '2_Capability_Map'!$C$2:$C$200, '2_Capability_Map'!$M$2:$M$200, "Active"), "Active")</f>
        <v>Active</v>
      </c>
    </row>
    <row r="27" ht="279.75" customHeight="1">
      <c r="A27" s="28" t="s">
        <v>461</v>
      </c>
      <c r="B27" s="28" t="s">
        <v>462</v>
      </c>
      <c r="C27" s="28" t="s">
        <v>304</v>
      </c>
      <c r="D27" s="28" t="s">
        <v>460</v>
      </c>
      <c r="E27" s="28" t="s">
        <v>10420</v>
      </c>
      <c r="F27" s="28" t="s">
        <v>10421</v>
      </c>
      <c r="G27" s="28" t="s">
        <v>10422</v>
      </c>
      <c r="H27" s="28" t="s">
        <v>10423</v>
      </c>
      <c r="I27" s="28" t="s">
        <v>10424</v>
      </c>
      <c r="J27" s="31" t="s">
        <v>10425</v>
      </c>
      <c r="K27" s="28"/>
      <c r="L27" s="28" t="s">
        <v>10261</v>
      </c>
      <c r="M27" s="28" t="s">
        <v>10426</v>
      </c>
      <c r="N27" s="28" t="s">
        <v>10263</v>
      </c>
      <c r="O27" s="29" t="str">
        <f t="array" ref="O27">IFERROR(XLOOKUP(A27, '2_Capability_Map'!$C$2:$C$200, '2_Capability_Map'!$M$2:$M$200, "Active"), "Active")</f>
        <v>Active</v>
      </c>
    </row>
    <row r="28" ht="279.75" customHeight="1">
      <c r="A28" s="28" t="s">
        <v>469</v>
      </c>
      <c r="B28" s="28" t="s">
        <v>470</v>
      </c>
      <c r="C28" s="28" t="s">
        <v>304</v>
      </c>
      <c r="D28" s="28" t="s">
        <v>460</v>
      </c>
      <c r="E28" s="28" t="s">
        <v>10427</v>
      </c>
      <c r="F28" s="28" t="s">
        <v>10428</v>
      </c>
      <c r="G28" s="28" t="s">
        <v>10429</v>
      </c>
      <c r="H28" s="28" t="s">
        <v>10430</v>
      </c>
      <c r="I28" s="28" t="s">
        <v>10431</v>
      </c>
      <c r="J28" s="31" t="s">
        <v>10432</v>
      </c>
      <c r="K28" s="28"/>
      <c r="L28" s="28" t="s">
        <v>10261</v>
      </c>
      <c r="M28" s="28" t="s">
        <v>10433</v>
      </c>
      <c r="N28" s="28" t="s">
        <v>10263</v>
      </c>
      <c r="O28" s="29" t="str">
        <f t="array" ref="O28">IFERROR(XLOOKUP(A28, '2_Capability_Map'!$C$2:$C$200, '2_Capability_Map'!$M$2:$M$200, "Active"), "Active")</f>
        <v>Active</v>
      </c>
    </row>
    <row r="29" ht="279.75" customHeight="1">
      <c r="A29" s="28" t="s">
        <v>474</v>
      </c>
      <c r="B29" s="28" t="s">
        <v>475</v>
      </c>
      <c r="C29" s="28" t="s">
        <v>304</v>
      </c>
      <c r="D29" s="28" t="s">
        <v>460</v>
      </c>
      <c r="E29" s="28" t="s">
        <v>10434</v>
      </c>
      <c r="F29" s="28" t="s">
        <v>10435</v>
      </c>
      <c r="G29" s="28" t="s">
        <v>10436</v>
      </c>
      <c r="H29" s="28" t="s">
        <v>10437</v>
      </c>
      <c r="I29" s="28" t="s">
        <v>10438</v>
      </c>
      <c r="J29" s="28" t="s">
        <v>10327</v>
      </c>
      <c r="K29" s="28"/>
      <c r="L29" s="28" t="s">
        <v>10261</v>
      </c>
      <c r="M29" s="28" t="s">
        <v>10439</v>
      </c>
      <c r="N29" s="28" t="s">
        <v>10263</v>
      </c>
      <c r="O29" s="29" t="str">
        <f t="array" ref="O29">IFERROR(XLOOKUP(A29, '2_Capability_Map'!$C$2:$C$200, '2_Capability_Map'!$M$2:$M$200, "Active"), "Active")</f>
        <v>Active</v>
      </c>
    </row>
    <row r="30" ht="279.75" customHeight="1">
      <c r="A30" s="28" t="s">
        <v>479</v>
      </c>
      <c r="B30" s="28" t="s">
        <v>480</v>
      </c>
      <c r="C30" s="28" t="s">
        <v>304</v>
      </c>
      <c r="D30" s="28" t="s">
        <v>460</v>
      </c>
      <c r="E30" s="28" t="s">
        <v>10440</v>
      </c>
      <c r="F30" s="28" t="s">
        <v>10441</v>
      </c>
      <c r="G30" s="28" t="s">
        <v>10442</v>
      </c>
      <c r="H30" s="28" t="s">
        <v>10443</v>
      </c>
      <c r="I30" s="28" t="s">
        <v>10444</v>
      </c>
      <c r="J30" s="28" t="s">
        <v>10445</v>
      </c>
      <c r="K30" s="28"/>
      <c r="L30" s="28" t="s">
        <v>10261</v>
      </c>
      <c r="M30" s="28" t="s">
        <v>10446</v>
      </c>
      <c r="N30" s="28" t="s">
        <v>10263</v>
      </c>
      <c r="O30" s="29" t="str">
        <f t="array" ref="O30">IFERROR(XLOOKUP(A30, '2_Capability_Map'!$C$2:$C$200, '2_Capability_Map'!$M$2:$M$200, "Active"), "Active")</f>
        <v>Active</v>
      </c>
    </row>
    <row r="31" ht="279.75" customHeight="1">
      <c r="A31" s="28" t="s">
        <v>484</v>
      </c>
      <c r="B31" s="28" t="s">
        <v>485</v>
      </c>
      <c r="C31" s="28" t="s">
        <v>304</v>
      </c>
      <c r="D31" s="28" t="s">
        <v>460</v>
      </c>
      <c r="E31" s="28" t="s">
        <v>10447</v>
      </c>
      <c r="F31" s="28" t="s">
        <v>10448</v>
      </c>
      <c r="G31" s="28" t="s">
        <v>10449</v>
      </c>
      <c r="H31" s="28" t="s">
        <v>10450</v>
      </c>
      <c r="I31" s="28" t="s">
        <v>10451</v>
      </c>
      <c r="J31" s="28" t="s">
        <v>10445</v>
      </c>
      <c r="K31" s="28"/>
      <c r="L31" s="28" t="s">
        <v>10261</v>
      </c>
      <c r="M31" s="28" t="s">
        <v>10452</v>
      </c>
      <c r="N31" s="28" t="s">
        <v>10263</v>
      </c>
      <c r="O31" s="29" t="str">
        <f t="array" ref="O31">IFERROR(XLOOKUP(A31, '2_Capability_Map'!$C$2:$C$200, '2_Capability_Map'!$M$2:$M$200, "Active"), "Active")</f>
        <v>Active</v>
      </c>
    </row>
    <row r="32" ht="279.75" customHeight="1">
      <c r="A32" s="28" t="s">
        <v>490</v>
      </c>
      <c r="B32" s="28" t="s">
        <v>491</v>
      </c>
      <c r="C32" s="28" t="s">
        <v>304</v>
      </c>
      <c r="D32" s="28" t="s">
        <v>489</v>
      </c>
      <c r="E32" s="28" t="s">
        <v>10453</v>
      </c>
      <c r="F32" s="28" t="s">
        <v>10454</v>
      </c>
      <c r="G32" s="28" t="s">
        <v>10455</v>
      </c>
      <c r="H32" s="28" t="s">
        <v>10456</v>
      </c>
      <c r="I32" s="28" t="s">
        <v>10457</v>
      </c>
      <c r="J32" s="31" t="s">
        <v>10458</v>
      </c>
      <c r="K32" s="28"/>
      <c r="L32" s="28" t="s">
        <v>10261</v>
      </c>
      <c r="M32" s="31" t="s">
        <v>10459</v>
      </c>
      <c r="N32" s="28" t="s">
        <v>10263</v>
      </c>
      <c r="O32" s="29" t="str">
        <f t="array" ref="O32">IFERROR(XLOOKUP(A32, '2_Capability_Map'!$C$2:$C$200, '2_Capability_Map'!$M$2:$M$200, "Active"), "Active")</f>
        <v>Active</v>
      </c>
    </row>
    <row r="33" ht="279.75" customHeight="1">
      <c r="A33" s="28" t="s">
        <v>498</v>
      </c>
      <c r="B33" s="28" t="s">
        <v>499</v>
      </c>
      <c r="C33" s="28" t="s">
        <v>304</v>
      </c>
      <c r="D33" s="28" t="s">
        <v>489</v>
      </c>
      <c r="E33" s="28" t="s">
        <v>10460</v>
      </c>
      <c r="F33" s="28" t="s">
        <v>10461</v>
      </c>
      <c r="G33" s="28" t="s">
        <v>10462</v>
      </c>
      <c r="H33" s="28" t="s">
        <v>10463</v>
      </c>
      <c r="I33" s="28" t="s">
        <v>10464</v>
      </c>
      <c r="J33" s="31" t="s">
        <v>10465</v>
      </c>
      <c r="K33" s="28"/>
      <c r="L33" s="28" t="s">
        <v>10261</v>
      </c>
      <c r="M33" s="31" t="s">
        <v>10466</v>
      </c>
      <c r="N33" s="28" t="s">
        <v>10263</v>
      </c>
      <c r="O33" s="29" t="str">
        <f t="array" ref="O33">IFERROR(XLOOKUP(A33, '2_Capability_Map'!$C$2:$C$200, '2_Capability_Map'!$M$2:$M$200, "Active"), "Active")</f>
        <v>Active</v>
      </c>
    </row>
    <row r="34" ht="279.75" customHeight="1">
      <c r="A34" s="28" t="s">
        <v>503</v>
      </c>
      <c r="B34" s="28" t="s">
        <v>504</v>
      </c>
      <c r="C34" s="28" t="s">
        <v>304</v>
      </c>
      <c r="D34" s="28" t="s">
        <v>489</v>
      </c>
      <c r="E34" s="28" t="s">
        <v>10467</v>
      </c>
      <c r="F34" s="28" t="s">
        <v>10468</v>
      </c>
      <c r="G34" s="28" t="s">
        <v>10469</v>
      </c>
      <c r="H34" s="28" t="s">
        <v>10470</v>
      </c>
      <c r="I34" s="28" t="s">
        <v>10471</v>
      </c>
      <c r="J34" s="28" t="s">
        <v>10445</v>
      </c>
      <c r="K34" s="28"/>
      <c r="L34" s="28" t="s">
        <v>10261</v>
      </c>
      <c r="M34" s="31" t="s">
        <v>10472</v>
      </c>
      <c r="N34" s="28" t="s">
        <v>10263</v>
      </c>
      <c r="O34" s="29" t="str">
        <f t="array" ref="O34">IFERROR(XLOOKUP(A34, '2_Capability_Map'!$C$2:$C$200, '2_Capability_Map'!$M$2:$M$200, "Active"), "Active")</f>
        <v>Active</v>
      </c>
    </row>
    <row r="35" ht="279.75" customHeight="1">
      <c r="A35" s="28" t="s">
        <v>508</v>
      </c>
      <c r="B35" s="28" t="s">
        <v>509</v>
      </c>
      <c r="C35" s="28" t="s">
        <v>304</v>
      </c>
      <c r="D35" s="28" t="s">
        <v>489</v>
      </c>
      <c r="E35" s="28" t="s">
        <v>10473</v>
      </c>
      <c r="F35" s="28" t="s">
        <v>10474</v>
      </c>
      <c r="G35" s="28" t="s">
        <v>10475</v>
      </c>
      <c r="H35" s="28" t="s">
        <v>10476</v>
      </c>
      <c r="I35" s="28" t="s">
        <v>10477</v>
      </c>
      <c r="J35" s="31" t="s">
        <v>10478</v>
      </c>
      <c r="K35" s="28"/>
      <c r="L35" s="28" t="s">
        <v>10261</v>
      </c>
      <c r="M35" s="31" t="s">
        <v>10479</v>
      </c>
      <c r="N35" s="28" t="s">
        <v>10263</v>
      </c>
      <c r="O35" s="29" t="str">
        <f t="array" ref="O35">IFERROR(XLOOKUP(A35, '2_Capability_Map'!$C$2:$C$200, '2_Capability_Map'!$M$2:$M$200, "Active"), "Active")</f>
        <v>Active</v>
      </c>
    </row>
    <row r="36" ht="279.75" customHeight="1">
      <c r="A36" s="28" t="s">
        <v>514</v>
      </c>
      <c r="B36" s="28" t="s">
        <v>515</v>
      </c>
      <c r="C36" s="28" t="s">
        <v>304</v>
      </c>
      <c r="D36" s="28" t="s">
        <v>513</v>
      </c>
      <c r="E36" s="28" t="s">
        <v>10480</v>
      </c>
      <c r="F36" s="28" t="s">
        <v>10481</v>
      </c>
      <c r="G36" s="28" t="s">
        <v>10482</v>
      </c>
      <c r="H36" s="28" t="s">
        <v>10483</v>
      </c>
      <c r="I36" s="28" t="s">
        <v>10484</v>
      </c>
      <c r="J36" s="31" t="s">
        <v>10260</v>
      </c>
      <c r="K36" s="28"/>
      <c r="L36" s="28" t="s">
        <v>10261</v>
      </c>
      <c r="M36" s="31" t="s">
        <v>10485</v>
      </c>
      <c r="N36" s="28" t="s">
        <v>10263</v>
      </c>
      <c r="O36" s="29" t="str">
        <f t="array" ref="O36">IFERROR(XLOOKUP(A36, '2_Capability_Map'!$C$2:$C$200, '2_Capability_Map'!$M$2:$M$200, "Active"), "Active")</f>
        <v>Active</v>
      </c>
    </row>
    <row r="37" ht="279.75" customHeight="1">
      <c r="A37" s="28" t="s">
        <v>522</v>
      </c>
      <c r="B37" s="28" t="s">
        <v>523</v>
      </c>
      <c r="C37" s="28" t="s">
        <v>304</v>
      </c>
      <c r="D37" s="28" t="s">
        <v>513</v>
      </c>
      <c r="E37" s="28" t="s">
        <v>10486</v>
      </c>
      <c r="F37" s="28" t="s">
        <v>10487</v>
      </c>
      <c r="G37" s="28" t="s">
        <v>10488</v>
      </c>
      <c r="H37" s="28" t="s">
        <v>10489</v>
      </c>
      <c r="I37" s="28" t="s">
        <v>10490</v>
      </c>
      <c r="J37" s="31" t="s">
        <v>10269</v>
      </c>
      <c r="K37" s="28"/>
      <c r="L37" s="28" t="s">
        <v>10261</v>
      </c>
      <c r="M37" s="31" t="s">
        <v>10491</v>
      </c>
      <c r="N37" s="28" t="s">
        <v>10263</v>
      </c>
      <c r="O37" s="29" t="str">
        <f t="array" ref="O37">IFERROR(XLOOKUP(A37, '2_Capability_Map'!$C$2:$C$200, '2_Capability_Map'!$M$2:$M$200, "Active"), "Active")</f>
        <v>Active</v>
      </c>
    </row>
    <row r="38" ht="279.75" customHeight="1">
      <c r="A38" s="28" t="s">
        <v>527</v>
      </c>
      <c r="B38" s="28" t="s">
        <v>528</v>
      </c>
      <c r="C38" s="28" t="s">
        <v>304</v>
      </c>
      <c r="D38" s="28" t="s">
        <v>513</v>
      </c>
      <c r="E38" s="28" t="s">
        <v>10492</v>
      </c>
      <c r="F38" s="28" t="s">
        <v>10493</v>
      </c>
      <c r="G38" s="28" t="s">
        <v>10494</v>
      </c>
      <c r="H38" s="28" t="s">
        <v>10495</v>
      </c>
      <c r="I38" s="28" t="s">
        <v>10496</v>
      </c>
      <c r="J38" s="31" t="s">
        <v>10497</v>
      </c>
      <c r="K38" s="28"/>
      <c r="L38" s="28" t="s">
        <v>10261</v>
      </c>
      <c r="M38" s="31" t="s">
        <v>10498</v>
      </c>
      <c r="N38" s="28" t="s">
        <v>10263</v>
      </c>
      <c r="O38" s="29" t="str">
        <f t="array" ref="O38">IFERROR(XLOOKUP(A38, '2_Capability_Map'!$C$2:$C$200, '2_Capability_Map'!$M$2:$M$200, "Active"), "Active")</f>
        <v>Active</v>
      </c>
    </row>
    <row r="39" ht="279.75" customHeight="1">
      <c r="A39" s="28" t="s">
        <v>532</v>
      </c>
      <c r="B39" s="28" t="s">
        <v>533</v>
      </c>
      <c r="C39" s="28" t="s">
        <v>304</v>
      </c>
      <c r="D39" s="28" t="s">
        <v>513</v>
      </c>
      <c r="E39" s="28" t="s">
        <v>10499</v>
      </c>
      <c r="F39" s="28" t="s">
        <v>10500</v>
      </c>
      <c r="G39" s="28" t="s">
        <v>10501</v>
      </c>
      <c r="H39" s="28" t="s">
        <v>10502</v>
      </c>
      <c r="I39" s="28" t="s">
        <v>10503</v>
      </c>
      <c r="J39" s="31" t="s">
        <v>10269</v>
      </c>
      <c r="K39" s="28"/>
      <c r="L39" s="28" t="s">
        <v>10261</v>
      </c>
      <c r="M39" s="31" t="s">
        <v>10504</v>
      </c>
      <c r="N39" s="28" t="s">
        <v>10263</v>
      </c>
      <c r="O39" s="29" t="str">
        <f t="array" ref="O39">IFERROR(XLOOKUP(A39, '2_Capability_Map'!$C$2:$C$200, '2_Capability_Map'!$M$2:$M$200, "Active"), "Active")</f>
        <v>Active</v>
      </c>
    </row>
    <row r="40" ht="279.75" customHeight="1">
      <c r="A40" s="28" t="s">
        <v>539</v>
      </c>
      <c r="B40" s="28" t="s">
        <v>540</v>
      </c>
      <c r="C40" s="28" t="s">
        <v>537</v>
      </c>
      <c r="D40" s="28" t="s">
        <v>538</v>
      </c>
      <c r="E40" s="28" t="s">
        <v>10505</v>
      </c>
      <c r="F40" s="28" t="s">
        <v>10506</v>
      </c>
      <c r="G40" s="28" t="s">
        <v>10507</v>
      </c>
      <c r="H40" s="28" t="s">
        <v>10508</v>
      </c>
      <c r="I40" s="28" t="s">
        <v>10509</v>
      </c>
      <c r="J40" s="31" t="s">
        <v>10510</v>
      </c>
      <c r="K40" s="28"/>
      <c r="L40" s="28" t="s">
        <v>10511</v>
      </c>
      <c r="M40" s="28" t="s">
        <v>10512</v>
      </c>
      <c r="N40" s="28" t="s">
        <v>10513</v>
      </c>
      <c r="O40" s="29" t="str">
        <f t="array" ref="O40">IFERROR(XLOOKUP(A40, '2_Capability_Map'!$C$2:$C$200, '2_Capability_Map'!$M$2:$M$200, "Active"), "Active")</f>
        <v>Active</v>
      </c>
    </row>
    <row r="41" ht="279.75" customHeight="1">
      <c r="A41" s="28" t="s">
        <v>547</v>
      </c>
      <c r="B41" s="28" t="s">
        <v>548</v>
      </c>
      <c r="C41" s="28" t="s">
        <v>537</v>
      </c>
      <c r="D41" s="28" t="s">
        <v>538</v>
      </c>
      <c r="E41" s="28" t="s">
        <v>10514</v>
      </c>
      <c r="F41" s="28" t="s">
        <v>10515</v>
      </c>
      <c r="G41" s="28" t="s">
        <v>10516</v>
      </c>
      <c r="H41" s="28" t="s">
        <v>10517</v>
      </c>
      <c r="I41" s="28" t="s">
        <v>10518</v>
      </c>
      <c r="J41" s="31" t="s">
        <v>10519</v>
      </c>
      <c r="K41" s="28"/>
      <c r="L41" s="28" t="s">
        <v>10511</v>
      </c>
      <c r="M41" s="28" t="s">
        <v>10520</v>
      </c>
      <c r="N41" s="28" t="s">
        <v>10513</v>
      </c>
      <c r="O41" s="29" t="str">
        <f t="array" ref="O41">IFERROR(XLOOKUP(A41, '2_Capability_Map'!$C$2:$C$200, '2_Capability_Map'!$M$2:$M$200, "Active"), "Active")</f>
        <v>Active</v>
      </c>
    </row>
    <row r="42" ht="279.75" customHeight="1">
      <c r="A42" s="28" t="s">
        <v>552</v>
      </c>
      <c r="B42" s="28" t="s">
        <v>553</v>
      </c>
      <c r="C42" s="28" t="s">
        <v>537</v>
      </c>
      <c r="D42" s="28" t="s">
        <v>538</v>
      </c>
      <c r="E42" s="28" t="s">
        <v>10521</v>
      </c>
      <c r="F42" s="28" t="s">
        <v>10522</v>
      </c>
      <c r="G42" s="28" t="s">
        <v>10523</v>
      </c>
      <c r="H42" s="28" t="s">
        <v>10524</v>
      </c>
      <c r="I42" s="28" t="s">
        <v>10525</v>
      </c>
      <c r="J42" s="31" t="s">
        <v>10519</v>
      </c>
      <c r="K42" s="28"/>
      <c r="L42" s="28" t="s">
        <v>10511</v>
      </c>
      <c r="M42" s="28" t="s">
        <v>10526</v>
      </c>
      <c r="N42" s="28" t="s">
        <v>10513</v>
      </c>
      <c r="O42" s="29" t="str">
        <f t="array" ref="O42">IFERROR(XLOOKUP(A42, '2_Capability_Map'!$C$2:$C$200, '2_Capability_Map'!$M$2:$M$200, "Active"), "Active")</f>
        <v>Active</v>
      </c>
    </row>
    <row r="43" ht="279.75" customHeight="1">
      <c r="A43" s="28" t="s">
        <v>557</v>
      </c>
      <c r="B43" s="28" t="s">
        <v>558</v>
      </c>
      <c r="C43" s="28" t="s">
        <v>537</v>
      </c>
      <c r="D43" s="28" t="s">
        <v>538</v>
      </c>
      <c r="E43" s="28" t="s">
        <v>10527</v>
      </c>
      <c r="F43" s="28" t="s">
        <v>10528</v>
      </c>
      <c r="G43" s="28" t="s">
        <v>10529</v>
      </c>
      <c r="H43" s="28" t="s">
        <v>10530</v>
      </c>
      <c r="I43" s="28" t="s">
        <v>10531</v>
      </c>
      <c r="J43" s="31" t="s">
        <v>10519</v>
      </c>
      <c r="K43" s="28"/>
      <c r="L43" s="28" t="s">
        <v>10511</v>
      </c>
      <c r="M43" s="28" t="s">
        <v>10532</v>
      </c>
      <c r="N43" s="28" t="s">
        <v>10513</v>
      </c>
      <c r="O43" s="29" t="str">
        <f t="array" ref="O43">IFERROR(XLOOKUP(A43, '2_Capability_Map'!$C$2:$C$200, '2_Capability_Map'!$M$2:$M$200, "Active"), "Active")</f>
        <v>Active</v>
      </c>
    </row>
    <row r="44" ht="279.75" customHeight="1">
      <c r="A44" s="28" t="s">
        <v>562</v>
      </c>
      <c r="B44" s="28" t="s">
        <v>563</v>
      </c>
      <c r="C44" s="28" t="s">
        <v>537</v>
      </c>
      <c r="D44" s="28" t="s">
        <v>538</v>
      </c>
      <c r="E44" s="28" t="s">
        <v>10533</v>
      </c>
      <c r="F44" s="28" t="s">
        <v>10534</v>
      </c>
      <c r="G44" s="28" t="s">
        <v>10535</v>
      </c>
      <c r="H44" s="28" t="s">
        <v>10536</v>
      </c>
      <c r="I44" s="28" t="s">
        <v>10537</v>
      </c>
      <c r="J44" s="31" t="s">
        <v>10538</v>
      </c>
      <c r="K44" s="28"/>
      <c r="L44" s="28" t="s">
        <v>10511</v>
      </c>
      <c r="M44" s="28" t="s">
        <v>10539</v>
      </c>
      <c r="N44" s="28" t="s">
        <v>10513</v>
      </c>
      <c r="O44" s="29" t="str">
        <f t="array" ref="O44">IFERROR(XLOOKUP(A44, '2_Capability_Map'!$C$2:$C$200, '2_Capability_Map'!$M$2:$M$200, "Active"), "Active")</f>
        <v>Active</v>
      </c>
    </row>
    <row r="45" ht="279.75" customHeight="1">
      <c r="A45" s="28" t="s">
        <v>567</v>
      </c>
      <c r="B45" s="28" t="s">
        <v>568</v>
      </c>
      <c r="C45" s="28" t="s">
        <v>537</v>
      </c>
      <c r="D45" s="28" t="s">
        <v>538</v>
      </c>
      <c r="E45" s="28" t="s">
        <v>10540</v>
      </c>
      <c r="F45" s="28" t="s">
        <v>10541</v>
      </c>
      <c r="G45" s="28" t="s">
        <v>10542</v>
      </c>
      <c r="H45" s="28" t="s">
        <v>10543</v>
      </c>
      <c r="I45" s="28" t="s">
        <v>10544</v>
      </c>
      <c r="J45" s="31" t="s">
        <v>10510</v>
      </c>
      <c r="K45" s="28"/>
      <c r="L45" s="28" t="s">
        <v>10511</v>
      </c>
      <c r="M45" s="28" t="s">
        <v>10545</v>
      </c>
      <c r="N45" s="28" t="s">
        <v>10513</v>
      </c>
      <c r="O45" s="29" t="str">
        <f t="array" ref="O45">IFERROR(XLOOKUP(A45, '2_Capability_Map'!$C$2:$C$200, '2_Capability_Map'!$M$2:$M$200, "Active"), "Active")</f>
        <v>Active</v>
      </c>
    </row>
    <row r="46" ht="279.75" customHeight="1">
      <c r="A46" s="28" t="s">
        <v>572</v>
      </c>
      <c r="B46" s="28" t="s">
        <v>573</v>
      </c>
      <c r="C46" s="28" t="s">
        <v>537</v>
      </c>
      <c r="D46" s="28" t="s">
        <v>538</v>
      </c>
      <c r="E46" s="28" t="s">
        <v>10546</v>
      </c>
      <c r="F46" s="28" t="s">
        <v>10547</v>
      </c>
      <c r="G46" s="28" t="s">
        <v>10548</v>
      </c>
      <c r="H46" s="28" t="s">
        <v>10549</v>
      </c>
      <c r="I46" s="28" t="s">
        <v>10550</v>
      </c>
      <c r="J46" s="31" t="s">
        <v>10551</v>
      </c>
      <c r="K46" s="28"/>
      <c r="L46" s="28" t="s">
        <v>10511</v>
      </c>
      <c r="M46" s="28" t="s">
        <v>10552</v>
      </c>
      <c r="N46" s="28" t="s">
        <v>10513</v>
      </c>
      <c r="O46" s="29" t="str">
        <f t="array" ref="O46">IFERROR(XLOOKUP(A46, '2_Capability_Map'!$C$2:$C$200, '2_Capability_Map'!$M$2:$M$200, "Active"), "Active")</f>
        <v>Active</v>
      </c>
    </row>
    <row r="47" ht="279.75" customHeight="1">
      <c r="A47" s="28" t="s">
        <v>577</v>
      </c>
      <c r="B47" s="28" t="s">
        <v>578</v>
      </c>
      <c r="C47" s="28" t="s">
        <v>537</v>
      </c>
      <c r="D47" s="28" t="s">
        <v>538</v>
      </c>
      <c r="E47" s="28" t="s">
        <v>10553</v>
      </c>
      <c r="F47" s="28" t="s">
        <v>10554</v>
      </c>
      <c r="G47" s="28" t="s">
        <v>10555</v>
      </c>
      <c r="H47" s="28" t="s">
        <v>10556</v>
      </c>
      <c r="I47" s="28" t="s">
        <v>10557</v>
      </c>
      <c r="J47" s="31" t="s">
        <v>10558</v>
      </c>
      <c r="K47" s="28"/>
      <c r="L47" s="28" t="s">
        <v>10511</v>
      </c>
      <c r="M47" s="28" t="s">
        <v>10559</v>
      </c>
      <c r="N47" s="28" t="s">
        <v>10513</v>
      </c>
      <c r="O47" s="29" t="str">
        <f t="array" ref="O47">IFERROR(XLOOKUP(A47, '2_Capability_Map'!$C$2:$C$200, '2_Capability_Map'!$M$2:$M$200, "Active"), "Active")</f>
        <v>Active</v>
      </c>
    </row>
    <row r="48" ht="279.75" customHeight="1">
      <c r="A48" s="28" t="s">
        <v>583</v>
      </c>
      <c r="B48" s="28" t="s">
        <v>584</v>
      </c>
      <c r="C48" s="28" t="s">
        <v>537</v>
      </c>
      <c r="D48" s="28" t="s">
        <v>582</v>
      </c>
      <c r="E48" s="28" t="s">
        <v>10560</v>
      </c>
      <c r="F48" s="28" t="s">
        <v>10561</v>
      </c>
      <c r="G48" s="28" t="s">
        <v>10562</v>
      </c>
      <c r="H48" s="28" t="s">
        <v>10563</v>
      </c>
      <c r="I48" s="28" t="s">
        <v>10564</v>
      </c>
      <c r="J48" s="31" t="s">
        <v>10425</v>
      </c>
      <c r="K48" s="28"/>
      <c r="L48" s="28" t="s">
        <v>10511</v>
      </c>
      <c r="M48" s="28" t="s">
        <v>10565</v>
      </c>
      <c r="N48" s="28" t="s">
        <v>10513</v>
      </c>
      <c r="O48" s="29" t="str">
        <f t="array" ref="O48">IFERROR(XLOOKUP(A48, '2_Capability_Map'!$C$2:$C$200, '2_Capability_Map'!$M$2:$M$200, "Active"), "Active")</f>
        <v>Active</v>
      </c>
    </row>
    <row r="49" ht="279.75" customHeight="1">
      <c r="A49" s="28" t="s">
        <v>591</v>
      </c>
      <c r="B49" s="28" t="s">
        <v>592</v>
      </c>
      <c r="C49" s="28" t="s">
        <v>537</v>
      </c>
      <c r="D49" s="28" t="s">
        <v>582</v>
      </c>
      <c r="E49" s="28" t="s">
        <v>10566</v>
      </c>
      <c r="F49" s="28" t="s">
        <v>10567</v>
      </c>
      <c r="G49" s="28" t="s">
        <v>10568</v>
      </c>
      <c r="H49" s="28" t="s">
        <v>10569</v>
      </c>
      <c r="I49" s="28" t="s">
        <v>10570</v>
      </c>
      <c r="J49" s="31" t="s">
        <v>10571</v>
      </c>
      <c r="K49" s="28"/>
      <c r="L49" s="28" t="s">
        <v>10511</v>
      </c>
      <c r="M49" s="28" t="s">
        <v>10572</v>
      </c>
      <c r="N49" s="28" t="s">
        <v>10513</v>
      </c>
      <c r="O49" s="29" t="str">
        <f t="array" ref="O49">IFERROR(XLOOKUP(A49, '2_Capability_Map'!$C$2:$C$200, '2_Capability_Map'!$M$2:$M$200, "Active"), "Active")</f>
        <v>Active</v>
      </c>
    </row>
    <row r="50" ht="279.75" customHeight="1">
      <c r="A50" s="28" t="s">
        <v>596</v>
      </c>
      <c r="B50" s="28" t="s">
        <v>597</v>
      </c>
      <c r="C50" s="28" t="s">
        <v>537</v>
      </c>
      <c r="D50" s="28" t="s">
        <v>582</v>
      </c>
      <c r="E50" s="28" t="s">
        <v>10573</v>
      </c>
      <c r="F50" s="28" t="s">
        <v>10574</v>
      </c>
      <c r="G50" s="28" t="s">
        <v>10575</v>
      </c>
      <c r="H50" s="28" t="s">
        <v>10576</v>
      </c>
      <c r="I50" s="28" t="s">
        <v>10577</v>
      </c>
      <c r="J50" s="31" t="s">
        <v>10571</v>
      </c>
      <c r="K50" s="28"/>
      <c r="L50" s="28" t="s">
        <v>10511</v>
      </c>
      <c r="M50" s="28" t="s">
        <v>10578</v>
      </c>
      <c r="N50" s="28" t="s">
        <v>10513</v>
      </c>
      <c r="O50" s="29" t="str">
        <f t="array" ref="O50">IFERROR(XLOOKUP(A50, '2_Capability_Map'!$C$2:$C$200, '2_Capability_Map'!$M$2:$M$200, "Active"), "Active")</f>
        <v>Active</v>
      </c>
    </row>
    <row r="51" ht="279.75" customHeight="1">
      <c r="A51" s="28" t="s">
        <v>601</v>
      </c>
      <c r="B51" s="28" t="s">
        <v>602</v>
      </c>
      <c r="C51" s="28" t="s">
        <v>537</v>
      </c>
      <c r="D51" s="28" t="s">
        <v>582</v>
      </c>
      <c r="E51" s="28" t="s">
        <v>10579</v>
      </c>
      <c r="F51" s="28" t="s">
        <v>10580</v>
      </c>
      <c r="G51" s="28" t="s">
        <v>10581</v>
      </c>
      <c r="H51" s="28" t="s">
        <v>10582</v>
      </c>
      <c r="I51" s="28" t="s">
        <v>10583</v>
      </c>
      <c r="J51" s="31" t="s">
        <v>10584</v>
      </c>
      <c r="K51" s="28"/>
      <c r="L51" s="28" t="s">
        <v>10511</v>
      </c>
      <c r="M51" s="28" t="s">
        <v>10585</v>
      </c>
      <c r="N51" s="28" t="s">
        <v>10513</v>
      </c>
      <c r="O51" s="29" t="str">
        <f t="array" ref="O51">IFERROR(XLOOKUP(A51, '2_Capability_Map'!$C$2:$C$200, '2_Capability_Map'!$M$2:$M$200, "Active"), "Active")</f>
        <v>Active</v>
      </c>
    </row>
    <row r="52" ht="279.75" customHeight="1">
      <c r="A52" s="28" t="s">
        <v>606</v>
      </c>
      <c r="B52" s="28" t="s">
        <v>607</v>
      </c>
      <c r="C52" s="28" t="s">
        <v>537</v>
      </c>
      <c r="D52" s="28" t="s">
        <v>582</v>
      </c>
      <c r="E52" s="28" t="s">
        <v>10586</v>
      </c>
      <c r="F52" s="28" t="s">
        <v>10587</v>
      </c>
      <c r="G52" s="28" t="s">
        <v>10588</v>
      </c>
      <c r="H52" s="28" t="s">
        <v>10589</v>
      </c>
      <c r="I52" s="28" t="s">
        <v>10590</v>
      </c>
      <c r="J52" s="31" t="s">
        <v>10425</v>
      </c>
      <c r="K52" s="28"/>
      <c r="L52" s="28" t="s">
        <v>10511</v>
      </c>
      <c r="M52" s="28" t="s">
        <v>10591</v>
      </c>
      <c r="N52" s="28" t="s">
        <v>10513</v>
      </c>
      <c r="O52" s="29" t="str">
        <f t="array" ref="O52">IFERROR(XLOOKUP(A52, '2_Capability_Map'!$C$2:$C$200, '2_Capability_Map'!$M$2:$M$200, "Active"), "Active")</f>
        <v>Active</v>
      </c>
    </row>
    <row r="53" ht="279.75" customHeight="1">
      <c r="A53" s="28" t="s">
        <v>612</v>
      </c>
      <c r="B53" s="28" t="s">
        <v>613</v>
      </c>
      <c r="C53" s="28" t="s">
        <v>537</v>
      </c>
      <c r="D53" s="28" t="s">
        <v>611</v>
      </c>
      <c r="E53" s="28" t="s">
        <v>10592</v>
      </c>
      <c r="F53" s="28" t="s">
        <v>10593</v>
      </c>
      <c r="G53" s="28" t="s">
        <v>10594</v>
      </c>
      <c r="H53" s="28" t="s">
        <v>10595</v>
      </c>
      <c r="I53" s="28" t="s">
        <v>10596</v>
      </c>
      <c r="J53" s="28" t="s">
        <v>10327</v>
      </c>
      <c r="K53" s="28"/>
      <c r="L53" s="28" t="s">
        <v>10511</v>
      </c>
      <c r="M53" s="28" t="s">
        <v>10597</v>
      </c>
      <c r="N53" s="28" t="s">
        <v>10513</v>
      </c>
      <c r="O53" s="29" t="str">
        <f t="array" ref="O53">IFERROR(XLOOKUP(A53, '2_Capability_Map'!$C$2:$C$200, '2_Capability_Map'!$M$2:$M$200, "Active"), "Active")</f>
        <v>Active</v>
      </c>
    </row>
    <row r="54" ht="279.75" customHeight="1">
      <c r="A54" s="28" t="s">
        <v>620</v>
      </c>
      <c r="B54" s="28" t="s">
        <v>621</v>
      </c>
      <c r="C54" s="28" t="s">
        <v>537</v>
      </c>
      <c r="D54" s="28" t="s">
        <v>611</v>
      </c>
      <c r="E54" s="28" t="s">
        <v>10598</v>
      </c>
      <c r="F54" s="28" t="s">
        <v>10599</v>
      </c>
      <c r="G54" s="28" t="s">
        <v>10600</v>
      </c>
      <c r="H54" s="28" t="s">
        <v>10601</v>
      </c>
      <c r="I54" s="28" t="s">
        <v>10602</v>
      </c>
      <c r="J54" s="28" t="s">
        <v>10327</v>
      </c>
      <c r="K54" s="28"/>
      <c r="L54" s="28" t="s">
        <v>10511</v>
      </c>
      <c r="M54" s="28" t="s">
        <v>10603</v>
      </c>
      <c r="N54" s="28" t="s">
        <v>10513</v>
      </c>
      <c r="O54" s="29" t="str">
        <f t="array" ref="O54">IFERROR(XLOOKUP(A54, '2_Capability_Map'!$C$2:$C$200, '2_Capability_Map'!$M$2:$M$200, "Active"), "Active")</f>
        <v>Active</v>
      </c>
    </row>
    <row r="55" ht="279.75" customHeight="1">
      <c r="A55" s="28" t="s">
        <v>625</v>
      </c>
      <c r="B55" s="28" t="s">
        <v>626</v>
      </c>
      <c r="C55" s="28" t="s">
        <v>537</v>
      </c>
      <c r="D55" s="28" t="s">
        <v>611</v>
      </c>
      <c r="E55" s="28" t="s">
        <v>10604</v>
      </c>
      <c r="F55" s="28" t="s">
        <v>10605</v>
      </c>
      <c r="G55" s="28" t="s">
        <v>10606</v>
      </c>
      <c r="H55" s="28" t="s">
        <v>10607</v>
      </c>
      <c r="I55" s="28" t="s">
        <v>10608</v>
      </c>
      <c r="J55" s="28" t="s">
        <v>10327</v>
      </c>
      <c r="K55" s="28"/>
      <c r="L55" s="28" t="s">
        <v>10511</v>
      </c>
      <c r="M55" s="28" t="s">
        <v>10609</v>
      </c>
      <c r="N55" s="28" t="s">
        <v>10513</v>
      </c>
      <c r="O55" s="29" t="str">
        <f t="array" ref="O55">IFERROR(XLOOKUP(A55, '2_Capability_Map'!$C$2:$C$200, '2_Capability_Map'!$M$2:$M$200, "Active"), "Active")</f>
        <v>Active</v>
      </c>
    </row>
    <row r="56" ht="279.75" customHeight="1">
      <c r="A56" s="28" t="s">
        <v>630</v>
      </c>
      <c r="B56" s="28" t="s">
        <v>631</v>
      </c>
      <c r="C56" s="28" t="s">
        <v>537</v>
      </c>
      <c r="D56" s="28" t="s">
        <v>611</v>
      </c>
      <c r="E56" s="28" t="s">
        <v>10610</v>
      </c>
      <c r="F56" s="28" t="s">
        <v>10611</v>
      </c>
      <c r="G56" s="28" t="s">
        <v>10612</v>
      </c>
      <c r="H56" s="28" t="s">
        <v>10613</v>
      </c>
      <c r="I56" s="28" t="s">
        <v>10614</v>
      </c>
      <c r="J56" s="28" t="s">
        <v>10327</v>
      </c>
      <c r="K56" s="28"/>
      <c r="L56" s="28" t="s">
        <v>10511</v>
      </c>
      <c r="M56" s="28" t="s">
        <v>10615</v>
      </c>
      <c r="N56" s="28" t="s">
        <v>10513</v>
      </c>
      <c r="O56" s="29" t="str">
        <f t="array" ref="O56">IFERROR(XLOOKUP(A56, '2_Capability_Map'!$C$2:$C$200, '2_Capability_Map'!$M$2:$M$200, "Active"), "Active")</f>
        <v>Active</v>
      </c>
    </row>
    <row r="57" ht="279.75" customHeight="1">
      <c r="A57" s="28" t="s">
        <v>635</v>
      </c>
      <c r="B57" s="28" t="s">
        <v>636</v>
      </c>
      <c r="C57" s="28" t="s">
        <v>537</v>
      </c>
      <c r="D57" s="28" t="s">
        <v>611</v>
      </c>
      <c r="E57" s="28" t="s">
        <v>10616</v>
      </c>
      <c r="F57" s="28" t="s">
        <v>10617</v>
      </c>
      <c r="G57" s="28" t="s">
        <v>10618</v>
      </c>
      <c r="H57" s="28" t="s">
        <v>10619</v>
      </c>
      <c r="I57" s="28" t="s">
        <v>10620</v>
      </c>
      <c r="J57" s="28" t="s">
        <v>10327</v>
      </c>
      <c r="K57" s="28"/>
      <c r="L57" s="28" t="s">
        <v>10511</v>
      </c>
      <c r="M57" s="28" t="s">
        <v>10621</v>
      </c>
      <c r="N57" s="28" t="s">
        <v>10513</v>
      </c>
      <c r="O57" s="29" t="str">
        <f t="array" ref="O57">IFERROR(XLOOKUP(A57, '2_Capability_Map'!$C$2:$C$200, '2_Capability_Map'!$M$2:$M$200, "Active"), "Active")</f>
        <v>Active</v>
      </c>
    </row>
    <row r="58" ht="279.75" customHeight="1">
      <c r="A58" s="28" t="s">
        <v>640</v>
      </c>
      <c r="B58" s="28" t="s">
        <v>641</v>
      </c>
      <c r="C58" s="28" t="s">
        <v>537</v>
      </c>
      <c r="D58" s="28" t="s">
        <v>611</v>
      </c>
      <c r="E58" s="28" t="s">
        <v>10622</v>
      </c>
      <c r="F58" s="28" t="s">
        <v>10623</v>
      </c>
      <c r="G58" s="28" t="s">
        <v>10624</v>
      </c>
      <c r="H58" s="28" t="s">
        <v>10625</v>
      </c>
      <c r="I58" s="28" t="s">
        <v>10626</v>
      </c>
      <c r="J58" s="28" t="s">
        <v>10327</v>
      </c>
      <c r="K58" s="28"/>
      <c r="L58" s="28" t="s">
        <v>10511</v>
      </c>
      <c r="M58" s="28" t="s">
        <v>10627</v>
      </c>
      <c r="N58" s="28" t="s">
        <v>10513</v>
      </c>
      <c r="O58" s="29" t="str">
        <f t="array" ref="O58">IFERROR(XLOOKUP(A58, '2_Capability_Map'!$C$2:$C$200, '2_Capability_Map'!$M$2:$M$200, "Active"), "Active")</f>
        <v>Active</v>
      </c>
    </row>
    <row r="59" ht="279.75" customHeight="1">
      <c r="A59" s="28" t="s">
        <v>646</v>
      </c>
      <c r="B59" s="28" t="s">
        <v>647</v>
      </c>
      <c r="C59" s="28" t="s">
        <v>537</v>
      </c>
      <c r="D59" s="28" t="s">
        <v>645</v>
      </c>
      <c r="E59" s="28" t="s">
        <v>10628</v>
      </c>
      <c r="F59" s="28" t="s">
        <v>10629</v>
      </c>
      <c r="G59" s="28" t="s">
        <v>10630</v>
      </c>
      <c r="H59" s="28" t="s">
        <v>10631</v>
      </c>
      <c r="I59" s="28" t="s">
        <v>10632</v>
      </c>
      <c r="J59" s="31" t="s">
        <v>10314</v>
      </c>
      <c r="K59" s="28"/>
      <c r="L59" s="28" t="s">
        <v>10511</v>
      </c>
      <c r="M59" s="28" t="s">
        <v>10633</v>
      </c>
      <c r="N59" s="28" t="s">
        <v>10513</v>
      </c>
      <c r="O59" s="29" t="str">
        <f t="array" ref="O59">IFERROR(XLOOKUP(A59, '2_Capability_Map'!$C$2:$C$200, '2_Capability_Map'!$M$2:$M$200, "Active"), "Active")</f>
        <v>Active</v>
      </c>
    </row>
    <row r="60" ht="279.75" customHeight="1">
      <c r="A60" s="28" t="s">
        <v>652</v>
      </c>
      <c r="B60" s="28" t="s">
        <v>653</v>
      </c>
      <c r="C60" s="28" t="s">
        <v>537</v>
      </c>
      <c r="D60" s="28" t="s">
        <v>645</v>
      </c>
      <c r="E60" s="28" t="s">
        <v>10634</v>
      </c>
      <c r="F60" s="28" t="s">
        <v>10635</v>
      </c>
      <c r="G60" s="28" t="s">
        <v>10636</v>
      </c>
      <c r="H60" s="28" t="s">
        <v>10637</v>
      </c>
      <c r="I60" s="28" t="s">
        <v>10638</v>
      </c>
      <c r="J60" s="31" t="s">
        <v>10314</v>
      </c>
      <c r="K60" s="28"/>
      <c r="L60" s="28" t="s">
        <v>10511</v>
      </c>
      <c r="M60" s="28" t="s">
        <v>10639</v>
      </c>
      <c r="N60" s="28" t="s">
        <v>10513</v>
      </c>
      <c r="O60" s="29" t="str">
        <f t="array" ref="O60">IFERROR(XLOOKUP(A60, '2_Capability_Map'!$C$2:$C$200, '2_Capability_Map'!$M$2:$M$200, "Active"), "Active")</f>
        <v>Active</v>
      </c>
    </row>
    <row r="61" ht="279.75" customHeight="1">
      <c r="A61" s="28" t="s">
        <v>657</v>
      </c>
      <c r="B61" s="28" t="s">
        <v>658</v>
      </c>
      <c r="C61" s="28" t="s">
        <v>537</v>
      </c>
      <c r="D61" s="28" t="s">
        <v>645</v>
      </c>
      <c r="E61" s="28" t="s">
        <v>10640</v>
      </c>
      <c r="F61" s="28" t="s">
        <v>10641</v>
      </c>
      <c r="G61" s="28" t="s">
        <v>10642</v>
      </c>
      <c r="H61" s="28" t="s">
        <v>10643</v>
      </c>
      <c r="I61" s="28" t="s">
        <v>10644</v>
      </c>
      <c r="J61" s="31" t="s">
        <v>10314</v>
      </c>
      <c r="K61" s="28"/>
      <c r="L61" s="28" t="s">
        <v>10511</v>
      </c>
      <c r="M61" s="28" t="s">
        <v>10645</v>
      </c>
      <c r="N61" s="28" t="s">
        <v>10513</v>
      </c>
      <c r="O61" s="29" t="str">
        <f t="array" ref="O61">IFERROR(XLOOKUP(A61, '2_Capability_Map'!$C$2:$C$200, '2_Capability_Map'!$M$2:$M$200, "Active"), "Active")</f>
        <v>Active</v>
      </c>
    </row>
    <row r="62" ht="279.75" customHeight="1">
      <c r="A62" s="28" t="s">
        <v>662</v>
      </c>
      <c r="B62" s="28" t="s">
        <v>663</v>
      </c>
      <c r="C62" s="28" t="s">
        <v>537</v>
      </c>
      <c r="D62" s="28" t="s">
        <v>645</v>
      </c>
      <c r="E62" s="28" t="s">
        <v>10646</v>
      </c>
      <c r="F62" s="28" t="s">
        <v>10647</v>
      </c>
      <c r="G62" s="28" t="s">
        <v>10648</v>
      </c>
      <c r="H62" s="28" t="s">
        <v>10649</v>
      </c>
      <c r="I62" s="28" t="s">
        <v>10650</v>
      </c>
      <c r="J62" s="31" t="s">
        <v>10314</v>
      </c>
      <c r="K62" s="28"/>
      <c r="L62" s="28" t="s">
        <v>10511</v>
      </c>
      <c r="M62" s="28" t="s">
        <v>10651</v>
      </c>
      <c r="N62" s="28" t="s">
        <v>10513</v>
      </c>
      <c r="O62" s="29" t="str">
        <f t="array" ref="O62">IFERROR(XLOOKUP(A62, '2_Capability_Map'!$C$2:$C$200, '2_Capability_Map'!$M$2:$M$200, "Active"), "Active")</f>
        <v>Active</v>
      </c>
    </row>
    <row r="63" ht="279.75" customHeight="1">
      <c r="A63" s="28" t="s">
        <v>667</v>
      </c>
      <c r="B63" s="28" t="s">
        <v>668</v>
      </c>
      <c r="C63" s="28" t="s">
        <v>537</v>
      </c>
      <c r="D63" s="28" t="s">
        <v>645</v>
      </c>
      <c r="E63" s="28" t="s">
        <v>10652</v>
      </c>
      <c r="F63" s="28" t="s">
        <v>10653</v>
      </c>
      <c r="G63" s="28" t="s">
        <v>10654</v>
      </c>
      <c r="H63" s="28" t="s">
        <v>10655</v>
      </c>
      <c r="I63" s="28" t="s">
        <v>10656</v>
      </c>
      <c r="J63" s="31" t="s">
        <v>10314</v>
      </c>
      <c r="K63" s="28"/>
      <c r="L63" s="28" t="s">
        <v>10511</v>
      </c>
      <c r="M63" s="28" t="s">
        <v>10657</v>
      </c>
      <c r="N63" s="28" t="s">
        <v>10513</v>
      </c>
      <c r="O63" s="29" t="str">
        <f t="array" ref="O63">IFERROR(XLOOKUP(A63, '2_Capability_Map'!$C$2:$C$200, '2_Capability_Map'!$M$2:$M$200, "Active"), "Active")</f>
        <v>Active</v>
      </c>
    </row>
    <row r="64" ht="279.75" customHeight="1">
      <c r="A64" s="28" t="s">
        <v>673</v>
      </c>
      <c r="B64" s="28" t="s">
        <v>674</v>
      </c>
      <c r="C64" s="28" t="s">
        <v>537</v>
      </c>
      <c r="D64" s="28" t="s">
        <v>672</v>
      </c>
      <c r="E64" s="28" t="s">
        <v>10658</v>
      </c>
      <c r="F64" s="28" t="s">
        <v>10659</v>
      </c>
      <c r="G64" s="28" t="s">
        <v>10660</v>
      </c>
      <c r="H64" s="28" t="s">
        <v>10661</v>
      </c>
      <c r="I64" s="28" t="s">
        <v>10662</v>
      </c>
      <c r="J64" s="31" t="s">
        <v>10571</v>
      </c>
      <c r="K64" s="28"/>
      <c r="L64" s="28" t="s">
        <v>10511</v>
      </c>
      <c r="M64" s="28" t="s">
        <v>10663</v>
      </c>
      <c r="N64" s="28" t="s">
        <v>10513</v>
      </c>
      <c r="O64" s="29" t="str">
        <f t="array" ref="O64">IFERROR(XLOOKUP(A64, '2_Capability_Map'!$C$2:$C$200, '2_Capability_Map'!$M$2:$M$200, "Active"), "Active")</f>
        <v>Active</v>
      </c>
    </row>
    <row r="65" ht="279.75" customHeight="1">
      <c r="A65" s="28" t="s">
        <v>681</v>
      </c>
      <c r="B65" s="28" t="s">
        <v>682</v>
      </c>
      <c r="C65" s="28" t="s">
        <v>537</v>
      </c>
      <c r="D65" s="28" t="s">
        <v>672</v>
      </c>
      <c r="E65" s="28" t="s">
        <v>10664</v>
      </c>
      <c r="F65" s="28" t="s">
        <v>10665</v>
      </c>
      <c r="G65" s="28" t="s">
        <v>10666</v>
      </c>
      <c r="H65" s="28" t="s">
        <v>10667</v>
      </c>
      <c r="I65" s="28" t="s">
        <v>10668</v>
      </c>
      <c r="J65" s="31" t="s">
        <v>10669</v>
      </c>
      <c r="K65" s="28"/>
      <c r="L65" s="28" t="s">
        <v>10511</v>
      </c>
      <c r="M65" s="28" t="s">
        <v>10670</v>
      </c>
      <c r="N65" s="28" t="s">
        <v>10513</v>
      </c>
      <c r="O65" s="29" t="str">
        <f t="array" ref="O65">IFERROR(XLOOKUP(A65, '2_Capability_Map'!$C$2:$C$200, '2_Capability_Map'!$M$2:$M$200, "Active"), "Active")</f>
        <v>Active</v>
      </c>
    </row>
    <row r="66" ht="279.75" customHeight="1">
      <c r="A66" s="28" t="s">
        <v>686</v>
      </c>
      <c r="B66" s="28" t="s">
        <v>687</v>
      </c>
      <c r="C66" s="28" t="s">
        <v>537</v>
      </c>
      <c r="D66" s="28" t="s">
        <v>672</v>
      </c>
      <c r="E66" s="28" t="s">
        <v>10671</v>
      </c>
      <c r="F66" s="28" t="s">
        <v>10672</v>
      </c>
      <c r="G66" s="28" t="s">
        <v>10673</v>
      </c>
      <c r="H66" s="28" t="s">
        <v>10674</v>
      </c>
      <c r="I66" s="28" t="s">
        <v>10675</v>
      </c>
      <c r="J66" s="28" t="s">
        <v>10445</v>
      </c>
      <c r="K66" s="28"/>
      <c r="L66" s="28" t="s">
        <v>10511</v>
      </c>
      <c r="M66" s="28" t="s">
        <v>10676</v>
      </c>
      <c r="N66" s="28" t="s">
        <v>10513</v>
      </c>
      <c r="O66" s="29" t="str">
        <f t="array" ref="O66">IFERROR(XLOOKUP(A66, '2_Capability_Map'!$C$2:$C$200, '2_Capability_Map'!$M$2:$M$200, "Active"), "Active")</f>
        <v>Active</v>
      </c>
    </row>
    <row r="67" ht="279.75" customHeight="1">
      <c r="A67" s="28" t="s">
        <v>691</v>
      </c>
      <c r="B67" s="28" t="s">
        <v>692</v>
      </c>
      <c r="C67" s="28" t="s">
        <v>537</v>
      </c>
      <c r="D67" s="28" t="s">
        <v>672</v>
      </c>
      <c r="E67" s="28" t="s">
        <v>10677</v>
      </c>
      <c r="F67" s="28" t="s">
        <v>10678</v>
      </c>
      <c r="G67" s="28" t="s">
        <v>10679</v>
      </c>
      <c r="H67" s="28" t="s">
        <v>10680</v>
      </c>
      <c r="I67" s="28" t="s">
        <v>10681</v>
      </c>
      <c r="J67" s="28" t="s">
        <v>10445</v>
      </c>
      <c r="K67" s="28"/>
      <c r="L67" s="28" t="s">
        <v>10511</v>
      </c>
      <c r="M67" s="28" t="s">
        <v>10682</v>
      </c>
      <c r="N67" s="28" t="s">
        <v>10513</v>
      </c>
      <c r="O67" s="29" t="str">
        <f t="array" ref="O67">IFERROR(XLOOKUP(A67, '2_Capability_Map'!$C$2:$C$200, '2_Capability_Map'!$M$2:$M$200, "Active"), "Active")</f>
        <v>Active</v>
      </c>
    </row>
    <row r="68" ht="279.75" customHeight="1">
      <c r="A68" s="28" t="s">
        <v>696</v>
      </c>
      <c r="B68" s="28" t="s">
        <v>697</v>
      </c>
      <c r="C68" s="28" t="s">
        <v>537</v>
      </c>
      <c r="D68" s="28" t="s">
        <v>672</v>
      </c>
      <c r="E68" s="28" t="s">
        <v>10683</v>
      </c>
      <c r="F68" s="28" t="s">
        <v>10684</v>
      </c>
      <c r="G68" s="28" t="s">
        <v>10685</v>
      </c>
      <c r="H68" s="28" t="s">
        <v>10686</v>
      </c>
      <c r="I68" s="28" t="s">
        <v>10687</v>
      </c>
      <c r="J68" s="31" t="s">
        <v>10688</v>
      </c>
      <c r="K68" s="28"/>
      <c r="L68" s="28" t="s">
        <v>10511</v>
      </c>
      <c r="M68" s="28" t="s">
        <v>10689</v>
      </c>
      <c r="N68" s="28" t="s">
        <v>10513</v>
      </c>
      <c r="O68" s="29" t="str">
        <f t="array" ref="O68">IFERROR(XLOOKUP(A68, '2_Capability_Map'!$C$2:$C$200, '2_Capability_Map'!$M$2:$M$200, "Active"), "Active")</f>
        <v>Active</v>
      </c>
    </row>
    <row r="69" ht="279.75" customHeight="1">
      <c r="A69" s="28" t="s">
        <v>702</v>
      </c>
      <c r="B69" s="28" t="s">
        <v>703</v>
      </c>
      <c r="C69" s="28" t="s">
        <v>537</v>
      </c>
      <c r="D69" s="28" t="s">
        <v>701</v>
      </c>
      <c r="E69" s="28" t="s">
        <v>10690</v>
      </c>
      <c r="F69" s="28" t="s">
        <v>10691</v>
      </c>
      <c r="G69" s="28" t="s">
        <v>10692</v>
      </c>
      <c r="H69" s="28" t="s">
        <v>10693</v>
      </c>
      <c r="I69" s="28" t="s">
        <v>10694</v>
      </c>
      <c r="J69" s="31" t="s">
        <v>10695</v>
      </c>
      <c r="K69" s="28"/>
      <c r="L69" s="28" t="s">
        <v>10511</v>
      </c>
      <c r="M69" s="28" t="s">
        <v>10696</v>
      </c>
      <c r="N69" s="28" t="s">
        <v>10513</v>
      </c>
      <c r="O69" s="29" t="str">
        <f t="array" ref="O69">IFERROR(XLOOKUP(A69, '2_Capability_Map'!$C$2:$C$200, '2_Capability_Map'!$M$2:$M$200, "Active"), "Active")</f>
        <v>Active</v>
      </c>
    </row>
    <row r="70" ht="279.75" customHeight="1">
      <c r="A70" s="28" t="s">
        <v>710</v>
      </c>
      <c r="B70" s="28" t="s">
        <v>711</v>
      </c>
      <c r="C70" s="28" t="s">
        <v>537</v>
      </c>
      <c r="D70" s="28" t="s">
        <v>701</v>
      </c>
      <c r="E70" s="28" t="s">
        <v>10697</v>
      </c>
      <c r="F70" s="28" t="s">
        <v>10698</v>
      </c>
      <c r="G70" s="28" t="s">
        <v>10699</v>
      </c>
      <c r="H70" s="28" t="s">
        <v>10700</v>
      </c>
      <c r="I70" s="28" t="s">
        <v>10701</v>
      </c>
      <c r="J70" s="28" t="s">
        <v>10445</v>
      </c>
      <c r="K70" s="28"/>
      <c r="L70" s="28" t="s">
        <v>10511</v>
      </c>
      <c r="M70" s="28" t="s">
        <v>10702</v>
      </c>
      <c r="N70" s="28" t="s">
        <v>10513</v>
      </c>
      <c r="O70" s="29" t="str">
        <f t="array" ref="O70">IFERROR(XLOOKUP(A70, '2_Capability_Map'!$C$2:$C$200, '2_Capability_Map'!$M$2:$M$200, "Active"), "Active")</f>
        <v>Active</v>
      </c>
    </row>
    <row r="71" ht="279.75" customHeight="1">
      <c r="A71" s="28" t="s">
        <v>715</v>
      </c>
      <c r="B71" s="28" t="s">
        <v>716</v>
      </c>
      <c r="C71" s="28" t="s">
        <v>537</v>
      </c>
      <c r="D71" s="28" t="s">
        <v>701</v>
      </c>
      <c r="E71" s="28" t="s">
        <v>10703</v>
      </c>
      <c r="F71" s="28" t="s">
        <v>10704</v>
      </c>
      <c r="G71" s="28" t="s">
        <v>10705</v>
      </c>
      <c r="H71" s="28" t="s">
        <v>10706</v>
      </c>
      <c r="I71" s="28" t="s">
        <v>10707</v>
      </c>
      <c r="J71" s="31" t="s">
        <v>10708</v>
      </c>
      <c r="K71" s="28"/>
      <c r="L71" s="28" t="s">
        <v>10511</v>
      </c>
      <c r="M71" s="28" t="s">
        <v>10709</v>
      </c>
      <c r="N71" s="28" t="s">
        <v>10513</v>
      </c>
      <c r="O71" s="29" t="str">
        <f t="array" ref="O71">IFERROR(XLOOKUP(A71, '2_Capability_Map'!$C$2:$C$200, '2_Capability_Map'!$M$2:$M$200, "Active"), "Active")</f>
        <v>Active</v>
      </c>
    </row>
    <row r="72" ht="279.75" customHeight="1">
      <c r="A72" s="28" t="s">
        <v>720</v>
      </c>
      <c r="B72" s="28" t="s">
        <v>721</v>
      </c>
      <c r="C72" s="28" t="s">
        <v>537</v>
      </c>
      <c r="D72" s="28" t="s">
        <v>701</v>
      </c>
      <c r="E72" s="28" t="s">
        <v>10710</v>
      </c>
      <c r="F72" s="28" t="s">
        <v>10711</v>
      </c>
      <c r="G72" s="28" t="s">
        <v>10712</v>
      </c>
      <c r="H72" s="28" t="s">
        <v>10713</v>
      </c>
      <c r="I72" s="28" t="s">
        <v>10714</v>
      </c>
      <c r="J72" s="31" t="s">
        <v>10715</v>
      </c>
      <c r="K72" s="28"/>
      <c r="L72" s="28" t="s">
        <v>10511</v>
      </c>
      <c r="M72" s="28" t="s">
        <v>10716</v>
      </c>
      <c r="N72" s="28" t="s">
        <v>10513</v>
      </c>
      <c r="O72" s="29" t="str">
        <f t="array" ref="O72">IFERROR(XLOOKUP(A72, '2_Capability_Map'!$C$2:$C$200, '2_Capability_Map'!$M$2:$M$200, "Active"), "Active")</f>
        <v>Active</v>
      </c>
    </row>
    <row r="73" ht="279.75" customHeight="1">
      <c r="A73" s="28" t="s">
        <v>726</v>
      </c>
      <c r="B73" s="28" t="s">
        <v>727</v>
      </c>
      <c r="C73" s="28" t="s">
        <v>537</v>
      </c>
      <c r="D73" s="28" t="s">
        <v>725</v>
      </c>
      <c r="E73" s="28" t="s">
        <v>10717</v>
      </c>
      <c r="F73" s="28" t="s">
        <v>10718</v>
      </c>
      <c r="G73" s="28" t="s">
        <v>10719</v>
      </c>
      <c r="H73" s="28" t="s">
        <v>10720</v>
      </c>
      <c r="I73" s="28" t="s">
        <v>10721</v>
      </c>
      <c r="J73" s="31" t="s">
        <v>10314</v>
      </c>
      <c r="K73" s="28"/>
      <c r="L73" s="28" t="s">
        <v>10511</v>
      </c>
      <c r="M73" s="28" t="s">
        <v>10722</v>
      </c>
      <c r="N73" s="28" t="s">
        <v>10513</v>
      </c>
      <c r="O73" s="29" t="str">
        <f t="array" ref="O73">IFERROR(XLOOKUP(A73, '2_Capability_Map'!$C$2:$C$200, '2_Capability_Map'!$M$2:$M$200, "Active"), "Active")</f>
        <v>Active</v>
      </c>
    </row>
    <row r="74" ht="279.75" customHeight="1">
      <c r="A74" s="28" t="s">
        <v>734</v>
      </c>
      <c r="B74" s="28" t="s">
        <v>735</v>
      </c>
      <c r="C74" s="28" t="s">
        <v>537</v>
      </c>
      <c r="D74" s="28" t="s">
        <v>725</v>
      </c>
      <c r="E74" s="28" t="s">
        <v>10723</v>
      </c>
      <c r="F74" s="28" t="s">
        <v>10724</v>
      </c>
      <c r="G74" s="28" t="s">
        <v>10725</v>
      </c>
      <c r="H74" s="28" t="s">
        <v>10726</v>
      </c>
      <c r="I74" s="28" t="s">
        <v>10727</v>
      </c>
      <c r="J74" s="31" t="s">
        <v>10728</v>
      </c>
      <c r="K74" s="28"/>
      <c r="L74" s="28" t="s">
        <v>10511</v>
      </c>
      <c r="M74" s="28" t="s">
        <v>10729</v>
      </c>
      <c r="N74" s="28" t="s">
        <v>10513</v>
      </c>
      <c r="O74" s="29" t="str">
        <f t="array" ref="O74">IFERROR(XLOOKUP(A74, '2_Capability_Map'!$C$2:$C$200, '2_Capability_Map'!$M$2:$M$200, "Active"), "Active")</f>
        <v>Active</v>
      </c>
    </row>
    <row r="75" ht="279.75" customHeight="1">
      <c r="A75" s="28" t="s">
        <v>739</v>
      </c>
      <c r="B75" s="28" t="s">
        <v>740</v>
      </c>
      <c r="C75" s="28" t="s">
        <v>537</v>
      </c>
      <c r="D75" s="28" t="s">
        <v>725</v>
      </c>
      <c r="E75" s="28" t="s">
        <v>10730</v>
      </c>
      <c r="F75" s="28" t="s">
        <v>10731</v>
      </c>
      <c r="G75" s="28" t="s">
        <v>10732</v>
      </c>
      <c r="H75" s="28" t="s">
        <v>10733</v>
      </c>
      <c r="I75" s="28" t="s">
        <v>10734</v>
      </c>
      <c r="J75" s="31" t="s">
        <v>10478</v>
      </c>
      <c r="K75" s="28"/>
      <c r="L75" s="28" t="s">
        <v>10511</v>
      </c>
      <c r="M75" s="28" t="s">
        <v>10735</v>
      </c>
      <c r="N75" s="28" t="s">
        <v>10513</v>
      </c>
      <c r="O75" s="29" t="str">
        <f t="array" ref="O75">IFERROR(XLOOKUP(A75, '2_Capability_Map'!$C$2:$C$200, '2_Capability_Map'!$M$2:$M$200, "Active"), "Active")</f>
        <v>Active</v>
      </c>
    </row>
    <row r="76" ht="279.75" customHeight="1">
      <c r="A76" s="28" t="s">
        <v>746</v>
      </c>
      <c r="B76" s="28" t="s">
        <v>747</v>
      </c>
      <c r="C76" s="28" t="s">
        <v>537</v>
      </c>
      <c r="D76" s="28" t="s">
        <v>725</v>
      </c>
      <c r="E76" s="28" t="s">
        <v>10736</v>
      </c>
      <c r="F76" s="28" t="s">
        <v>10737</v>
      </c>
      <c r="G76" s="28" t="s">
        <v>10738</v>
      </c>
      <c r="H76" s="28" t="s">
        <v>10739</v>
      </c>
      <c r="I76" s="28" t="s">
        <v>10740</v>
      </c>
      <c r="J76" s="31" t="s">
        <v>10478</v>
      </c>
      <c r="K76" s="28"/>
      <c r="L76" s="28" t="s">
        <v>10511</v>
      </c>
      <c r="M76" s="28" t="s">
        <v>10741</v>
      </c>
      <c r="N76" s="28" t="s">
        <v>10513</v>
      </c>
      <c r="O76" s="29" t="str">
        <f t="array" ref="O76">IFERROR(XLOOKUP(A76, '2_Capability_Map'!$C$2:$C$200, '2_Capability_Map'!$M$2:$M$200, "Active"), "Active")</f>
        <v>Active</v>
      </c>
    </row>
    <row r="77" ht="279.75" customHeight="1">
      <c r="A77" s="28" t="s">
        <v>753</v>
      </c>
      <c r="B77" s="28" t="s">
        <v>754</v>
      </c>
      <c r="C77" s="28" t="s">
        <v>537</v>
      </c>
      <c r="D77" s="28" t="s">
        <v>725</v>
      </c>
      <c r="E77" s="28" t="s">
        <v>10742</v>
      </c>
      <c r="F77" s="28" t="s">
        <v>10743</v>
      </c>
      <c r="G77" s="28" t="s">
        <v>10744</v>
      </c>
      <c r="H77" s="28" t="s">
        <v>10745</v>
      </c>
      <c r="I77" s="28" t="s">
        <v>10746</v>
      </c>
      <c r="J77" s="31" t="s">
        <v>10478</v>
      </c>
      <c r="K77" s="28"/>
      <c r="L77" s="28" t="s">
        <v>10511</v>
      </c>
      <c r="M77" s="28" t="s">
        <v>10747</v>
      </c>
      <c r="N77" s="28" t="s">
        <v>10513</v>
      </c>
      <c r="O77" s="29" t="str">
        <f t="array" ref="O77">IFERROR(XLOOKUP(A77, '2_Capability_Map'!$C$2:$C$200, '2_Capability_Map'!$M$2:$M$200, "Active"), "Active")</f>
        <v>Active</v>
      </c>
    </row>
    <row r="78" ht="279.75" customHeight="1">
      <c r="A78" s="28" t="s">
        <v>760</v>
      </c>
      <c r="B78" s="28" t="s">
        <v>761</v>
      </c>
      <c r="C78" s="28" t="s">
        <v>537</v>
      </c>
      <c r="D78" s="28" t="s">
        <v>725</v>
      </c>
      <c r="E78" s="28" t="s">
        <v>10748</v>
      </c>
      <c r="F78" s="28" t="s">
        <v>10749</v>
      </c>
      <c r="G78" s="28" t="s">
        <v>10750</v>
      </c>
      <c r="H78" s="28" t="s">
        <v>10751</v>
      </c>
      <c r="I78" s="28" t="s">
        <v>10752</v>
      </c>
      <c r="J78" s="31" t="s">
        <v>10478</v>
      </c>
      <c r="K78" s="28"/>
      <c r="L78" s="28" t="s">
        <v>10511</v>
      </c>
      <c r="M78" s="28" t="s">
        <v>10753</v>
      </c>
      <c r="N78" s="28" t="s">
        <v>10513</v>
      </c>
      <c r="O78" s="29" t="str">
        <f t="array" ref="O78">IFERROR(XLOOKUP(A78, '2_Capability_Map'!$C$2:$C$200, '2_Capability_Map'!$M$2:$M$200, "Active"), "Active")</f>
        <v>Active</v>
      </c>
    </row>
    <row r="79" ht="279.75" customHeight="1">
      <c r="A79" s="28" t="s">
        <v>766</v>
      </c>
      <c r="B79" s="28" t="s">
        <v>767</v>
      </c>
      <c r="C79" s="28" t="s">
        <v>537</v>
      </c>
      <c r="D79" s="28" t="s">
        <v>765</v>
      </c>
      <c r="E79" s="28" t="s">
        <v>10754</v>
      </c>
      <c r="F79" s="28" t="s">
        <v>10755</v>
      </c>
      <c r="G79" s="28" t="s">
        <v>10756</v>
      </c>
      <c r="H79" s="28" t="s">
        <v>10757</v>
      </c>
      <c r="I79" s="28" t="s">
        <v>10758</v>
      </c>
      <c r="J79" s="31" t="s">
        <v>10571</v>
      </c>
      <c r="K79" s="28"/>
      <c r="L79" s="28" t="s">
        <v>10511</v>
      </c>
      <c r="M79" s="28" t="s">
        <v>10759</v>
      </c>
      <c r="N79" s="28" t="s">
        <v>10513</v>
      </c>
      <c r="O79" s="29" t="str">
        <f t="array" ref="O79">IFERROR(XLOOKUP(A79, '2_Capability_Map'!$C$2:$C$200, '2_Capability_Map'!$M$2:$M$200, "Active"), "Active")</f>
        <v>Active</v>
      </c>
    </row>
    <row r="80" ht="279.75" customHeight="1">
      <c r="A80" s="28" t="s">
        <v>774</v>
      </c>
      <c r="B80" s="28" t="s">
        <v>775</v>
      </c>
      <c r="C80" s="28" t="s">
        <v>537</v>
      </c>
      <c r="D80" s="28" t="s">
        <v>765</v>
      </c>
      <c r="E80" s="28" t="s">
        <v>10760</v>
      </c>
      <c r="F80" s="28" t="s">
        <v>10761</v>
      </c>
      <c r="G80" s="28" t="s">
        <v>10762</v>
      </c>
      <c r="H80" s="28" t="s">
        <v>10763</v>
      </c>
      <c r="I80" s="28" t="s">
        <v>10764</v>
      </c>
      <c r="J80" s="31" t="s">
        <v>10314</v>
      </c>
      <c r="K80" s="28"/>
      <c r="L80" s="28" t="s">
        <v>10511</v>
      </c>
      <c r="M80" s="28" t="s">
        <v>10765</v>
      </c>
      <c r="N80" s="28" t="s">
        <v>10513</v>
      </c>
      <c r="O80" s="29" t="str">
        <f t="array" ref="O80">IFERROR(XLOOKUP(A80, '2_Capability_Map'!$C$2:$C$200, '2_Capability_Map'!$M$2:$M$200, "Active"), "Active")</f>
        <v>Active</v>
      </c>
    </row>
    <row r="81" ht="279.75" customHeight="1">
      <c r="A81" s="28" t="s">
        <v>779</v>
      </c>
      <c r="B81" s="28" t="s">
        <v>780</v>
      </c>
      <c r="C81" s="28" t="s">
        <v>537</v>
      </c>
      <c r="D81" s="28" t="s">
        <v>765</v>
      </c>
      <c r="E81" s="28" t="s">
        <v>10766</v>
      </c>
      <c r="F81" s="28" t="s">
        <v>10767</v>
      </c>
      <c r="G81" s="28" t="s">
        <v>10768</v>
      </c>
      <c r="H81" s="28" t="s">
        <v>10769</v>
      </c>
      <c r="I81" s="28" t="s">
        <v>10770</v>
      </c>
      <c r="J81" s="31" t="s">
        <v>10771</v>
      </c>
      <c r="K81" s="28"/>
      <c r="L81" s="28" t="s">
        <v>10511</v>
      </c>
      <c r="M81" s="28" t="s">
        <v>10772</v>
      </c>
      <c r="N81" s="28" t="s">
        <v>10513</v>
      </c>
      <c r="O81" s="29" t="str">
        <f t="array" ref="O81">IFERROR(XLOOKUP(A81, '2_Capability_Map'!$C$2:$C$200, '2_Capability_Map'!$M$2:$M$200, "Active"), "Active")</f>
        <v>Active</v>
      </c>
    </row>
    <row r="82" ht="279.75" customHeight="1">
      <c r="A82" s="28" t="s">
        <v>784</v>
      </c>
      <c r="B82" s="28" t="s">
        <v>785</v>
      </c>
      <c r="C82" s="28" t="s">
        <v>537</v>
      </c>
      <c r="D82" s="28" t="s">
        <v>765</v>
      </c>
      <c r="E82" s="28" t="s">
        <v>10773</v>
      </c>
      <c r="F82" s="28" t="s">
        <v>10774</v>
      </c>
      <c r="G82" s="28" t="s">
        <v>10775</v>
      </c>
      <c r="H82" s="28" t="s">
        <v>10776</v>
      </c>
      <c r="I82" s="28" t="s">
        <v>10777</v>
      </c>
      <c r="J82" s="28" t="s">
        <v>10445</v>
      </c>
      <c r="K82" s="28"/>
      <c r="L82" s="28" t="s">
        <v>10511</v>
      </c>
      <c r="M82" s="28" t="s">
        <v>10778</v>
      </c>
      <c r="N82" s="28" t="s">
        <v>10513</v>
      </c>
      <c r="O82" s="29" t="str">
        <f t="array" ref="O82">IFERROR(XLOOKUP(A82, '2_Capability_Map'!$C$2:$C$200, '2_Capability_Map'!$M$2:$M$200, "Active"), "Active")</f>
        <v>Active</v>
      </c>
    </row>
    <row r="83" ht="279.75" customHeight="1">
      <c r="A83" s="28" t="s">
        <v>789</v>
      </c>
      <c r="B83" s="28" t="s">
        <v>790</v>
      </c>
      <c r="C83" s="28" t="s">
        <v>537</v>
      </c>
      <c r="D83" s="28" t="s">
        <v>765</v>
      </c>
      <c r="E83" s="28" t="s">
        <v>10779</v>
      </c>
      <c r="F83" s="28" t="s">
        <v>10780</v>
      </c>
      <c r="G83" s="28" t="s">
        <v>10781</v>
      </c>
      <c r="H83" s="28" t="s">
        <v>10782</v>
      </c>
      <c r="I83" s="28" t="s">
        <v>10783</v>
      </c>
      <c r="J83" s="31" t="s">
        <v>10269</v>
      </c>
      <c r="K83" s="28"/>
      <c r="L83" s="28" t="s">
        <v>10511</v>
      </c>
      <c r="M83" s="28" t="s">
        <v>10784</v>
      </c>
      <c r="N83" s="28" t="s">
        <v>10513</v>
      </c>
      <c r="O83" s="29" t="str">
        <f t="array" ref="O83">IFERROR(XLOOKUP(A83, '2_Capability_Map'!$C$2:$C$200, '2_Capability_Map'!$M$2:$M$200, "Active"), "Active")</f>
        <v>Active</v>
      </c>
    </row>
    <row r="84" ht="279.75" customHeight="1">
      <c r="A84" s="28" t="s">
        <v>794</v>
      </c>
      <c r="B84" s="28" t="s">
        <v>795</v>
      </c>
      <c r="C84" s="28" t="s">
        <v>537</v>
      </c>
      <c r="D84" s="28" t="s">
        <v>765</v>
      </c>
      <c r="E84" s="28" t="s">
        <v>10785</v>
      </c>
      <c r="F84" s="28" t="s">
        <v>10786</v>
      </c>
      <c r="G84" s="28" t="s">
        <v>10787</v>
      </c>
      <c r="H84" s="28" t="s">
        <v>10788</v>
      </c>
      <c r="I84" s="28" t="s">
        <v>10789</v>
      </c>
      <c r="J84" s="31" t="s">
        <v>10790</v>
      </c>
      <c r="K84" s="28"/>
      <c r="L84" s="28" t="s">
        <v>10511</v>
      </c>
      <c r="M84" s="28" t="s">
        <v>10791</v>
      </c>
      <c r="N84" s="28" t="s">
        <v>10513</v>
      </c>
      <c r="O84" s="29" t="str">
        <f t="array" ref="O84">IFERROR(XLOOKUP(A84, '2_Capability_Map'!$C$2:$C$200, '2_Capability_Map'!$M$2:$M$200, "Active"), "Active")</f>
        <v>Active</v>
      </c>
    </row>
    <row r="85" ht="279.75" customHeight="1">
      <c r="A85" s="28" t="s">
        <v>799</v>
      </c>
      <c r="B85" s="28" t="s">
        <v>800</v>
      </c>
      <c r="C85" s="28" t="s">
        <v>537</v>
      </c>
      <c r="D85" s="28" t="s">
        <v>765</v>
      </c>
      <c r="E85" s="28" t="s">
        <v>10792</v>
      </c>
      <c r="F85" s="28" t="s">
        <v>10793</v>
      </c>
      <c r="G85" s="28" t="s">
        <v>10794</v>
      </c>
      <c r="H85" s="28" t="s">
        <v>10795</v>
      </c>
      <c r="I85" s="28" t="s">
        <v>10796</v>
      </c>
      <c r="J85" s="31" t="s">
        <v>10314</v>
      </c>
      <c r="K85" s="28"/>
      <c r="L85" s="28" t="s">
        <v>10511</v>
      </c>
      <c r="M85" s="28" t="s">
        <v>10797</v>
      </c>
      <c r="N85" s="28" t="s">
        <v>10513</v>
      </c>
      <c r="O85" s="29" t="str">
        <f t="array" ref="O85">IFERROR(XLOOKUP(A85, '2_Capability_Map'!$C$2:$C$200, '2_Capability_Map'!$M$2:$M$200, "Active"), "Active")</f>
        <v>Active</v>
      </c>
    </row>
    <row r="86" ht="279.75" customHeight="1">
      <c r="A86" s="28" t="s">
        <v>805</v>
      </c>
      <c r="B86" s="28" t="s">
        <v>806</v>
      </c>
      <c r="C86" s="28" t="s">
        <v>537</v>
      </c>
      <c r="D86" s="28" t="s">
        <v>804</v>
      </c>
      <c r="E86" s="28" t="s">
        <v>10798</v>
      </c>
      <c r="F86" s="28" t="s">
        <v>10799</v>
      </c>
      <c r="G86" s="28" t="s">
        <v>10800</v>
      </c>
      <c r="H86" s="28" t="s">
        <v>10801</v>
      </c>
      <c r="I86" s="28" t="s">
        <v>10802</v>
      </c>
      <c r="J86" s="28" t="s">
        <v>10445</v>
      </c>
      <c r="K86" s="28"/>
      <c r="L86" s="28" t="s">
        <v>10511</v>
      </c>
      <c r="M86" s="28" t="s">
        <v>10803</v>
      </c>
      <c r="N86" s="28" t="s">
        <v>10513</v>
      </c>
      <c r="O86" s="29" t="str">
        <f t="array" ref="O86">IFERROR(XLOOKUP(A86, '2_Capability_Map'!$C$2:$C$200, '2_Capability_Map'!$M$2:$M$200, "Active"), "Active")</f>
        <v>Active</v>
      </c>
    </row>
    <row r="87" ht="279.75" customHeight="1">
      <c r="A87" s="28" t="s">
        <v>813</v>
      </c>
      <c r="B87" s="28" t="s">
        <v>814</v>
      </c>
      <c r="C87" s="28" t="s">
        <v>537</v>
      </c>
      <c r="D87" s="28" t="s">
        <v>804</v>
      </c>
      <c r="E87" s="28" t="s">
        <v>10804</v>
      </c>
      <c r="F87" s="28" t="s">
        <v>10805</v>
      </c>
      <c r="G87" s="28" t="s">
        <v>10806</v>
      </c>
      <c r="H87" s="28" t="s">
        <v>10807</v>
      </c>
      <c r="I87" s="28" t="s">
        <v>10808</v>
      </c>
      <c r="J87" s="28" t="s">
        <v>10445</v>
      </c>
      <c r="K87" s="28"/>
      <c r="L87" s="28" t="s">
        <v>10511</v>
      </c>
      <c r="M87" s="28" t="s">
        <v>10809</v>
      </c>
      <c r="N87" s="28" t="s">
        <v>10513</v>
      </c>
      <c r="O87" s="29" t="str">
        <f t="array" ref="O87">IFERROR(XLOOKUP(A87, '2_Capability_Map'!$C$2:$C$200, '2_Capability_Map'!$M$2:$M$200, "Active"), "Active")</f>
        <v>Active</v>
      </c>
    </row>
    <row r="88" ht="279.75" customHeight="1">
      <c r="A88" s="28" t="s">
        <v>818</v>
      </c>
      <c r="B88" s="28" t="s">
        <v>819</v>
      </c>
      <c r="C88" s="28" t="s">
        <v>537</v>
      </c>
      <c r="D88" s="28" t="s">
        <v>804</v>
      </c>
      <c r="E88" s="28" t="s">
        <v>10810</v>
      </c>
      <c r="F88" s="28" t="s">
        <v>10811</v>
      </c>
      <c r="G88" s="28" t="s">
        <v>10812</v>
      </c>
      <c r="H88" s="28" t="s">
        <v>10813</v>
      </c>
      <c r="I88" s="28" t="s">
        <v>10814</v>
      </c>
      <c r="J88" s="31" t="s">
        <v>10815</v>
      </c>
      <c r="K88" s="28"/>
      <c r="L88" s="28" t="s">
        <v>10511</v>
      </c>
      <c r="M88" s="28" t="s">
        <v>10816</v>
      </c>
      <c r="N88" s="28" t="s">
        <v>10513</v>
      </c>
      <c r="O88" s="29" t="str">
        <f t="array" ref="O88">IFERROR(XLOOKUP(A88, '2_Capability_Map'!$C$2:$C$200, '2_Capability_Map'!$M$2:$M$200, "Active"), "Active")</f>
        <v>Active</v>
      </c>
    </row>
    <row r="89" ht="279.75" customHeight="1">
      <c r="A89" s="28" t="s">
        <v>825</v>
      </c>
      <c r="B89" s="28" t="s">
        <v>826</v>
      </c>
      <c r="C89" s="28" t="s">
        <v>537</v>
      </c>
      <c r="D89" s="28" t="s">
        <v>804</v>
      </c>
      <c r="E89" s="28" t="s">
        <v>10817</v>
      </c>
      <c r="F89" s="28" t="s">
        <v>10818</v>
      </c>
      <c r="G89" s="28" t="s">
        <v>10819</v>
      </c>
      <c r="H89" s="28" t="s">
        <v>10820</v>
      </c>
      <c r="I89" s="28" t="s">
        <v>10821</v>
      </c>
      <c r="J89" s="28" t="s">
        <v>10445</v>
      </c>
      <c r="K89" s="28"/>
      <c r="L89" s="28" t="s">
        <v>10511</v>
      </c>
      <c r="M89" s="28" t="s">
        <v>10822</v>
      </c>
      <c r="N89" s="28" t="s">
        <v>10513</v>
      </c>
      <c r="O89" s="29" t="str">
        <f t="array" ref="O89">IFERROR(XLOOKUP(A89, '2_Capability_Map'!$C$2:$C$200, '2_Capability_Map'!$M$2:$M$200, "Active"), "Active")</f>
        <v>Active</v>
      </c>
    </row>
    <row r="90" ht="279.75" customHeight="1">
      <c r="A90" s="28" t="s">
        <v>832</v>
      </c>
      <c r="B90" s="28" t="s">
        <v>833</v>
      </c>
      <c r="C90" s="28" t="s">
        <v>830</v>
      </c>
      <c r="D90" s="28" t="s">
        <v>831</v>
      </c>
      <c r="E90" s="28" t="s">
        <v>10823</v>
      </c>
      <c r="F90" s="28" t="s">
        <v>10824</v>
      </c>
      <c r="G90" s="28" t="s">
        <v>10825</v>
      </c>
      <c r="H90" s="28" t="s">
        <v>10826</v>
      </c>
      <c r="I90" s="28" t="s">
        <v>10827</v>
      </c>
      <c r="J90" s="31" t="s">
        <v>10269</v>
      </c>
      <c r="K90" s="28"/>
      <c r="L90" s="28" t="s">
        <v>10828</v>
      </c>
      <c r="M90" s="28" t="s">
        <v>10829</v>
      </c>
      <c r="N90" s="28" t="s">
        <v>10830</v>
      </c>
      <c r="O90" s="29" t="str">
        <f t="array" ref="O90">IFERROR(XLOOKUP(A90, '2_Capability_Map'!$C$2:$C$200, '2_Capability_Map'!$M$2:$M$200, "Active"), "Active")</f>
        <v>Active</v>
      </c>
    </row>
    <row r="91" ht="279.75" customHeight="1">
      <c r="A91" s="28" t="s">
        <v>840</v>
      </c>
      <c r="B91" s="28" t="s">
        <v>841</v>
      </c>
      <c r="C91" s="28" t="s">
        <v>830</v>
      </c>
      <c r="D91" s="28" t="s">
        <v>831</v>
      </c>
      <c r="E91" s="28" t="s">
        <v>10831</v>
      </c>
      <c r="F91" s="28" t="s">
        <v>10832</v>
      </c>
      <c r="G91" s="28" t="s">
        <v>10833</v>
      </c>
      <c r="H91" s="28" t="s">
        <v>10826</v>
      </c>
      <c r="I91" s="28" t="s">
        <v>10834</v>
      </c>
      <c r="J91" s="31" t="s">
        <v>10269</v>
      </c>
      <c r="K91" s="28"/>
      <c r="L91" s="28" t="s">
        <v>10828</v>
      </c>
      <c r="M91" s="28" t="s">
        <v>10835</v>
      </c>
      <c r="N91" s="28" t="s">
        <v>10830</v>
      </c>
      <c r="O91" s="29" t="str">
        <f t="array" ref="O91">IFERROR(XLOOKUP(A91, '2_Capability_Map'!$C$2:$C$200, '2_Capability_Map'!$M$2:$M$200, "Active"), "Active")</f>
        <v>Active</v>
      </c>
    </row>
    <row r="92" ht="279.75" customHeight="1">
      <c r="A92" s="28" t="s">
        <v>845</v>
      </c>
      <c r="B92" s="28" t="s">
        <v>846</v>
      </c>
      <c r="C92" s="28" t="s">
        <v>830</v>
      </c>
      <c r="D92" s="28" t="s">
        <v>831</v>
      </c>
      <c r="E92" s="28" t="s">
        <v>10836</v>
      </c>
      <c r="F92" s="28" t="s">
        <v>10837</v>
      </c>
      <c r="G92" s="28" t="s">
        <v>10838</v>
      </c>
      <c r="H92" s="28" t="s">
        <v>10826</v>
      </c>
      <c r="I92" s="28" t="s">
        <v>10839</v>
      </c>
      <c r="J92" s="31" t="s">
        <v>10269</v>
      </c>
      <c r="K92" s="28"/>
      <c r="L92" s="28" t="s">
        <v>10828</v>
      </c>
      <c r="M92" s="28" t="s">
        <v>10840</v>
      </c>
      <c r="N92" s="28" t="s">
        <v>10830</v>
      </c>
      <c r="O92" s="29" t="str">
        <f t="array" ref="O92">IFERROR(XLOOKUP(A92, '2_Capability_Map'!$C$2:$C$200, '2_Capability_Map'!$M$2:$M$200, "Active"), "Active")</f>
        <v>Active</v>
      </c>
    </row>
    <row r="93" ht="279.75" customHeight="1">
      <c r="A93" s="28" t="s">
        <v>850</v>
      </c>
      <c r="B93" s="28" t="s">
        <v>851</v>
      </c>
      <c r="C93" s="28" t="s">
        <v>830</v>
      </c>
      <c r="D93" s="28" t="s">
        <v>831</v>
      </c>
      <c r="E93" s="28" t="s">
        <v>10841</v>
      </c>
      <c r="F93" s="28" t="s">
        <v>10842</v>
      </c>
      <c r="G93" s="28" t="s">
        <v>10843</v>
      </c>
      <c r="H93" s="28" t="s">
        <v>10826</v>
      </c>
      <c r="I93" s="28" t="s">
        <v>10844</v>
      </c>
      <c r="J93" s="31" t="s">
        <v>10269</v>
      </c>
      <c r="K93" s="28"/>
      <c r="L93" s="28" t="s">
        <v>10828</v>
      </c>
      <c r="M93" s="28" t="s">
        <v>10845</v>
      </c>
      <c r="N93" s="28" t="s">
        <v>10830</v>
      </c>
      <c r="O93" s="29" t="str">
        <f t="array" ref="O93">IFERROR(XLOOKUP(A93, '2_Capability_Map'!$C$2:$C$200, '2_Capability_Map'!$M$2:$M$200, "Active"), "Active")</f>
        <v>Active</v>
      </c>
    </row>
    <row r="94" ht="279.75" customHeight="1">
      <c r="A94" s="28" t="s">
        <v>856</v>
      </c>
      <c r="B94" s="28" t="s">
        <v>857</v>
      </c>
      <c r="C94" s="28" t="s">
        <v>830</v>
      </c>
      <c r="D94" s="28" t="s">
        <v>855</v>
      </c>
      <c r="E94" s="28" t="s">
        <v>10846</v>
      </c>
      <c r="F94" s="28" t="s">
        <v>10847</v>
      </c>
      <c r="G94" s="28" t="s">
        <v>10848</v>
      </c>
      <c r="H94" s="28" t="s">
        <v>10826</v>
      </c>
      <c r="I94" s="28" t="s">
        <v>10849</v>
      </c>
      <c r="J94" s="31" t="s">
        <v>10850</v>
      </c>
      <c r="K94" s="28"/>
      <c r="L94" s="28" t="s">
        <v>10828</v>
      </c>
      <c r="M94" s="28" t="s">
        <v>10851</v>
      </c>
      <c r="N94" s="28" t="s">
        <v>10830</v>
      </c>
      <c r="O94" s="29" t="str">
        <f t="array" ref="O94">IFERROR(XLOOKUP(A94, '2_Capability_Map'!$C$2:$C$200, '2_Capability_Map'!$M$2:$M$200, "Active"), "Active")</f>
        <v>Active</v>
      </c>
    </row>
    <row r="95" ht="279.75" customHeight="1">
      <c r="A95" s="28" t="s">
        <v>864</v>
      </c>
      <c r="B95" s="28" t="s">
        <v>865</v>
      </c>
      <c r="C95" s="28" t="s">
        <v>830</v>
      </c>
      <c r="D95" s="28" t="s">
        <v>855</v>
      </c>
      <c r="E95" s="28" t="s">
        <v>10852</v>
      </c>
      <c r="F95" s="28" t="s">
        <v>10853</v>
      </c>
      <c r="G95" s="28" t="s">
        <v>10854</v>
      </c>
      <c r="H95" s="28" t="s">
        <v>10826</v>
      </c>
      <c r="I95" s="28" t="s">
        <v>10855</v>
      </c>
      <c r="J95" s="31" t="s">
        <v>10856</v>
      </c>
      <c r="K95" s="28"/>
      <c r="L95" s="28" t="s">
        <v>10828</v>
      </c>
      <c r="M95" s="28" t="s">
        <v>10857</v>
      </c>
      <c r="N95" s="28" t="s">
        <v>10830</v>
      </c>
      <c r="O95" s="29" t="str">
        <f t="array" ref="O95">IFERROR(XLOOKUP(A95, '2_Capability_Map'!$C$2:$C$200, '2_Capability_Map'!$M$2:$M$200, "Active"), "Active")</f>
        <v>Active</v>
      </c>
    </row>
    <row r="96" ht="279.75" customHeight="1">
      <c r="A96" s="28" t="s">
        <v>869</v>
      </c>
      <c r="B96" s="28" t="s">
        <v>870</v>
      </c>
      <c r="C96" s="28" t="s">
        <v>830</v>
      </c>
      <c r="D96" s="28" t="s">
        <v>855</v>
      </c>
      <c r="E96" s="28" t="s">
        <v>10858</v>
      </c>
      <c r="F96" s="28" t="s">
        <v>10859</v>
      </c>
      <c r="G96" s="28" t="s">
        <v>10860</v>
      </c>
      <c r="H96" s="28" t="s">
        <v>10826</v>
      </c>
      <c r="I96" s="28" t="s">
        <v>10861</v>
      </c>
      <c r="J96" s="31" t="s">
        <v>10862</v>
      </c>
      <c r="K96" s="28"/>
      <c r="L96" s="28" t="s">
        <v>10828</v>
      </c>
      <c r="M96" s="28" t="s">
        <v>10863</v>
      </c>
      <c r="N96" s="28" t="s">
        <v>10830</v>
      </c>
      <c r="O96" s="29" t="str">
        <f t="array" ref="O96">IFERROR(XLOOKUP(A96, '2_Capability_Map'!$C$2:$C$200, '2_Capability_Map'!$M$2:$M$200, "Active"), "Active")</f>
        <v>Active</v>
      </c>
    </row>
    <row r="97" ht="279.75" customHeight="1">
      <c r="A97" s="28" t="s">
        <v>874</v>
      </c>
      <c r="B97" s="28" t="s">
        <v>875</v>
      </c>
      <c r="C97" s="28" t="s">
        <v>830</v>
      </c>
      <c r="D97" s="28" t="s">
        <v>855</v>
      </c>
      <c r="E97" s="28" t="s">
        <v>10864</v>
      </c>
      <c r="F97" s="28" t="s">
        <v>10865</v>
      </c>
      <c r="G97" s="28" t="s">
        <v>10866</v>
      </c>
      <c r="H97" s="28" t="s">
        <v>10826</v>
      </c>
      <c r="I97" s="28" t="s">
        <v>10867</v>
      </c>
      <c r="J97" s="31" t="s">
        <v>10862</v>
      </c>
      <c r="K97" s="28"/>
      <c r="L97" s="28" t="s">
        <v>10828</v>
      </c>
      <c r="M97" s="28" t="s">
        <v>10868</v>
      </c>
      <c r="N97" s="28" t="s">
        <v>10830</v>
      </c>
      <c r="O97" s="29" t="str">
        <f t="array" ref="O97">IFERROR(XLOOKUP(A97, '2_Capability_Map'!$C$2:$C$200, '2_Capability_Map'!$M$2:$M$200, "Active"), "Active")</f>
        <v>Active</v>
      </c>
    </row>
    <row r="98" ht="279.75" customHeight="1">
      <c r="A98" s="28" t="s">
        <v>879</v>
      </c>
      <c r="B98" s="28" t="s">
        <v>880</v>
      </c>
      <c r="C98" s="28" t="s">
        <v>830</v>
      </c>
      <c r="D98" s="28" t="s">
        <v>855</v>
      </c>
      <c r="E98" s="28" t="s">
        <v>10869</v>
      </c>
      <c r="F98" s="28" t="s">
        <v>10870</v>
      </c>
      <c r="G98" s="28" t="s">
        <v>10871</v>
      </c>
      <c r="H98" s="28" t="s">
        <v>10826</v>
      </c>
      <c r="I98" s="28" t="s">
        <v>10872</v>
      </c>
      <c r="J98" s="31" t="s">
        <v>10862</v>
      </c>
      <c r="K98" s="28"/>
      <c r="L98" s="28" t="s">
        <v>10828</v>
      </c>
      <c r="M98" s="28" t="s">
        <v>10873</v>
      </c>
      <c r="N98" s="28" t="s">
        <v>10830</v>
      </c>
      <c r="O98" s="29" t="str">
        <f t="array" ref="O98">IFERROR(XLOOKUP(A98, '2_Capability_Map'!$C$2:$C$200, '2_Capability_Map'!$M$2:$M$200, "Active"), "Active")</f>
        <v>Active</v>
      </c>
    </row>
    <row r="99" ht="279.75" customHeight="1">
      <c r="A99" s="28" t="s">
        <v>885</v>
      </c>
      <c r="B99" s="28" t="s">
        <v>886</v>
      </c>
      <c r="C99" s="28" t="s">
        <v>830</v>
      </c>
      <c r="D99" s="28" t="s">
        <v>884</v>
      </c>
      <c r="E99" s="28" t="s">
        <v>10874</v>
      </c>
      <c r="F99" s="28" t="s">
        <v>10875</v>
      </c>
      <c r="G99" s="28" t="s">
        <v>10876</v>
      </c>
      <c r="H99" s="28" t="s">
        <v>10826</v>
      </c>
      <c r="I99" s="28" t="s">
        <v>10877</v>
      </c>
      <c r="J99" s="31" t="s">
        <v>10571</v>
      </c>
      <c r="K99" s="28"/>
      <c r="L99" s="28" t="s">
        <v>10828</v>
      </c>
      <c r="M99" s="28" t="s">
        <v>10878</v>
      </c>
      <c r="N99" s="28" t="s">
        <v>10830</v>
      </c>
      <c r="O99" s="29" t="str">
        <f t="array" ref="O99">IFERROR(XLOOKUP(A99, '2_Capability_Map'!$C$2:$C$200, '2_Capability_Map'!$M$2:$M$200, "Active"), "Active")</f>
        <v>Active</v>
      </c>
    </row>
    <row r="100" ht="279.75" customHeight="1">
      <c r="A100" s="28" t="s">
        <v>893</v>
      </c>
      <c r="B100" s="28" t="s">
        <v>894</v>
      </c>
      <c r="C100" s="28" t="s">
        <v>830</v>
      </c>
      <c r="D100" s="28" t="s">
        <v>884</v>
      </c>
      <c r="E100" s="28" t="s">
        <v>10879</v>
      </c>
      <c r="F100" s="28" t="s">
        <v>10880</v>
      </c>
      <c r="G100" s="28" t="s">
        <v>10881</v>
      </c>
      <c r="H100" s="28" t="s">
        <v>10826</v>
      </c>
      <c r="I100" s="28" t="s">
        <v>10882</v>
      </c>
      <c r="J100" s="28" t="s">
        <v>10445</v>
      </c>
      <c r="K100" s="28"/>
      <c r="L100" s="28" t="s">
        <v>10828</v>
      </c>
      <c r="M100" s="28" t="s">
        <v>10883</v>
      </c>
      <c r="N100" s="28" t="s">
        <v>10830</v>
      </c>
      <c r="O100" s="29" t="str">
        <f t="array" ref="O100">IFERROR(XLOOKUP(A100, '2_Capability_Map'!$C$2:$C$200, '2_Capability_Map'!$M$2:$M$200, "Active"), "Active")</f>
        <v>Active</v>
      </c>
    </row>
    <row r="101" ht="279.75" customHeight="1">
      <c r="A101" s="28" t="s">
        <v>898</v>
      </c>
      <c r="B101" s="28" t="s">
        <v>899</v>
      </c>
      <c r="C101" s="28" t="s">
        <v>830</v>
      </c>
      <c r="D101" s="28" t="s">
        <v>884</v>
      </c>
      <c r="E101" s="28" t="s">
        <v>10884</v>
      </c>
      <c r="F101" s="28" t="s">
        <v>10885</v>
      </c>
      <c r="G101" s="28" t="s">
        <v>10886</v>
      </c>
      <c r="H101" s="28" t="s">
        <v>10826</v>
      </c>
      <c r="I101" s="28" t="s">
        <v>10887</v>
      </c>
      <c r="J101" s="28" t="s">
        <v>10445</v>
      </c>
      <c r="K101" s="28"/>
      <c r="L101" s="28" t="s">
        <v>10828</v>
      </c>
      <c r="M101" s="28" t="s">
        <v>10888</v>
      </c>
      <c r="N101" s="28" t="s">
        <v>10830</v>
      </c>
      <c r="O101" s="29" t="str">
        <f t="array" ref="O101">IFERROR(XLOOKUP(A101, '2_Capability_Map'!$C$2:$C$200, '2_Capability_Map'!$M$2:$M$200, "Active"), "Active")</f>
        <v>Active</v>
      </c>
    </row>
    <row r="102" ht="279.75" customHeight="1">
      <c r="A102" s="28" t="s">
        <v>905</v>
      </c>
      <c r="B102" s="28" t="s">
        <v>906</v>
      </c>
      <c r="C102" s="28" t="s">
        <v>830</v>
      </c>
      <c r="D102" s="28" t="s">
        <v>884</v>
      </c>
      <c r="E102" s="28" t="s">
        <v>10889</v>
      </c>
      <c r="F102" s="28" t="s">
        <v>10890</v>
      </c>
      <c r="G102" s="28" t="s">
        <v>10891</v>
      </c>
      <c r="H102" s="28" t="s">
        <v>10826</v>
      </c>
      <c r="I102" s="28" t="s">
        <v>10892</v>
      </c>
      <c r="J102" s="31" t="s">
        <v>10893</v>
      </c>
      <c r="K102" s="28"/>
      <c r="L102" s="28" t="s">
        <v>10828</v>
      </c>
      <c r="M102" s="28" t="s">
        <v>10894</v>
      </c>
      <c r="N102" s="28" t="s">
        <v>10830</v>
      </c>
      <c r="O102" s="29" t="str">
        <f t="array" ref="O102">IFERROR(XLOOKUP(A102, '2_Capability_Map'!$C$2:$C$200, '2_Capability_Map'!$M$2:$M$200, "Active"), "Active")</f>
        <v>Active</v>
      </c>
    </row>
    <row r="103" ht="279.75" customHeight="1">
      <c r="A103" s="28" t="s">
        <v>910</v>
      </c>
      <c r="B103" s="28" t="s">
        <v>911</v>
      </c>
      <c r="C103" s="28" t="s">
        <v>830</v>
      </c>
      <c r="D103" s="28" t="s">
        <v>884</v>
      </c>
      <c r="E103" s="28" t="s">
        <v>10895</v>
      </c>
      <c r="F103" s="28" t="s">
        <v>10896</v>
      </c>
      <c r="G103" s="28" t="s">
        <v>10897</v>
      </c>
      <c r="H103" s="28" t="s">
        <v>10826</v>
      </c>
      <c r="I103" s="28" t="s">
        <v>10898</v>
      </c>
      <c r="J103" s="28" t="s">
        <v>10445</v>
      </c>
      <c r="K103" s="28"/>
      <c r="L103" s="28" t="s">
        <v>10828</v>
      </c>
      <c r="M103" s="28" t="s">
        <v>10899</v>
      </c>
      <c r="N103" s="28" t="s">
        <v>10830</v>
      </c>
      <c r="O103" s="29" t="str">
        <f t="array" ref="O103">IFERROR(XLOOKUP(A103, '2_Capability_Map'!$C$2:$C$200, '2_Capability_Map'!$M$2:$M$200, "Active"), "Active")</f>
        <v>Active</v>
      </c>
    </row>
    <row r="104" ht="279.75" customHeight="1">
      <c r="A104" s="28" t="s">
        <v>916</v>
      </c>
      <c r="B104" s="28" t="s">
        <v>917</v>
      </c>
      <c r="C104" s="28" t="s">
        <v>830</v>
      </c>
      <c r="D104" s="28" t="s">
        <v>915</v>
      </c>
      <c r="E104" s="28" t="s">
        <v>10900</v>
      </c>
      <c r="F104" s="28" t="s">
        <v>10901</v>
      </c>
      <c r="G104" s="28" t="s">
        <v>10902</v>
      </c>
      <c r="H104" s="28" t="s">
        <v>10826</v>
      </c>
      <c r="I104" s="28" t="s">
        <v>10903</v>
      </c>
      <c r="J104" s="31" t="s">
        <v>10904</v>
      </c>
      <c r="K104" s="28"/>
      <c r="L104" s="28" t="s">
        <v>10828</v>
      </c>
      <c r="M104" s="28" t="s">
        <v>10905</v>
      </c>
      <c r="N104" s="28" t="s">
        <v>10830</v>
      </c>
      <c r="O104" s="29" t="str">
        <f t="array" ref="O104">IFERROR(XLOOKUP(A104, '2_Capability_Map'!$C$2:$C$200, '2_Capability_Map'!$M$2:$M$200, "Active"), "Active")</f>
        <v>Active</v>
      </c>
    </row>
    <row r="105" ht="279.75" customHeight="1">
      <c r="A105" s="28" t="s">
        <v>924</v>
      </c>
      <c r="B105" s="28" t="s">
        <v>925</v>
      </c>
      <c r="C105" s="28" t="s">
        <v>830</v>
      </c>
      <c r="D105" s="28" t="s">
        <v>915</v>
      </c>
      <c r="E105" s="28" t="s">
        <v>10906</v>
      </c>
      <c r="F105" s="28" t="s">
        <v>10907</v>
      </c>
      <c r="G105" s="28" t="s">
        <v>10908</v>
      </c>
      <c r="H105" s="28" t="s">
        <v>10826</v>
      </c>
      <c r="I105" s="28" t="s">
        <v>10909</v>
      </c>
      <c r="J105" s="28" t="s">
        <v>10445</v>
      </c>
      <c r="K105" s="28"/>
      <c r="L105" s="28" t="s">
        <v>10828</v>
      </c>
      <c r="M105" s="28" t="s">
        <v>10910</v>
      </c>
      <c r="N105" s="28" t="s">
        <v>10830</v>
      </c>
      <c r="O105" s="29" t="str">
        <f t="array" ref="O105">IFERROR(XLOOKUP(A105, '2_Capability_Map'!$C$2:$C$200, '2_Capability_Map'!$M$2:$M$200, "Active"), "Active")</f>
        <v>Active</v>
      </c>
    </row>
    <row r="106" ht="279.75" customHeight="1">
      <c r="A106" s="28" t="s">
        <v>929</v>
      </c>
      <c r="B106" s="28" t="s">
        <v>930</v>
      </c>
      <c r="C106" s="28" t="s">
        <v>830</v>
      </c>
      <c r="D106" s="28" t="s">
        <v>915</v>
      </c>
      <c r="E106" s="28" t="s">
        <v>10911</v>
      </c>
      <c r="F106" s="28" t="s">
        <v>10912</v>
      </c>
      <c r="G106" s="28" t="s">
        <v>10913</v>
      </c>
      <c r="H106" s="28" t="s">
        <v>10826</v>
      </c>
      <c r="I106" s="28" t="s">
        <v>10914</v>
      </c>
      <c r="J106" s="28" t="s">
        <v>10445</v>
      </c>
      <c r="K106" s="28"/>
      <c r="L106" s="28" t="s">
        <v>10828</v>
      </c>
      <c r="M106" s="28" t="s">
        <v>10915</v>
      </c>
      <c r="N106" s="28" t="s">
        <v>10830</v>
      </c>
      <c r="O106" s="29" t="str">
        <f t="array" ref="O106">IFERROR(XLOOKUP(A106, '2_Capability_Map'!$C$2:$C$200, '2_Capability_Map'!$M$2:$M$200, "Active"), "Active")</f>
        <v>Active</v>
      </c>
    </row>
    <row r="107" ht="279.75" customHeight="1">
      <c r="A107" s="28" t="s">
        <v>934</v>
      </c>
      <c r="B107" s="28" t="s">
        <v>935</v>
      </c>
      <c r="C107" s="28" t="s">
        <v>830</v>
      </c>
      <c r="D107" s="28" t="s">
        <v>915</v>
      </c>
      <c r="E107" s="28" t="s">
        <v>10916</v>
      </c>
      <c r="F107" s="28" t="s">
        <v>10917</v>
      </c>
      <c r="G107" s="28" t="s">
        <v>10918</v>
      </c>
      <c r="H107" s="28" t="s">
        <v>10826</v>
      </c>
      <c r="I107" s="28" t="s">
        <v>10919</v>
      </c>
      <c r="J107" s="31" t="s">
        <v>10920</v>
      </c>
      <c r="K107" s="28"/>
      <c r="L107" s="28" t="s">
        <v>10828</v>
      </c>
      <c r="M107" s="28" t="s">
        <v>10921</v>
      </c>
      <c r="N107" s="28" t="s">
        <v>10830</v>
      </c>
      <c r="O107" s="29" t="str">
        <f t="array" ref="O107">IFERROR(XLOOKUP(A107, '2_Capability_Map'!$C$2:$C$200, '2_Capability_Map'!$M$2:$M$200, "Active"), "Active")</f>
        <v>Active</v>
      </c>
    </row>
    <row r="108" ht="279.75" customHeight="1">
      <c r="A108" s="28" t="s">
        <v>939</v>
      </c>
      <c r="B108" s="28" t="s">
        <v>940</v>
      </c>
      <c r="C108" s="28" t="s">
        <v>830</v>
      </c>
      <c r="D108" s="28" t="s">
        <v>915</v>
      </c>
      <c r="E108" s="28" t="s">
        <v>10922</v>
      </c>
      <c r="F108" s="28" t="s">
        <v>10923</v>
      </c>
      <c r="G108" s="28" t="s">
        <v>10924</v>
      </c>
      <c r="H108" s="28" t="s">
        <v>10826</v>
      </c>
      <c r="I108" s="28" t="s">
        <v>10925</v>
      </c>
      <c r="J108" s="28" t="s">
        <v>10445</v>
      </c>
      <c r="K108" s="28"/>
      <c r="L108" s="28" t="s">
        <v>10828</v>
      </c>
      <c r="M108" s="28" t="s">
        <v>10926</v>
      </c>
      <c r="N108" s="28" t="s">
        <v>10830</v>
      </c>
      <c r="O108" s="29" t="str">
        <f t="array" ref="O108">IFERROR(XLOOKUP(A108, '2_Capability_Map'!$C$2:$C$200, '2_Capability_Map'!$M$2:$M$200, "Active"), "Active")</f>
        <v>Active</v>
      </c>
    </row>
    <row r="109" ht="279.75" customHeight="1">
      <c r="A109" s="28" t="s">
        <v>945</v>
      </c>
      <c r="B109" s="28" t="s">
        <v>946</v>
      </c>
      <c r="C109" s="28" t="s">
        <v>830</v>
      </c>
      <c r="D109" s="28" t="s">
        <v>944</v>
      </c>
      <c r="E109" s="28" t="s">
        <v>10927</v>
      </c>
      <c r="F109" s="28" t="s">
        <v>10928</v>
      </c>
      <c r="G109" s="28" t="s">
        <v>10929</v>
      </c>
      <c r="H109" s="28" t="s">
        <v>10826</v>
      </c>
      <c r="I109" s="28" t="s">
        <v>10930</v>
      </c>
      <c r="J109" s="31" t="s">
        <v>10931</v>
      </c>
      <c r="K109" s="28"/>
      <c r="L109" s="28" t="s">
        <v>10828</v>
      </c>
      <c r="M109" s="28" t="s">
        <v>10932</v>
      </c>
      <c r="N109" s="28" t="s">
        <v>10830</v>
      </c>
      <c r="O109" s="29" t="str">
        <f t="array" ref="O109">IFERROR(XLOOKUP(A109, '2_Capability_Map'!$C$2:$C$200, '2_Capability_Map'!$M$2:$M$200, "Active"), "Active")</f>
        <v>Active</v>
      </c>
    </row>
    <row r="110" ht="279.75" customHeight="1">
      <c r="A110" s="28" t="s">
        <v>951</v>
      </c>
      <c r="B110" s="28" t="s">
        <v>952</v>
      </c>
      <c r="C110" s="28" t="s">
        <v>830</v>
      </c>
      <c r="D110" s="28" t="s">
        <v>944</v>
      </c>
      <c r="E110" s="28" t="s">
        <v>10933</v>
      </c>
      <c r="F110" s="28" t="s">
        <v>10934</v>
      </c>
      <c r="G110" s="28" t="s">
        <v>10935</v>
      </c>
      <c r="H110" s="28" t="s">
        <v>10826</v>
      </c>
      <c r="I110" s="28" t="s">
        <v>10936</v>
      </c>
      <c r="J110" s="28" t="s">
        <v>10445</v>
      </c>
      <c r="K110" s="28"/>
      <c r="L110" s="28" t="s">
        <v>10828</v>
      </c>
      <c r="M110" s="28" t="s">
        <v>10937</v>
      </c>
      <c r="N110" s="28" t="s">
        <v>10830</v>
      </c>
      <c r="O110" s="29" t="str">
        <f t="array" ref="O110">IFERROR(XLOOKUP(A110, '2_Capability_Map'!$C$2:$C$200, '2_Capability_Map'!$M$2:$M$200, "Active"), "Active")</f>
        <v>Active</v>
      </c>
    </row>
    <row r="111" ht="279.75" customHeight="1">
      <c r="A111" s="28" t="s">
        <v>956</v>
      </c>
      <c r="B111" s="28" t="s">
        <v>957</v>
      </c>
      <c r="C111" s="28" t="s">
        <v>830</v>
      </c>
      <c r="D111" s="28" t="s">
        <v>944</v>
      </c>
      <c r="E111" s="28" t="s">
        <v>10938</v>
      </c>
      <c r="F111" s="28" t="s">
        <v>10939</v>
      </c>
      <c r="G111" s="28" t="s">
        <v>10940</v>
      </c>
      <c r="H111" s="28" t="s">
        <v>10826</v>
      </c>
      <c r="I111" s="28" t="s">
        <v>10941</v>
      </c>
      <c r="J111" s="28" t="s">
        <v>10445</v>
      </c>
      <c r="K111" s="28"/>
      <c r="L111" s="28" t="s">
        <v>10828</v>
      </c>
      <c r="M111" s="28" t="s">
        <v>10942</v>
      </c>
      <c r="N111" s="28" t="s">
        <v>10830</v>
      </c>
      <c r="O111" s="29" t="str">
        <f t="array" ref="O111">IFERROR(XLOOKUP(A111, '2_Capability_Map'!$C$2:$C$200, '2_Capability_Map'!$M$2:$M$200, "Active"), "Active")</f>
        <v>Active</v>
      </c>
    </row>
    <row r="112" ht="279.75" customHeight="1">
      <c r="A112" s="28" t="s">
        <v>961</v>
      </c>
      <c r="B112" s="28" t="s">
        <v>962</v>
      </c>
      <c r="C112" s="28" t="s">
        <v>830</v>
      </c>
      <c r="D112" s="28" t="s">
        <v>944</v>
      </c>
      <c r="E112" s="28" t="s">
        <v>10943</v>
      </c>
      <c r="F112" s="28" t="s">
        <v>10944</v>
      </c>
      <c r="G112" s="28" t="s">
        <v>10945</v>
      </c>
      <c r="H112" s="28" t="s">
        <v>10826</v>
      </c>
      <c r="I112" s="28" t="s">
        <v>10946</v>
      </c>
      <c r="J112" s="28" t="s">
        <v>10445</v>
      </c>
      <c r="K112" s="28"/>
      <c r="L112" s="28" t="s">
        <v>10828</v>
      </c>
      <c r="M112" s="28" t="s">
        <v>10947</v>
      </c>
      <c r="N112" s="28" t="s">
        <v>10830</v>
      </c>
      <c r="O112" s="29" t="str">
        <f t="array" ref="O112">IFERROR(XLOOKUP(A112, '2_Capability_Map'!$C$2:$C$200, '2_Capability_Map'!$M$2:$M$200, "Active"), "Active")</f>
        <v>Active</v>
      </c>
    </row>
    <row r="113" ht="279.75" customHeight="1">
      <c r="A113" s="28" t="s">
        <v>967</v>
      </c>
      <c r="B113" s="28" t="s">
        <v>968</v>
      </c>
      <c r="C113" s="28" t="s">
        <v>830</v>
      </c>
      <c r="D113" s="28" t="s">
        <v>966</v>
      </c>
      <c r="E113" s="28" t="s">
        <v>10948</v>
      </c>
      <c r="F113" s="28" t="s">
        <v>10949</v>
      </c>
      <c r="G113" s="28" t="s">
        <v>10950</v>
      </c>
      <c r="H113" s="28" t="s">
        <v>10826</v>
      </c>
      <c r="I113" s="28" t="s">
        <v>10951</v>
      </c>
      <c r="J113" s="31" t="s">
        <v>10269</v>
      </c>
      <c r="K113" s="28"/>
      <c r="L113" s="28" t="s">
        <v>10828</v>
      </c>
      <c r="M113" s="28" t="s">
        <v>10952</v>
      </c>
      <c r="N113" s="28" t="s">
        <v>10830</v>
      </c>
      <c r="O113" s="29" t="str">
        <f t="array" ref="O113">IFERROR(XLOOKUP(A113, '2_Capability_Map'!$C$2:$C$200, '2_Capability_Map'!$M$2:$M$200, "Active"), "Active")</f>
        <v>Active</v>
      </c>
    </row>
    <row r="114" ht="279.75" customHeight="1">
      <c r="A114" s="28" t="s">
        <v>975</v>
      </c>
      <c r="B114" s="28" t="s">
        <v>976</v>
      </c>
      <c r="C114" s="28" t="s">
        <v>830</v>
      </c>
      <c r="D114" s="28" t="s">
        <v>966</v>
      </c>
      <c r="E114" s="28" t="s">
        <v>10953</v>
      </c>
      <c r="F114" s="28" t="s">
        <v>10954</v>
      </c>
      <c r="G114" s="28" t="s">
        <v>10955</v>
      </c>
      <c r="H114" s="28" t="s">
        <v>10826</v>
      </c>
      <c r="I114" s="28" t="s">
        <v>10956</v>
      </c>
      <c r="J114" s="31" t="s">
        <v>10957</v>
      </c>
      <c r="K114" s="28"/>
      <c r="L114" s="28" t="s">
        <v>10828</v>
      </c>
      <c r="M114" s="28" t="s">
        <v>10958</v>
      </c>
      <c r="N114" s="28" t="s">
        <v>10830</v>
      </c>
      <c r="O114" s="29" t="str">
        <f t="array" ref="O114">IFERROR(XLOOKUP(A114, '2_Capability_Map'!$C$2:$C$200, '2_Capability_Map'!$M$2:$M$200, "Active"), "Active")</f>
        <v>Active</v>
      </c>
    </row>
    <row r="115" ht="279.75" customHeight="1">
      <c r="A115" s="28" t="s">
        <v>980</v>
      </c>
      <c r="B115" s="28" t="s">
        <v>981</v>
      </c>
      <c r="C115" s="28" t="s">
        <v>830</v>
      </c>
      <c r="D115" s="28" t="s">
        <v>966</v>
      </c>
      <c r="E115" s="28" t="s">
        <v>10959</v>
      </c>
      <c r="F115" s="28" t="s">
        <v>10960</v>
      </c>
      <c r="G115" s="28" t="s">
        <v>10961</v>
      </c>
      <c r="H115" s="28" t="s">
        <v>10826</v>
      </c>
      <c r="I115" s="28" t="s">
        <v>10962</v>
      </c>
      <c r="J115" s="28" t="s">
        <v>10445</v>
      </c>
      <c r="K115" s="28"/>
      <c r="L115" s="28" t="s">
        <v>10828</v>
      </c>
      <c r="M115" s="28" t="s">
        <v>10963</v>
      </c>
      <c r="N115" s="28" t="s">
        <v>10830</v>
      </c>
      <c r="O115" s="29" t="str">
        <f t="array" ref="O115">IFERROR(XLOOKUP(A115, '2_Capability_Map'!$C$2:$C$200, '2_Capability_Map'!$M$2:$M$200, "Active"), "Active")</f>
        <v>Active</v>
      </c>
    </row>
    <row r="116" ht="279.75" customHeight="1">
      <c r="A116" s="28" t="s">
        <v>985</v>
      </c>
      <c r="B116" s="28" t="s">
        <v>986</v>
      </c>
      <c r="C116" s="28" t="s">
        <v>830</v>
      </c>
      <c r="D116" s="28" t="s">
        <v>966</v>
      </c>
      <c r="E116" s="28" t="s">
        <v>10964</v>
      </c>
      <c r="F116" s="28" t="s">
        <v>10965</v>
      </c>
      <c r="G116" s="28" t="s">
        <v>10966</v>
      </c>
      <c r="H116" s="28" t="s">
        <v>10826</v>
      </c>
      <c r="I116" s="28" t="s">
        <v>10967</v>
      </c>
      <c r="J116" s="28" t="s">
        <v>10445</v>
      </c>
      <c r="K116" s="28"/>
      <c r="L116" s="28" t="s">
        <v>10828</v>
      </c>
      <c r="M116" s="28" t="s">
        <v>10968</v>
      </c>
      <c r="N116" s="28" t="s">
        <v>10830</v>
      </c>
      <c r="O116" s="29" t="str">
        <f t="array" ref="O116">IFERROR(XLOOKUP(A116, '2_Capability_Map'!$C$2:$C$200, '2_Capability_Map'!$M$2:$M$200, "Active"), "Active")</f>
        <v>Active</v>
      </c>
    </row>
    <row r="117" ht="279.75" customHeight="1">
      <c r="A117" s="28" t="s">
        <v>990</v>
      </c>
      <c r="B117" s="28" t="s">
        <v>991</v>
      </c>
      <c r="C117" s="28" t="s">
        <v>830</v>
      </c>
      <c r="D117" s="28" t="s">
        <v>966</v>
      </c>
      <c r="E117" s="28" t="s">
        <v>10969</v>
      </c>
      <c r="F117" s="28" t="s">
        <v>10970</v>
      </c>
      <c r="G117" s="28" t="s">
        <v>10971</v>
      </c>
      <c r="H117" s="28" t="s">
        <v>10826</v>
      </c>
      <c r="I117" s="28" t="s">
        <v>10972</v>
      </c>
      <c r="J117" s="28" t="s">
        <v>10445</v>
      </c>
      <c r="K117" s="28"/>
      <c r="L117" s="28" t="s">
        <v>10828</v>
      </c>
      <c r="M117" s="28" t="s">
        <v>10973</v>
      </c>
      <c r="N117" s="28" t="s">
        <v>10830</v>
      </c>
      <c r="O117" s="29" t="str">
        <f t="array" ref="O117">IFERROR(XLOOKUP(A117, '2_Capability_Map'!$C$2:$C$200, '2_Capability_Map'!$M$2:$M$200, "Active"), "Active")</f>
        <v>Active</v>
      </c>
    </row>
    <row r="118" ht="279.75" customHeight="1">
      <c r="A118" s="28" t="s">
        <v>998</v>
      </c>
      <c r="B118" s="28" t="s">
        <v>999</v>
      </c>
      <c r="C118" s="28" t="s">
        <v>830</v>
      </c>
      <c r="D118" s="28" t="s">
        <v>997</v>
      </c>
      <c r="E118" s="28" t="s">
        <v>10974</v>
      </c>
      <c r="F118" s="28" t="s">
        <v>10975</v>
      </c>
      <c r="G118" s="28" t="s">
        <v>10976</v>
      </c>
      <c r="H118" s="28" t="s">
        <v>10826</v>
      </c>
      <c r="I118" s="28" t="s">
        <v>10977</v>
      </c>
      <c r="J118" s="31" t="s">
        <v>10978</v>
      </c>
      <c r="K118" s="28"/>
      <c r="L118" s="28" t="s">
        <v>10828</v>
      </c>
      <c r="M118" s="28" t="s">
        <v>10979</v>
      </c>
      <c r="N118" s="28" t="s">
        <v>10830</v>
      </c>
      <c r="O118" s="29" t="str">
        <f t="array" ref="O118">IFERROR(XLOOKUP(A118, '2_Capability_Map'!$C$2:$C$200, '2_Capability_Map'!$M$2:$M$200, "Active"), "Active")</f>
        <v>Active</v>
      </c>
    </row>
    <row r="119" ht="279.75" customHeight="1">
      <c r="A119" s="28" t="s">
        <v>1006</v>
      </c>
      <c r="B119" s="28" t="s">
        <v>1007</v>
      </c>
      <c r="C119" s="28" t="s">
        <v>830</v>
      </c>
      <c r="D119" s="28" t="s">
        <v>997</v>
      </c>
      <c r="E119" s="28" t="s">
        <v>10980</v>
      </c>
      <c r="F119" s="28" t="s">
        <v>10981</v>
      </c>
      <c r="G119" s="28" t="s">
        <v>10982</v>
      </c>
      <c r="H119" s="28" t="s">
        <v>10826</v>
      </c>
      <c r="I119" s="28" t="s">
        <v>10983</v>
      </c>
      <c r="J119" s="31" t="s">
        <v>10978</v>
      </c>
      <c r="K119" s="28"/>
      <c r="L119" s="28" t="s">
        <v>10828</v>
      </c>
      <c r="M119" s="28" t="s">
        <v>10984</v>
      </c>
      <c r="N119" s="28" t="s">
        <v>10830</v>
      </c>
      <c r="O119" s="29" t="str">
        <f t="array" ref="O119">IFERROR(XLOOKUP(A119, '2_Capability_Map'!$C$2:$C$200, '2_Capability_Map'!$M$2:$M$200, "Active"), "Active")</f>
        <v>Active</v>
      </c>
    </row>
    <row r="120" ht="279.75" customHeight="1">
      <c r="A120" s="28" t="s">
        <v>1011</v>
      </c>
      <c r="B120" s="28" t="s">
        <v>1012</v>
      </c>
      <c r="C120" s="28" t="s">
        <v>830</v>
      </c>
      <c r="D120" s="28" t="s">
        <v>997</v>
      </c>
      <c r="E120" s="28" t="s">
        <v>10985</v>
      </c>
      <c r="F120" s="28" t="s">
        <v>10986</v>
      </c>
      <c r="G120" s="28" t="s">
        <v>10987</v>
      </c>
      <c r="H120" s="28" t="s">
        <v>10826</v>
      </c>
      <c r="I120" s="28" t="s">
        <v>10988</v>
      </c>
      <c r="J120" s="31" t="s">
        <v>10989</v>
      </c>
      <c r="K120" s="28"/>
      <c r="L120" s="28" t="s">
        <v>10828</v>
      </c>
      <c r="M120" s="28" t="s">
        <v>10990</v>
      </c>
      <c r="N120" s="28" t="s">
        <v>10830</v>
      </c>
      <c r="O120" s="29" t="str">
        <f t="array" ref="O120">IFERROR(XLOOKUP(A120, '2_Capability_Map'!$C$2:$C$200, '2_Capability_Map'!$M$2:$M$200, "Active"), "Active")</f>
        <v>Active</v>
      </c>
    </row>
    <row r="121" ht="279.75" customHeight="1">
      <c r="A121" s="28" t="s">
        <v>1017</v>
      </c>
      <c r="B121" s="28" t="s">
        <v>1018</v>
      </c>
      <c r="C121" s="28" t="s">
        <v>830</v>
      </c>
      <c r="D121" s="28" t="s">
        <v>1016</v>
      </c>
      <c r="E121" s="28" t="s">
        <v>10991</v>
      </c>
      <c r="F121" s="28" t="s">
        <v>10992</v>
      </c>
      <c r="G121" s="28" t="s">
        <v>10993</v>
      </c>
      <c r="H121" s="28" t="s">
        <v>10826</v>
      </c>
      <c r="I121" s="28" t="s">
        <v>10994</v>
      </c>
      <c r="J121" s="31" t="s">
        <v>10995</v>
      </c>
      <c r="K121" s="28"/>
      <c r="L121" s="28" t="s">
        <v>10828</v>
      </c>
      <c r="M121" s="28" t="s">
        <v>10996</v>
      </c>
      <c r="N121" s="28" t="s">
        <v>10830</v>
      </c>
      <c r="O121" s="29" t="str">
        <f t="array" ref="O121">IFERROR(XLOOKUP(A121, '2_Capability_Map'!$C$2:$C$200, '2_Capability_Map'!$M$2:$M$200, "Active"), "Active")</f>
        <v>Active</v>
      </c>
    </row>
    <row r="122" ht="279.75" customHeight="1">
      <c r="A122" s="28" t="s">
        <v>1025</v>
      </c>
      <c r="B122" s="28" t="s">
        <v>1026</v>
      </c>
      <c r="C122" s="28" t="s">
        <v>830</v>
      </c>
      <c r="D122" s="28" t="s">
        <v>1016</v>
      </c>
      <c r="E122" s="28" t="s">
        <v>10997</v>
      </c>
      <c r="F122" s="28" t="s">
        <v>10998</v>
      </c>
      <c r="G122" s="28" t="s">
        <v>10999</v>
      </c>
      <c r="H122" s="28" t="s">
        <v>10826</v>
      </c>
      <c r="I122" s="28" t="s">
        <v>11000</v>
      </c>
      <c r="J122" s="28" t="s">
        <v>10445</v>
      </c>
      <c r="K122" s="28"/>
      <c r="L122" s="28" t="s">
        <v>10828</v>
      </c>
      <c r="M122" s="28" t="s">
        <v>11001</v>
      </c>
      <c r="N122" s="28" t="s">
        <v>10830</v>
      </c>
      <c r="O122" s="29" t="str">
        <f t="array" ref="O122">IFERROR(XLOOKUP(A122, '2_Capability_Map'!$C$2:$C$200, '2_Capability_Map'!$M$2:$M$200, "Active"), "Active")</f>
        <v>Active</v>
      </c>
    </row>
    <row r="123" ht="279.75" customHeight="1">
      <c r="A123" s="28" t="s">
        <v>1030</v>
      </c>
      <c r="B123" s="28" t="s">
        <v>1031</v>
      </c>
      <c r="C123" s="28" t="s">
        <v>830</v>
      </c>
      <c r="D123" s="28" t="s">
        <v>1016</v>
      </c>
      <c r="E123" s="28" t="s">
        <v>11002</v>
      </c>
      <c r="F123" s="28" t="s">
        <v>11003</v>
      </c>
      <c r="G123" s="28" t="s">
        <v>11004</v>
      </c>
      <c r="H123" s="28" t="s">
        <v>10826</v>
      </c>
      <c r="I123" s="28" t="s">
        <v>11005</v>
      </c>
      <c r="J123" s="28" t="s">
        <v>10445</v>
      </c>
      <c r="K123" s="28"/>
      <c r="L123" s="28" t="s">
        <v>10828</v>
      </c>
      <c r="M123" s="28" t="s">
        <v>11006</v>
      </c>
      <c r="N123" s="28" t="s">
        <v>10830</v>
      </c>
      <c r="O123" s="29" t="str">
        <f t="array" ref="O123">IFERROR(XLOOKUP(A123, '2_Capability_Map'!$C$2:$C$200, '2_Capability_Map'!$M$2:$M$200, "Active"), "Active")</f>
        <v>Active</v>
      </c>
    </row>
    <row r="124" ht="279.75" customHeight="1">
      <c r="A124" s="28" t="s">
        <v>1035</v>
      </c>
      <c r="B124" s="28" t="s">
        <v>1036</v>
      </c>
      <c r="C124" s="28" t="s">
        <v>830</v>
      </c>
      <c r="D124" s="28" t="s">
        <v>1016</v>
      </c>
      <c r="E124" s="28" t="s">
        <v>11007</v>
      </c>
      <c r="F124" s="28" t="s">
        <v>11008</v>
      </c>
      <c r="G124" s="28" t="s">
        <v>11009</v>
      </c>
      <c r="H124" s="28" t="s">
        <v>10826</v>
      </c>
      <c r="I124" s="28" t="s">
        <v>11010</v>
      </c>
      <c r="J124" s="31" t="s">
        <v>11011</v>
      </c>
      <c r="K124" s="28"/>
      <c r="L124" s="28" t="s">
        <v>10828</v>
      </c>
      <c r="M124" s="28" t="s">
        <v>11012</v>
      </c>
      <c r="N124" s="28" t="s">
        <v>10830</v>
      </c>
      <c r="O124" s="29" t="str">
        <f t="array" ref="O124">IFERROR(XLOOKUP(A124, '2_Capability_Map'!$C$2:$C$200, '2_Capability_Map'!$M$2:$M$200, "Active"), "Active")</f>
        <v>Active</v>
      </c>
    </row>
    <row r="125" ht="279.75" customHeight="1">
      <c r="A125" s="28" t="s">
        <v>1041</v>
      </c>
      <c r="B125" s="28" t="s">
        <v>1042</v>
      </c>
      <c r="C125" s="28" t="s">
        <v>830</v>
      </c>
      <c r="D125" s="28" t="s">
        <v>1040</v>
      </c>
      <c r="E125" s="28" t="s">
        <v>11013</v>
      </c>
      <c r="F125" s="28" t="s">
        <v>11014</v>
      </c>
      <c r="G125" s="28" t="s">
        <v>11015</v>
      </c>
      <c r="H125" s="28" t="s">
        <v>10826</v>
      </c>
      <c r="I125" s="28" t="s">
        <v>11016</v>
      </c>
      <c r="J125" s="28" t="s">
        <v>10445</v>
      </c>
      <c r="K125" s="28"/>
      <c r="L125" s="28" t="s">
        <v>10828</v>
      </c>
      <c r="M125" s="28" t="s">
        <v>11017</v>
      </c>
      <c r="N125" s="28" t="s">
        <v>10830</v>
      </c>
      <c r="O125" s="29" t="str">
        <f t="array" ref="O125">IFERROR(XLOOKUP(A125, '2_Capability_Map'!$C$2:$C$200, '2_Capability_Map'!$M$2:$M$200, "Active"), "Active")</f>
        <v>Active</v>
      </c>
    </row>
    <row r="126" ht="279.75" customHeight="1">
      <c r="A126" s="28" t="s">
        <v>1049</v>
      </c>
      <c r="B126" s="28" t="s">
        <v>1050</v>
      </c>
      <c r="C126" s="28" t="s">
        <v>830</v>
      </c>
      <c r="D126" s="28" t="s">
        <v>1040</v>
      </c>
      <c r="E126" s="28" t="s">
        <v>11018</v>
      </c>
      <c r="F126" s="28" t="s">
        <v>11019</v>
      </c>
      <c r="G126" s="28" t="s">
        <v>11020</v>
      </c>
      <c r="H126" s="28" t="s">
        <v>10826</v>
      </c>
      <c r="I126" s="28" t="s">
        <v>11021</v>
      </c>
      <c r="J126" s="28" t="s">
        <v>10445</v>
      </c>
      <c r="K126" s="28"/>
      <c r="L126" s="28" t="s">
        <v>10828</v>
      </c>
      <c r="M126" s="28" t="s">
        <v>11022</v>
      </c>
      <c r="N126" s="28" t="s">
        <v>10830</v>
      </c>
      <c r="O126" s="29" t="str">
        <f t="array" ref="O126">IFERROR(XLOOKUP(A126, '2_Capability_Map'!$C$2:$C$200, '2_Capability_Map'!$M$2:$M$200, "Active"), "Active")</f>
        <v>Active</v>
      </c>
    </row>
    <row r="127" ht="279.75" customHeight="1">
      <c r="A127" s="28" t="s">
        <v>1054</v>
      </c>
      <c r="B127" s="28" t="s">
        <v>1055</v>
      </c>
      <c r="C127" s="28" t="s">
        <v>830</v>
      </c>
      <c r="D127" s="28" t="s">
        <v>1040</v>
      </c>
      <c r="E127" s="28" t="s">
        <v>11023</v>
      </c>
      <c r="F127" s="28" t="s">
        <v>11024</v>
      </c>
      <c r="G127" s="28" t="s">
        <v>11025</v>
      </c>
      <c r="H127" s="28" t="s">
        <v>10826</v>
      </c>
      <c r="I127" s="28" t="s">
        <v>11026</v>
      </c>
      <c r="J127" s="31" t="s">
        <v>11027</v>
      </c>
      <c r="K127" s="28"/>
      <c r="L127" s="28" t="s">
        <v>10828</v>
      </c>
      <c r="M127" s="28" t="s">
        <v>11028</v>
      </c>
      <c r="N127" s="28" t="s">
        <v>10830</v>
      </c>
      <c r="O127" s="29" t="str">
        <f t="array" ref="O127">IFERROR(XLOOKUP(A127, '2_Capability_Map'!$C$2:$C$200, '2_Capability_Map'!$M$2:$M$200, "Active"), "Active")</f>
        <v>Active</v>
      </c>
    </row>
    <row r="128" ht="279.75" customHeight="1">
      <c r="A128" s="28" t="s">
        <v>1059</v>
      </c>
      <c r="B128" s="28" t="s">
        <v>1060</v>
      </c>
      <c r="C128" s="28" t="s">
        <v>830</v>
      </c>
      <c r="D128" s="28" t="s">
        <v>1040</v>
      </c>
      <c r="E128" s="28" t="s">
        <v>11029</v>
      </c>
      <c r="F128" s="28" t="s">
        <v>11030</v>
      </c>
      <c r="G128" s="28" t="s">
        <v>11031</v>
      </c>
      <c r="H128" s="28" t="s">
        <v>10826</v>
      </c>
      <c r="I128" s="28" t="s">
        <v>11032</v>
      </c>
      <c r="J128" s="28" t="s">
        <v>10445</v>
      </c>
      <c r="K128" s="28"/>
      <c r="L128" s="28" t="s">
        <v>10828</v>
      </c>
      <c r="M128" s="28" t="s">
        <v>11033</v>
      </c>
      <c r="N128" s="28" t="s">
        <v>10830</v>
      </c>
      <c r="O128" s="29" t="str">
        <f t="array" ref="O128">IFERROR(XLOOKUP(A128, '2_Capability_Map'!$C$2:$C$200, '2_Capability_Map'!$M$2:$M$200, "Active"), "Active")</f>
        <v>Active</v>
      </c>
    </row>
    <row r="129" ht="279.75" customHeight="1">
      <c r="A129" s="28" t="s">
        <v>1066</v>
      </c>
      <c r="B129" s="28" t="s">
        <v>1067</v>
      </c>
      <c r="C129" s="28" t="s">
        <v>1064</v>
      </c>
      <c r="D129" s="28" t="s">
        <v>1065</v>
      </c>
      <c r="E129" s="28" t="s">
        <v>11034</v>
      </c>
      <c r="F129" s="28" t="s">
        <v>11035</v>
      </c>
      <c r="G129" s="28" t="s">
        <v>11036</v>
      </c>
      <c r="H129" s="28" t="s">
        <v>11037</v>
      </c>
      <c r="I129" s="28" t="s">
        <v>11038</v>
      </c>
      <c r="J129" s="31" t="s">
        <v>10314</v>
      </c>
      <c r="K129" s="28"/>
      <c r="L129" s="28" t="s">
        <v>11039</v>
      </c>
      <c r="M129" s="31" t="s">
        <v>11040</v>
      </c>
      <c r="N129" s="28" t="s">
        <v>11041</v>
      </c>
      <c r="O129" s="29" t="str">
        <f t="array" ref="O129">IFERROR(XLOOKUP(A129, '2_Capability_Map'!$C$2:$C$200, '2_Capability_Map'!$M$2:$M$200, "Active"), "Active")</f>
        <v>Active</v>
      </c>
    </row>
    <row r="130" ht="279.75" customHeight="1">
      <c r="A130" s="28" t="s">
        <v>1074</v>
      </c>
      <c r="B130" s="28" t="s">
        <v>1075</v>
      </c>
      <c r="C130" s="28" t="s">
        <v>1064</v>
      </c>
      <c r="D130" s="28" t="s">
        <v>1065</v>
      </c>
      <c r="E130" s="28" t="s">
        <v>11042</v>
      </c>
      <c r="F130" s="28" t="s">
        <v>11043</v>
      </c>
      <c r="G130" s="28" t="s">
        <v>11044</v>
      </c>
      <c r="H130" s="28" t="s">
        <v>11037</v>
      </c>
      <c r="I130" s="28" t="s">
        <v>11045</v>
      </c>
      <c r="J130" s="31" t="s">
        <v>10314</v>
      </c>
      <c r="K130" s="28"/>
      <c r="L130" s="28" t="s">
        <v>11039</v>
      </c>
      <c r="M130" s="31" t="s">
        <v>11046</v>
      </c>
      <c r="N130" s="28" t="s">
        <v>11041</v>
      </c>
      <c r="O130" s="29" t="str">
        <f t="array" ref="O130">IFERROR(XLOOKUP(A130, '2_Capability_Map'!$C$2:$C$200, '2_Capability_Map'!$M$2:$M$200, "Active"), "Active")</f>
        <v>Active</v>
      </c>
    </row>
    <row r="131" ht="279.75" customHeight="1">
      <c r="A131" s="28" t="s">
        <v>1079</v>
      </c>
      <c r="B131" s="28" t="s">
        <v>1080</v>
      </c>
      <c r="C131" s="28" t="s">
        <v>1064</v>
      </c>
      <c r="D131" s="28" t="s">
        <v>1065</v>
      </c>
      <c r="E131" s="28" t="s">
        <v>11047</v>
      </c>
      <c r="F131" s="28" t="s">
        <v>11048</v>
      </c>
      <c r="G131" s="28" t="s">
        <v>11049</v>
      </c>
      <c r="H131" s="28" t="s">
        <v>11037</v>
      </c>
      <c r="I131" s="28" t="s">
        <v>11050</v>
      </c>
      <c r="J131" s="31" t="s">
        <v>10314</v>
      </c>
      <c r="K131" s="28"/>
      <c r="L131" s="28" t="s">
        <v>11039</v>
      </c>
      <c r="M131" s="31" t="s">
        <v>11051</v>
      </c>
      <c r="N131" s="28" t="s">
        <v>11041</v>
      </c>
      <c r="O131" s="29" t="str">
        <f t="array" ref="O131">IFERROR(XLOOKUP(A131, '2_Capability_Map'!$C$2:$C$200, '2_Capability_Map'!$M$2:$M$200, "Active"), "Active")</f>
        <v>Active</v>
      </c>
    </row>
    <row r="132" ht="279.75" customHeight="1">
      <c r="A132" s="28" t="s">
        <v>1084</v>
      </c>
      <c r="B132" s="28" t="s">
        <v>1085</v>
      </c>
      <c r="C132" s="28" t="s">
        <v>1064</v>
      </c>
      <c r="D132" s="28" t="s">
        <v>1065</v>
      </c>
      <c r="E132" s="28" t="s">
        <v>11052</v>
      </c>
      <c r="F132" s="28" t="s">
        <v>11053</v>
      </c>
      <c r="G132" s="28" t="s">
        <v>11054</v>
      </c>
      <c r="H132" s="28" t="s">
        <v>11037</v>
      </c>
      <c r="I132" s="28" t="s">
        <v>11055</v>
      </c>
      <c r="J132" s="31" t="s">
        <v>10314</v>
      </c>
      <c r="K132" s="28"/>
      <c r="L132" s="28" t="s">
        <v>11039</v>
      </c>
      <c r="M132" s="31" t="s">
        <v>11056</v>
      </c>
      <c r="N132" s="28" t="s">
        <v>11041</v>
      </c>
      <c r="O132" s="29" t="str">
        <f t="array" ref="O132">IFERROR(XLOOKUP(A132, '2_Capability_Map'!$C$2:$C$200, '2_Capability_Map'!$M$2:$M$200, "Active"), "Active")</f>
        <v>Active</v>
      </c>
    </row>
    <row r="133" ht="279.75" customHeight="1">
      <c r="A133" s="28" t="s">
        <v>1089</v>
      </c>
      <c r="B133" s="28" t="s">
        <v>1090</v>
      </c>
      <c r="C133" s="28" t="s">
        <v>1064</v>
      </c>
      <c r="D133" s="28" t="s">
        <v>1065</v>
      </c>
      <c r="E133" s="28" t="s">
        <v>11057</v>
      </c>
      <c r="F133" s="28" t="s">
        <v>11058</v>
      </c>
      <c r="G133" s="28" t="s">
        <v>11059</v>
      </c>
      <c r="H133" s="28" t="s">
        <v>11037</v>
      </c>
      <c r="I133" s="28" t="s">
        <v>11060</v>
      </c>
      <c r="J133" s="31" t="s">
        <v>10314</v>
      </c>
      <c r="K133" s="28"/>
      <c r="L133" s="28" t="s">
        <v>11039</v>
      </c>
      <c r="M133" s="31" t="s">
        <v>11061</v>
      </c>
      <c r="N133" s="28" t="s">
        <v>11041</v>
      </c>
      <c r="O133" s="29" t="str">
        <f t="array" ref="O133">IFERROR(XLOOKUP(A133, '2_Capability_Map'!$C$2:$C$200, '2_Capability_Map'!$M$2:$M$200, "Active"), "Active")</f>
        <v>Active</v>
      </c>
    </row>
    <row r="134" ht="279.75" customHeight="1">
      <c r="A134" s="28" t="s">
        <v>1094</v>
      </c>
      <c r="B134" s="28" t="s">
        <v>1095</v>
      </c>
      <c r="C134" s="28" t="s">
        <v>1064</v>
      </c>
      <c r="D134" s="28" t="s">
        <v>1065</v>
      </c>
      <c r="E134" s="28" t="s">
        <v>11062</v>
      </c>
      <c r="F134" s="28" t="s">
        <v>11063</v>
      </c>
      <c r="G134" s="28" t="s">
        <v>11064</v>
      </c>
      <c r="H134" s="28" t="s">
        <v>11037</v>
      </c>
      <c r="I134" s="28" t="s">
        <v>11065</v>
      </c>
      <c r="J134" s="31" t="s">
        <v>10314</v>
      </c>
      <c r="K134" s="28"/>
      <c r="L134" s="28" t="s">
        <v>11039</v>
      </c>
      <c r="M134" s="31" t="s">
        <v>11066</v>
      </c>
      <c r="N134" s="28" t="s">
        <v>11041</v>
      </c>
      <c r="O134" s="29" t="str">
        <f t="array" ref="O134">IFERROR(XLOOKUP(A134, '2_Capability_Map'!$C$2:$C$200, '2_Capability_Map'!$M$2:$M$200, "Active"), "Active")</f>
        <v>Active</v>
      </c>
    </row>
    <row r="135" ht="279.75" customHeight="1">
      <c r="A135" s="28" t="s">
        <v>1100</v>
      </c>
      <c r="B135" s="28" t="s">
        <v>1101</v>
      </c>
      <c r="C135" s="28" t="s">
        <v>1064</v>
      </c>
      <c r="D135" s="28" t="s">
        <v>1099</v>
      </c>
      <c r="E135" s="28" t="s">
        <v>11067</v>
      </c>
      <c r="F135" s="28" t="s">
        <v>11068</v>
      </c>
      <c r="G135" s="28" t="s">
        <v>11069</v>
      </c>
      <c r="H135" s="28" t="s">
        <v>11037</v>
      </c>
      <c r="I135" s="28" t="s">
        <v>11070</v>
      </c>
      <c r="J135" s="31" t="s">
        <v>10669</v>
      </c>
      <c r="K135" s="28"/>
      <c r="L135" s="28" t="s">
        <v>11039</v>
      </c>
      <c r="M135" s="31" t="s">
        <v>11071</v>
      </c>
      <c r="N135" s="28" t="s">
        <v>11041</v>
      </c>
      <c r="O135" s="29" t="str">
        <f t="array" ref="O135">IFERROR(XLOOKUP(A135, '2_Capability_Map'!$C$2:$C$200, '2_Capability_Map'!$M$2:$M$200, "Active"), "Active")</f>
        <v>Active</v>
      </c>
    </row>
    <row r="136" ht="279.75" customHeight="1">
      <c r="A136" s="28" t="s">
        <v>1108</v>
      </c>
      <c r="B136" s="28" t="s">
        <v>1109</v>
      </c>
      <c r="C136" s="28" t="s">
        <v>1064</v>
      </c>
      <c r="D136" s="28" t="s">
        <v>1099</v>
      </c>
      <c r="E136" s="28" t="s">
        <v>11072</v>
      </c>
      <c r="F136" s="28" t="s">
        <v>11073</v>
      </c>
      <c r="G136" s="28" t="s">
        <v>11074</v>
      </c>
      <c r="H136" s="28" t="s">
        <v>11037</v>
      </c>
      <c r="I136" s="28" t="s">
        <v>11075</v>
      </c>
      <c r="J136" s="31" t="s">
        <v>11076</v>
      </c>
      <c r="K136" s="28"/>
      <c r="L136" s="28" t="s">
        <v>11039</v>
      </c>
      <c r="M136" s="31" t="s">
        <v>11077</v>
      </c>
      <c r="N136" s="28" t="s">
        <v>11041</v>
      </c>
      <c r="O136" s="29" t="str">
        <f t="array" ref="O136">IFERROR(XLOOKUP(A136, '2_Capability_Map'!$C$2:$C$200, '2_Capability_Map'!$M$2:$M$200, "Active"), "Active")</f>
        <v>Active</v>
      </c>
    </row>
    <row r="137" ht="279.75" customHeight="1">
      <c r="A137" s="28" t="s">
        <v>1113</v>
      </c>
      <c r="B137" s="28" t="s">
        <v>1114</v>
      </c>
      <c r="C137" s="28" t="s">
        <v>1064</v>
      </c>
      <c r="D137" s="28" t="s">
        <v>1099</v>
      </c>
      <c r="E137" s="28" t="s">
        <v>11078</v>
      </c>
      <c r="F137" s="28" t="s">
        <v>11079</v>
      </c>
      <c r="G137" s="28" t="s">
        <v>11080</v>
      </c>
      <c r="H137" s="28" t="s">
        <v>11037</v>
      </c>
      <c r="I137" s="28" t="s">
        <v>11081</v>
      </c>
      <c r="J137" s="28" t="s">
        <v>10445</v>
      </c>
      <c r="K137" s="28"/>
      <c r="L137" s="28" t="s">
        <v>11039</v>
      </c>
      <c r="M137" s="31" t="s">
        <v>11082</v>
      </c>
      <c r="N137" s="28" t="s">
        <v>11041</v>
      </c>
      <c r="O137" s="29" t="str">
        <f t="array" ref="O137">IFERROR(XLOOKUP(A137, '2_Capability_Map'!$C$2:$C$200, '2_Capability_Map'!$M$2:$M$200, "Active"), "Active")</f>
        <v>Active</v>
      </c>
    </row>
    <row r="138" ht="279.75" customHeight="1">
      <c r="A138" s="28" t="s">
        <v>1118</v>
      </c>
      <c r="B138" s="28" t="s">
        <v>1119</v>
      </c>
      <c r="C138" s="28" t="s">
        <v>1064</v>
      </c>
      <c r="D138" s="28" t="s">
        <v>1099</v>
      </c>
      <c r="E138" s="28" t="s">
        <v>11083</v>
      </c>
      <c r="F138" s="28" t="s">
        <v>11084</v>
      </c>
      <c r="G138" s="28" t="s">
        <v>11085</v>
      </c>
      <c r="H138" s="28" t="s">
        <v>11037</v>
      </c>
      <c r="I138" s="28" t="s">
        <v>11086</v>
      </c>
      <c r="J138" s="28" t="s">
        <v>10327</v>
      </c>
      <c r="K138" s="28"/>
      <c r="L138" s="28" t="s">
        <v>11039</v>
      </c>
      <c r="M138" s="31" t="s">
        <v>11087</v>
      </c>
      <c r="N138" s="28" t="s">
        <v>11041</v>
      </c>
      <c r="O138" s="29" t="str">
        <f t="array" ref="O138">IFERROR(XLOOKUP(A138, '2_Capability_Map'!$C$2:$C$200, '2_Capability_Map'!$M$2:$M$200, "Active"), "Active")</f>
        <v>Active</v>
      </c>
    </row>
    <row r="139" ht="279.75" customHeight="1">
      <c r="A139" s="28" t="s">
        <v>1124</v>
      </c>
      <c r="B139" s="28" t="s">
        <v>1125</v>
      </c>
      <c r="C139" s="28" t="s">
        <v>1064</v>
      </c>
      <c r="D139" s="28" t="s">
        <v>1123</v>
      </c>
      <c r="E139" s="28" t="s">
        <v>11088</v>
      </c>
      <c r="F139" s="28" t="s">
        <v>11089</v>
      </c>
      <c r="G139" s="28" t="s">
        <v>11090</v>
      </c>
      <c r="H139" s="28" t="s">
        <v>11037</v>
      </c>
      <c r="I139" s="28" t="s">
        <v>11091</v>
      </c>
      <c r="J139" s="28" t="s">
        <v>10327</v>
      </c>
      <c r="K139" s="28"/>
      <c r="L139" s="28" t="s">
        <v>11039</v>
      </c>
      <c r="M139" s="31" t="s">
        <v>11092</v>
      </c>
      <c r="N139" s="28" t="s">
        <v>11041</v>
      </c>
      <c r="O139" s="29" t="str">
        <f t="array" ref="O139">IFERROR(XLOOKUP(A139, '2_Capability_Map'!$C$2:$C$200, '2_Capability_Map'!$M$2:$M$200, "Active"), "Active")</f>
        <v>Active</v>
      </c>
    </row>
    <row r="140" ht="279.75" customHeight="1">
      <c r="A140" s="28" t="s">
        <v>1132</v>
      </c>
      <c r="B140" s="28" t="s">
        <v>1133</v>
      </c>
      <c r="C140" s="28" t="s">
        <v>1064</v>
      </c>
      <c r="D140" s="28" t="s">
        <v>1123</v>
      </c>
      <c r="E140" s="28" t="s">
        <v>11093</v>
      </c>
      <c r="F140" s="28" t="s">
        <v>11094</v>
      </c>
      <c r="G140" s="28" t="s">
        <v>11095</v>
      </c>
      <c r="H140" s="28" t="s">
        <v>11037</v>
      </c>
      <c r="I140" s="28" t="s">
        <v>11096</v>
      </c>
      <c r="J140" s="31" t="s">
        <v>11097</v>
      </c>
      <c r="K140" s="28"/>
      <c r="L140" s="28" t="s">
        <v>11039</v>
      </c>
      <c r="M140" s="31" t="s">
        <v>11098</v>
      </c>
      <c r="N140" s="28" t="s">
        <v>11041</v>
      </c>
      <c r="O140" s="29" t="str">
        <f t="array" ref="O140">IFERROR(XLOOKUP(A140, '2_Capability_Map'!$C$2:$C$200, '2_Capability_Map'!$M$2:$M$200, "Active"), "Active")</f>
        <v>Active</v>
      </c>
    </row>
    <row r="141" ht="279.75" customHeight="1">
      <c r="A141" s="28" t="s">
        <v>1137</v>
      </c>
      <c r="B141" s="28" t="s">
        <v>1138</v>
      </c>
      <c r="C141" s="28" t="s">
        <v>1064</v>
      </c>
      <c r="D141" s="28" t="s">
        <v>1123</v>
      </c>
      <c r="E141" s="28" t="s">
        <v>11099</v>
      </c>
      <c r="F141" s="28" t="s">
        <v>11100</v>
      </c>
      <c r="G141" s="28" t="s">
        <v>11101</v>
      </c>
      <c r="H141" s="28" t="s">
        <v>11037</v>
      </c>
      <c r="I141" s="28" t="s">
        <v>11102</v>
      </c>
      <c r="J141" s="31" t="s">
        <v>11103</v>
      </c>
      <c r="K141" s="28"/>
      <c r="L141" s="28" t="s">
        <v>11039</v>
      </c>
      <c r="M141" s="31" t="s">
        <v>11104</v>
      </c>
      <c r="N141" s="28" t="s">
        <v>11041</v>
      </c>
      <c r="O141" s="29" t="str">
        <f t="array" ref="O141">IFERROR(XLOOKUP(A141, '2_Capability_Map'!$C$2:$C$200, '2_Capability_Map'!$M$2:$M$200, "Active"), "Active")</f>
        <v>Active</v>
      </c>
    </row>
    <row r="142" ht="279.75" customHeight="1">
      <c r="A142" s="28" t="s">
        <v>1142</v>
      </c>
      <c r="B142" s="28" t="s">
        <v>1143</v>
      </c>
      <c r="C142" s="28" t="s">
        <v>1064</v>
      </c>
      <c r="D142" s="28" t="s">
        <v>1123</v>
      </c>
      <c r="E142" s="28" t="s">
        <v>11105</v>
      </c>
      <c r="F142" s="28" t="s">
        <v>11106</v>
      </c>
      <c r="G142" s="28" t="s">
        <v>11107</v>
      </c>
      <c r="H142" s="28" t="s">
        <v>11037</v>
      </c>
      <c r="I142" s="28" t="s">
        <v>11108</v>
      </c>
      <c r="J142" s="28" t="s">
        <v>10445</v>
      </c>
      <c r="K142" s="28"/>
      <c r="L142" s="28" t="s">
        <v>11039</v>
      </c>
      <c r="M142" s="31" t="s">
        <v>11109</v>
      </c>
      <c r="N142" s="28" t="s">
        <v>11041</v>
      </c>
      <c r="O142" s="29" t="str">
        <f t="array" ref="O142">IFERROR(XLOOKUP(A142, '2_Capability_Map'!$C$2:$C$200, '2_Capability_Map'!$M$2:$M$200, "Active"), "Active")</f>
        <v>Active</v>
      </c>
    </row>
    <row r="143" ht="279.75" customHeight="1">
      <c r="A143" s="28" t="s">
        <v>1148</v>
      </c>
      <c r="B143" s="28" t="s">
        <v>1149</v>
      </c>
      <c r="C143" s="28" t="s">
        <v>1064</v>
      </c>
      <c r="D143" s="28" t="s">
        <v>1147</v>
      </c>
      <c r="E143" s="28" t="s">
        <v>11110</v>
      </c>
      <c r="F143" s="28" t="s">
        <v>11111</v>
      </c>
      <c r="G143" s="28" t="s">
        <v>11112</v>
      </c>
      <c r="H143" s="28" t="s">
        <v>11037</v>
      </c>
      <c r="I143" s="28" t="s">
        <v>11113</v>
      </c>
      <c r="J143" s="31" t="s">
        <v>10269</v>
      </c>
      <c r="K143" s="28"/>
      <c r="L143" s="28" t="s">
        <v>11039</v>
      </c>
      <c r="M143" s="31" t="s">
        <v>11114</v>
      </c>
      <c r="N143" s="28" t="s">
        <v>11041</v>
      </c>
      <c r="O143" s="29" t="str">
        <f t="array" ref="O143">IFERROR(XLOOKUP(A143, '2_Capability_Map'!$C$2:$C$200, '2_Capability_Map'!$M$2:$M$200, "Active"), "Active")</f>
        <v>Active</v>
      </c>
    </row>
    <row r="144" ht="279.75" customHeight="1">
      <c r="A144" s="28" t="s">
        <v>1156</v>
      </c>
      <c r="B144" s="28" t="s">
        <v>1157</v>
      </c>
      <c r="C144" s="28" t="s">
        <v>1064</v>
      </c>
      <c r="D144" s="28" t="s">
        <v>1147</v>
      </c>
      <c r="E144" s="28" t="s">
        <v>11115</v>
      </c>
      <c r="F144" s="28" t="s">
        <v>11116</v>
      </c>
      <c r="G144" s="28" t="s">
        <v>11117</v>
      </c>
      <c r="H144" s="28" t="s">
        <v>11037</v>
      </c>
      <c r="I144" s="28" t="s">
        <v>11118</v>
      </c>
      <c r="J144" s="28" t="s">
        <v>10445</v>
      </c>
      <c r="K144" s="28"/>
      <c r="L144" s="28" t="s">
        <v>11039</v>
      </c>
      <c r="M144" s="31" t="s">
        <v>11119</v>
      </c>
      <c r="N144" s="28" t="s">
        <v>11041</v>
      </c>
      <c r="O144" s="29" t="str">
        <f t="array" ref="O144">IFERROR(XLOOKUP(A144, '2_Capability_Map'!$C$2:$C$200, '2_Capability_Map'!$M$2:$M$200, "Active"), "Active")</f>
        <v>Active</v>
      </c>
    </row>
    <row r="145" ht="279.75" customHeight="1">
      <c r="A145" s="28" t="s">
        <v>1161</v>
      </c>
      <c r="B145" s="28" t="s">
        <v>1162</v>
      </c>
      <c r="C145" s="28" t="s">
        <v>1064</v>
      </c>
      <c r="D145" s="28" t="s">
        <v>1147</v>
      </c>
      <c r="E145" s="28" t="s">
        <v>11120</v>
      </c>
      <c r="F145" s="28" t="s">
        <v>11121</v>
      </c>
      <c r="G145" s="28" t="s">
        <v>11122</v>
      </c>
      <c r="H145" s="28" t="s">
        <v>11037</v>
      </c>
      <c r="I145" s="28" t="s">
        <v>11123</v>
      </c>
      <c r="J145" s="28" t="s">
        <v>10445</v>
      </c>
      <c r="K145" s="28"/>
      <c r="L145" s="28" t="s">
        <v>11039</v>
      </c>
      <c r="M145" s="31" t="s">
        <v>11124</v>
      </c>
      <c r="N145" s="28" t="s">
        <v>11041</v>
      </c>
      <c r="O145" s="29" t="str">
        <f t="array" ref="O145">IFERROR(XLOOKUP(A145, '2_Capability_Map'!$C$2:$C$200, '2_Capability_Map'!$M$2:$M$200, "Active"), "Active")</f>
        <v>Active</v>
      </c>
    </row>
    <row r="146" ht="279.75" customHeight="1">
      <c r="A146" s="28" t="s">
        <v>1166</v>
      </c>
      <c r="B146" s="28" t="s">
        <v>1167</v>
      </c>
      <c r="C146" s="28" t="s">
        <v>1064</v>
      </c>
      <c r="D146" s="28" t="s">
        <v>1147</v>
      </c>
      <c r="E146" s="28" t="s">
        <v>11125</v>
      </c>
      <c r="F146" s="28" t="s">
        <v>11126</v>
      </c>
      <c r="G146" s="28" t="s">
        <v>11127</v>
      </c>
      <c r="H146" s="28" t="s">
        <v>11037</v>
      </c>
      <c r="I146" s="28" t="s">
        <v>11128</v>
      </c>
      <c r="J146" s="28" t="s">
        <v>10445</v>
      </c>
      <c r="K146" s="28"/>
      <c r="L146" s="28" t="s">
        <v>11039</v>
      </c>
      <c r="M146" s="31" t="s">
        <v>11129</v>
      </c>
      <c r="N146" s="28" t="s">
        <v>11041</v>
      </c>
      <c r="O146" s="29" t="str">
        <f t="array" ref="O146">IFERROR(XLOOKUP(A146, '2_Capability_Map'!$C$2:$C$200, '2_Capability_Map'!$M$2:$M$200, "Active"), "Active")</f>
        <v>Active</v>
      </c>
    </row>
    <row r="147" ht="279.75" customHeight="1">
      <c r="A147" s="28" t="s">
        <v>1172</v>
      </c>
      <c r="B147" s="28" t="s">
        <v>1173</v>
      </c>
      <c r="C147" s="28" t="s">
        <v>1064</v>
      </c>
      <c r="D147" s="28" t="s">
        <v>1171</v>
      </c>
      <c r="E147" s="28" t="s">
        <v>11130</v>
      </c>
      <c r="F147" s="28" t="s">
        <v>11131</v>
      </c>
      <c r="G147" s="28" t="s">
        <v>11132</v>
      </c>
      <c r="H147" s="28" t="s">
        <v>11037</v>
      </c>
      <c r="I147" s="28" t="s">
        <v>11133</v>
      </c>
      <c r="J147" s="31" t="s">
        <v>11097</v>
      </c>
      <c r="K147" s="28"/>
      <c r="L147" s="28" t="s">
        <v>11039</v>
      </c>
      <c r="M147" s="31" t="s">
        <v>11134</v>
      </c>
      <c r="N147" s="28" t="s">
        <v>11041</v>
      </c>
      <c r="O147" s="29" t="str">
        <f t="array" ref="O147">IFERROR(XLOOKUP(A147, '2_Capability_Map'!$C$2:$C$200, '2_Capability_Map'!$M$2:$M$200, "Active"), "Active")</f>
        <v>Active</v>
      </c>
    </row>
    <row r="148" ht="279.75" customHeight="1">
      <c r="A148" s="28" t="s">
        <v>1180</v>
      </c>
      <c r="B148" s="28" t="s">
        <v>1181</v>
      </c>
      <c r="C148" s="28" t="s">
        <v>1064</v>
      </c>
      <c r="D148" s="28" t="s">
        <v>1171</v>
      </c>
      <c r="E148" s="28" t="s">
        <v>11135</v>
      </c>
      <c r="F148" s="28" t="s">
        <v>11136</v>
      </c>
      <c r="G148" s="28" t="s">
        <v>11137</v>
      </c>
      <c r="H148" s="28" t="s">
        <v>11037</v>
      </c>
      <c r="I148" s="28" t="s">
        <v>11138</v>
      </c>
      <c r="J148" s="31" t="s">
        <v>10260</v>
      </c>
      <c r="K148" s="28"/>
      <c r="L148" s="28" t="s">
        <v>11039</v>
      </c>
      <c r="M148" s="31" t="s">
        <v>11139</v>
      </c>
      <c r="N148" s="28" t="s">
        <v>11041</v>
      </c>
      <c r="O148" s="29" t="str">
        <f t="array" ref="O148">IFERROR(XLOOKUP(A148, '2_Capability_Map'!$C$2:$C$200, '2_Capability_Map'!$M$2:$M$200, "Active"), "Active")</f>
        <v>Active</v>
      </c>
    </row>
    <row r="149" ht="279.75" customHeight="1">
      <c r="A149" s="28" t="s">
        <v>1185</v>
      </c>
      <c r="B149" s="28" t="s">
        <v>1186</v>
      </c>
      <c r="C149" s="28" t="s">
        <v>1064</v>
      </c>
      <c r="D149" s="28" t="s">
        <v>1171</v>
      </c>
      <c r="E149" s="28" t="s">
        <v>11140</v>
      </c>
      <c r="F149" s="28" t="s">
        <v>11141</v>
      </c>
      <c r="G149" s="28" t="s">
        <v>11142</v>
      </c>
      <c r="H149" s="28" t="s">
        <v>11037</v>
      </c>
      <c r="I149" s="28" t="s">
        <v>11143</v>
      </c>
      <c r="J149" s="31" t="s">
        <v>11097</v>
      </c>
      <c r="K149" s="28"/>
      <c r="L149" s="28" t="s">
        <v>11039</v>
      </c>
      <c r="M149" s="31" t="s">
        <v>11144</v>
      </c>
      <c r="N149" s="28" t="s">
        <v>11041</v>
      </c>
      <c r="O149" s="29" t="str">
        <f t="array" ref="O149">IFERROR(XLOOKUP(A149, '2_Capability_Map'!$C$2:$C$200, '2_Capability_Map'!$M$2:$M$200, "Active"), "Active")</f>
        <v>Active</v>
      </c>
    </row>
    <row r="150" ht="279.75" customHeight="1">
      <c r="A150" s="28" t="s">
        <v>1190</v>
      </c>
      <c r="B150" s="28" t="s">
        <v>1191</v>
      </c>
      <c r="C150" s="28" t="s">
        <v>1064</v>
      </c>
      <c r="D150" s="28" t="s">
        <v>1171</v>
      </c>
      <c r="E150" s="28" t="s">
        <v>11145</v>
      </c>
      <c r="F150" s="28" t="s">
        <v>11146</v>
      </c>
      <c r="G150" s="28" t="s">
        <v>11147</v>
      </c>
      <c r="H150" s="28" t="s">
        <v>11037</v>
      </c>
      <c r="I150" s="28" t="s">
        <v>11148</v>
      </c>
      <c r="J150" s="31" t="s">
        <v>11149</v>
      </c>
      <c r="K150" s="28"/>
      <c r="L150" s="28" t="s">
        <v>11039</v>
      </c>
      <c r="M150" s="31" t="s">
        <v>11150</v>
      </c>
      <c r="N150" s="28" t="s">
        <v>11041</v>
      </c>
      <c r="O150" s="29" t="str">
        <f t="array" ref="O150">IFERROR(XLOOKUP(A150, '2_Capability_Map'!$C$2:$C$200, '2_Capability_Map'!$M$2:$M$200, "Active"), "Active")</f>
        <v>Active</v>
      </c>
    </row>
    <row r="151" ht="279.75" customHeight="1">
      <c r="A151" s="28" t="s">
        <v>1195</v>
      </c>
      <c r="B151" s="28" t="s">
        <v>1196</v>
      </c>
      <c r="C151" s="28" t="s">
        <v>1064</v>
      </c>
      <c r="D151" s="28" t="s">
        <v>1171</v>
      </c>
      <c r="E151" s="28" t="s">
        <v>11151</v>
      </c>
      <c r="F151" s="28" t="s">
        <v>11152</v>
      </c>
      <c r="G151" s="28" t="s">
        <v>11153</v>
      </c>
      <c r="H151" s="28" t="s">
        <v>11037</v>
      </c>
      <c r="I151" s="28" t="s">
        <v>11154</v>
      </c>
      <c r="J151" s="31" t="s">
        <v>11097</v>
      </c>
      <c r="K151" s="28"/>
      <c r="L151" s="28" t="s">
        <v>11039</v>
      </c>
      <c r="M151" s="31" t="s">
        <v>11155</v>
      </c>
      <c r="N151" s="28" t="s">
        <v>11041</v>
      </c>
      <c r="O151" s="29" t="str">
        <f t="array" ref="O151">IFERROR(XLOOKUP(A151, '2_Capability_Map'!$C$2:$C$200, '2_Capability_Map'!$M$2:$M$200, "Active"), "Active")</f>
        <v>Active</v>
      </c>
    </row>
    <row r="152" ht="279.75" customHeight="1">
      <c r="A152" s="28" t="s">
        <v>1200</v>
      </c>
      <c r="B152" s="28" t="s">
        <v>1201</v>
      </c>
      <c r="C152" s="28" t="s">
        <v>1064</v>
      </c>
      <c r="D152" s="28" t="s">
        <v>1171</v>
      </c>
      <c r="E152" s="28" t="s">
        <v>11156</v>
      </c>
      <c r="F152" s="28" t="s">
        <v>11157</v>
      </c>
      <c r="G152" s="28" t="s">
        <v>11158</v>
      </c>
      <c r="H152" s="28" t="s">
        <v>11037</v>
      </c>
      <c r="I152" s="28" t="s">
        <v>11159</v>
      </c>
      <c r="J152" s="31" t="s">
        <v>11160</v>
      </c>
      <c r="K152" s="28"/>
      <c r="L152" s="28" t="s">
        <v>11039</v>
      </c>
      <c r="M152" s="31" t="s">
        <v>11161</v>
      </c>
      <c r="N152" s="28" t="s">
        <v>11041</v>
      </c>
      <c r="O152" s="29" t="str">
        <f t="array" ref="O152">IFERROR(XLOOKUP(A152, '2_Capability_Map'!$C$2:$C$200, '2_Capability_Map'!$M$2:$M$200, "Active"), "Active")</f>
        <v>Active</v>
      </c>
    </row>
    <row r="153" ht="279.75" customHeight="1">
      <c r="A153" s="28" t="s">
        <v>1206</v>
      </c>
      <c r="B153" s="28" t="s">
        <v>1207</v>
      </c>
      <c r="C153" s="28" t="s">
        <v>1064</v>
      </c>
      <c r="D153" s="28" t="s">
        <v>1205</v>
      </c>
      <c r="E153" s="28" t="s">
        <v>11162</v>
      </c>
      <c r="F153" s="28" t="s">
        <v>11163</v>
      </c>
      <c r="G153" s="28" t="s">
        <v>11164</v>
      </c>
      <c r="H153" s="28" t="s">
        <v>11037</v>
      </c>
      <c r="I153" s="28" t="s">
        <v>11165</v>
      </c>
      <c r="J153" s="31" t="s">
        <v>10314</v>
      </c>
      <c r="K153" s="28"/>
      <c r="L153" s="28" t="s">
        <v>11039</v>
      </c>
      <c r="M153" s="31" t="s">
        <v>11166</v>
      </c>
      <c r="N153" s="28" t="s">
        <v>11041</v>
      </c>
      <c r="O153" s="29" t="str">
        <f t="array" ref="O153">IFERROR(XLOOKUP(A153, '2_Capability_Map'!$C$2:$C$200, '2_Capability_Map'!$M$2:$M$200, "Active"), "Active")</f>
        <v>Active</v>
      </c>
    </row>
    <row r="154" ht="279.75" customHeight="1">
      <c r="A154" s="28" t="s">
        <v>1214</v>
      </c>
      <c r="B154" s="28" t="s">
        <v>1215</v>
      </c>
      <c r="C154" s="28" t="s">
        <v>1064</v>
      </c>
      <c r="D154" s="28" t="s">
        <v>1205</v>
      </c>
      <c r="E154" s="28" t="s">
        <v>11167</v>
      </c>
      <c r="F154" s="28" t="s">
        <v>11168</v>
      </c>
      <c r="G154" s="28" t="s">
        <v>11169</v>
      </c>
      <c r="H154" s="28" t="s">
        <v>11037</v>
      </c>
      <c r="I154" s="28" t="s">
        <v>11170</v>
      </c>
      <c r="J154" s="31" t="s">
        <v>10314</v>
      </c>
      <c r="K154" s="28"/>
      <c r="L154" s="28" t="s">
        <v>11039</v>
      </c>
      <c r="M154" s="31" t="s">
        <v>11171</v>
      </c>
      <c r="N154" s="28" t="s">
        <v>11041</v>
      </c>
      <c r="O154" s="29" t="str">
        <f t="array" ref="O154">IFERROR(XLOOKUP(A154, '2_Capability_Map'!$C$2:$C$200, '2_Capability_Map'!$M$2:$M$200, "Active"), "Active")</f>
        <v>Active</v>
      </c>
    </row>
    <row r="155" ht="279.75" customHeight="1">
      <c r="A155" s="28" t="s">
        <v>1219</v>
      </c>
      <c r="B155" s="28" t="s">
        <v>1220</v>
      </c>
      <c r="C155" s="28" t="s">
        <v>1064</v>
      </c>
      <c r="D155" s="28" t="s">
        <v>1205</v>
      </c>
      <c r="E155" s="28" t="s">
        <v>11172</v>
      </c>
      <c r="F155" s="28" t="s">
        <v>11173</v>
      </c>
      <c r="G155" s="28" t="s">
        <v>11174</v>
      </c>
      <c r="H155" s="28" t="s">
        <v>11037</v>
      </c>
      <c r="I155" s="28" t="s">
        <v>11175</v>
      </c>
      <c r="J155" s="31" t="s">
        <v>10314</v>
      </c>
      <c r="K155" s="28"/>
      <c r="L155" s="28" t="s">
        <v>11039</v>
      </c>
      <c r="M155" s="31" t="s">
        <v>11176</v>
      </c>
      <c r="N155" s="28" t="s">
        <v>11041</v>
      </c>
      <c r="O155" s="29" t="str">
        <f t="array" ref="O155">IFERROR(XLOOKUP(A155, '2_Capability_Map'!$C$2:$C$200, '2_Capability_Map'!$M$2:$M$200, "Active"), "Active")</f>
        <v>Active</v>
      </c>
    </row>
    <row r="156" ht="279.75" customHeight="1">
      <c r="A156" s="28" t="s">
        <v>1224</v>
      </c>
      <c r="B156" s="28" t="s">
        <v>1225</v>
      </c>
      <c r="C156" s="28" t="s">
        <v>1064</v>
      </c>
      <c r="D156" s="28" t="s">
        <v>1205</v>
      </c>
      <c r="E156" s="28" t="s">
        <v>11177</v>
      </c>
      <c r="F156" s="28" t="s">
        <v>11178</v>
      </c>
      <c r="G156" s="28" t="s">
        <v>11179</v>
      </c>
      <c r="H156" s="28" t="s">
        <v>11037</v>
      </c>
      <c r="I156" s="28" t="s">
        <v>11180</v>
      </c>
      <c r="J156" s="31" t="s">
        <v>10314</v>
      </c>
      <c r="K156" s="28"/>
      <c r="L156" s="28" t="s">
        <v>11039</v>
      </c>
      <c r="M156" s="31" t="s">
        <v>11181</v>
      </c>
      <c r="N156" s="28" t="s">
        <v>11041</v>
      </c>
      <c r="O156" s="29" t="str">
        <f t="array" ref="O156">IFERROR(XLOOKUP(A156, '2_Capability_Map'!$C$2:$C$200, '2_Capability_Map'!$M$2:$M$200, "Active"), "Active")</f>
        <v>Active</v>
      </c>
    </row>
    <row r="157" ht="279.75" customHeight="1">
      <c r="A157" s="28" t="s">
        <v>1230</v>
      </c>
      <c r="B157" s="28" t="s">
        <v>1231</v>
      </c>
      <c r="C157" s="28" t="s">
        <v>1064</v>
      </c>
      <c r="D157" s="28" t="s">
        <v>1229</v>
      </c>
      <c r="E157" s="28" t="s">
        <v>11182</v>
      </c>
      <c r="F157" s="28" t="s">
        <v>11183</v>
      </c>
      <c r="G157" s="28" t="s">
        <v>11184</v>
      </c>
      <c r="H157" s="28" t="s">
        <v>11037</v>
      </c>
      <c r="I157" s="28" t="s">
        <v>11185</v>
      </c>
      <c r="J157" s="31" t="s">
        <v>11186</v>
      </c>
      <c r="K157" s="28"/>
      <c r="L157" s="28" t="s">
        <v>11039</v>
      </c>
      <c r="M157" s="31" t="s">
        <v>11187</v>
      </c>
      <c r="N157" s="28" t="s">
        <v>11041</v>
      </c>
      <c r="O157" s="29" t="str">
        <f t="array" ref="O157">IFERROR(XLOOKUP(A157, '2_Capability_Map'!$C$2:$C$200, '2_Capability_Map'!$M$2:$M$200, "Active"), "Active")</f>
        <v>Active</v>
      </c>
    </row>
    <row r="158" ht="279.75" customHeight="1">
      <c r="A158" s="28" t="s">
        <v>1236</v>
      </c>
      <c r="B158" s="28" t="s">
        <v>1237</v>
      </c>
      <c r="C158" s="28" t="s">
        <v>1064</v>
      </c>
      <c r="D158" s="28" t="s">
        <v>1229</v>
      </c>
      <c r="E158" s="28" t="s">
        <v>11188</v>
      </c>
      <c r="F158" s="28" t="s">
        <v>11189</v>
      </c>
      <c r="G158" s="28" t="s">
        <v>11190</v>
      </c>
      <c r="H158" s="28" t="s">
        <v>11037</v>
      </c>
      <c r="I158" s="28" t="s">
        <v>11191</v>
      </c>
      <c r="J158" s="28" t="s">
        <v>10445</v>
      </c>
      <c r="K158" s="28"/>
      <c r="L158" s="28" t="s">
        <v>11039</v>
      </c>
      <c r="M158" s="31" t="s">
        <v>11192</v>
      </c>
      <c r="N158" s="28" t="s">
        <v>11041</v>
      </c>
      <c r="O158" s="29" t="str">
        <f t="array" ref="O158">IFERROR(XLOOKUP(A158, '2_Capability_Map'!$C$2:$C$200, '2_Capability_Map'!$M$2:$M$200, "Active"), "Active")</f>
        <v>Active</v>
      </c>
    </row>
    <row r="159" ht="279.75" customHeight="1">
      <c r="A159" s="28" t="s">
        <v>1241</v>
      </c>
      <c r="B159" s="28" t="s">
        <v>1242</v>
      </c>
      <c r="C159" s="28" t="s">
        <v>1064</v>
      </c>
      <c r="D159" s="28" t="s">
        <v>1229</v>
      </c>
      <c r="E159" s="28" t="s">
        <v>11193</v>
      </c>
      <c r="F159" s="28" t="s">
        <v>11194</v>
      </c>
      <c r="G159" s="28" t="s">
        <v>11195</v>
      </c>
      <c r="H159" s="28" t="s">
        <v>11037</v>
      </c>
      <c r="I159" s="28" t="s">
        <v>11196</v>
      </c>
      <c r="J159" s="31" t="s">
        <v>11197</v>
      </c>
      <c r="K159" s="28"/>
      <c r="L159" s="28" t="s">
        <v>11039</v>
      </c>
      <c r="M159" s="31" t="s">
        <v>11198</v>
      </c>
      <c r="N159" s="28" t="s">
        <v>11041</v>
      </c>
      <c r="O159" s="29" t="str">
        <f t="array" ref="O159">IFERROR(XLOOKUP(A159, '2_Capability_Map'!$C$2:$C$200, '2_Capability_Map'!$M$2:$M$200, "Active"), "Active")</f>
        <v>Active</v>
      </c>
    </row>
    <row r="160" ht="279.75" customHeight="1">
      <c r="A160" s="28" t="s">
        <v>1247</v>
      </c>
      <c r="B160" s="28" t="s">
        <v>1248</v>
      </c>
      <c r="C160" s="28" t="s">
        <v>1064</v>
      </c>
      <c r="D160" s="28" t="s">
        <v>1246</v>
      </c>
      <c r="E160" s="28" t="s">
        <v>11199</v>
      </c>
      <c r="F160" s="28" t="s">
        <v>11200</v>
      </c>
      <c r="G160" s="28" t="s">
        <v>11201</v>
      </c>
      <c r="H160" s="28" t="s">
        <v>11037</v>
      </c>
      <c r="I160" s="28" t="s">
        <v>11202</v>
      </c>
      <c r="J160" s="28" t="s">
        <v>10445</v>
      </c>
      <c r="K160" s="28"/>
      <c r="L160" s="28" t="s">
        <v>11039</v>
      </c>
      <c r="M160" s="31" t="s">
        <v>11203</v>
      </c>
      <c r="N160" s="28" t="s">
        <v>11041</v>
      </c>
      <c r="O160" s="29" t="str">
        <f t="array" ref="O160">IFERROR(XLOOKUP(A160, '2_Capability_Map'!$C$2:$C$200, '2_Capability_Map'!$M$2:$M$200, "Active"), "Active")</f>
        <v>Active</v>
      </c>
    </row>
    <row r="161" ht="279.75" customHeight="1">
      <c r="A161" s="28" t="s">
        <v>1253</v>
      </c>
      <c r="B161" s="28" t="s">
        <v>1254</v>
      </c>
      <c r="C161" s="28" t="s">
        <v>1064</v>
      </c>
      <c r="D161" s="28" t="s">
        <v>1246</v>
      </c>
      <c r="E161" s="28" t="s">
        <v>11204</v>
      </c>
      <c r="F161" s="28" t="s">
        <v>11205</v>
      </c>
      <c r="G161" s="28" t="s">
        <v>11206</v>
      </c>
      <c r="H161" s="28" t="s">
        <v>11037</v>
      </c>
      <c r="I161" s="28" t="s">
        <v>11207</v>
      </c>
      <c r="J161" s="28" t="s">
        <v>10445</v>
      </c>
      <c r="K161" s="28"/>
      <c r="L161" s="28" t="s">
        <v>11039</v>
      </c>
      <c r="M161" s="31" t="s">
        <v>11208</v>
      </c>
      <c r="N161" s="28" t="s">
        <v>11041</v>
      </c>
      <c r="O161" s="29" t="str">
        <f t="array" ref="O161">IFERROR(XLOOKUP(A161, '2_Capability_Map'!$C$2:$C$200, '2_Capability_Map'!$M$2:$M$200, "Active"), "Active")</f>
        <v>Active</v>
      </c>
    </row>
    <row r="162" ht="279.75" customHeight="1">
      <c r="A162" s="28" t="s">
        <v>1258</v>
      </c>
      <c r="B162" s="28" t="s">
        <v>1259</v>
      </c>
      <c r="C162" s="28" t="s">
        <v>1064</v>
      </c>
      <c r="D162" s="28" t="s">
        <v>1246</v>
      </c>
      <c r="E162" s="28" t="s">
        <v>11209</v>
      </c>
      <c r="F162" s="28" t="s">
        <v>11210</v>
      </c>
      <c r="G162" s="28" t="s">
        <v>11211</v>
      </c>
      <c r="H162" s="28" t="s">
        <v>11037</v>
      </c>
      <c r="I162" s="28" t="s">
        <v>11212</v>
      </c>
      <c r="J162" s="28" t="s">
        <v>10445</v>
      </c>
      <c r="K162" s="28"/>
      <c r="L162" s="28" t="s">
        <v>11039</v>
      </c>
      <c r="M162" s="31" t="s">
        <v>11213</v>
      </c>
      <c r="N162" s="28" t="s">
        <v>11041</v>
      </c>
      <c r="O162" s="29" t="str">
        <f t="array" ref="O162">IFERROR(XLOOKUP(A162, '2_Capability_Map'!$C$2:$C$200, '2_Capability_Map'!$M$2:$M$200, "Active"), "Active")</f>
        <v>Active</v>
      </c>
    </row>
    <row r="163" ht="279.75" customHeight="1">
      <c r="A163" s="28" t="s">
        <v>1263</v>
      </c>
      <c r="B163" s="28" t="s">
        <v>1264</v>
      </c>
      <c r="C163" s="28" t="s">
        <v>1064</v>
      </c>
      <c r="D163" s="28" t="s">
        <v>1246</v>
      </c>
      <c r="E163" s="28" t="s">
        <v>11214</v>
      </c>
      <c r="F163" s="28" t="s">
        <v>11215</v>
      </c>
      <c r="G163" s="28" t="s">
        <v>11216</v>
      </c>
      <c r="H163" s="28" t="s">
        <v>11037</v>
      </c>
      <c r="I163" s="28" t="s">
        <v>11217</v>
      </c>
      <c r="J163" s="28" t="s">
        <v>10445</v>
      </c>
      <c r="K163" s="28"/>
      <c r="L163" s="28" t="s">
        <v>11039</v>
      </c>
      <c r="M163" s="31" t="s">
        <v>11218</v>
      </c>
      <c r="N163" s="28" t="s">
        <v>11041</v>
      </c>
      <c r="O163" s="29" t="str">
        <f t="array" ref="O163">IFERROR(XLOOKUP(A163, '2_Capability_Map'!$C$2:$C$200, '2_Capability_Map'!$M$2:$M$200, "Active"), "Active")</f>
        <v>Active</v>
      </c>
    </row>
    <row r="164" ht="279.75" customHeight="1">
      <c r="A164" s="28" t="s">
        <v>1268</v>
      </c>
      <c r="B164" s="28" t="s">
        <v>1269</v>
      </c>
      <c r="C164" s="28" t="s">
        <v>1064</v>
      </c>
      <c r="D164" s="28" t="s">
        <v>1246</v>
      </c>
      <c r="E164" s="28" t="s">
        <v>11219</v>
      </c>
      <c r="F164" s="28" t="s">
        <v>11220</v>
      </c>
      <c r="G164" s="28" t="s">
        <v>11221</v>
      </c>
      <c r="H164" s="28" t="s">
        <v>11037</v>
      </c>
      <c r="I164" s="28" t="s">
        <v>11222</v>
      </c>
      <c r="J164" s="28" t="s">
        <v>10445</v>
      </c>
      <c r="K164" s="28"/>
      <c r="L164" s="28" t="s">
        <v>11039</v>
      </c>
      <c r="M164" s="31" t="s">
        <v>11223</v>
      </c>
      <c r="N164" s="28" t="s">
        <v>11041</v>
      </c>
      <c r="O164" s="29" t="str">
        <f t="array" ref="O164">IFERROR(XLOOKUP(A164, '2_Capability_Map'!$C$2:$C$200, '2_Capability_Map'!$M$2:$M$200, "Active"), "Active")</f>
        <v>Active</v>
      </c>
    </row>
    <row r="165" ht="279.75" customHeight="1">
      <c r="A165" s="28" t="s">
        <v>1274</v>
      </c>
      <c r="B165" s="28" t="s">
        <v>1275</v>
      </c>
      <c r="C165" s="28" t="s">
        <v>1064</v>
      </c>
      <c r="D165" s="28" t="s">
        <v>1273</v>
      </c>
      <c r="E165" s="28" t="s">
        <v>11224</v>
      </c>
      <c r="F165" s="28" t="s">
        <v>11225</v>
      </c>
      <c r="G165" s="28" t="s">
        <v>11226</v>
      </c>
      <c r="H165" s="28" t="s">
        <v>11037</v>
      </c>
      <c r="I165" s="28" t="s">
        <v>11227</v>
      </c>
      <c r="J165" s="31" t="s">
        <v>10314</v>
      </c>
      <c r="K165" s="28"/>
      <c r="L165" s="28" t="s">
        <v>11039</v>
      </c>
      <c r="M165" s="31" t="s">
        <v>11228</v>
      </c>
      <c r="N165" s="28" t="s">
        <v>11041</v>
      </c>
      <c r="O165" s="29" t="str">
        <f t="array" ref="O165">IFERROR(XLOOKUP(A165, '2_Capability_Map'!$C$2:$C$200, '2_Capability_Map'!$M$2:$M$200, "Active"), "Active")</f>
        <v>Active</v>
      </c>
    </row>
    <row r="166" ht="279.75" customHeight="1">
      <c r="A166" s="28" t="s">
        <v>1282</v>
      </c>
      <c r="B166" s="28" t="s">
        <v>1283</v>
      </c>
      <c r="C166" s="28" t="s">
        <v>1064</v>
      </c>
      <c r="D166" s="28" t="s">
        <v>1273</v>
      </c>
      <c r="E166" s="28" t="s">
        <v>11229</v>
      </c>
      <c r="F166" s="28" t="s">
        <v>11230</v>
      </c>
      <c r="G166" s="28" t="s">
        <v>11231</v>
      </c>
      <c r="H166" s="28" t="s">
        <v>11037</v>
      </c>
      <c r="I166" s="28" t="s">
        <v>11232</v>
      </c>
      <c r="J166" s="31" t="s">
        <v>10314</v>
      </c>
      <c r="K166" s="28"/>
      <c r="L166" s="28" t="s">
        <v>11039</v>
      </c>
      <c r="M166" s="31" t="s">
        <v>11233</v>
      </c>
      <c r="N166" s="28" t="s">
        <v>11041</v>
      </c>
      <c r="O166" s="29" t="str">
        <f t="array" ref="O166">IFERROR(XLOOKUP(A166, '2_Capability_Map'!$C$2:$C$200, '2_Capability_Map'!$M$2:$M$200, "Active"), "Active")</f>
        <v>Active</v>
      </c>
    </row>
    <row r="167" ht="279.75" customHeight="1">
      <c r="A167" s="28" t="s">
        <v>1287</v>
      </c>
      <c r="B167" s="28" t="s">
        <v>1288</v>
      </c>
      <c r="C167" s="28" t="s">
        <v>1064</v>
      </c>
      <c r="D167" s="28" t="s">
        <v>1273</v>
      </c>
      <c r="E167" s="28" t="s">
        <v>11234</v>
      </c>
      <c r="F167" s="28" t="s">
        <v>11235</v>
      </c>
      <c r="G167" s="28" t="s">
        <v>11236</v>
      </c>
      <c r="H167" s="28" t="s">
        <v>11037</v>
      </c>
      <c r="I167" s="28" t="s">
        <v>11237</v>
      </c>
      <c r="J167" s="31" t="s">
        <v>11238</v>
      </c>
      <c r="K167" s="28"/>
      <c r="L167" s="28" t="s">
        <v>11039</v>
      </c>
      <c r="M167" s="31" t="s">
        <v>11239</v>
      </c>
      <c r="N167" s="28" t="s">
        <v>11041</v>
      </c>
      <c r="O167" s="29" t="str">
        <f t="array" ref="O167">IFERROR(XLOOKUP(A167, '2_Capability_Map'!$C$2:$C$200, '2_Capability_Map'!$M$2:$M$200, "Active"), "Active")</f>
        <v>Active</v>
      </c>
    </row>
    <row r="168" ht="279.75" customHeight="1">
      <c r="A168" s="28" t="s">
        <v>1293</v>
      </c>
      <c r="B168" s="28" t="s">
        <v>1294</v>
      </c>
      <c r="C168" s="28" t="s">
        <v>1064</v>
      </c>
      <c r="D168" s="28" t="s">
        <v>1292</v>
      </c>
      <c r="E168" s="28" t="s">
        <v>11240</v>
      </c>
      <c r="F168" s="28" t="s">
        <v>11241</v>
      </c>
      <c r="G168" s="28" t="s">
        <v>11242</v>
      </c>
      <c r="H168" s="28" t="s">
        <v>11037</v>
      </c>
      <c r="I168" s="28" t="s">
        <v>11243</v>
      </c>
      <c r="J168" s="28" t="s">
        <v>10445</v>
      </c>
      <c r="K168" s="28"/>
      <c r="L168" s="28" t="s">
        <v>11039</v>
      </c>
      <c r="M168" s="31" t="s">
        <v>11244</v>
      </c>
      <c r="N168" s="28" t="s">
        <v>11041</v>
      </c>
      <c r="O168" s="29" t="str">
        <f t="array" ref="O168">IFERROR(XLOOKUP(A168, '2_Capability_Map'!$C$2:$C$200, '2_Capability_Map'!$M$2:$M$200, "Active"), "Active")</f>
        <v>Active</v>
      </c>
    </row>
    <row r="169" ht="279.75" customHeight="1">
      <c r="A169" s="28" t="s">
        <v>1299</v>
      </c>
      <c r="B169" s="28" t="s">
        <v>1300</v>
      </c>
      <c r="C169" s="28" t="s">
        <v>1064</v>
      </c>
      <c r="D169" s="28" t="s">
        <v>1292</v>
      </c>
      <c r="E169" s="28" t="s">
        <v>11245</v>
      </c>
      <c r="F169" s="28" t="s">
        <v>11246</v>
      </c>
      <c r="G169" s="28" t="s">
        <v>11247</v>
      </c>
      <c r="H169" s="28" t="s">
        <v>11037</v>
      </c>
      <c r="I169" s="28" t="s">
        <v>11248</v>
      </c>
      <c r="J169" s="31" t="s">
        <v>10295</v>
      </c>
      <c r="K169" s="28"/>
      <c r="L169" s="28" t="s">
        <v>11039</v>
      </c>
      <c r="M169" s="31" t="s">
        <v>11249</v>
      </c>
      <c r="N169" s="28" t="s">
        <v>11041</v>
      </c>
      <c r="O169" s="29" t="str">
        <f t="array" ref="O169">IFERROR(XLOOKUP(A169, '2_Capability_Map'!$C$2:$C$200, '2_Capability_Map'!$M$2:$M$200, "Active"), "Active")</f>
        <v>Active</v>
      </c>
    </row>
    <row r="170" ht="279.75" customHeight="1">
      <c r="A170" s="28" t="s">
        <v>1304</v>
      </c>
      <c r="B170" s="28" t="s">
        <v>1305</v>
      </c>
      <c r="C170" s="28" t="s">
        <v>304</v>
      </c>
      <c r="D170" s="28" t="s">
        <v>305</v>
      </c>
      <c r="E170" s="28" t="s">
        <v>11250</v>
      </c>
      <c r="F170" s="28" t="s">
        <v>11251</v>
      </c>
      <c r="G170" s="28" t="s">
        <v>11252</v>
      </c>
      <c r="H170" s="28" t="s">
        <v>11253</v>
      </c>
      <c r="I170" s="28" t="s">
        <v>11254</v>
      </c>
      <c r="J170" s="31" t="s">
        <v>11255</v>
      </c>
      <c r="K170" s="28"/>
      <c r="L170" s="28" t="s">
        <v>10261</v>
      </c>
      <c r="M170" s="31" t="s">
        <v>11256</v>
      </c>
      <c r="N170" s="28" t="s">
        <v>10263</v>
      </c>
      <c r="O170" s="29" t="str">
        <f t="array" ref="O170">IFERROR(XLOOKUP(A170, '2_Capability_Map'!$C$2:$C$200, '2_Capability_Map'!$M$2:$M$200, "Active"), "Active")</f>
        <v>Active</v>
      </c>
    </row>
    <row r="171" ht="279.75" customHeight="1">
      <c r="A171" s="28" t="s">
        <v>1311</v>
      </c>
      <c r="B171" s="28" t="s">
        <v>1312</v>
      </c>
      <c r="C171" s="28" t="s">
        <v>304</v>
      </c>
      <c r="D171" s="28" t="s">
        <v>305</v>
      </c>
      <c r="E171" s="28" t="s">
        <v>11257</v>
      </c>
      <c r="F171" s="28" t="s">
        <v>11258</v>
      </c>
      <c r="G171" s="28" t="s">
        <v>11259</v>
      </c>
      <c r="H171" s="28" t="s">
        <v>11260</v>
      </c>
      <c r="I171" s="28" t="s">
        <v>11261</v>
      </c>
      <c r="J171" s="31" t="s">
        <v>11262</v>
      </c>
      <c r="K171" s="28"/>
      <c r="L171" s="28" t="s">
        <v>10261</v>
      </c>
      <c r="M171" s="31" t="s">
        <v>11263</v>
      </c>
      <c r="N171" s="28" t="s">
        <v>10263</v>
      </c>
      <c r="O171" s="29" t="str">
        <f t="array" ref="O171">IFERROR(XLOOKUP(A171, '2_Capability_Map'!$C$2:$C$200, '2_Capability_Map'!$M$2:$M$200, "Active"), "Active")</f>
        <v>Active</v>
      </c>
    </row>
    <row r="172" ht="279.75" customHeight="1">
      <c r="A172" s="28" t="s">
        <v>1318</v>
      </c>
      <c r="B172" s="28" t="s">
        <v>1319</v>
      </c>
      <c r="C172" s="28" t="s">
        <v>304</v>
      </c>
      <c r="D172" s="28" t="s">
        <v>305</v>
      </c>
      <c r="E172" s="28" t="s">
        <v>11264</v>
      </c>
      <c r="F172" s="28" t="s">
        <v>11265</v>
      </c>
      <c r="G172" s="28" t="s">
        <v>11266</v>
      </c>
      <c r="H172" s="28" t="s">
        <v>11267</v>
      </c>
      <c r="I172" s="28" t="s">
        <v>11268</v>
      </c>
      <c r="J172" s="31" t="s">
        <v>10269</v>
      </c>
      <c r="K172" s="28"/>
      <c r="L172" s="28" t="s">
        <v>10261</v>
      </c>
      <c r="M172" s="31" t="s">
        <v>11269</v>
      </c>
      <c r="N172" s="28" t="s">
        <v>10263</v>
      </c>
      <c r="O172" s="29" t="str">
        <f t="array" ref="O172">IFERROR(XLOOKUP(A172, '2_Capability_Map'!$C$2:$C$200, '2_Capability_Map'!$M$2:$M$200, "Active"), "Active")</f>
        <v>Active</v>
      </c>
    </row>
    <row r="173" ht="279.75" customHeight="1">
      <c r="A173" s="28" t="s">
        <v>1325</v>
      </c>
      <c r="B173" s="28" t="s">
        <v>1326</v>
      </c>
      <c r="C173" s="28" t="s">
        <v>304</v>
      </c>
      <c r="D173" s="28" t="s">
        <v>338</v>
      </c>
      <c r="E173" s="28" t="s">
        <v>11270</v>
      </c>
      <c r="F173" s="28" t="s">
        <v>11271</v>
      </c>
      <c r="G173" s="28" t="s">
        <v>11272</v>
      </c>
      <c r="H173" s="28" t="s">
        <v>11273</v>
      </c>
      <c r="I173" s="28" t="s">
        <v>11274</v>
      </c>
      <c r="J173" s="31" t="s">
        <v>10295</v>
      </c>
      <c r="K173" s="28"/>
      <c r="L173" s="28" t="s">
        <v>10261</v>
      </c>
      <c r="M173" s="31" t="s">
        <v>11275</v>
      </c>
      <c r="N173" s="28" t="s">
        <v>10263</v>
      </c>
      <c r="O173" s="29" t="str">
        <f t="array" ref="O173">IFERROR(XLOOKUP(A173, '2_Capability_Map'!$C$2:$C$200, '2_Capability_Map'!$M$2:$M$200, "Active"), "Active")</f>
        <v>Active</v>
      </c>
    </row>
    <row r="174" ht="279.75" customHeight="1">
      <c r="A174" s="28" t="s">
        <v>1332</v>
      </c>
      <c r="B174" s="28" t="s">
        <v>1333</v>
      </c>
      <c r="C174" s="28" t="s">
        <v>537</v>
      </c>
      <c r="D174" s="28" t="s">
        <v>538</v>
      </c>
      <c r="E174" s="28" t="s">
        <v>11276</v>
      </c>
      <c r="F174" s="28" t="s">
        <v>11277</v>
      </c>
      <c r="G174" s="28" t="s">
        <v>11278</v>
      </c>
      <c r="H174" s="28" t="s">
        <v>11279</v>
      </c>
      <c r="I174" s="28" t="s">
        <v>11280</v>
      </c>
      <c r="J174" s="31" t="s">
        <v>10519</v>
      </c>
      <c r="K174" s="28"/>
      <c r="L174" s="28" t="s">
        <v>10511</v>
      </c>
      <c r="M174" s="28" t="s">
        <v>11281</v>
      </c>
      <c r="N174" s="28" t="s">
        <v>10513</v>
      </c>
      <c r="O174" s="29" t="str">
        <f t="array" ref="O174">IFERROR(XLOOKUP(A174, '2_Capability_Map'!$C$2:$C$200, '2_Capability_Map'!$M$2:$M$200, "Active"), "Active")</f>
        <v>Active</v>
      </c>
    </row>
    <row r="175" ht="279.75" customHeight="1">
      <c r="A175" s="28" t="s">
        <v>1337</v>
      </c>
      <c r="B175" s="28" t="s">
        <v>1338</v>
      </c>
      <c r="C175" s="28" t="s">
        <v>537</v>
      </c>
      <c r="D175" s="28" t="s">
        <v>538</v>
      </c>
      <c r="E175" s="28" t="s">
        <v>11282</v>
      </c>
      <c r="F175" s="28" t="s">
        <v>11283</v>
      </c>
      <c r="G175" s="28" t="s">
        <v>11284</v>
      </c>
      <c r="H175" s="28" t="s">
        <v>11285</v>
      </c>
      <c r="I175" s="28" t="s">
        <v>11286</v>
      </c>
      <c r="J175" s="31" t="s">
        <v>11287</v>
      </c>
      <c r="K175" s="28"/>
      <c r="L175" s="28" t="s">
        <v>10511</v>
      </c>
      <c r="M175" s="28" t="s">
        <v>11288</v>
      </c>
      <c r="N175" s="28" t="s">
        <v>10513</v>
      </c>
      <c r="O175" s="29" t="str">
        <f t="array" ref="O175">IFERROR(XLOOKUP(A175, '2_Capability_Map'!$C$2:$C$200, '2_Capability_Map'!$M$2:$M$200, "Active"), "Active")</f>
        <v>Active</v>
      </c>
    </row>
    <row r="176" ht="279.75" customHeight="1">
      <c r="A176" s="28" t="s">
        <v>1342</v>
      </c>
      <c r="B176" s="28" t="s">
        <v>1343</v>
      </c>
      <c r="C176" s="28" t="s">
        <v>537</v>
      </c>
      <c r="D176" s="28" t="s">
        <v>582</v>
      </c>
      <c r="E176" s="28" t="s">
        <v>11289</v>
      </c>
      <c r="F176" s="28" t="s">
        <v>11290</v>
      </c>
      <c r="G176" s="28" t="s">
        <v>11291</v>
      </c>
      <c r="H176" s="28" t="s">
        <v>11292</v>
      </c>
      <c r="I176" s="28" t="s">
        <v>11293</v>
      </c>
      <c r="J176" s="31" t="s">
        <v>10571</v>
      </c>
      <c r="K176" s="28"/>
      <c r="L176" s="28" t="s">
        <v>10511</v>
      </c>
      <c r="M176" s="28" t="s">
        <v>11294</v>
      </c>
      <c r="N176" s="28" t="s">
        <v>10513</v>
      </c>
      <c r="O176" s="29" t="str">
        <f t="array" ref="O176">IFERROR(XLOOKUP(A176, '2_Capability_Map'!$C$2:$C$200, '2_Capability_Map'!$M$2:$M$200, "Active"), "Active")</f>
        <v>Active</v>
      </c>
    </row>
    <row r="177" ht="279.75" customHeight="1">
      <c r="A177" s="28" t="s">
        <v>1349</v>
      </c>
      <c r="B177" s="28" t="s">
        <v>1350</v>
      </c>
      <c r="C177" s="28" t="s">
        <v>537</v>
      </c>
      <c r="D177" s="28" t="s">
        <v>538</v>
      </c>
      <c r="E177" s="28" t="s">
        <v>11295</v>
      </c>
      <c r="F177" s="28" t="s">
        <v>11296</v>
      </c>
      <c r="G177" s="28" t="s">
        <v>11297</v>
      </c>
      <c r="H177" s="28" t="s">
        <v>11298</v>
      </c>
      <c r="I177" s="28" t="s">
        <v>11299</v>
      </c>
      <c r="J177" s="31" t="s">
        <v>10538</v>
      </c>
      <c r="K177" s="28"/>
      <c r="L177" s="28" t="s">
        <v>10511</v>
      </c>
      <c r="M177" s="28" t="s">
        <v>11300</v>
      </c>
      <c r="N177" s="28" t="s">
        <v>10513</v>
      </c>
      <c r="O177" s="29" t="str">
        <f t="array" ref="O177">IFERROR(XLOOKUP(A177, '2_Capability_Map'!$C$2:$C$200, '2_Capability_Map'!$M$2:$M$200, "Active"), "Active")</f>
        <v>Active</v>
      </c>
    </row>
    <row r="178" ht="279.75" customHeight="1">
      <c r="A178" s="28" t="s">
        <v>1354</v>
      </c>
      <c r="B178" s="28" t="s">
        <v>1355</v>
      </c>
      <c r="C178" s="28" t="s">
        <v>537</v>
      </c>
      <c r="D178" s="28" t="s">
        <v>582</v>
      </c>
      <c r="E178" s="28" t="s">
        <v>11301</v>
      </c>
      <c r="F178" s="28" t="s">
        <v>11302</v>
      </c>
      <c r="G178" s="28" t="s">
        <v>11303</v>
      </c>
      <c r="H178" s="28" t="s">
        <v>11304</v>
      </c>
      <c r="I178" s="28" t="s">
        <v>11305</v>
      </c>
      <c r="J178" s="31" t="s">
        <v>11306</v>
      </c>
      <c r="K178" s="28"/>
      <c r="L178" s="28" t="s">
        <v>10511</v>
      </c>
      <c r="M178" s="28" t="s">
        <v>11307</v>
      </c>
      <c r="N178" s="28" t="s">
        <v>10513</v>
      </c>
      <c r="O178" s="29" t="str">
        <f t="array" ref="O178">IFERROR(XLOOKUP(A178, '2_Capability_Map'!$C$2:$C$200, '2_Capability_Map'!$M$2:$M$200, "Active"), "Active")</f>
        <v>Active</v>
      </c>
    </row>
    <row r="179" ht="279.75" customHeight="1">
      <c r="A179" s="28" t="s">
        <v>1359</v>
      </c>
      <c r="B179" s="28" t="s">
        <v>1360</v>
      </c>
      <c r="C179" s="28" t="s">
        <v>537</v>
      </c>
      <c r="D179" s="28" t="s">
        <v>582</v>
      </c>
      <c r="E179" s="28" t="s">
        <v>11308</v>
      </c>
      <c r="F179" s="28" t="s">
        <v>11309</v>
      </c>
      <c r="G179" s="28" t="s">
        <v>11310</v>
      </c>
      <c r="H179" s="28" t="s">
        <v>11311</v>
      </c>
      <c r="I179" s="28" t="s">
        <v>11312</v>
      </c>
      <c r="J179" s="31" t="s">
        <v>11313</v>
      </c>
      <c r="K179" s="28"/>
      <c r="L179" s="28" t="s">
        <v>10511</v>
      </c>
      <c r="M179" s="28" t="s">
        <v>11314</v>
      </c>
      <c r="N179" s="28" t="s">
        <v>10513</v>
      </c>
      <c r="O179" s="29" t="str">
        <f t="array" ref="O179">IFERROR(XLOOKUP(A179, '2_Capability_Map'!$C$2:$C$200, '2_Capability_Map'!$M$2:$M$200, "Active"), "Active")</f>
        <v>Active</v>
      </c>
    </row>
    <row r="180" ht="279.75" customHeight="1">
      <c r="A180" s="28" t="s">
        <v>1364</v>
      </c>
      <c r="B180" s="28" t="s">
        <v>1365</v>
      </c>
      <c r="C180" s="28" t="s">
        <v>304</v>
      </c>
      <c r="D180" s="28" t="s">
        <v>338</v>
      </c>
      <c r="E180" s="28" t="s">
        <v>11315</v>
      </c>
      <c r="F180" s="28" t="s">
        <v>11316</v>
      </c>
      <c r="G180" s="28" t="s">
        <v>11317</v>
      </c>
      <c r="H180" s="28" t="s">
        <v>11318</v>
      </c>
      <c r="I180" s="28" t="s">
        <v>11319</v>
      </c>
      <c r="J180" s="31" t="s">
        <v>10295</v>
      </c>
      <c r="K180" s="28"/>
      <c r="L180" s="28" t="s">
        <v>10261</v>
      </c>
      <c r="M180" s="31" t="s">
        <v>11320</v>
      </c>
      <c r="N180" s="28" t="s">
        <v>10263</v>
      </c>
      <c r="O180" s="29" t="str">
        <f t="array" ref="O180">IFERROR(XLOOKUP(A180, '2_Capability_Map'!$C$2:$C$200, '2_Capability_Map'!$M$2:$M$200, "Active"), "Active")</f>
        <v>Active</v>
      </c>
    </row>
    <row r="181" ht="279.75" customHeight="1">
      <c r="A181" s="28" t="s">
        <v>1369</v>
      </c>
      <c r="B181" s="28" t="s">
        <v>1370</v>
      </c>
      <c r="C181" s="28" t="s">
        <v>537</v>
      </c>
      <c r="D181" s="28" t="s">
        <v>725</v>
      </c>
      <c r="E181" s="28" t="s">
        <v>11321</v>
      </c>
      <c r="F181" s="28" t="s">
        <v>11322</v>
      </c>
      <c r="G181" s="28" t="s">
        <v>11323</v>
      </c>
      <c r="H181" s="28" t="s">
        <v>11324</v>
      </c>
      <c r="I181" s="28" t="s">
        <v>11325</v>
      </c>
      <c r="J181" s="31" t="s">
        <v>10478</v>
      </c>
      <c r="K181" s="28"/>
      <c r="L181" s="28" t="s">
        <v>10511</v>
      </c>
      <c r="M181" s="28" t="s">
        <v>11326</v>
      </c>
      <c r="N181" s="28" t="s">
        <v>10513</v>
      </c>
      <c r="O181" s="29" t="str">
        <f t="array" ref="O181">IFERROR(XLOOKUP(A181, '2_Capability_Map'!$C$2:$C$200, '2_Capability_Map'!$M$2:$M$200, "Active"), "Active")</f>
        <v>Active</v>
      </c>
    </row>
    <row r="182" ht="279.75" customHeight="1">
      <c r="A182" s="28" t="s">
        <v>1376</v>
      </c>
      <c r="B182" s="28" t="s">
        <v>1377</v>
      </c>
      <c r="C182" s="28" t="s">
        <v>304</v>
      </c>
      <c r="D182" s="28" t="s">
        <v>367</v>
      </c>
      <c r="E182" s="28" t="s">
        <v>11327</v>
      </c>
      <c r="F182" s="28" t="s">
        <v>11328</v>
      </c>
      <c r="G182" s="28" t="s">
        <v>11329</v>
      </c>
      <c r="H182" s="28" t="s">
        <v>11330</v>
      </c>
      <c r="I182" s="28" t="s">
        <v>11331</v>
      </c>
      <c r="J182" s="31" t="s">
        <v>10334</v>
      </c>
      <c r="K182" s="28"/>
      <c r="L182" s="28" t="s">
        <v>10261</v>
      </c>
      <c r="M182" s="28" t="s">
        <v>11332</v>
      </c>
      <c r="N182" s="28" t="s">
        <v>10263</v>
      </c>
      <c r="O182" s="29" t="str">
        <f t="array" ref="O182">IFERROR(XLOOKUP(A182, '2_Capability_Map'!$C$2:$C$200, '2_Capability_Map'!$M$2:$M$200, "Active"), "Active")</f>
        <v>Active</v>
      </c>
    </row>
    <row r="183" ht="279.75" customHeight="1">
      <c r="A183" s="28" t="s">
        <v>1383</v>
      </c>
      <c r="B183" s="28" t="s">
        <v>1384</v>
      </c>
      <c r="C183" s="28" t="s">
        <v>304</v>
      </c>
      <c r="D183" s="28" t="s">
        <v>367</v>
      </c>
      <c r="E183" s="28" t="s">
        <v>11333</v>
      </c>
      <c r="F183" s="28" t="s">
        <v>11334</v>
      </c>
      <c r="G183" s="28" t="s">
        <v>11335</v>
      </c>
      <c r="H183" s="28" t="s">
        <v>11336</v>
      </c>
      <c r="I183" s="28" t="s">
        <v>11337</v>
      </c>
      <c r="J183" s="31" t="s">
        <v>10334</v>
      </c>
      <c r="K183" s="28"/>
      <c r="L183" s="28" t="s">
        <v>10261</v>
      </c>
      <c r="M183" s="28" t="s">
        <v>11338</v>
      </c>
      <c r="N183" s="28" t="s">
        <v>10263</v>
      </c>
      <c r="O183" s="29" t="str">
        <f t="array" ref="O183">IFERROR(XLOOKUP(A183, '2_Capability_Map'!$C$2:$C$200, '2_Capability_Map'!$M$2:$M$200, "Active"), "Active")</f>
        <v>Active</v>
      </c>
    </row>
    <row r="184" ht="279.75" customHeight="1">
      <c r="A184" s="28" t="s">
        <v>1388</v>
      </c>
      <c r="B184" s="28" t="s">
        <v>1389</v>
      </c>
      <c r="C184" s="28" t="s">
        <v>304</v>
      </c>
      <c r="D184" s="28" t="s">
        <v>367</v>
      </c>
      <c r="E184" s="28" t="s">
        <v>11339</v>
      </c>
      <c r="F184" s="28" t="s">
        <v>11340</v>
      </c>
      <c r="G184" s="28" t="s">
        <v>11341</v>
      </c>
      <c r="H184" s="28" t="s">
        <v>11342</v>
      </c>
      <c r="I184" s="28" t="s">
        <v>11343</v>
      </c>
      <c r="J184" s="31" t="s">
        <v>10375</v>
      </c>
      <c r="K184" s="28"/>
      <c r="L184" s="28" t="s">
        <v>10261</v>
      </c>
      <c r="M184" s="28" t="s">
        <v>11344</v>
      </c>
      <c r="N184" s="28" t="s">
        <v>10263</v>
      </c>
      <c r="O184" s="29" t="str">
        <f t="array" ref="O184">IFERROR(XLOOKUP(A184, '2_Capability_Map'!$C$2:$C$200, '2_Capability_Map'!$M$2:$M$200, "Active"), "Active")</f>
        <v>Active</v>
      </c>
    </row>
    <row r="185" ht="279.75" customHeight="1">
      <c r="A185" s="28" t="s">
        <v>1395</v>
      </c>
      <c r="B185" s="28" t="s">
        <v>1396</v>
      </c>
      <c r="C185" s="28" t="s">
        <v>304</v>
      </c>
      <c r="D185" s="28" t="s">
        <v>367</v>
      </c>
      <c r="E185" s="28" t="s">
        <v>11345</v>
      </c>
      <c r="F185" s="28" t="s">
        <v>11346</v>
      </c>
      <c r="G185" s="28" t="s">
        <v>11347</v>
      </c>
      <c r="H185" s="28" t="s">
        <v>11348</v>
      </c>
      <c r="I185" s="28" t="s">
        <v>11349</v>
      </c>
      <c r="J185" s="31" t="s">
        <v>10334</v>
      </c>
      <c r="K185" s="28"/>
      <c r="L185" s="28" t="s">
        <v>10261</v>
      </c>
      <c r="M185" s="28" t="s">
        <v>11350</v>
      </c>
      <c r="N185" s="28" t="s">
        <v>10263</v>
      </c>
      <c r="O185" s="29" t="str">
        <f t="array" ref="O185">IFERROR(XLOOKUP(A185, '2_Capability_Map'!$C$2:$C$200, '2_Capability_Map'!$M$2:$M$200, "Active"), "Active")</f>
        <v>Active</v>
      </c>
    </row>
    <row r="186" ht="279.75" customHeight="1">
      <c r="A186" s="28" t="s">
        <v>1400</v>
      </c>
      <c r="B186" s="28" t="s">
        <v>1401</v>
      </c>
      <c r="C186" s="28" t="s">
        <v>304</v>
      </c>
      <c r="D186" s="28" t="s">
        <v>367</v>
      </c>
      <c r="E186" s="28" t="s">
        <v>11351</v>
      </c>
      <c r="F186" s="28" t="s">
        <v>11352</v>
      </c>
      <c r="G186" s="28" t="s">
        <v>11353</v>
      </c>
      <c r="H186" s="28" t="s">
        <v>11354</v>
      </c>
      <c r="I186" s="28" t="s">
        <v>11355</v>
      </c>
      <c r="J186" s="31" t="s">
        <v>10361</v>
      </c>
      <c r="K186" s="28"/>
      <c r="L186" s="28" t="s">
        <v>10261</v>
      </c>
      <c r="M186" s="28" t="s">
        <v>11356</v>
      </c>
      <c r="N186" s="28" t="s">
        <v>10263</v>
      </c>
      <c r="O186" s="29" t="str">
        <f t="array" ref="O186">IFERROR(XLOOKUP(A186, '2_Capability_Map'!$C$2:$C$200, '2_Capability_Map'!$M$2:$M$200, "Active"), "Active")</f>
        <v>Active</v>
      </c>
    </row>
    <row r="187" ht="279.75" customHeight="1">
      <c r="A187" s="28" t="s">
        <v>1405</v>
      </c>
      <c r="B187" s="28" t="s">
        <v>1406</v>
      </c>
      <c r="C187" s="28" t="s">
        <v>304</v>
      </c>
      <c r="D187" s="28" t="s">
        <v>367</v>
      </c>
      <c r="E187" s="28" t="s">
        <v>11357</v>
      </c>
      <c r="F187" s="28" t="s">
        <v>11358</v>
      </c>
      <c r="G187" s="28" t="s">
        <v>11359</v>
      </c>
      <c r="H187" s="28" t="s">
        <v>11360</v>
      </c>
      <c r="I187" s="28" t="s">
        <v>11361</v>
      </c>
      <c r="J187" s="31" t="s">
        <v>11362</v>
      </c>
      <c r="K187" s="28"/>
      <c r="L187" s="28" t="s">
        <v>10261</v>
      </c>
      <c r="M187" s="28" t="s">
        <v>11363</v>
      </c>
      <c r="N187" s="28" t="s">
        <v>10263</v>
      </c>
      <c r="O187" s="29" t="str">
        <f t="array" ref="O187">IFERROR(XLOOKUP(A187, '2_Capability_Map'!$C$2:$C$200, '2_Capability_Map'!$M$2:$M$200, "Active"), "Active")</f>
        <v>Active</v>
      </c>
    </row>
    <row r="188" ht="279.75" customHeight="1">
      <c r="A188" s="28" t="s">
        <v>1410</v>
      </c>
      <c r="B188" s="28" t="s">
        <v>1411</v>
      </c>
      <c r="C188" s="28" t="s">
        <v>304</v>
      </c>
      <c r="D188" s="28" t="s">
        <v>367</v>
      </c>
      <c r="E188" s="28" t="s">
        <v>11364</v>
      </c>
      <c r="F188" s="28" t="s">
        <v>11365</v>
      </c>
      <c r="G188" s="28" t="s">
        <v>11366</v>
      </c>
      <c r="H188" s="28" t="s">
        <v>11367</v>
      </c>
      <c r="I188" s="28" t="s">
        <v>11368</v>
      </c>
      <c r="J188" s="31" t="s">
        <v>11369</v>
      </c>
      <c r="K188" s="28"/>
      <c r="L188" s="28" t="s">
        <v>10261</v>
      </c>
      <c r="M188" s="28" t="s">
        <v>11370</v>
      </c>
      <c r="N188" s="28" t="s">
        <v>10263</v>
      </c>
      <c r="O188" s="29" t="str">
        <f t="array" ref="O188">IFERROR(XLOOKUP(A188, '2_Capability_Map'!$C$2:$C$200, '2_Capability_Map'!$M$2:$M$200, "Active"), "Active")</f>
        <v>Active</v>
      </c>
    </row>
    <row r="189" ht="279.75" customHeight="1">
      <c r="A189" s="28" t="s">
        <v>1415</v>
      </c>
      <c r="B189" s="28" t="s">
        <v>1416</v>
      </c>
      <c r="C189" s="28" t="s">
        <v>1064</v>
      </c>
      <c r="D189" s="28" t="s">
        <v>1246</v>
      </c>
      <c r="E189" s="28" t="s">
        <v>11371</v>
      </c>
      <c r="F189" s="28" t="s">
        <v>11372</v>
      </c>
      <c r="G189" s="28" t="s">
        <v>11373</v>
      </c>
      <c r="H189" s="28" t="s">
        <v>11037</v>
      </c>
      <c r="I189" s="28" t="s">
        <v>11374</v>
      </c>
      <c r="J189" s="28" t="s">
        <v>10445</v>
      </c>
      <c r="K189" s="28"/>
      <c r="L189" s="28" t="s">
        <v>11039</v>
      </c>
      <c r="M189" s="31" t="s">
        <v>11375</v>
      </c>
      <c r="N189" s="28" t="s">
        <v>11041</v>
      </c>
      <c r="O189" s="29" t="str">
        <f t="array" ref="O189">IFERROR(XLOOKUP(A189, '2_Capability_Map'!$C$2:$C$200, '2_Capability_Map'!$M$2:$M$200, "Active"), "Active")</f>
        <v>Active</v>
      </c>
    </row>
    <row r="190" ht="279.75" customHeight="1">
      <c r="A190" s="28" t="s">
        <v>1420</v>
      </c>
      <c r="B190" s="28" t="s">
        <v>1421</v>
      </c>
      <c r="C190" s="28" t="s">
        <v>304</v>
      </c>
      <c r="D190" s="28" t="s">
        <v>367</v>
      </c>
      <c r="E190" s="28" t="s">
        <v>11376</v>
      </c>
      <c r="F190" s="28" t="s">
        <v>11377</v>
      </c>
      <c r="G190" s="28" t="s">
        <v>11378</v>
      </c>
      <c r="H190" s="28" t="s">
        <v>11379</v>
      </c>
      <c r="I190" s="28" t="s">
        <v>11380</v>
      </c>
      <c r="J190" s="31" t="s">
        <v>10334</v>
      </c>
      <c r="K190" s="28"/>
      <c r="L190" s="28" t="s">
        <v>10261</v>
      </c>
      <c r="M190" s="28" t="s">
        <v>11381</v>
      </c>
      <c r="N190" s="28" t="s">
        <v>10263</v>
      </c>
      <c r="O190" s="29" t="str">
        <f t="array" ref="O190">IFERROR(XLOOKUP(A190, '2_Capability_Map'!$C$2:$C$200, '2_Capability_Map'!$M$2:$M$200, "Active"), "Active")</f>
        <v>Active</v>
      </c>
    </row>
    <row r="191" ht="279.75" customHeight="1">
      <c r="A191" s="28" t="s">
        <v>1425</v>
      </c>
      <c r="B191" s="28" t="s">
        <v>1426</v>
      </c>
      <c r="C191" s="28" t="s">
        <v>537</v>
      </c>
      <c r="D191" s="28" t="s">
        <v>611</v>
      </c>
      <c r="E191" s="28" t="s">
        <v>11382</v>
      </c>
      <c r="F191" s="28" t="s">
        <v>11383</v>
      </c>
      <c r="G191" s="28" t="s">
        <v>11384</v>
      </c>
      <c r="H191" s="28" t="s">
        <v>11385</v>
      </c>
      <c r="I191" s="28" t="s">
        <v>11386</v>
      </c>
      <c r="J191" s="28" t="s">
        <v>10327</v>
      </c>
      <c r="K191" s="28"/>
      <c r="L191" s="28" t="s">
        <v>10511</v>
      </c>
      <c r="M191" s="28" t="s">
        <v>11387</v>
      </c>
      <c r="N191" s="28" t="s">
        <v>10513</v>
      </c>
      <c r="O191" s="29" t="str">
        <f t="array" ref="O191">IFERROR(XLOOKUP(A191, '2_Capability_Map'!$C$2:$C$200, '2_Capability_Map'!$M$2:$M$200, "Active"), "Active")</f>
        <v>Active</v>
      </c>
    </row>
    <row r="192" ht="279.75" customHeight="1">
      <c r="A192" s="28" t="s">
        <v>1431</v>
      </c>
      <c r="B192" s="28" t="s">
        <v>1432</v>
      </c>
      <c r="C192" s="28" t="s">
        <v>537</v>
      </c>
      <c r="D192" s="28" t="s">
        <v>611</v>
      </c>
      <c r="E192" s="28" t="s">
        <v>11388</v>
      </c>
      <c r="F192" s="28" t="s">
        <v>11389</v>
      </c>
      <c r="G192" s="28" t="s">
        <v>11390</v>
      </c>
      <c r="H192" s="28" t="s">
        <v>11391</v>
      </c>
      <c r="I192" s="28" t="s">
        <v>11392</v>
      </c>
      <c r="J192" s="28" t="s">
        <v>10327</v>
      </c>
      <c r="K192" s="28"/>
      <c r="L192" s="28" t="s">
        <v>10511</v>
      </c>
      <c r="M192" s="28" t="s">
        <v>11393</v>
      </c>
      <c r="N192" s="28" t="s">
        <v>10513</v>
      </c>
      <c r="O192" s="29" t="str">
        <f t="array" ref="O192">IFERROR(XLOOKUP(A192, '2_Capability_Map'!$C$2:$C$200, '2_Capability_Map'!$M$2:$M$200, "Active"), "Active")</f>
        <v>Active</v>
      </c>
    </row>
    <row r="193" ht="279.75" customHeight="1">
      <c r="A193" s="28" t="s">
        <v>1436</v>
      </c>
      <c r="B193" s="28" t="s">
        <v>1437</v>
      </c>
      <c r="C193" s="28" t="s">
        <v>537</v>
      </c>
      <c r="D193" s="28" t="s">
        <v>611</v>
      </c>
      <c r="E193" s="28" t="s">
        <v>11394</v>
      </c>
      <c r="F193" s="28" t="s">
        <v>11395</v>
      </c>
      <c r="G193" s="28" t="s">
        <v>11396</v>
      </c>
      <c r="H193" s="28" t="s">
        <v>11397</v>
      </c>
      <c r="I193" s="28" t="s">
        <v>11398</v>
      </c>
      <c r="J193" s="28" t="s">
        <v>10327</v>
      </c>
      <c r="K193" s="28"/>
      <c r="L193" s="28" t="s">
        <v>10511</v>
      </c>
      <c r="M193" s="28" t="s">
        <v>11399</v>
      </c>
      <c r="N193" s="28" t="s">
        <v>10513</v>
      </c>
      <c r="O193" s="29" t="str">
        <f t="array" ref="O193">IFERROR(XLOOKUP(A193, '2_Capability_Map'!$C$2:$C$200, '2_Capability_Map'!$M$2:$M$200, "Active"), "Active")</f>
        <v>Active</v>
      </c>
    </row>
    <row r="194" ht="279.75" customHeight="1">
      <c r="A194" s="28" t="s">
        <v>1441</v>
      </c>
      <c r="B194" s="28" t="s">
        <v>1442</v>
      </c>
      <c r="C194" s="28" t="s">
        <v>537</v>
      </c>
      <c r="D194" s="28" t="s">
        <v>672</v>
      </c>
      <c r="E194" s="28" t="s">
        <v>11400</v>
      </c>
      <c r="F194" s="28" t="s">
        <v>11401</v>
      </c>
      <c r="G194" s="28" t="s">
        <v>11402</v>
      </c>
      <c r="H194" s="28" t="s">
        <v>11403</v>
      </c>
      <c r="I194" s="28" t="s">
        <v>11404</v>
      </c>
      <c r="J194" s="31" t="s">
        <v>10314</v>
      </c>
      <c r="K194" s="28"/>
      <c r="L194" s="28" t="s">
        <v>10511</v>
      </c>
      <c r="M194" s="28" t="s">
        <v>11405</v>
      </c>
      <c r="N194" s="28" t="s">
        <v>10513</v>
      </c>
      <c r="O194" s="29" t="str">
        <f t="array" ref="O194">IFERROR(XLOOKUP(A194, '2_Capability_Map'!$C$2:$C$200, '2_Capability_Map'!$M$2:$M$200, "Active"), "Active")</f>
        <v>Active</v>
      </c>
    </row>
    <row r="195" ht="279.75" customHeight="1">
      <c r="A195" s="28" t="s">
        <v>1446</v>
      </c>
      <c r="B195" s="28" t="s">
        <v>1447</v>
      </c>
      <c r="C195" s="28" t="s">
        <v>304</v>
      </c>
      <c r="D195" s="28" t="s">
        <v>460</v>
      </c>
      <c r="E195" s="28" t="s">
        <v>11406</v>
      </c>
      <c r="F195" s="28" t="s">
        <v>11407</v>
      </c>
      <c r="G195" s="28" t="s">
        <v>11408</v>
      </c>
      <c r="H195" s="28" t="s">
        <v>11409</v>
      </c>
      <c r="I195" s="28" t="s">
        <v>11410</v>
      </c>
      <c r="J195" s="31" t="s">
        <v>10571</v>
      </c>
      <c r="K195" s="28"/>
      <c r="L195" s="28" t="s">
        <v>10261</v>
      </c>
      <c r="M195" s="28" t="s">
        <v>11411</v>
      </c>
      <c r="N195" s="28" t="s">
        <v>10263</v>
      </c>
      <c r="O195" s="29" t="str">
        <f t="array" ref="O195">IFERROR(XLOOKUP(A195, '2_Capability_Map'!$C$2:$C$200, '2_Capability_Map'!$M$2:$M$200, "Active"), "Active")</f>
        <v>Active</v>
      </c>
    </row>
    <row r="196" ht="279.75" customHeight="1">
      <c r="A196" s="28" t="s">
        <v>1451</v>
      </c>
      <c r="B196" s="28" t="s">
        <v>1452</v>
      </c>
      <c r="C196" s="28" t="s">
        <v>537</v>
      </c>
      <c r="D196" s="28" t="s">
        <v>725</v>
      </c>
      <c r="E196" s="28" t="s">
        <v>11412</v>
      </c>
      <c r="F196" s="28" t="s">
        <v>11413</v>
      </c>
      <c r="G196" s="28" t="s">
        <v>11414</v>
      </c>
      <c r="H196" s="28" t="s">
        <v>11415</v>
      </c>
      <c r="I196" s="28" t="s">
        <v>11416</v>
      </c>
      <c r="J196" s="31" t="s">
        <v>10478</v>
      </c>
      <c r="K196" s="28"/>
      <c r="L196" s="28" t="s">
        <v>10511</v>
      </c>
      <c r="M196" s="28" t="s">
        <v>11417</v>
      </c>
      <c r="N196" s="28" t="s">
        <v>10513</v>
      </c>
      <c r="O196" s="29" t="str">
        <f t="array" ref="O196">IFERROR(XLOOKUP(A196, '2_Capability_Map'!$C$2:$C$200, '2_Capability_Map'!$M$2:$M$200, "Active"), "Active")</f>
        <v>Active</v>
      </c>
    </row>
    <row r="197" ht="279.75" customHeight="1">
      <c r="A197" s="28" t="s">
        <v>1456</v>
      </c>
      <c r="B197" s="28" t="s">
        <v>1457</v>
      </c>
      <c r="C197" s="28" t="s">
        <v>537</v>
      </c>
      <c r="D197" s="28" t="s">
        <v>725</v>
      </c>
      <c r="E197" s="28" t="s">
        <v>11418</v>
      </c>
      <c r="F197" s="28" t="s">
        <v>11419</v>
      </c>
      <c r="G197" s="28" t="s">
        <v>11420</v>
      </c>
      <c r="H197" s="28" t="s">
        <v>11421</v>
      </c>
      <c r="I197" s="28" t="s">
        <v>11422</v>
      </c>
      <c r="J197" s="31" t="s">
        <v>10314</v>
      </c>
      <c r="K197" s="28"/>
      <c r="L197" s="28" t="s">
        <v>10511</v>
      </c>
      <c r="M197" s="28" t="s">
        <v>11423</v>
      </c>
      <c r="N197" s="28" t="s">
        <v>10513</v>
      </c>
      <c r="O197" s="29" t="str">
        <f t="array" ref="O197">IFERROR(XLOOKUP(A197, '2_Capability_Map'!$C$2:$C$200, '2_Capability_Map'!$M$2:$M$200, "Active"), "Active")</f>
        <v>Active</v>
      </c>
    </row>
    <row r="198" ht="279.75" customHeight="1">
      <c r="A198" s="28" t="s">
        <v>1461</v>
      </c>
      <c r="B198" s="28" t="s">
        <v>1462</v>
      </c>
      <c r="C198" s="28" t="s">
        <v>304</v>
      </c>
      <c r="D198" s="28" t="s">
        <v>430</v>
      </c>
      <c r="E198" s="28" t="s">
        <v>11424</v>
      </c>
      <c r="F198" s="28" t="s">
        <v>11425</v>
      </c>
      <c r="G198" s="28" t="s">
        <v>11426</v>
      </c>
      <c r="H198" s="28" t="s">
        <v>11427</v>
      </c>
      <c r="I198" s="28" t="s">
        <v>11428</v>
      </c>
      <c r="J198" s="31" t="s">
        <v>11429</v>
      </c>
      <c r="K198" s="28"/>
      <c r="L198" s="28" t="s">
        <v>10261</v>
      </c>
      <c r="M198" s="28" t="s">
        <v>11430</v>
      </c>
      <c r="N198" s="28" t="s">
        <v>10263</v>
      </c>
      <c r="O198" s="29" t="str">
        <f t="array" ref="O198">IFERROR(XLOOKUP(A198, '2_Capability_Map'!$C$2:$C$200, '2_Capability_Map'!$M$2:$M$200, "Active"), "Active")</f>
        <v>Active</v>
      </c>
    </row>
    <row r="199" ht="279.75" customHeight="1">
      <c r="A199" s="28" t="s">
        <v>1466</v>
      </c>
      <c r="B199" s="28" t="s">
        <v>1467</v>
      </c>
      <c r="C199" s="28" t="s">
        <v>304</v>
      </c>
      <c r="D199" s="28" t="s">
        <v>430</v>
      </c>
      <c r="E199" s="28" t="s">
        <v>11431</v>
      </c>
      <c r="F199" s="28" t="s">
        <v>11432</v>
      </c>
      <c r="G199" s="28" t="s">
        <v>11433</v>
      </c>
      <c r="H199" s="28" t="s">
        <v>11434</v>
      </c>
      <c r="I199" s="28" t="s">
        <v>11435</v>
      </c>
      <c r="J199" s="31" t="s">
        <v>10269</v>
      </c>
      <c r="K199" s="28"/>
      <c r="L199" s="28" t="s">
        <v>10261</v>
      </c>
      <c r="M199" s="28" t="s">
        <v>11436</v>
      </c>
      <c r="N199" s="28" t="s">
        <v>10263</v>
      </c>
      <c r="O199" s="29" t="str">
        <f t="array" ref="O199">IFERROR(XLOOKUP(A199, '2_Capability_Map'!$C$2:$C$200, '2_Capability_Map'!$M$2:$M$200, "Active"), "Active")</f>
        <v>Active</v>
      </c>
    </row>
    <row r="200" ht="279.75" customHeight="1">
      <c r="A200" s="28" t="s">
        <v>1471</v>
      </c>
      <c r="B200" s="28" t="s">
        <v>1472</v>
      </c>
      <c r="C200" s="28" t="s">
        <v>304</v>
      </c>
      <c r="D200" s="28" t="s">
        <v>430</v>
      </c>
      <c r="E200" s="28" t="s">
        <v>11437</v>
      </c>
      <c r="F200" s="28" t="s">
        <v>11438</v>
      </c>
      <c r="G200" s="28" t="s">
        <v>11439</v>
      </c>
      <c r="H200" s="28" t="s">
        <v>11440</v>
      </c>
      <c r="I200" s="28" t="s">
        <v>11441</v>
      </c>
      <c r="J200" s="31" t="s">
        <v>10269</v>
      </c>
      <c r="K200" s="28"/>
      <c r="L200" s="28" t="s">
        <v>10261</v>
      </c>
      <c r="M200" s="28" t="s">
        <v>11442</v>
      </c>
      <c r="N200" s="28" t="s">
        <v>10263</v>
      </c>
      <c r="O200" s="29" t="str">
        <f t="array" ref="O200">IFERROR(XLOOKUP(A200, '2_Capability_Map'!$C$2:$C$200, '2_Capability_Map'!$M$2:$M$200, "Active"), "Active")</f>
        <v>Active</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O2:O200">
    <cfRule type="cellIs" dxfId="0" priority="1" operator="equal">
      <formula>"Active"</formula>
    </cfRule>
  </conditionalFormatting>
  <conditionalFormatting sqref="O2:O200">
    <cfRule type="cellIs" dxfId="1" priority="2" operator="equal">
      <formula>"Inactive"</formula>
    </cfRule>
  </conditionalFormatting>
  <conditionalFormatting sqref="A2:N200">
    <cfRule type="expression" dxfId="2" priority="3">
      <formula>$O2="Inactive"</formula>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40.0"/>
    <col customWidth="1" min="4" max="4" width="18.0"/>
    <col customWidth="1" min="5" max="5" width="70.0"/>
    <col customWidth="1" min="6" max="6" width="22.0"/>
    <col customWidth="1" min="7" max="7" width="45.0"/>
    <col customWidth="1" min="8" max="8" width="16.0"/>
    <col customWidth="1" min="9" max="9" width="28.0"/>
    <col customWidth="1" min="10" max="10" width="12.0"/>
    <col customWidth="1" min="11" max="11" width="16.0"/>
    <col customWidth="1" min="12" max="26" width="8.71"/>
  </cols>
  <sheetData>
    <row r="1" ht="31.5" customHeight="1">
      <c r="A1" s="26" t="s">
        <v>7997</v>
      </c>
      <c r="B1" s="26" t="s">
        <v>11443</v>
      </c>
      <c r="C1" s="26" t="s">
        <v>11444</v>
      </c>
      <c r="D1" s="26" t="s">
        <v>11445</v>
      </c>
      <c r="E1" s="26" t="s">
        <v>296</v>
      </c>
      <c r="F1" s="26" t="s">
        <v>1476</v>
      </c>
      <c r="G1" s="26" t="s">
        <v>8007</v>
      </c>
      <c r="H1" s="26" t="s">
        <v>11446</v>
      </c>
      <c r="I1" s="26" t="s">
        <v>11447</v>
      </c>
      <c r="J1" s="26" t="s">
        <v>239</v>
      </c>
      <c r="K1" s="26" t="s">
        <v>11448</v>
      </c>
    </row>
    <row r="2">
      <c r="A2" s="34" t="s">
        <v>8011</v>
      </c>
      <c r="B2" s="28" t="s">
        <v>8661</v>
      </c>
      <c r="C2" s="28" t="s">
        <v>8662</v>
      </c>
      <c r="D2" s="28" t="s">
        <v>8663</v>
      </c>
      <c r="E2" s="31" t="s">
        <v>8665</v>
      </c>
      <c r="F2" s="28" t="s">
        <v>11449</v>
      </c>
      <c r="G2" s="35" t="s">
        <v>8186</v>
      </c>
      <c r="H2" s="28"/>
      <c r="I2" s="28"/>
      <c r="J2" s="28"/>
      <c r="K2" s="28"/>
    </row>
    <row r="3">
      <c r="A3" s="34" t="s">
        <v>8011</v>
      </c>
      <c r="B3" s="28" t="s">
        <v>8661</v>
      </c>
      <c r="C3" s="28" t="s">
        <v>11450</v>
      </c>
      <c r="D3" s="28" t="s">
        <v>8739</v>
      </c>
      <c r="E3" s="28" t="s">
        <v>11451</v>
      </c>
      <c r="F3" s="28" t="s">
        <v>11449</v>
      </c>
      <c r="G3" s="35" t="s">
        <v>8038</v>
      </c>
      <c r="H3" s="28"/>
      <c r="I3" s="28"/>
      <c r="J3" s="28"/>
      <c r="K3" s="28"/>
    </row>
    <row r="4">
      <c r="A4" s="34" t="s">
        <v>8011</v>
      </c>
      <c r="B4" s="28" t="s">
        <v>8661</v>
      </c>
      <c r="C4" s="28" t="s">
        <v>11452</v>
      </c>
      <c r="D4" s="28" t="s">
        <v>8739</v>
      </c>
      <c r="E4" s="28" t="s">
        <v>11453</v>
      </c>
      <c r="F4" s="28" t="s">
        <v>11449</v>
      </c>
      <c r="G4" s="35" t="s">
        <v>8038</v>
      </c>
      <c r="H4" s="28"/>
      <c r="I4" s="28"/>
      <c r="J4" s="28"/>
      <c r="K4" s="28"/>
    </row>
    <row r="5">
      <c r="A5" s="34" t="s">
        <v>8011</v>
      </c>
      <c r="B5" s="28" t="s">
        <v>8661</v>
      </c>
      <c r="C5" s="28" t="s">
        <v>11454</v>
      </c>
      <c r="D5" s="28" t="s">
        <v>8739</v>
      </c>
      <c r="E5" s="28" t="s">
        <v>11455</v>
      </c>
      <c r="F5" s="28" t="s">
        <v>11449</v>
      </c>
      <c r="G5" s="35" t="s">
        <v>8038</v>
      </c>
      <c r="H5" s="28"/>
      <c r="I5" s="28"/>
      <c r="J5" s="28"/>
      <c r="K5" s="28"/>
    </row>
    <row r="6">
      <c r="A6" s="34" t="s">
        <v>8011</v>
      </c>
      <c r="B6" s="28" t="s">
        <v>8661</v>
      </c>
      <c r="C6" s="28" t="s">
        <v>11456</v>
      </c>
      <c r="D6" s="28" t="s">
        <v>8739</v>
      </c>
      <c r="E6" s="28" t="s">
        <v>11457</v>
      </c>
      <c r="F6" s="28" t="s">
        <v>11449</v>
      </c>
      <c r="G6" s="35" t="s">
        <v>8038</v>
      </c>
      <c r="H6" s="28"/>
      <c r="I6" s="28"/>
      <c r="J6" s="28"/>
      <c r="K6" s="28"/>
    </row>
    <row r="7">
      <c r="A7" s="34" t="s">
        <v>8011</v>
      </c>
      <c r="B7" s="28" t="s">
        <v>8661</v>
      </c>
      <c r="C7" s="28" t="s">
        <v>11458</v>
      </c>
      <c r="D7" s="28" t="s">
        <v>8739</v>
      </c>
      <c r="E7" s="28" t="s">
        <v>11459</v>
      </c>
      <c r="F7" s="28" t="s">
        <v>11460</v>
      </c>
      <c r="G7" s="35" t="s">
        <v>11461</v>
      </c>
      <c r="H7" s="28"/>
      <c r="I7" s="28"/>
      <c r="J7" s="28"/>
      <c r="K7" s="28"/>
    </row>
    <row r="8">
      <c r="A8" s="34" t="s">
        <v>8011</v>
      </c>
      <c r="B8" s="28" t="s">
        <v>8661</v>
      </c>
      <c r="C8" s="28" t="s">
        <v>11462</v>
      </c>
      <c r="D8" s="28" t="s">
        <v>8739</v>
      </c>
      <c r="E8" s="31" t="s">
        <v>11463</v>
      </c>
      <c r="F8" s="28" t="s">
        <v>11449</v>
      </c>
      <c r="G8" s="35" t="s">
        <v>11464</v>
      </c>
      <c r="H8" s="28"/>
      <c r="I8" s="28"/>
      <c r="J8" s="28"/>
      <c r="K8" s="28"/>
    </row>
    <row r="9">
      <c r="A9" s="34" t="s">
        <v>8011</v>
      </c>
      <c r="B9" s="28" t="s">
        <v>8661</v>
      </c>
      <c r="C9" s="28" t="s">
        <v>11465</v>
      </c>
      <c r="D9" s="28" t="s">
        <v>8736</v>
      </c>
      <c r="E9" s="28" t="s">
        <v>11466</v>
      </c>
      <c r="F9" s="28" t="s">
        <v>11449</v>
      </c>
      <c r="G9" s="35" t="s">
        <v>8038</v>
      </c>
      <c r="H9" s="28"/>
      <c r="I9" s="28"/>
      <c r="J9" s="28"/>
      <c r="K9" s="28"/>
    </row>
    <row r="10">
      <c r="A10" s="34" t="s">
        <v>8011</v>
      </c>
      <c r="B10" s="28" t="s">
        <v>8661</v>
      </c>
      <c r="C10" s="28" t="s">
        <v>8671</v>
      </c>
      <c r="D10" s="28" t="s">
        <v>8663</v>
      </c>
      <c r="E10" s="28" t="s">
        <v>8673</v>
      </c>
      <c r="F10" s="28" t="s">
        <v>11449</v>
      </c>
      <c r="G10" s="35" t="s">
        <v>8676</v>
      </c>
      <c r="H10" s="28"/>
      <c r="I10" s="28"/>
      <c r="J10" s="28"/>
      <c r="K10" s="28"/>
    </row>
    <row r="11">
      <c r="A11" s="34" t="s">
        <v>8011</v>
      </c>
      <c r="B11" s="28" t="s">
        <v>8042</v>
      </c>
      <c r="C11" s="28" t="s">
        <v>11467</v>
      </c>
      <c r="D11" s="28" t="s">
        <v>8739</v>
      </c>
      <c r="E11" s="28" t="s">
        <v>11468</v>
      </c>
      <c r="F11" s="28" t="s">
        <v>11449</v>
      </c>
      <c r="G11" s="35" t="s">
        <v>8676</v>
      </c>
      <c r="H11" s="28"/>
      <c r="I11" s="28"/>
      <c r="J11" s="28"/>
      <c r="K11" s="28"/>
    </row>
    <row r="12">
      <c r="A12" s="34" t="s">
        <v>8011</v>
      </c>
      <c r="B12" s="28" t="s">
        <v>8042</v>
      </c>
      <c r="C12" s="28" t="s">
        <v>11469</v>
      </c>
      <c r="D12" s="28" t="s">
        <v>8739</v>
      </c>
      <c r="E12" s="28" t="s">
        <v>11470</v>
      </c>
      <c r="F12" s="28" t="s">
        <v>11449</v>
      </c>
      <c r="G12" s="35" t="s">
        <v>9024</v>
      </c>
      <c r="H12" s="28"/>
      <c r="I12" s="28"/>
      <c r="J12" s="28"/>
      <c r="K12" s="28"/>
    </row>
    <row r="13">
      <c r="A13" s="34" t="s">
        <v>8011</v>
      </c>
      <c r="B13" s="28" t="s">
        <v>8042</v>
      </c>
      <c r="C13" s="28" t="s">
        <v>8838</v>
      </c>
      <c r="D13" s="28" t="s">
        <v>8663</v>
      </c>
      <c r="E13" s="28" t="s">
        <v>8839</v>
      </c>
      <c r="F13" s="28" t="s">
        <v>11449</v>
      </c>
      <c r="G13" s="35" t="s">
        <v>8676</v>
      </c>
      <c r="H13" s="28"/>
      <c r="I13" s="28"/>
      <c r="J13" s="28"/>
      <c r="K13" s="28"/>
    </row>
    <row r="14">
      <c r="A14" s="34" t="s">
        <v>8011</v>
      </c>
      <c r="B14" s="28" t="s">
        <v>8042</v>
      </c>
      <c r="C14" s="28" t="s">
        <v>11471</v>
      </c>
      <c r="D14" s="28" t="s">
        <v>8739</v>
      </c>
      <c r="E14" s="31" t="s">
        <v>11472</v>
      </c>
      <c r="F14" s="28" t="s">
        <v>11449</v>
      </c>
      <c r="G14" s="35" t="s">
        <v>8186</v>
      </c>
      <c r="H14" s="28"/>
      <c r="I14" s="28"/>
      <c r="J14" s="28"/>
      <c r="K14" s="28"/>
    </row>
    <row r="15">
      <c r="A15" s="34" t="s">
        <v>8011</v>
      </c>
      <c r="B15" s="28" t="s">
        <v>8042</v>
      </c>
      <c r="C15" s="28" t="s">
        <v>11473</v>
      </c>
      <c r="D15" s="28" t="s">
        <v>8663</v>
      </c>
      <c r="E15" s="31" t="s">
        <v>11474</v>
      </c>
      <c r="F15" s="28" t="s">
        <v>11460</v>
      </c>
      <c r="G15" s="35" t="s">
        <v>11461</v>
      </c>
      <c r="H15" s="28"/>
      <c r="I15" s="28"/>
      <c r="J15" s="28"/>
      <c r="K15" s="28"/>
    </row>
    <row r="16">
      <c r="A16" s="34" t="s">
        <v>8011</v>
      </c>
      <c r="B16" s="28" t="s">
        <v>8042</v>
      </c>
      <c r="C16" s="28" t="s">
        <v>11475</v>
      </c>
      <c r="D16" s="28" t="s">
        <v>8739</v>
      </c>
      <c r="E16" s="28" t="s">
        <v>11476</v>
      </c>
      <c r="F16" s="28" t="s">
        <v>8204</v>
      </c>
      <c r="G16" s="35" t="s">
        <v>11477</v>
      </c>
      <c r="H16" s="28" t="s">
        <v>11478</v>
      </c>
      <c r="I16" s="28" t="s">
        <v>8088</v>
      </c>
      <c r="J16" s="28" t="s">
        <v>11479</v>
      </c>
      <c r="K16" s="28" t="s">
        <v>11480</v>
      </c>
    </row>
    <row r="17">
      <c r="A17" s="34" t="s">
        <v>8011</v>
      </c>
      <c r="B17" s="28" t="s">
        <v>8042</v>
      </c>
      <c r="C17" s="28" t="s">
        <v>11481</v>
      </c>
      <c r="D17" s="28" t="s">
        <v>8739</v>
      </c>
      <c r="E17" s="28" t="s">
        <v>11482</v>
      </c>
      <c r="F17" s="28" t="s">
        <v>8204</v>
      </c>
      <c r="G17" s="35" t="s">
        <v>11477</v>
      </c>
      <c r="H17" s="28" t="s">
        <v>11478</v>
      </c>
      <c r="I17" s="28" t="s">
        <v>11483</v>
      </c>
      <c r="J17" s="28" t="s">
        <v>11479</v>
      </c>
      <c r="K17" s="28" t="s">
        <v>11484</v>
      </c>
    </row>
    <row r="18">
      <c r="A18" s="34" t="s">
        <v>8011</v>
      </c>
      <c r="B18" s="28" t="s">
        <v>8042</v>
      </c>
      <c r="C18" s="28" t="s">
        <v>11485</v>
      </c>
      <c r="D18" s="28" t="s">
        <v>8739</v>
      </c>
      <c r="E18" s="28" t="s">
        <v>11486</v>
      </c>
      <c r="F18" s="28" t="s">
        <v>8204</v>
      </c>
      <c r="G18" s="35" t="s">
        <v>11487</v>
      </c>
      <c r="H18" s="28" t="s">
        <v>11488</v>
      </c>
      <c r="I18" s="28" t="s">
        <v>11489</v>
      </c>
      <c r="J18" s="28" t="s">
        <v>11479</v>
      </c>
      <c r="K18" s="28" t="s">
        <v>11490</v>
      </c>
    </row>
    <row r="19">
      <c r="A19" s="34" t="s">
        <v>8011</v>
      </c>
      <c r="B19" s="28" t="s">
        <v>8042</v>
      </c>
      <c r="C19" s="28" t="s">
        <v>11491</v>
      </c>
      <c r="D19" s="28" t="s">
        <v>8739</v>
      </c>
      <c r="E19" s="28" t="s">
        <v>11492</v>
      </c>
      <c r="F19" s="28" t="s">
        <v>11449</v>
      </c>
      <c r="G19" s="35" t="s">
        <v>11493</v>
      </c>
      <c r="H19" s="28" t="s">
        <v>11494</v>
      </c>
      <c r="I19" s="28" t="s">
        <v>11495</v>
      </c>
      <c r="J19" s="28" t="s">
        <v>11479</v>
      </c>
      <c r="K19" s="28" t="s">
        <v>11496</v>
      </c>
    </row>
    <row r="20">
      <c r="A20" s="34" t="s">
        <v>8011</v>
      </c>
      <c r="B20" s="28" t="s">
        <v>8042</v>
      </c>
      <c r="C20" s="28" t="s">
        <v>11497</v>
      </c>
      <c r="D20" s="28" t="s">
        <v>8739</v>
      </c>
      <c r="E20" s="28" t="s">
        <v>11498</v>
      </c>
      <c r="F20" s="28" t="s">
        <v>11449</v>
      </c>
      <c r="G20" s="35" t="s">
        <v>8676</v>
      </c>
      <c r="H20" s="28" t="s">
        <v>11499</v>
      </c>
      <c r="I20" s="28" t="s">
        <v>11500</v>
      </c>
      <c r="J20" s="28" t="s">
        <v>11479</v>
      </c>
      <c r="K20" s="28" t="s">
        <v>11501</v>
      </c>
    </row>
    <row r="21" ht="15.75" customHeight="1">
      <c r="A21" s="34" t="s">
        <v>8011</v>
      </c>
      <c r="B21" s="28" t="s">
        <v>8042</v>
      </c>
      <c r="C21" s="28" t="s">
        <v>11502</v>
      </c>
      <c r="D21" s="28" t="s">
        <v>8739</v>
      </c>
      <c r="E21" s="28" t="s">
        <v>11503</v>
      </c>
      <c r="F21" s="28" t="s">
        <v>8204</v>
      </c>
      <c r="G21" s="35" t="s">
        <v>11477</v>
      </c>
      <c r="H21" s="28" t="s">
        <v>11499</v>
      </c>
      <c r="I21" s="28" t="s">
        <v>11504</v>
      </c>
      <c r="J21" s="28" t="s">
        <v>11479</v>
      </c>
      <c r="K21" s="28" t="s">
        <v>11505</v>
      </c>
    </row>
    <row r="22" ht="15.75" customHeight="1">
      <c r="A22" s="34" t="s">
        <v>8011</v>
      </c>
      <c r="B22" s="28" t="s">
        <v>8042</v>
      </c>
      <c r="C22" s="28" t="s">
        <v>11506</v>
      </c>
      <c r="D22" s="28" t="s">
        <v>8739</v>
      </c>
      <c r="E22" s="28" t="s">
        <v>11507</v>
      </c>
      <c r="F22" s="28" t="s">
        <v>11449</v>
      </c>
      <c r="G22" s="35" t="s">
        <v>11508</v>
      </c>
      <c r="H22" s="28" t="s">
        <v>11509</v>
      </c>
      <c r="I22" s="28" t="s">
        <v>11510</v>
      </c>
      <c r="J22" s="28" t="s">
        <v>11479</v>
      </c>
      <c r="K22" s="28" t="s">
        <v>11511</v>
      </c>
    </row>
    <row r="23" ht="15.75" customHeight="1">
      <c r="A23" s="34" t="s">
        <v>8011</v>
      </c>
      <c r="B23" s="28" t="s">
        <v>8042</v>
      </c>
      <c r="C23" s="28" t="s">
        <v>11512</v>
      </c>
      <c r="D23" s="28" t="s">
        <v>8739</v>
      </c>
      <c r="E23" s="28" t="s">
        <v>11513</v>
      </c>
      <c r="F23" s="28" t="s">
        <v>11449</v>
      </c>
      <c r="G23" s="35" t="s">
        <v>8676</v>
      </c>
      <c r="H23" s="28" t="s">
        <v>11514</v>
      </c>
      <c r="I23" s="28" t="s">
        <v>11515</v>
      </c>
      <c r="J23" s="28" t="s">
        <v>11479</v>
      </c>
      <c r="K23" s="28" t="s">
        <v>11516</v>
      </c>
    </row>
    <row r="24" ht="15.75" customHeight="1">
      <c r="A24" s="34" t="s">
        <v>8011</v>
      </c>
      <c r="B24" s="28" t="s">
        <v>8042</v>
      </c>
      <c r="C24" s="28" t="s">
        <v>11517</v>
      </c>
      <c r="D24" s="28" t="s">
        <v>8739</v>
      </c>
      <c r="E24" s="28" t="s">
        <v>11518</v>
      </c>
      <c r="F24" s="28" t="s">
        <v>11449</v>
      </c>
      <c r="G24" s="35" t="s">
        <v>9024</v>
      </c>
      <c r="H24" s="28" t="s">
        <v>11519</v>
      </c>
      <c r="I24" s="28" t="s">
        <v>11520</v>
      </c>
      <c r="J24" s="28" t="s">
        <v>11479</v>
      </c>
      <c r="K24" s="28" t="s">
        <v>11521</v>
      </c>
    </row>
    <row r="25" ht="15.75" customHeight="1">
      <c r="A25" s="34" t="s">
        <v>8011</v>
      </c>
      <c r="B25" s="28" t="s">
        <v>8042</v>
      </c>
      <c r="C25" s="28" t="s">
        <v>11522</v>
      </c>
      <c r="D25" s="28" t="s">
        <v>8739</v>
      </c>
      <c r="E25" s="28" t="s">
        <v>11523</v>
      </c>
      <c r="F25" s="28" t="s">
        <v>11449</v>
      </c>
      <c r="G25" s="35" t="s">
        <v>11524</v>
      </c>
      <c r="H25" s="28" t="s">
        <v>11509</v>
      </c>
      <c r="I25" s="28" t="s">
        <v>11525</v>
      </c>
      <c r="J25" s="28" t="s">
        <v>11479</v>
      </c>
      <c r="K25" s="28" t="s">
        <v>11526</v>
      </c>
    </row>
    <row r="26" ht="15.75" customHeight="1">
      <c r="A26" s="34" t="s">
        <v>8011</v>
      </c>
      <c r="B26" s="28" t="s">
        <v>8042</v>
      </c>
      <c r="C26" s="28" t="s">
        <v>11527</v>
      </c>
      <c r="D26" s="28" t="s">
        <v>8739</v>
      </c>
      <c r="E26" s="28" t="s">
        <v>11528</v>
      </c>
      <c r="F26" s="28" t="s">
        <v>11449</v>
      </c>
      <c r="G26" s="35" t="s">
        <v>11524</v>
      </c>
      <c r="H26" s="28" t="s">
        <v>11514</v>
      </c>
      <c r="I26" s="28" t="s">
        <v>11529</v>
      </c>
      <c r="J26" s="28" t="s">
        <v>11479</v>
      </c>
      <c r="K26" s="28" t="s">
        <v>11530</v>
      </c>
    </row>
    <row r="27" ht="15.75" customHeight="1">
      <c r="A27" s="34" t="s">
        <v>8011</v>
      </c>
      <c r="B27" s="28" t="s">
        <v>8042</v>
      </c>
      <c r="C27" s="28" t="s">
        <v>11531</v>
      </c>
      <c r="D27" s="28" t="s">
        <v>8739</v>
      </c>
      <c r="E27" s="28" t="s">
        <v>11532</v>
      </c>
      <c r="F27" s="28" t="s">
        <v>11449</v>
      </c>
      <c r="G27" s="35" t="s">
        <v>11524</v>
      </c>
      <c r="H27" s="28" t="s">
        <v>11509</v>
      </c>
      <c r="I27" s="28" t="s">
        <v>11533</v>
      </c>
      <c r="J27" s="28" t="s">
        <v>11479</v>
      </c>
      <c r="K27" s="28" t="s">
        <v>11534</v>
      </c>
    </row>
    <row r="28" ht="15.75" customHeight="1">
      <c r="A28" s="34" t="s">
        <v>8011</v>
      </c>
      <c r="B28" s="28" t="s">
        <v>8042</v>
      </c>
      <c r="C28" s="28" t="s">
        <v>11535</v>
      </c>
      <c r="D28" s="28" t="s">
        <v>8739</v>
      </c>
      <c r="E28" s="28" t="s">
        <v>11536</v>
      </c>
      <c r="F28" s="28" t="s">
        <v>11449</v>
      </c>
      <c r="G28" s="35" t="s">
        <v>11524</v>
      </c>
      <c r="H28" s="28" t="s">
        <v>11478</v>
      </c>
      <c r="I28" s="28" t="s">
        <v>11537</v>
      </c>
      <c r="J28" s="28" t="s">
        <v>11479</v>
      </c>
      <c r="K28" s="28" t="s">
        <v>11538</v>
      </c>
    </row>
    <row r="29" ht="15.75" customHeight="1">
      <c r="A29" s="34" t="s">
        <v>8011</v>
      </c>
      <c r="B29" s="28" t="s">
        <v>8042</v>
      </c>
      <c r="C29" s="28" t="s">
        <v>11539</v>
      </c>
      <c r="D29" s="28" t="s">
        <v>8739</v>
      </c>
      <c r="E29" s="28" t="s">
        <v>11540</v>
      </c>
      <c r="F29" s="28" t="s">
        <v>11449</v>
      </c>
      <c r="G29" s="35" t="s">
        <v>11524</v>
      </c>
      <c r="H29" s="28" t="s">
        <v>11514</v>
      </c>
      <c r="I29" s="28" t="s">
        <v>11541</v>
      </c>
      <c r="J29" s="28" t="s">
        <v>11479</v>
      </c>
      <c r="K29" s="28" t="s">
        <v>11542</v>
      </c>
    </row>
    <row r="30" ht="15.75" customHeight="1">
      <c r="A30" s="34" t="s">
        <v>8011</v>
      </c>
      <c r="B30" s="28" t="s">
        <v>8734</v>
      </c>
      <c r="C30" s="28" t="s">
        <v>8735</v>
      </c>
      <c r="D30" s="28" t="s">
        <v>8736</v>
      </c>
      <c r="E30" s="28" t="s">
        <v>8737</v>
      </c>
      <c r="F30" s="28" t="s">
        <v>11449</v>
      </c>
      <c r="G30" s="35" t="s">
        <v>8038</v>
      </c>
      <c r="H30" s="28"/>
      <c r="I30" s="28"/>
      <c r="J30" s="28"/>
      <c r="K30" s="28"/>
    </row>
    <row r="31" ht="15.75" customHeight="1">
      <c r="A31" s="34" t="s">
        <v>8011</v>
      </c>
      <c r="B31" s="28" t="s">
        <v>8734</v>
      </c>
      <c r="C31" s="28" t="s">
        <v>1541</v>
      </c>
      <c r="D31" s="28" t="s">
        <v>8663</v>
      </c>
      <c r="E31" s="28" t="s">
        <v>9156</v>
      </c>
      <c r="F31" s="28" t="s">
        <v>11543</v>
      </c>
      <c r="G31" s="35" t="s">
        <v>8743</v>
      </c>
      <c r="H31" s="28"/>
      <c r="I31" s="28"/>
      <c r="J31" s="28"/>
      <c r="K31" s="28"/>
    </row>
    <row r="32" ht="15.75" customHeight="1">
      <c r="A32" s="34" t="s">
        <v>8011</v>
      </c>
      <c r="B32" s="28" t="s">
        <v>8734</v>
      </c>
      <c r="C32" s="28" t="s">
        <v>8738</v>
      </c>
      <c r="D32" s="28" t="s">
        <v>8739</v>
      </c>
      <c r="E32" s="31" t="s">
        <v>8740</v>
      </c>
      <c r="F32" s="28" t="s">
        <v>11449</v>
      </c>
      <c r="G32" s="35" t="s">
        <v>8186</v>
      </c>
      <c r="H32" s="28"/>
      <c r="I32" s="28"/>
      <c r="J32" s="28"/>
      <c r="K32" s="28"/>
    </row>
    <row r="33" ht="15.75" customHeight="1">
      <c r="A33" s="34" t="s">
        <v>8011</v>
      </c>
      <c r="B33" s="28" t="s">
        <v>8734</v>
      </c>
      <c r="C33" s="28" t="s">
        <v>8741</v>
      </c>
      <c r="D33" s="28" t="s">
        <v>8663</v>
      </c>
      <c r="E33" s="28" t="s">
        <v>8742</v>
      </c>
      <c r="F33" s="28" t="s">
        <v>11543</v>
      </c>
      <c r="G33" s="35" t="s">
        <v>8743</v>
      </c>
      <c r="H33" s="28"/>
      <c r="I33" s="28"/>
      <c r="J33" s="28"/>
      <c r="K33" s="28"/>
    </row>
    <row r="34" ht="15.75" customHeight="1">
      <c r="A34" s="34" t="s">
        <v>8011</v>
      </c>
      <c r="B34" s="28" t="s">
        <v>8734</v>
      </c>
      <c r="C34" s="28" t="s">
        <v>8744</v>
      </c>
      <c r="D34" s="28" t="s">
        <v>8663</v>
      </c>
      <c r="E34" s="28" t="s">
        <v>8745</v>
      </c>
      <c r="F34" s="28" t="s">
        <v>11543</v>
      </c>
      <c r="G34" s="35" t="s">
        <v>8743</v>
      </c>
      <c r="H34" s="28"/>
      <c r="I34" s="28"/>
      <c r="J34" s="28"/>
      <c r="K34" s="28"/>
    </row>
    <row r="35" ht="15.75" customHeight="1">
      <c r="A35" s="34" t="s">
        <v>8011</v>
      </c>
      <c r="B35" s="28" t="s">
        <v>8734</v>
      </c>
      <c r="C35" s="28" t="s">
        <v>8746</v>
      </c>
      <c r="D35" s="28" t="s">
        <v>8736</v>
      </c>
      <c r="E35" s="28" t="s">
        <v>8748</v>
      </c>
      <c r="F35" s="28" t="s">
        <v>11543</v>
      </c>
      <c r="G35" s="35" t="s">
        <v>8743</v>
      </c>
      <c r="H35" s="28"/>
      <c r="I35" s="28"/>
      <c r="J35" s="28"/>
      <c r="K35" s="28"/>
    </row>
    <row r="36" ht="15.75" customHeight="1">
      <c r="A36" s="34" t="s">
        <v>8011</v>
      </c>
      <c r="B36" s="28" t="s">
        <v>8926</v>
      </c>
      <c r="C36" s="28" t="s">
        <v>11544</v>
      </c>
      <c r="D36" s="28" t="s">
        <v>8663</v>
      </c>
      <c r="E36" s="28" t="s">
        <v>11545</v>
      </c>
      <c r="F36" s="28" t="s">
        <v>11449</v>
      </c>
      <c r="G36" s="35" t="s">
        <v>8023</v>
      </c>
      <c r="H36" s="28"/>
      <c r="I36" s="28"/>
      <c r="J36" s="28"/>
      <c r="K36" s="28"/>
    </row>
    <row r="37" ht="15.75" customHeight="1">
      <c r="A37" s="34" t="s">
        <v>8011</v>
      </c>
      <c r="B37" s="28" t="s">
        <v>8926</v>
      </c>
      <c r="C37" s="28" t="s">
        <v>11546</v>
      </c>
      <c r="D37" s="28" t="s">
        <v>8663</v>
      </c>
      <c r="E37" s="28" t="s">
        <v>11547</v>
      </c>
      <c r="F37" s="28" t="s">
        <v>11449</v>
      </c>
      <c r="G37" s="35" t="s">
        <v>8023</v>
      </c>
      <c r="H37" s="28"/>
      <c r="I37" s="28"/>
      <c r="J37" s="28"/>
      <c r="K37" s="28"/>
    </row>
    <row r="38" ht="15.75" customHeight="1">
      <c r="A38" s="34" t="s">
        <v>8011</v>
      </c>
      <c r="B38" s="28" t="s">
        <v>8926</v>
      </c>
      <c r="C38" s="28" t="s">
        <v>8927</v>
      </c>
      <c r="D38" s="28" t="s">
        <v>8663</v>
      </c>
      <c r="E38" s="28" t="s">
        <v>8928</v>
      </c>
      <c r="F38" s="28" t="s">
        <v>11449</v>
      </c>
      <c r="G38" s="35" t="s">
        <v>8023</v>
      </c>
      <c r="H38" s="28"/>
      <c r="I38" s="28"/>
      <c r="J38" s="28"/>
      <c r="K38" s="28"/>
    </row>
    <row r="39" ht="15.75" customHeight="1">
      <c r="A39" s="34" t="s">
        <v>8011</v>
      </c>
      <c r="B39" s="28" t="s">
        <v>8926</v>
      </c>
      <c r="C39" s="28" t="s">
        <v>11548</v>
      </c>
      <c r="D39" s="28" t="s">
        <v>8663</v>
      </c>
      <c r="E39" s="31" t="s">
        <v>11549</v>
      </c>
      <c r="F39" s="28" t="s">
        <v>11449</v>
      </c>
      <c r="G39" s="35" t="s">
        <v>8186</v>
      </c>
      <c r="H39" s="28"/>
      <c r="I39" s="28"/>
      <c r="J39" s="28"/>
      <c r="K39" s="28"/>
    </row>
    <row r="40" ht="15.75" customHeight="1">
      <c r="A40" s="34" t="s">
        <v>8011</v>
      </c>
      <c r="B40" s="28" t="s">
        <v>8926</v>
      </c>
      <c r="C40" s="28" t="s">
        <v>1822</v>
      </c>
      <c r="D40" s="28" t="s">
        <v>8663</v>
      </c>
      <c r="E40" s="28" t="s">
        <v>8930</v>
      </c>
      <c r="F40" s="28" t="s">
        <v>8204</v>
      </c>
      <c r="G40" s="35" t="s">
        <v>8933</v>
      </c>
      <c r="H40" s="28"/>
      <c r="I40" s="28"/>
      <c r="J40" s="28"/>
      <c r="K40" s="28"/>
    </row>
    <row r="41" ht="15.75" customHeight="1">
      <c r="A41" s="34" t="s">
        <v>8011</v>
      </c>
      <c r="B41" s="28" t="s">
        <v>8926</v>
      </c>
      <c r="C41" s="28" t="s">
        <v>11550</v>
      </c>
      <c r="D41" s="28" t="s">
        <v>8663</v>
      </c>
      <c r="E41" s="28" t="s">
        <v>11551</v>
      </c>
      <c r="F41" s="28" t="s">
        <v>11449</v>
      </c>
      <c r="G41" s="35" t="s">
        <v>8023</v>
      </c>
      <c r="H41" s="28"/>
      <c r="I41" s="28"/>
      <c r="J41" s="28"/>
      <c r="K41" s="28"/>
    </row>
    <row r="42" ht="15.75" customHeight="1">
      <c r="A42" s="34" t="s">
        <v>8011</v>
      </c>
      <c r="B42" s="28" t="s">
        <v>8926</v>
      </c>
      <c r="C42" s="28" t="s">
        <v>11552</v>
      </c>
      <c r="D42" s="28" t="s">
        <v>8663</v>
      </c>
      <c r="E42" s="28" t="s">
        <v>11553</v>
      </c>
      <c r="F42" s="28" t="s">
        <v>11449</v>
      </c>
      <c r="G42" s="35" t="s">
        <v>8023</v>
      </c>
      <c r="H42" s="28"/>
      <c r="I42" s="28"/>
      <c r="J42" s="28"/>
      <c r="K42" s="28"/>
    </row>
    <row r="43" ht="15.75" customHeight="1">
      <c r="A43" s="34" t="s">
        <v>8011</v>
      </c>
      <c r="B43" s="28" t="s">
        <v>9439</v>
      </c>
      <c r="C43" s="28" t="s">
        <v>11554</v>
      </c>
      <c r="D43" s="28" t="s">
        <v>8663</v>
      </c>
      <c r="E43" s="31" t="s">
        <v>11555</v>
      </c>
      <c r="F43" s="28" t="s">
        <v>11449</v>
      </c>
      <c r="G43" s="35" t="s">
        <v>8186</v>
      </c>
      <c r="H43" s="28"/>
      <c r="I43" s="28"/>
      <c r="J43" s="28"/>
      <c r="K43" s="28"/>
    </row>
    <row r="44" ht="15.75" customHeight="1">
      <c r="A44" s="34" t="s">
        <v>8011</v>
      </c>
      <c r="B44" s="28" t="s">
        <v>9439</v>
      </c>
      <c r="C44" s="28" t="s">
        <v>9440</v>
      </c>
      <c r="D44" s="28" t="s">
        <v>8663</v>
      </c>
      <c r="E44" s="31" t="s">
        <v>9441</v>
      </c>
      <c r="F44" s="28" t="s">
        <v>11449</v>
      </c>
      <c r="G44" s="35" t="s">
        <v>8186</v>
      </c>
      <c r="H44" s="28"/>
      <c r="I44" s="28"/>
      <c r="J44" s="28"/>
      <c r="K44" s="28"/>
    </row>
    <row r="45" ht="15.75" customHeight="1">
      <c r="A45" s="34" t="s">
        <v>8011</v>
      </c>
      <c r="B45" s="28" t="s">
        <v>9439</v>
      </c>
      <c r="C45" s="28" t="s">
        <v>11556</v>
      </c>
      <c r="D45" s="28" t="s">
        <v>8663</v>
      </c>
      <c r="E45" s="31" t="s">
        <v>11557</v>
      </c>
      <c r="F45" s="28" t="s">
        <v>11449</v>
      </c>
      <c r="G45" s="35" t="s">
        <v>8186</v>
      </c>
      <c r="H45" s="28"/>
      <c r="I45" s="28"/>
      <c r="J45" s="28"/>
      <c r="K45" s="28"/>
    </row>
    <row r="46" ht="15.75" customHeight="1">
      <c r="A46" s="34" t="s">
        <v>8011</v>
      </c>
      <c r="B46" s="28" t="s">
        <v>9439</v>
      </c>
      <c r="C46" s="28" t="s">
        <v>2198</v>
      </c>
      <c r="D46" s="28" t="s">
        <v>8663</v>
      </c>
      <c r="E46" s="28" t="s">
        <v>11558</v>
      </c>
      <c r="F46" s="28" t="s">
        <v>11449</v>
      </c>
      <c r="G46" s="35" t="s">
        <v>8186</v>
      </c>
      <c r="H46" s="28"/>
      <c r="I46" s="28"/>
      <c r="J46" s="28"/>
      <c r="K46" s="28"/>
    </row>
    <row r="47" ht="15.75" customHeight="1">
      <c r="A47" s="34" t="s">
        <v>8011</v>
      </c>
      <c r="B47" s="28" t="s">
        <v>11559</v>
      </c>
      <c r="C47" s="28" t="s">
        <v>11560</v>
      </c>
      <c r="D47" s="28" t="s">
        <v>8663</v>
      </c>
      <c r="E47" s="31" t="s">
        <v>11561</v>
      </c>
      <c r="F47" s="28" t="s">
        <v>11449</v>
      </c>
      <c r="G47" s="35" t="s">
        <v>8186</v>
      </c>
      <c r="H47" s="28"/>
      <c r="I47" s="28"/>
      <c r="J47" s="28"/>
      <c r="K47" s="28"/>
    </row>
    <row r="48" ht="15.75" customHeight="1">
      <c r="A48" s="34" t="s">
        <v>8011</v>
      </c>
      <c r="B48" s="28" t="s">
        <v>11559</v>
      </c>
      <c r="C48" s="28" t="s">
        <v>11562</v>
      </c>
      <c r="D48" s="28" t="s">
        <v>8663</v>
      </c>
      <c r="E48" s="28" t="s">
        <v>11563</v>
      </c>
      <c r="F48" s="28" t="s">
        <v>11449</v>
      </c>
      <c r="G48" s="35" t="s">
        <v>8023</v>
      </c>
      <c r="H48" s="28"/>
      <c r="I48" s="28"/>
      <c r="J48" s="28"/>
      <c r="K48" s="28"/>
    </row>
    <row r="49" ht="15.75" customHeight="1">
      <c r="A49" s="34" t="s">
        <v>8011</v>
      </c>
      <c r="B49" s="28" t="s">
        <v>11559</v>
      </c>
      <c r="C49" s="28" t="s">
        <v>1711</v>
      </c>
      <c r="D49" s="28" t="s">
        <v>8663</v>
      </c>
      <c r="E49" s="28" t="s">
        <v>11564</v>
      </c>
      <c r="F49" s="28" t="s">
        <v>11449</v>
      </c>
      <c r="G49" s="35" t="s">
        <v>8038</v>
      </c>
      <c r="H49" s="28"/>
      <c r="I49" s="28"/>
      <c r="J49" s="28"/>
      <c r="K49" s="28"/>
    </row>
    <row r="50" ht="15.75" customHeight="1">
      <c r="A50" s="34" t="s">
        <v>8011</v>
      </c>
      <c r="B50" s="28" t="s">
        <v>9480</v>
      </c>
      <c r="C50" s="28" t="s">
        <v>11565</v>
      </c>
      <c r="D50" s="28" t="s">
        <v>8663</v>
      </c>
      <c r="E50" s="28" t="s">
        <v>11566</v>
      </c>
      <c r="F50" s="28" t="s">
        <v>11543</v>
      </c>
      <c r="G50" s="35" t="s">
        <v>8743</v>
      </c>
      <c r="H50" s="28"/>
      <c r="I50" s="28"/>
      <c r="J50" s="28"/>
      <c r="K50" s="28"/>
    </row>
    <row r="51" ht="15.75" customHeight="1">
      <c r="A51" s="34" t="s">
        <v>8011</v>
      </c>
      <c r="B51" s="28" t="s">
        <v>9480</v>
      </c>
      <c r="C51" s="28" t="s">
        <v>11567</v>
      </c>
      <c r="D51" s="28" t="s">
        <v>8663</v>
      </c>
      <c r="E51" s="28" t="s">
        <v>11568</v>
      </c>
      <c r="F51" s="28" t="s">
        <v>11543</v>
      </c>
      <c r="G51" s="35" t="s">
        <v>8743</v>
      </c>
      <c r="H51" s="28"/>
      <c r="I51" s="28"/>
      <c r="J51" s="28"/>
      <c r="K51" s="28"/>
    </row>
    <row r="52" ht="15.75" customHeight="1">
      <c r="A52" s="34" t="s">
        <v>8011</v>
      </c>
      <c r="B52" s="28" t="s">
        <v>9480</v>
      </c>
      <c r="C52" s="28" t="s">
        <v>11569</v>
      </c>
      <c r="D52" s="28" t="s">
        <v>8663</v>
      </c>
      <c r="E52" s="28" t="s">
        <v>11570</v>
      </c>
      <c r="F52" s="28" t="s">
        <v>11543</v>
      </c>
      <c r="G52" s="35" t="s">
        <v>8743</v>
      </c>
      <c r="H52" s="28"/>
      <c r="I52" s="28"/>
      <c r="J52" s="28"/>
      <c r="K52" s="28"/>
    </row>
    <row r="53" ht="15.75" customHeight="1">
      <c r="A53" s="34" t="s">
        <v>8011</v>
      </c>
      <c r="B53" s="28" t="s">
        <v>9480</v>
      </c>
      <c r="C53" s="28" t="s">
        <v>9481</v>
      </c>
      <c r="D53" s="28" t="s">
        <v>8663</v>
      </c>
      <c r="E53" s="28" t="s">
        <v>9482</v>
      </c>
      <c r="F53" s="28" t="s">
        <v>11543</v>
      </c>
      <c r="G53" s="35" t="s">
        <v>8743</v>
      </c>
      <c r="H53" s="28"/>
      <c r="I53" s="28"/>
      <c r="J53" s="28"/>
      <c r="K53" s="28"/>
    </row>
    <row r="54" ht="15.75" customHeight="1">
      <c r="A54" s="34" t="s">
        <v>8011</v>
      </c>
      <c r="B54" s="28" t="s">
        <v>8727</v>
      </c>
      <c r="C54" s="28" t="s">
        <v>1527</v>
      </c>
      <c r="D54" s="28" t="s">
        <v>8663</v>
      </c>
      <c r="E54" s="28" t="s">
        <v>8728</v>
      </c>
      <c r="F54" s="28" t="s">
        <v>11449</v>
      </c>
      <c r="G54" s="35" t="s">
        <v>8038</v>
      </c>
      <c r="H54" s="28"/>
      <c r="I54" s="28"/>
      <c r="J54" s="28"/>
      <c r="K54" s="28"/>
    </row>
    <row r="55" ht="15.75" customHeight="1">
      <c r="A55" s="34" t="s">
        <v>8011</v>
      </c>
      <c r="B55" s="28" t="s">
        <v>8727</v>
      </c>
      <c r="C55" s="28" t="s">
        <v>1555</v>
      </c>
      <c r="D55" s="28" t="s">
        <v>8663</v>
      </c>
      <c r="E55" s="28" t="s">
        <v>8730</v>
      </c>
      <c r="F55" s="28" t="s">
        <v>11449</v>
      </c>
      <c r="G55" s="35" t="s">
        <v>8038</v>
      </c>
      <c r="H55" s="28"/>
      <c r="I55" s="28"/>
      <c r="J55" s="28"/>
      <c r="K55" s="28"/>
    </row>
    <row r="56" ht="15.75" customHeight="1">
      <c r="A56" s="34" t="s">
        <v>8011</v>
      </c>
      <c r="B56" s="28" t="s">
        <v>8727</v>
      </c>
      <c r="C56" s="28" t="s">
        <v>8732</v>
      </c>
      <c r="D56" s="28" t="s">
        <v>8663</v>
      </c>
      <c r="E56" s="28" t="s">
        <v>8733</v>
      </c>
      <c r="F56" s="28" t="s">
        <v>11449</v>
      </c>
      <c r="G56" s="35" t="s">
        <v>8038</v>
      </c>
      <c r="H56" s="28"/>
      <c r="I56" s="28"/>
      <c r="J56" s="28"/>
      <c r="K56" s="28"/>
    </row>
    <row r="57" ht="15.75" customHeight="1">
      <c r="A57" s="34" t="s">
        <v>8011</v>
      </c>
      <c r="B57" s="28" t="s">
        <v>8161</v>
      </c>
      <c r="C57" s="28" t="s">
        <v>8751</v>
      </c>
      <c r="D57" s="28" t="s">
        <v>8663</v>
      </c>
      <c r="E57" s="28" t="s">
        <v>8752</v>
      </c>
      <c r="F57" s="28" t="s">
        <v>11449</v>
      </c>
      <c r="G57" s="35" t="s">
        <v>8753</v>
      </c>
      <c r="H57" s="28"/>
      <c r="I57" s="28"/>
      <c r="J57" s="28"/>
      <c r="K57" s="28"/>
    </row>
    <row r="58" ht="15.75" customHeight="1">
      <c r="A58" s="34" t="s">
        <v>8011</v>
      </c>
      <c r="B58" s="28" t="s">
        <v>8161</v>
      </c>
      <c r="C58" s="28" t="s">
        <v>8754</v>
      </c>
      <c r="D58" s="28" t="s">
        <v>8663</v>
      </c>
      <c r="E58" s="28" t="s">
        <v>8755</v>
      </c>
      <c r="F58" s="28" t="s">
        <v>11449</v>
      </c>
      <c r="G58" s="35" t="s">
        <v>8753</v>
      </c>
      <c r="H58" s="28"/>
      <c r="I58" s="28"/>
      <c r="J58" s="28"/>
      <c r="K58" s="28"/>
    </row>
    <row r="59" ht="15.75" customHeight="1">
      <c r="A59" s="34" t="s">
        <v>8011</v>
      </c>
      <c r="B59" s="28" t="s">
        <v>8161</v>
      </c>
      <c r="C59" s="28" t="s">
        <v>8756</v>
      </c>
      <c r="D59" s="28" t="s">
        <v>8757</v>
      </c>
      <c r="E59" s="28" t="s">
        <v>8759</v>
      </c>
      <c r="F59" s="28" t="s">
        <v>11449</v>
      </c>
      <c r="G59" s="35" t="s">
        <v>8753</v>
      </c>
      <c r="H59" s="28"/>
      <c r="I59" s="28"/>
      <c r="J59" s="28"/>
      <c r="K59" s="28"/>
    </row>
    <row r="60" ht="15.75" customHeight="1">
      <c r="A60" s="34" t="s">
        <v>8011</v>
      </c>
      <c r="B60" s="28" t="s">
        <v>8161</v>
      </c>
      <c r="C60" s="28" t="s">
        <v>8937</v>
      </c>
      <c r="D60" s="28" t="s">
        <v>8663</v>
      </c>
      <c r="E60" s="28" t="s">
        <v>8938</v>
      </c>
      <c r="F60" s="28" t="s">
        <v>11449</v>
      </c>
      <c r="G60" s="35" t="s">
        <v>8753</v>
      </c>
      <c r="H60" s="28"/>
      <c r="I60" s="28"/>
      <c r="J60" s="28"/>
      <c r="K60" s="28"/>
    </row>
    <row r="61" ht="15.75" customHeight="1">
      <c r="A61" s="34" t="s">
        <v>8011</v>
      </c>
      <c r="B61" s="28" t="s">
        <v>8161</v>
      </c>
      <c r="C61" s="28" t="s">
        <v>8941</v>
      </c>
      <c r="D61" s="28" t="s">
        <v>8736</v>
      </c>
      <c r="E61" s="28" t="s">
        <v>8942</v>
      </c>
      <c r="F61" s="28" t="s">
        <v>11571</v>
      </c>
      <c r="G61" s="35" t="s">
        <v>8943</v>
      </c>
      <c r="H61" s="28"/>
      <c r="I61" s="28"/>
      <c r="J61" s="28"/>
      <c r="K61" s="28"/>
    </row>
    <row r="62" ht="15.75" customHeight="1">
      <c r="A62" s="34" t="s">
        <v>8011</v>
      </c>
      <c r="B62" s="28" t="s">
        <v>9234</v>
      </c>
      <c r="C62" s="28" t="s">
        <v>9235</v>
      </c>
      <c r="D62" s="28" t="s">
        <v>8663</v>
      </c>
      <c r="E62" s="28" t="s">
        <v>9236</v>
      </c>
      <c r="F62" s="28" t="s">
        <v>11449</v>
      </c>
      <c r="G62" s="35" t="s">
        <v>8023</v>
      </c>
      <c r="H62" s="28"/>
      <c r="I62" s="28"/>
      <c r="J62" s="28"/>
      <c r="K62" s="28"/>
    </row>
    <row r="63" ht="15.75" customHeight="1">
      <c r="A63" s="34" t="s">
        <v>8011</v>
      </c>
      <c r="B63" s="28" t="s">
        <v>9234</v>
      </c>
      <c r="C63" s="28" t="s">
        <v>1620</v>
      </c>
      <c r="D63" s="28" t="s">
        <v>8663</v>
      </c>
      <c r="E63" s="28" t="s">
        <v>9237</v>
      </c>
      <c r="F63" s="28" t="s">
        <v>11449</v>
      </c>
      <c r="G63" s="35" t="s">
        <v>8023</v>
      </c>
      <c r="H63" s="28"/>
      <c r="I63" s="28"/>
      <c r="J63" s="28"/>
      <c r="K63" s="28"/>
    </row>
    <row r="64" ht="15.75" customHeight="1">
      <c r="A64" s="34" t="s">
        <v>8011</v>
      </c>
      <c r="B64" s="28" t="s">
        <v>9234</v>
      </c>
      <c r="C64" s="28" t="s">
        <v>9238</v>
      </c>
      <c r="D64" s="28" t="s">
        <v>8663</v>
      </c>
      <c r="E64" s="28" t="s">
        <v>9239</v>
      </c>
      <c r="F64" s="28" t="s">
        <v>11449</v>
      </c>
      <c r="G64" s="35" t="s">
        <v>8023</v>
      </c>
      <c r="H64" s="28"/>
      <c r="I64" s="28"/>
      <c r="J64" s="28"/>
      <c r="K64" s="28"/>
    </row>
    <row r="65" ht="15.75" customHeight="1">
      <c r="A65" s="34" t="s">
        <v>8011</v>
      </c>
      <c r="B65" s="28" t="s">
        <v>9234</v>
      </c>
      <c r="C65" s="28" t="s">
        <v>9240</v>
      </c>
      <c r="D65" s="28" t="s">
        <v>8663</v>
      </c>
      <c r="E65" s="28" t="s">
        <v>9241</v>
      </c>
      <c r="F65" s="28" t="s">
        <v>11449</v>
      </c>
      <c r="G65" s="35" t="s">
        <v>8023</v>
      </c>
      <c r="H65" s="28"/>
      <c r="I65" s="28"/>
      <c r="J65" s="28"/>
      <c r="K65" s="28"/>
    </row>
    <row r="66" ht="15.75" customHeight="1">
      <c r="A66" s="34" t="s">
        <v>8011</v>
      </c>
      <c r="B66" s="28" t="s">
        <v>9234</v>
      </c>
      <c r="C66" s="28" t="s">
        <v>9242</v>
      </c>
      <c r="D66" s="28" t="s">
        <v>8663</v>
      </c>
      <c r="E66" s="28" t="s">
        <v>9243</v>
      </c>
      <c r="F66" s="28" t="s">
        <v>8204</v>
      </c>
      <c r="G66" s="35" t="s">
        <v>8933</v>
      </c>
      <c r="H66" s="28"/>
      <c r="I66" s="28"/>
      <c r="J66" s="28"/>
      <c r="K66" s="28"/>
    </row>
    <row r="67" ht="15.75" customHeight="1">
      <c r="A67" s="34" t="s">
        <v>8011</v>
      </c>
      <c r="B67" s="28" t="s">
        <v>8132</v>
      </c>
      <c r="C67" s="28" t="s">
        <v>9021</v>
      </c>
      <c r="D67" s="28" t="s">
        <v>8663</v>
      </c>
      <c r="E67" s="28" t="s">
        <v>9022</v>
      </c>
      <c r="F67" s="28" t="s">
        <v>11449</v>
      </c>
      <c r="G67" s="35" t="s">
        <v>9024</v>
      </c>
      <c r="H67" s="28"/>
      <c r="I67" s="28"/>
      <c r="J67" s="28"/>
      <c r="K67" s="28"/>
    </row>
    <row r="68" ht="15.75" customHeight="1">
      <c r="A68" s="34" t="s">
        <v>8011</v>
      </c>
      <c r="B68" s="28" t="s">
        <v>8132</v>
      </c>
      <c r="C68" s="28" t="s">
        <v>3026</v>
      </c>
      <c r="D68" s="28" t="s">
        <v>8663</v>
      </c>
      <c r="E68" s="28" t="s">
        <v>9025</v>
      </c>
      <c r="F68" s="28" t="s">
        <v>11449</v>
      </c>
      <c r="G68" s="35" t="s">
        <v>9024</v>
      </c>
      <c r="H68" s="28"/>
      <c r="I68" s="28"/>
      <c r="J68" s="28"/>
      <c r="K68" s="28"/>
    </row>
    <row r="69" ht="15.75" customHeight="1">
      <c r="A69" s="34" t="s">
        <v>8011</v>
      </c>
      <c r="B69" s="28" t="s">
        <v>8132</v>
      </c>
      <c r="C69" s="28" t="s">
        <v>9026</v>
      </c>
      <c r="D69" s="28" t="s">
        <v>8663</v>
      </c>
      <c r="E69" s="28" t="s">
        <v>9027</v>
      </c>
      <c r="F69" s="28" t="s">
        <v>11449</v>
      </c>
      <c r="G69" s="35" t="s">
        <v>9024</v>
      </c>
      <c r="H69" s="28"/>
      <c r="I69" s="28"/>
      <c r="J69" s="28"/>
      <c r="K69" s="28"/>
    </row>
    <row r="70" ht="15.75" customHeight="1">
      <c r="A70" s="34" t="s">
        <v>8011</v>
      </c>
      <c r="B70" s="28" t="s">
        <v>8132</v>
      </c>
      <c r="C70" s="28" t="s">
        <v>9028</v>
      </c>
      <c r="D70" s="28" t="s">
        <v>8663</v>
      </c>
      <c r="E70" s="28" t="s">
        <v>9029</v>
      </c>
      <c r="F70" s="28" t="s">
        <v>11449</v>
      </c>
      <c r="G70" s="35" t="s">
        <v>9024</v>
      </c>
      <c r="H70" s="28"/>
      <c r="I70" s="28"/>
      <c r="J70" s="28"/>
      <c r="K70" s="28"/>
    </row>
    <row r="71" ht="15.75" customHeight="1">
      <c r="A71" s="34" t="s">
        <v>8011</v>
      </c>
      <c r="B71" s="28" t="s">
        <v>8175</v>
      </c>
      <c r="C71" s="28" t="s">
        <v>8175</v>
      </c>
      <c r="D71" s="28" t="s">
        <v>8663</v>
      </c>
      <c r="E71" s="31" t="s">
        <v>11572</v>
      </c>
      <c r="F71" s="28" t="s">
        <v>11449</v>
      </c>
      <c r="G71" s="35" t="s">
        <v>8186</v>
      </c>
      <c r="H71" s="28"/>
      <c r="I71" s="28"/>
      <c r="J71" s="28"/>
      <c r="K71" s="28"/>
    </row>
    <row r="72" ht="15.75" customHeight="1">
      <c r="A72" s="34" t="s">
        <v>8011</v>
      </c>
      <c r="B72" s="28" t="s">
        <v>8190</v>
      </c>
      <c r="C72" s="28" t="s">
        <v>9111</v>
      </c>
      <c r="D72" s="28" t="s">
        <v>8663</v>
      </c>
      <c r="E72" s="28" t="s">
        <v>9112</v>
      </c>
      <c r="F72" s="28" t="s">
        <v>11449</v>
      </c>
      <c r="G72" s="35" t="s">
        <v>8038</v>
      </c>
      <c r="H72" s="28"/>
      <c r="I72" s="28"/>
      <c r="J72" s="28"/>
      <c r="K72" s="28"/>
    </row>
    <row r="73" ht="15.75" customHeight="1">
      <c r="A73" s="34" t="s">
        <v>8011</v>
      </c>
      <c r="B73" s="28" t="s">
        <v>8190</v>
      </c>
      <c r="C73" s="28" t="s">
        <v>1783</v>
      </c>
      <c r="D73" s="28" t="s">
        <v>8663</v>
      </c>
      <c r="E73" s="28" t="s">
        <v>9226</v>
      </c>
      <c r="F73" s="28" t="s">
        <v>11449</v>
      </c>
      <c r="G73" s="35" t="s">
        <v>8038</v>
      </c>
      <c r="H73" s="28"/>
      <c r="I73" s="28"/>
      <c r="J73" s="28"/>
      <c r="K73" s="28"/>
    </row>
    <row r="74" ht="15.75" customHeight="1">
      <c r="A74" s="34" t="s">
        <v>8011</v>
      </c>
      <c r="B74" s="28" t="s">
        <v>8190</v>
      </c>
      <c r="C74" s="28" t="s">
        <v>9302</v>
      </c>
      <c r="D74" s="28" t="s">
        <v>8663</v>
      </c>
      <c r="E74" s="28" t="s">
        <v>9303</v>
      </c>
      <c r="F74" s="28" t="s">
        <v>11449</v>
      </c>
      <c r="G74" s="35" t="s">
        <v>8038</v>
      </c>
      <c r="H74" s="28"/>
      <c r="I74" s="28"/>
      <c r="J74" s="28"/>
      <c r="K74" s="28"/>
    </row>
    <row r="75" ht="15.75" customHeight="1">
      <c r="A75" s="34" t="s">
        <v>8011</v>
      </c>
      <c r="B75" s="28" t="s">
        <v>8190</v>
      </c>
      <c r="C75" s="28" t="s">
        <v>1881</v>
      </c>
      <c r="D75" s="28" t="s">
        <v>8663</v>
      </c>
      <c r="E75" s="28" t="s">
        <v>9229</v>
      </c>
      <c r="F75" s="28" t="s">
        <v>11449</v>
      </c>
      <c r="G75" s="35" t="s">
        <v>8038</v>
      </c>
      <c r="H75" s="28"/>
      <c r="I75" s="28"/>
      <c r="J75" s="28"/>
      <c r="K75" s="28"/>
    </row>
    <row r="76" ht="15.75" customHeight="1">
      <c r="A76" s="34" t="s">
        <v>8011</v>
      </c>
      <c r="B76" s="28" t="s">
        <v>8190</v>
      </c>
      <c r="C76" s="28" t="s">
        <v>9231</v>
      </c>
      <c r="D76" s="28" t="s">
        <v>8663</v>
      </c>
      <c r="E76" s="28" t="s">
        <v>9232</v>
      </c>
      <c r="F76" s="28" t="s">
        <v>11449</v>
      </c>
      <c r="G76" s="35" t="s">
        <v>8038</v>
      </c>
      <c r="H76" s="28"/>
      <c r="I76" s="28"/>
      <c r="J76" s="28"/>
      <c r="K76" s="28"/>
    </row>
    <row r="77" ht="15.75" customHeight="1">
      <c r="A77" s="34" t="s">
        <v>8011</v>
      </c>
      <c r="B77" s="28" t="s">
        <v>8190</v>
      </c>
      <c r="C77" s="28" t="s">
        <v>9114</v>
      </c>
      <c r="D77" s="28" t="s">
        <v>8663</v>
      </c>
      <c r="E77" s="28" t="s">
        <v>9115</v>
      </c>
      <c r="F77" s="28" t="s">
        <v>11449</v>
      </c>
      <c r="G77" s="35" t="s">
        <v>8038</v>
      </c>
      <c r="H77" s="28"/>
      <c r="I77" s="28"/>
      <c r="J77" s="28"/>
      <c r="K77" s="28"/>
    </row>
    <row r="78" ht="15.75" customHeight="1">
      <c r="A78" s="34" t="s">
        <v>8011</v>
      </c>
      <c r="B78" s="28" t="s">
        <v>9544</v>
      </c>
      <c r="C78" s="28" t="s">
        <v>9545</v>
      </c>
      <c r="D78" s="28" t="s">
        <v>8663</v>
      </c>
      <c r="E78" s="28" t="s">
        <v>9546</v>
      </c>
      <c r="F78" s="28" t="s">
        <v>8204</v>
      </c>
      <c r="G78" s="35" t="s">
        <v>8215</v>
      </c>
      <c r="H78" s="28"/>
      <c r="I78" s="28"/>
      <c r="J78" s="28"/>
      <c r="K78" s="28"/>
    </row>
    <row r="79" ht="15.75" customHeight="1">
      <c r="A79" s="34" t="s">
        <v>8011</v>
      </c>
      <c r="B79" s="28" t="s">
        <v>9544</v>
      </c>
      <c r="C79" s="28" t="s">
        <v>9550</v>
      </c>
      <c r="D79" s="28" t="s">
        <v>8663</v>
      </c>
      <c r="E79" s="28" t="s">
        <v>9551</v>
      </c>
      <c r="F79" s="28" t="s">
        <v>8204</v>
      </c>
      <c r="G79" s="35" t="s">
        <v>8215</v>
      </c>
      <c r="H79" s="28"/>
      <c r="I79" s="28"/>
      <c r="J79" s="28"/>
      <c r="K79" s="28"/>
    </row>
    <row r="80" ht="15.75" customHeight="1">
      <c r="A80" s="34" t="s">
        <v>8011</v>
      </c>
      <c r="B80" s="28" t="s">
        <v>9544</v>
      </c>
      <c r="C80" s="28" t="s">
        <v>9554</v>
      </c>
      <c r="D80" s="28" t="s">
        <v>8663</v>
      </c>
      <c r="E80" s="28" t="s">
        <v>9555</v>
      </c>
      <c r="F80" s="28" t="s">
        <v>11449</v>
      </c>
      <c r="G80" s="35" t="s">
        <v>8038</v>
      </c>
      <c r="H80" s="28"/>
      <c r="I80" s="28"/>
      <c r="J80" s="28"/>
      <c r="K80" s="28"/>
    </row>
    <row r="81" ht="15.75" customHeight="1">
      <c r="A81" s="34" t="s">
        <v>8011</v>
      </c>
      <c r="B81" s="31" t="s">
        <v>11573</v>
      </c>
      <c r="C81" s="28" t="s">
        <v>11574</v>
      </c>
      <c r="D81" s="28" t="s">
        <v>8739</v>
      </c>
      <c r="E81" s="28" t="s">
        <v>11575</v>
      </c>
      <c r="F81" s="28" t="s">
        <v>11576</v>
      </c>
      <c r="G81" s="28" t="s">
        <v>11577</v>
      </c>
      <c r="H81" s="28" t="s">
        <v>11578</v>
      </c>
      <c r="I81" s="28" t="s">
        <v>11579</v>
      </c>
      <c r="J81" s="28" t="s">
        <v>11580</v>
      </c>
      <c r="K81" s="28" t="s">
        <v>11581</v>
      </c>
    </row>
    <row r="82" ht="15.75" customHeight="1">
      <c r="A82" s="34" t="s">
        <v>8011</v>
      </c>
      <c r="B82" s="31" t="s">
        <v>11573</v>
      </c>
      <c r="C82" s="28" t="s">
        <v>11582</v>
      </c>
      <c r="D82" s="28" t="s">
        <v>8739</v>
      </c>
      <c r="E82" s="28" t="s">
        <v>11575</v>
      </c>
      <c r="F82" s="28" t="s">
        <v>11576</v>
      </c>
      <c r="G82" s="28" t="s">
        <v>11577</v>
      </c>
      <c r="H82" s="28" t="s">
        <v>11578</v>
      </c>
      <c r="I82" s="28" t="s">
        <v>11579</v>
      </c>
      <c r="J82" s="28" t="s">
        <v>11580</v>
      </c>
      <c r="K82" s="28" t="s">
        <v>11583</v>
      </c>
    </row>
    <row r="83" ht="15.75" customHeight="1">
      <c r="A83" s="34" t="s">
        <v>8011</v>
      </c>
      <c r="B83" s="31" t="s">
        <v>11573</v>
      </c>
      <c r="C83" s="28" t="s">
        <v>11584</v>
      </c>
      <c r="D83" s="28" t="s">
        <v>8739</v>
      </c>
      <c r="E83" s="28" t="s">
        <v>11575</v>
      </c>
      <c r="F83" s="28" t="s">
        <v>11576</v>
      </c>
      <c r="G83" s="28" t="s">
        <v>11577</v>
      </c>
      <c r="H83" s="28" t="s">
        <v>11578</v>
      </c>
      <c r="I83" s="28" t="s">
        <v>11579</v>
      </c>
      <c r="J83" s="28" t="s">
        <v>11580</v>
      </c>
      <c r="K83" s="28" t="s">
        <v>11585</v>
      </c>
    </row>
    <row r="84" ht="15.75" customHeight="1">
      <c r="A84" s="34" t="s">
        <v>8011</v>
      </c>
      <c r="B84" s="31" t="s">
        <v>11573</v>
      </c>
      <c r="C84" s="28" t="s">
        <v>11586</v>
      </c>
      <c r="D84" s="28" t="s">
        <v>8739</v>
      </c>
      <c r="E84" s="28" t="s">
        <v>11575</v>
      </c>
      <c r="F84" s="28" t="s">
        <v>11576</v>
      </c>
      <c r="G84" s="28" t="s">
        <v>11577</v>
      </c>
      <c r="H84" s="28" t="s">
        <v>11578</v>
      </c>
      <c r="I84" s="28" t="s">
        <v>11579</v>
      </c>
      <c r="J84" s="28" t="s">
        <v>11580</v>
      </c>
      <c r="K84" s="28" t="s">
        <v>11587</v>
      </c>
    </row>
    <row r="85" ht="15.75" customHeight="1">
      <c r="A85" s="34" t="s">
        <v>8011</v>
      </c>
      <c r="B85" s="31" t="s">
        <v>11573</v>
      </c>
      <c r="C85" s="28" t="s">
        <v>11588</v>
      </c>
      <c r="D85" s="28" t="s">
        <v>8739</v>
      </c>
      <c r="E85" s="28" t="s">
        <v>11575</v>
      </c>
      <c r="F85" s="28" t="s">
        <v>11576</v>
      </c>
      <c r="G85" s="28" t="s">
        <v>11577</v>
      </c>
      <c r="H85" s="28" t="s">
        <v>11578</v>
      </c>
      <c r="I85" s="28" t="s">
        <v>11579</v>
      </c>
      <c r="J85" s="28" t="s">
        <v>11580</v>
      </c>
      <c r="K85" s="28" t="s">
        <v>11589</v>
      </c>
    </row>
    <row r="86" ht="15.75" customHeight="1">
      <c r="A86" s="34" t="s">
        <v>8011</v>
      </c>
      <c r="B86" s="31" t="s">
        <v>11573</v>
      </c>
      <c r="C86" s="28" t="s">
        <v>11590</v>
      </c>
      <c r="D86" s="28" t="s">
        <v>8739</v>
      </c>
      <c r="E86" s="28" t="s">
        <v>11591</v>
      </c>
      <c r="F86" s="28" t="s">
        <v>11576</v>
      </c>
      <c r="G86" s="28" t="s">
        <v>11577</v>
      </c>
      <c r="H86" s="28" t="s">
        <v>11578</v>
      </c>
      <c r="I86" s="28" t="s">
        <v>11592</v>
      </c>
      <c r="J86" s="28" t="s">
        <v>11580</v>
      </c>
      <c r="K86" s="28" t="s">
        <v>11593</v>
      </c>
    </row>
    <row r="87" ht="15.75" customHeight="1">
      <c r="A87" s="34" t="s">
        <v>8011</v>
      </c>
      <c r="B87" s="31" t="s">
        <v>11573</v>
      </c>
      <c r="C87" s="28" t="s">
        <v>11594</v>
      </c>
      <c r="D87" s="28" t="s">
        <v>8739</v>
      </c>
      <c r="E87" s="28" t="s">
        <v>11591</v>
      </c>
      <c r="F87" s="28" t="s">
        <v>11576</v>
      </c>
      <c r="G87" s="28" t="s">
        <v>11577</v>
      </c>
      <c r="H87" s="28" t="s">
        <v>11578</v>
      </c>
      <c r="I87" s="28" t="s">
        <v>11592</v>
      </c>
      <c r="J87" s="28" t="s">
        <v>11580</v>
      </c>
      <c r="K87" s="28" t="s">
        <v>11595</v>
      </c>
    </row>
    <row r="88" ht="15.75" customHeight="1">
      <c r="A88" s="34" t="s">
        <v>8011</v>
      </c>
      <c r="B88" s="31" t="s">
        <v>11573</v>
      </c>
      <c r="C88" s="28" t="s">
        <v>11596</v>
      </c>
      <c r="D88" s="28" t="s">
        <v>8739</v>
      </c>
      <c r="E88" s="28" t="s">
        <v>11591</v>
      </c>
      <c r="F88" s="28" t="s">
        <v>11576</v>
      </c>
      <c r="G88" s="28" t="s">
        <v>11577</v>
      </c>
      <c r="H88" s="28" t="s">
        <v>11578</v>
      </c>
      <c r="I88" s="28" t="s">
        <v>11592</v>
      </c>
      <c r="J88" s="28" t="s">
        <v>11580</v>
      </c>
      <c r="K88" s="28" t="s">
        <v>11597</v>
      </c>
    </row>
    <row r="89" ht="15.75" customHeight="1">
      <c r="A89" s="34" t="s">
        <v>8011</v>
      </c>
      <c r="B89" s="31" t="s">
        <v>11573</v>
      </c>
      <c r="C89" s="28" t="s">
        <v>11598</v>
      </c>
      <c r="D89" s="28" t="s">
        <v>8739</v>
      </c>
      <c r="E89" s="28" t="s">
        <v>11591</v>
      </c>
      <c r="F89" s="28" t="s">
        <v>11576</v>
      </c>
      <c r="G89" s="28" t="s">
        <v>11577</v>
      </c>
      <c r="H89" s="28" t="s">
        <v>11578</v>
      </c>
      <c r="I89" s="28" t="s">
        <v>11592</v>
      </c>
      <c r="J89" s="28" t="s">
        <v>11580</v>
      </c>
      <c r="K89" s="28" t="s">
        <v>11599</v>
      </c>
    </row>
    <row r="90" ht="15.75" customHeight="1">
      <c r="A90" s="34" t="s">
        <v>8011</v>
      </c>
      <c r="B90" s="31" t="s">
        <v>11573</v>
      </c>
      <c r="C90" s="28" t="s">
        <v>11600</v>
      </c>
      <c r="D90" s="28" t="s">
        <v>8739</v>
      </c>
      <c r="E90" s="28" t="s">
        <v>11591</v>
      </c>
      <c r="F90" s="28" t="s">
        <v>11576</v>
      </c>
      <c r="G90" s="28" t="s">
        <v>11577</v>
      </c>
      <c r="H90" s="28" t="s">
        <v>11578</v>
      </c>
      <c r="I90" s="28" t="s">
        <v>11592</v>
      </c>
      <c r="J90" s="28" t="s">
        <v>11580</v>
      </c>
      <c r="K90" s="28" t="s">
        <v>11601</v>
      </c>
    </row>
    <row r="91" ht="15.75" customHeight="1">
      <c r="A91" s="34" t="s">
        <v>8011</v>
      </c>
      <c r="B91" s="31" t="s">
        <v>11573</v>
      </c>
      <c r="C91" s="28" t="s">
        <v>11602</v>
      </c>
      <c r="D91" s="28" t="s">
        <v>8739</v>
      </c>
      <c r="E91" s="28" t="s">
        <v>11603</v>
      </c>
      <c r="F91" s="28" t="s">
        <v>11576</v>
      </c>
      <c r="G91" s="28" t="s">
        <v>11577</v>
      </c>
      <c r="H91" s="28" t="s">
        <v>11578</v>
      </c>
      <c r="I91" s="28" t="s">
        <v>11604</v>
      </c>
      <c r="J91" s="28" t="s">
        <v>11580</v>
      </c>
      <c r="K91" s="28" t="s">
        <v>11605</v>
      </c>
    </row>
    <row r="92" ht="15.75" customHeight="1">
      <c r="A92" s="34" t="s">
        <v>8011</v>
      </c>
      <c r="B92" s="31" t="s">
        <v>11573</v>
      </c>
      <c r="C92" s="28" t="s">
        <v>11606</v>
      </c>
      <c r="D92" s="28" t="s">
        <v>8739</v>
      </c>
      <c r="E92" s="28" t="s">
        <v>11603</v>
      </c>
      <c r="F92" s="28" t="s">
        <v>11576</v>
      </c>
      <c r="G92" s="28" t="s">
        <v>11577</v>
      </c>
      <c r="H92" s="28" t="s">
        <v>11578</v>
      </c>
      <c r="I92" s="28" t="s">
        <v>11604</v>
      </c>
      <c r="J92" s="28" t="s">
        <v>11580</v>
      </c>
      <c r="K92" s="28" t="s">
        <v>11607</v>
      </c>
    </row>
    <row r="93" ht="15.75" customHeight="1">
      <c r="A93" s="34" t="s">
        <v>8011</v>
      </c>
      <c r="B93" s="31" t="s">
        <v>11573</v>
      </c>
      <c r="C93" s="28" t="s">
        <v>11608</v>
      </c>
      <c r="D93" s="28" t="s">
        <v>8739</v>
      </c>
      <c r="E93" s="28" t="s">
        <v>11609</v>
      </c>
      <c r="F93" s="28" t="s">
        <v>11576</v>
      </c>
      <c r="G93" s="28" t="s">
        <v>11577</v>
      </c>
      <c r="H93" s="28" t="s">
        <v>11578</v>
      </c>
      <c r="I93" s="28" t="s">
        <v>11610</v>
      </c>
      <c r="J93" s="28" t="s">
        <v>11580</v>
      </c>
      <c r="K93" s="28" t="s">
        <v>11611</v>
      </c>
    </row>
    <row r="94" ht="15.75" customHeight="1">
      <c r="A94" s="34" t="s">
        <v>8011</v>
      </c>
      <c r="B94" s="31" t="s">
        <v>11573</v>
      </c>
      <c r="C94" s="28" t="s">
        <v>11612</v>
      </c>
      <c r="D94" s="28" t="s">
        <v>8739</v>
      </c>
      <c r="E94" s="28" t="s">
        <v>11613</v>
      </c>
      <c r="F94" s="28" t="s">
        <v>11576</v>
      </c>
      <c r="G94" s="28" t="s">
        <v>11577</v>
      </c>
      <c r="H94" s="28" t="s">
        <v>11578</v>
      </c>
      <c r="I94" s="28" t="s">
        <v>11614</v>
      </c>
      <c r="J94" s="28" t="s">
        <v>11580</v>
      </c>
      <c r="K94" s="28" t="s">
        <v>11615</v>
      </c>
    </row>
    <row r="95" ht="15.75" customHeight="1">
      <c r="A95" s="34" t="s">
        <v>8011</v>
      </c>
      <c r="B95" s="31" t="s">
        <v>11573</v>
      </c>
      <c r="C95" s="28" t="s">
        <v>11616</v>
      </c>
      <c r="D95" s="28" t="s">
        <v>8739</v>
      </c>
      <c r="E95" s="28" t="s">
        <v>11613</v>
      </c>
      <c r="F95" s="28" t="s">
        <v>11576</v>
      </c>
      <c r="G95" s="28" t="s">
        <v>11577</v>
      </c>
      <c r="H95" s="28" t="s">
        <v>11578</v>
      </c>
      <c r="I95" s="28" t="s">
        <v>11614</v>
      </c>
      <c r="J95" s="28" t="s">
        <v>11580</v>
      </c>
      <c r="K95" s="28" t="s">
        <v>11617</v>
      </c>
    </row>
    <row r="96" ht="15.75" customHeight="1">
      <c r="A96" s="34" t="s">
        <v>8011</v>
      </c>
      <c r="B96" s="31" t="s">
        <v>11573</v>
      </c>
      <c r="C96" s="28" t="s">
        <v>11618</v>
      </c>
      <c r="D96" s="28" t="s">
        <v>8739</v>
      </c>
      <c r="E96" s="28" t="s">
        <v>11613</v>
      </c>
      <c r="F96" s="28" t="s">
        <v>11576</v>
      </c>
      <c r="G96" s="28" t="s">
        <v>11577</v>
      </c>
      <c r="H96" s="28" t="s">
        <v>11578</v>
      </c>
      <c r="I96" s="28" t="s">
        <v>11614</v>
      </c>
      <c r="J96" s="28" t="s">
        <v>11580</v>
      </c>
      <c r="K96" s="28" t="s">
        <v>11619</v>
      </c>
    </row>
    <row r="97" ht="15.75" customHeight="1">
      <c r="A97" s="34" t="s">
        <v>8011</v>
      </c>
      <c r="B97" s="31" t="s">
        <v>11573</v>
      </c>
      <c r="C97" s="28" t="s">
        <v>11620</v>
      </c>
      <c r="D97" s="28" t="s">
        <v>8739</v>
      </c>
      <c r="E97" s="28" t="s">
        <v>11621</v>
      </c>
      <c r="F97" s="28" t="s">
        <v>11576</v>
      </c>
      <c r="G97" s="28" t="s">
        <v>11577</v>
      </c>
      <c r="H97" s="28" t="s">
        <v>11622</v>
      </c>
      <c r="I97" s="28" t="s">
        <v>11623</v>
      </c>
      <c r="J97" s="28" t="s">
        <v>11580</v>
      </c>
      <c r="K97" s="28" t="s">
        <v>11624</v>
      </c>
    </row>
    <row r="98" ht="15.75" customHeight="1">
      <c r="A98" s="34" t="s">
        <v>8011</v>
      </c>
      <c r="B98" s="31" t="s">
        <v>11573</v>
      </c>
      <c r="C98" s="28" t="s">
        <v>11625</v>
      </c>
      <c r="D98" s="28" t="s">
        <v>8739</v>
      </c>
      <c r="E98" s="28" t="s">
        <v>11621</v>
      </c>
      <c r="F98" s="28" t="s">
        <v>11576</v>
      </c>
      <c r="G98" s="28" t="s">
        <v>11577</v>
      </c>
      <c r="H98" s="28" t="s">
        <v>11622</v>
      </c>
      <c r="I98" s="28" t="s">
        <v>11623</v>
      </c>
      <c r="J98" s="28" t="s">
        <v>11580</v>
      </c>
      <c r="K98" s="28" t="s">
        <v>11626</v>
      </c>
    </row>
    <row r="99" ht="15.75" customHeight="1">
      <c r="A99" s="34" t="s">
        <v>8011</v>
      </c>
      <c r="B99" s="31" t="s">
        <v>11573</v>
      </c>
      <c r="C99" s="28" t="s">
        <v>11627</v>
      </c>
      <c r="D99" s="28" t="s">
        <v>8739</v>
      </c>
      <c r="E99" s="28" t="s">
        <v>11621</v>
      </c>
      <c r="F99" s="28" t="s">
        <v>11576</v>
      </c>
      <c r="G99" s="28" t="s">
        <v>11577</v>
      </c>
      <c r="H99" s="28" t="s">
        <v>11622</v>
      </c>
      <c r="I99" s="28" t="s">
        <v>11623</v>
      </c>
      <c r="J99" s="28" t="s">
        <v>11580</v>
      </c>
      <c r="K99" s="28" t="s">
        <v>11628</v>
      </c>
    </row>
    <row r="100" ht="15.75" customHeight="1">
      <c r="A100" s="34" t="s">
        <v>8011</v>
      </c>
      <c r="B100" s="31" t="s">
        <v>11573</v>
      </c>
      <c r="C100" s="28" t="s">
        <v>11629</v>
      </c>
      <c r="D100" s="28" t="s">
        <v>8739</v>
      </c>
      <c r="E100" s="28" t="s">
        <v>11621</v>
      </c>
      <c r="F100" s="28" t="s">
        <v>11576</v>
      </c>
      <c r="G100" s="28" t="s">
        <v>11577</v>
      </c>
      <c r="H100" s="28" t="s">
        <v>11622</v>
      </c>
      <c r="I100" s="28" t="s">
        <v>11623</v>
      </c>
      <c r="J100" s="28" t="s">
        <v>11580</v>
      </c>
      <c r="K100" s="28" t="s">
        <v>11630</v>
      </c>
    </row>
    <row r="101" ht="15.75" customHeight="1">
      <c r="A101" s="34" t="s">
        <v>8011</v>
      </c>
      <c r="B101" s="31" t="s">
        <v>11573</v>
      </c>
      <c r="C101" s="28" t="s">
        <v>11631</v>
      </c>
      <c r="D101" s="28" t="s">
        <v>8739</v>
      </c>
      <c r="E101" s="28" t="s">
        <v>11621</v>
      </c>
      <c r="F101" s="28" t="s">
        <v>11576</v>
      </c>
      <c r="G101" s="28" t="s">
        <v>11577</v>
      </c>
      <c r="H101" s="28" t="s">
        <v>11622</v>
      </c>
      <c r="I101" s="28" t="s">
        <v>11623</v>
      </c>
      <c r="J101" s="28" t="s">
        <v>11580</v>
      </c>
      <c r="K101" s="28" t="s">
        <v>11632</v>
      </c>
    </row>
    <row r="102" ht="15.75" customHeight="1">
      <c r="A102" s="34" t="s">
        <v>8011</v>
      </c>
      <c r="B102" s="31" t="s">
        <v>11573</v>
      </c>
      <c r="C102" s="28" t="s">
        <v>11633</v>
      </c>
      <c r="D102" s="28" t="s">
        <v>8739</v>
      </c>
      <c r="E102" s="28" t="s">
        <v>11634</v>
      </c>
      <c r="F102" s="28" t="s">
        <v>11576</v>
      </c>
      <c r="G102" s="28" t="s">
        <v>11577</v>
      </c>
      <c r="H102" s="28" t="s">
        <v>11622</v>
      </c>
      <c r="I102" s="28" t="s">
        <v>11635</v>
      </c>
      <c r="J102" s="28" t="s">
        <v>11580</v>
      </c>
      <c r="K102" s="28" t="s">
        <v>11636</v>
      </c>
    </row>
    <row r="103" ht="15.75" customHeight="1">
      <c r="A103" s="34" t="s">
        <v>8011</v>
      </c>
      <c r="B103" s="31" t="s">
        <v>11573</v>
      </c>
      <c r="C103" s="28" t="s">
        <v>11637</v>
      </c>
      <c r="D103" s="28" t="s">
        <v>8739</v>
      </c>
      <c r="E103" s="28" t="s">
        <v>11634</v>
      </c>
      <c r="F103" s="28" t="s">
        <v>11576</v>
      </c>
      <c r="G103" s="28" t="s">
        <v>11577</v>
      </c>
      <c r="H103" s="28" t="s">
        <v>11622</v>
      </c>
      <c r="I103" s="28" t="s">
        <v>11635</v>
      </c>
      <c r="J103" s="28" t="s">
        <v>11580</v>
      </c>
      <c r="K103" s="28" t="s">
        <v>11638</v>
      </c>
    </row>
    <row r="104" ht="15.75" customHeight="1">
      <c r="A104" s="34" t="s">
        <v>8011</v>
      </c>
      <c r="B104" s="31" t="s">
        <v>11573</v>
      </c>
      <c r="C104" s="28" t="s">
        <v>11639</v>
      </c>
      <c r="D104" s="28" t="s">
        <v>8739</v>
      </c>
      <c r="E104" s="28" t="s">
        <v>11634</v>
      </c>
      <c r="F104" s="28" t="s">
        <v>11576</v>
      </c>
      <c r="G104" s="28" t="s">
        <v>11577</v>
      </c>
      <c r="H104" s="28" t="s">
        <v>11622</v>
      </c>
      <c r="I104" s="28" t="s">
        <v>11635</v>
      </c>
      <c r="J104" s="28" t="s">
        <v>11580</v>
      </c>
      <c r="K104" s="28" t="s">
        <v>11640</v>
      </c>
    </row>
    <row r="105" ht="15.75" customHeight="1">
      <c r="A105" s="34" t="s">
        <v>8011</v>
      </c>
      <c r="B105" s="31" t="s">
        <v>11573</v>
      </c>
      <c r="C105" s="28" t="s">
        <v>11641</v>
      </c>
      <c r="D105" s="28" t="s">
        <v>8739</v>
      </c>
      <c r="E105" s="28" t="s">
        <v>11634</v>
      </c>
      <c r="F105" s="28" t="s">
        <v>11576</v>
      </c>
      <c r="G105" s="28" t="s">
        <v>11577</v>
      </c>
      <c r="H105" s="28" t="s">
        <v>11622</v>
      </c>
      <c r="I105" s="28" t="s">
        <v>11635</v>
      </c>
      <c r="J105" s="28" t="s">
        <v>11580</v>
      </c>
      <c r="K105" s="28" t="s">
        <v>11642</v>
      </c>
    </row>
    <row r="106" ht="15.75" customHeight="1">
      <c r="A106" s="34" t="s">
        <v>8011</v>
      </c>
      <c r="B106" s="31" t="s">
        <v>11573</v>
      </c>
      <c r="C106" s="28" t="s">
        <v>11643</v>
      </c>
      <c r="D106" s="28" t="s">
        <v>8739</v>
      </c>
      <c r="E106" s="28" t="s">
        <v>11634</v>
      </c>
      <c r="F106" s="28" t="s">
        <v>11576</v>
      </c>
      <c r="G106" s="28" t="s">
        <v>11577</v>
      </c>
      <c r="H106" s="28" t="s">
        <v>11622</v>
      </c>
      <c r="I106" s="28" t="s">
        <v>11635</v>
      </c>
      <c r="J106" s="28" t="s">
        <v>11580</v>
      </c>
      <c r="K106" s="28" t="s">
        <v>11644</v>
      </c>
    </row>
    <row r="107" ht="15.75" customHeight="1">
      <c r="A107" s="34" t="s">
        <v>8011</v>
      </c>
      <c r="B107" s="31" t="s">
        <v>11573</v>
      </c>
      <c r="C107" s="28" t="s">
        <v>11645</v>
      </c>
      <c r="D107" s="28" t="s">
        <v>8739</v>
      </c>
      <c r="E107" s="28" t="s">
        <v>11634</v>
      </c>
      <c r="F107" s="28" t="s">
        <v>11576</v>
      </c>
      <c r="G107" s="28" t="s">
        <v>11577</v>
      </c>
      <c r="H107" s="28" t="s">
        <v>11622</v>
      </c>
      <c r="I107" s="28" t="s">
        <v>11635</v>
      </c>
      <c r="J107" s="28" t="s">
        <v>11580</v>
      </c>
      <c r="K107" s="28" t="s">
        <v>11646</v>
      </c>
    </row>
    <row r="108" ht="15.75" customHeight="1">
      <c r="A108" s="34" t="s">
        <v>8011</v>
      </c>
      <c r="B108" s="31" t="s">
        <v>11573</v>
      </c>
      <c r="C108" s="28" t="s">
        <v>11647</v>
      </c>
      <c r="D108" s="28" t="s">
        <v>8739</v>
      </c>
      <c r="E108" s="28" t="s">
        <v>11634</v>
      </c>
      <c r="F108" s="28" t="s">
        <v>11576</v>
      </c>
      <c r="G108" s="28" t="s">
        <v>11577</v>
      </c>
      <c r="H108" s="28" t="s">
        <v>11622</v>
      </c>
      <c r="I108" s="28" t="s">
        <v>11635</v>
      </c>
      <c r="J108" s="28" t="s">
        <v>11580</v>
      </c>
      <c r="K108" s="28" t="s">
        <v>11648</v>
      </c>
    </row>
    <row r="109" ht="15.75" customHeight="1">
      <c r="A109" s="34" t="s">
        <v>8011</v>
      </c>
      <c r="B109" s="31" t="s">
        <v>11573</v>
      </c>
      <c r="C109" s="28" t="s">
        <v>11649</v>
      </c>
      <c r="D109" s="28" t="s">
        <v>8739</v>
      </c>
      <c r="E109" s="28" t="s">
        <v>11650</v>
      </c>
      <c r="F109" s="28" t="s">
        <v>11576</v>
      </c>
      <c r="G109" s="28" t="s">
        <v>11577</v>
      </c>
      <c r="H109" s="28" t="s">
        <v>11622</v>
      </c>
      <c r="I109" s="28" t="s">
        <v>11651</v>
      </c>
      <c r="J109" s="28" t="s">
        <v>11580</v>
      </c>
      <c r="K109" s="28" t="s">
        <v>11652</v>
      </c>
    </row>
    <row r="110" ht="15.75" customHeight="1">
      <c r="A110" s="34" t="s">
        <v>8011</v>
      </c>
      <c r="B110" s="31" t="s">
        <v>11573</v>
      </c>
      <c r="C110" s="28" t="s">
        <v>11653</v>
      </c>
      <c r="D110" s="28" t="s">
        <v>8739</v>
      </c>
      <c r="E110" s="28" t="s">
        <v>11650</v>
      </c>
      <c r="F110" s="28" t="s">
        <v>11576</v>
      </c>
      <c r="G110" s="28" t="s">
        <v>11577</v>
      </c>
      <c r="H110" s="28" t="s">
        <v>11622</v>
      </c>
      <c r="I110" s="28" t="s">
        <v>11651</v>
      </c>
      <c r="J110" s="28" t="s">
        <v>11580</v>
      </c>
      <c r="K110" s="28" t="s">
        <v>11654</v>
      </c>
    </row>
    <row r="111" ht="15.75" customHeight="1">
      <c r="A111" s="34" t="s">
        <v>8011</v>
      </c>
      <c r="B111" s="31" t="s">
        <v>11573</v>
      </c>
      <c r="C111" s="28" t="s">
        <v>11655</v>
      </c>
      <c r="D111" s="28" t="s">
        <v>8739</v>
      </c>
      <c r="E111" s="28" t="s">
        <v>11650</v>
      </c>
      <c r="F111" s="28" t="s">
        <v>11576</v>
      </c>
      <c r="G111" s="28" t="s">
        <v>11577</v>
      </c>
      <c r="H111" s="28" t="s">
        <v>11622</v>
      </c>
      <c r="I111" s="28" t="s">
        <v>11651</v>
      </c>
      <c r="J111" s="28" t="s">
        <v>11580</v>
      </c>
      <c r="K111" s="28" t="s">
        <v>11656</v>
      </c>
    </row>
    <row r="112" ht="15.75" customHeight="1">
      <c r="A112" s="34" t="s">
        <v>8011</v>
      </c>
      <c r="B112" s="31" t="s">
        <v>11573</v>
      </c>
      <c r="C112" s="28" t="s">
        <v>11657</v>
      </c>
      <c r="D112" s="28" t="s">
        <v>8739</v>
      </c>
      <c r="E112" s="28" t="s">
        <v>11658</v>
      </c>
      <c r="F112" s="28" t="s">
        <v>11576</v>
      </c>
      <c r="G112" s="28" t="s">
        <v>11577</v>
      </c>
      <c r="H112" s="28" t="s">
        <v>11622</v>
      </c>
      <c r="I112" s="28" t="s">
        <v>11659</v>
      </c>
      <c r="J112" s="28" t="s">
        <v>11580</v>
      </c>
      <c r="K112" s="28" t="s">
        <v>11660</v>
      </c>
    </row>
    <row r="113" ht="15.75" customHeight="1">
      <c r="A113" s="34" t="s">
        <v>8011</v>
      </c>
      <c r="B113" s="31" t="s">
        <v>11573</v>
      </c>
      <c r="C113" s="28" t="s">
        <v>11661</v>
      </c>
      <c r="D113" s="28" t="s">
        <v>8739</v>
      </c>
      <c r="E113" s="28" t="s">
        <v>11658</v>
      </c>
      <c r="F113" s="28" t="s">
        <v>11576</v>
      </c>
      <c r="G113" s="28" t="s">
        <v>11577</v>
      </c>
      <c r="H113" s="28" t="s">
        <v>11622</v>
      </c>
      <c r="I113" s="28" t="s">
        <v>11659</v>
      </c>
      <c r="J113" s="28" t="s">
        <v>11580</v>
      </c>
      <c r="K113" s="28" t="s">
        <v>11662</v>
      </c>
    </row>
    <row r="114" ht="15.75" customHeight="1">
      <c r="A114" s="34" t="s">
        <v>8011</v>
      </c>
      <c r="B114" s="31" t="s">
        <v>11573</v>
      </c>
      <c r="C114" s="28" t="s">
        <v>11663</v>
      </c>
      <c r="D114" s="28" t="s">
        <v>8739</v>
      </c>
      <c r="E114" s="28" t="s">
        <v>11658</v>
      </c>
      <c r="F114" s="28" t="s">
        <v>11576</v>
      </c>
      <c r="G114" s="28" t="s">
        <v>11577</v>
      </c>
      <c r="H114" s="28" t="s">
        <v>11622</v>
      </c>
      <c r="I114" s="28" t="s">
        <v>11659</v>
      </c>
      <c r="J114" s="28" t="s">
        <v>11580</v>
      </c>
      <c r="K114" s="28" t="s">
        <v>11664</v>
      </c>
    </row>
    <row r="115" ht="15.75" customHeight="1">
      <c r="A115" s="34" t="s">
        <v>8011</v>
      </c>
      <c r="B115" s="31" t="s">
        <v>11573</v>
      </c>
      <c r="C115" s="28" t="s">
        <v>11665</v>
      </c>
      <c r="D115" s="28" t="s">
        <v>8739</v>
      </c>
      <c r="E115" s="28" t="s">
        <v>11666</v>
      </c>
      <c r="F115" s="28" t="s">
        <v>11576</v>
      </c>
      <c r="G115" s="28" t="s">
        <v>11577</v>
      </c>
      <c r="H115" s="28" t="s">
        <v>11622</v>
      </c>
      <c r="I115" s="28" t="s">
        <v>11667</v>
      </c>
      <c r="J115" s="28" t="s">
        <v>11580</v>
      </c>
      <c r="K115" s="28" t="s">
        <v>11668</v>
      </c>
    </row>
    <row r="116" ht="15.75" customHeight="1">
      <c r="A116" s="34" t="s">
        <v>8011</v>
      </c>
      <c r="B116" s="31" t="s">
        <v>11573</v>
      </c>
      <c r="C116" s="28" t="s">
        <v>11669</v>
      </c>
      <c r="D116" s="28" t="s">
        <v>8739</v>
      </c>
      <c r="E116" s="28" t="s">
        <v>11666</v>
      </c>
      <c r="F116" s="28" t="s">
        <v>11576</v>
      </c>
      <c r="G116" s="28" t="s">
        <v>11577</v>
      </c>
      <c r="H116" s="28" t="s">
        <v>11622</v>
      </c>
      <c r="I116" s="28" t="s">
        <v>11667</v>
      </c>
      <c r="J116" s="28" t="s">
        <v>11580</v>
      </c>
      <c r="K116" s="28" t="s">
        <v>11670</v>
      </c>
    </row>
    <row r="117" ht="15.75" customHeight="1">
      <c r="A117" s="34" t="s">
        <v>8011</v>
      </c>
      <c r="B117" s="31" t="s">
        <v>11573</v>
      </c>
      <c r="C117" s="28" t="s">
        <v>11671</v>
      </c>
      <c r="D117" s="28" t="s">
        <v>8739</v>
      </c>
      <c r="E117" s="28" t="s">
        <v>11666</v>
      </c>
      <c r="F117" s="28" t="s">
        <v>11576</v>
      </c>
      <c r="G117" s="28" t="s">
        <v>11577</v>
      </c>
      <c r="H117" s="28" t="s">
        <v>11622</v>
      </c>
      <c r="I117" s="28" t="s">
        <v>11667</v>
      </c>
      <c r="J117" s="28" t="s">
        <v>11580</v>
      </c>
      <c r="K117" s="28" t="s">
        <v>11672</v>
      </c>
    </row>
    <row r="118" ht="15.75" customHeight="1">
      <c r="A118" s="34" t="s">
        <v>8011</v>
      </c>
      <c r="B118" s="31" t="s">
        <v>11573</v>
      </c>
      <c r="C118" s="28" t="s">
        <v>11673</v>
      </c>
      <c r="D118" s="28" t="s">
        <v>8739</v>
      </c>
      <c r="E118" s="28" t="s">
        <v>11674</v>
      </c>
      <c r="F118" s="28" t="s">
        <v>11576</v>
      </c>
      <c r="G118" s="28" t="s">
        <v>11577</v>
      </c>
      <c r="H118" s="28" t="s">
        <v>11675</v>
      </c>
      <c r="I118" s="28" t="s">
        <v>11676</v>
      </c>
      <c r="J118" s="28" t="s">
        <v>11580</v>
      </c>
      <c r="K118" s="28" t="s">
        <v>11677</v>
      </c>
    </row>
    <row r="119" ht="15.75" customHeight="1">
      <c r="A119" s="34" t="s">
        <v>8011</v>
      </c>
      <c r="B119" s="31" t="s">
        <v>11573</v>
      </c>
      <c r="C119" s="28" t="s">
        <v>11678</v>
      </c>
      <c r="D119" s="28" t="s">
        <v>8739</v>
      </c>
      <c r="E119" s="28" t="s">
        <v>11674</v>
      </c>
      <c r="F119" s="28" t="s">
        <v>11576</v>
      </c>
      <c r="G119" s="28" t="s">
        <v>11577</v>
      </c>
      <c r="H119" s="28" t="s">
        <v>11675</v>
      </c>
      <c r="I119" s="28" t="s">
        <v>11676</v>
      </c>
      <c r="J119" s="28" t="s">
        <v>11580</v>
      </c>
      <c r="K119" s="28" t="s">
        <v>11679</v>
      </c>
    </row>
    <row r="120" ht="15.75" customHeight="1">
      <c r="A120" s="34" t="s">
        <v>8011</v>
      </c>
      <c r="B120" s="31" t="s">
        <v>11573</v>
      </c>
      <c r="C120" s="28" t="s">
        <v>11680</v>
      </c>
      <c r="D120" s="28" t="s">
        <v>8739</v>
      </c>
      <c r="E120" s="28" t="s">
        <v>11674</v>
      </c>
      <c r="F120" s="28" t="s">
        <v>11576</v>
      </c>
      <c r="G120" s="28" t="s">
        <v>11577</v>
      </c>
      <c r="H120" s="28" t="s">
        <v>11675</v>
      </c>
      <c r="I120" s="28" t="s">
        <v>11676</v>
      </c>
      <c r="J120" s="28" t="s">
        <v>11580</v>
      </c>
      <c r="K120" s="28" t="s">
        <v>11681</v>
      </c>
    </row>
    <row r="121" ht="15.75" customHeight="1">
      <c r="A121" s="34" t="s">
        <v>8011</v>
      </c>
      <c r="B121" s="31" t="s">
        <v>11573</v>
      </c>
      <c r="C121" s="28" t="s">
        <v>11682</v>
      </c>
      <c r="D121" s="28" t="s">
        <v>8739</v>
      </c>
      <c r="E121" s="28" t="s">
        <v>11674</v>
      </c>
      <c r="F121" s="28" t="s">
        <v>11576</v>
      </c>
      <c r="G121" s="28" t="s">
        <v>11577</v>
      </c>
      <c r="H121" s="28" t="s">
        <v>11675</v>
      </c>
      <c r="I121" s="28" t="s">
        <v>11676</v>
      </c>
      <c r="J121" s="28" t="s">
        <v>11580</v>
      </c>
      <c r="K121" s="28" t="s">
        <v>11683</v>
      </c>
    </row>
    <row r="122" ht="15.75" customHeight="1">
      <c r="A122" s="34" t="s">
        <v>8011</v>
      </c>
      <c r="B122" s="31" t="s">
        <v>11573</v>
      </c>
      <c r="C122" s="28" t="s">
        <v>11684</v>
      </c>
      <c r="D122" s="28" t="s">
        <v>8739</v>
      </c>
      <c r="E122" s="28" t="s">
        <v>11685</v>
      </c>
      <c r="F122" s="28" t="s">
        <v>11576</v>
      </c>
      <c r="G122" s="28" t="s">
        <v>11577</v>
      </c>
      <c r="H122" s="28" t="s">
        <v>11675</v>
      </c>
      <c r="I122" s="28" t="s">
        <v>11686</v>
      </c>
      <c r="J122" s="28" t="s">
        <v>11580</v>
      </c>
      <c r="K122" s="28" t="s">
        <v>11687</v>
      </c>
    </row>
    <row r="123" ht="15.75" customHeight="1">
      <c r="A123" s="34" t="s">
        <v>8011</v>
      </c>
      <c r="B123" s="31" t="s">
        <v>11573</v>
      </c>
      <c r="C123" s="28" t="s">
        <v>11688</v>
      </c>
      <c r="D123" s="28" t="s">
        <v>8739</v>
      </c>
      <c r="E123" s="28" t="s">
        <v>11685</v>
      </c>
      <c r="F123" s="28" t="s">
        <v>11576</v>
      </c>
      <c r="G123" s="28" t="s">
        <v>11577</v>
      </c>
      <c r="H123" s="28" t="s">
        <v>11675</v>
      </c>
      <c r="I123" s="28" t="s">
        <v>11686</v>
      </c>
      <c r="J123" s="28" t="s">
        <v>11580</v>
      </c>
      <c r="K123" s="28" t="s">
        <v>11689</v>
      </c>
    </row>
    <row r="124" ht="15.75" customHeight="1">
      <c r="A124" s="34" t="s">
        <v>8011</v>
      </c>
      <c r="B124" s="31" t="s">
        <v>11573</v>
      </c>
      <c r="C124" s="28" t="s">
        <v>11690</v>
      </c>
      <c r="D124" s="28" t="s">
        <v>8739</v>
      </c>
      <c r="E124" s="28" t="s">
        <v>11685</v>
      </c>
      <c r="F124" s="28" t="s">
        <v>11576</v>
      </c>
      <c r="G124" s="28" t="s">
        <v>11577</v>
      </c>
      <c r="H124" s="28" t="s">
        <v>11675</v>
      </c>
      <c r="I124" s="28" t="s">
        <v>11686</v>
      </c>
      <c r="J124" s="28" t="s">
        <v>11580</v>
      </c>
      <c r="K124" s="28" t="s">
        <v>11691</v>
      </c>
    </row>
    <row r="125" ht="15.75" customHeight="1">
      <c r="A125" s="34" t="s">
        <v>8011</v>
      </c>
      <c r="B125" s="31" t="s">
        <v>11573</v>
      </c>
      <c r="C125" s="28" t="s">
        <v>11692</v>
      </c>
      <c r="D125" s="28" t="s">
        <v>8739</v>
      </c>
      <c r="E125" s="28" t="s">
        <v>11693</v>
      </c>
      <c r="F125" s="28" t="s">
        <v>11576</v>
      </c>
      <c r="G125" s="28" t="s">
        <v>11577</v>
      </c>
      <c r="H125" s="28" t="s">
        <v>11694</v>
      </c>
      <c r="I125" s="28" t="s">
        <v>11695</v>
      </c>
      <c r="J125" s="28" t="s">
        <v>11580</v>
      </c>
      <c r="K125" s="28" t="s">
        <v>11696</v>
      </c>
    </row>
    <row r="126" ht="15.75" customHeight="1">
      <c r="A126" s="34" t="s">
        <v>8011</v>
      </c>
      <c r="B126" s="31" t="s">
        <v>11573</v>
      </c>
      <c r="C126" s="28" t="s">
        <v>11697</v>
      </c>
      <c r="D126" s="28" t="s">
        <v>8739</v>
      </c>
      <c r="E126" s="28" t="s">
        <v>11693</v>
      </c>
      <c r="F126" s="28" t="s">
        <v>11576</v>
      </c>
      <c r="G126" s="28" t="s">
        <v>11577</v>
      </c>
      <c r="H126" s="28" t="s">
        <v>11694</v>
      </c>
      <c r="I126" s="28" t="s">
        <v>11695</v>
      </c>
      <c r="J126" s="28" t="s">
        <v>11580</v>
      </c>
      <c r="K126" s="28" t="s">
        <v>11698</v>
      </c>
    </row>
    <row r="127" ht="15.75" customHeight="1">
      <c r="A127" s="34" t="s">
        <v>8011</v>
      </c>
      <c r="B127" s="31" t="s">
        <v>11573</v>
      </c>
      <c r="C127" s="28" t="s">
        <v>11699</v>
      </c>
      <c r="D127" s="28" t="s">
        <v>8739</v>
      </c>
      <c r="E127" s="28" t="s">
        <v>11693</v>
      </c>
      <c r="F127" s="28" t="s">
        <v>11576</v>
      </c>
      <c r="G127" s="28" t="s">
        <v>11577</v>
      </c>
      <c r="H127" s="28" t="s">
        <v>11694</v>
      </c>
      <c r="I127" s="28" t="s">
        <v>11695</v>
      </c>
      <c r="J127" s="28" t="s">
        <v>11580</v>
      </c>
      <c r="K127" s="28" t="s">
        <v>11700</v>
      </c>
    </row>
    <row r="128" ht="15.75" customHeight="1">
      <c r="A128" s="34" t="s">
        <v>8011</v>
      </c>
      <c r="B128" s="31" t="s">
        <v>11573</v>
      </c>
      <c r="C128" s="28" t="s">
        <v>11701</v>
      </c>
      <c r="D128" s="28" t="s">
        <v>8739</v>
      </c>
      <c r="E128" s="28" t="s">
        <v>11702</v>
      </c>
      <c r="F128" s="28" t="s">
        <v>11576</v>
      </c>
      <c r="G128" s="28" t="s">
        <v>11577</v>
      </c>
      <c r="H128" s="28" t="s">
        <v>11694</v>
      </c>
      <c r="I128" s="28" t="s">
        <v>11703</v>
      </c>
      <c r="J128" s="28" t="s">
        <v>11580</v>
      </c>
      <c r="K128" s="28" t="s">
        <v>11704</v>
      </c>
    </row>
    <row r="129" ht="15.75" customHeight="1">
      <c r="A129" s="34" t="s">
        <v>8011</v>
      </c>
      <c r="B129" s="31" t="s">
        <v>11573</v>
      </c>
      <c r="C129" s="28" t="s">
        <v>11705</v>
      </c>
      <c r="D129" s="28" t="s">
        <v>8739</v>
      </c>
      <c r="E129" s="28" t="s">
        <v>11706</v>
      </c>
      <c r="F129" s="28" t="s">
        <v>11576</v>
      </c>
      <c r="G129" s="28" t="s">
        <v>11577</v>
      </c>
      <c r="H129" s="28" t="s">
        <v>11694</v>
      </c>
      <c r="I129" s="28" t="s">
        <v>11707</v>
      </c>
      <c r="J129" s="28" t="s">
        <v>11580</v>
      </c>
      <c r="K129" s="28" t="s">
        <v>11708</v>
      </c>
    </row>
    <row r="130" ht="15.75" customHeight="1">
      <c r="A130" s="34" t="s">
        <v>8011</v>
      </c>
      <c r="B130" s="31" t="s">
        <v>11573</v>
      </c>
      <c r="C130" s="28" t="s">
        <v>11709</v>
      </c>
      <c r="D130" s="28" t="s">
        <v>8739</v>
      </c>
      <c r="E130" s="28" t="s">
        <v>11710</v>
      </c>
      <c r="F130" s="28" t="s">
        <v>11576</v>
      </c>
      <c r="G130" s="28" t="s">
        <v>11577</v>
      </c>
      <c r="H130" s="28" t="s">
        <v>11694</v>
      </c>
      <c r="I130" s="28" t="s">
        <v>11711</v>
      </c>
      <c r="J130" s="28" t="s">
        <v>11580</v>
      </c>
      <c r="K130" s="28" t="s">
        <v>11712</v>
      </c>
    </row>
    <row r="131" ht="15.75" customHeight="1">
      <c r="A131" s="34" t="s">
        <v>8011</v>
      </c>
      <c r="B131" s="31" t="s">
        <v>11573</v>
      </c>
      <c r="C131" s="28" t="s">
        <v>11713</v>
      </c>
      <c r="D131" s="28" t="s">
        <v>8739</v>
      </c>
      <c r="E131" s="28" t="s">
        <v>11710</v>
      </c>
      <c r="F131" s="28" t="s">
        <v>11576</v>
      </c>
      <c r="G131" s="28" t="s">
        <v>11577</v>
      </c>
      <c r="H131" s="28" t="s">
        <v>11694</v>
      </c>
      <c r="I131" s="28" t="s">
        <v>11711</v>
      </c>
      <c r="J131" s="28" t="s">
        <v>11580</v>
      </c>
      <c r="K131" s="28" t="s">
        <v>11714</v>
      </c>
    </row>
    <row r="132" ht="15.75" customHeight="1">
      <c r="A132" s="34" t="s">
        <v>8011</v>
      </c>
      <c r="B132" s="31" t="s">
        <v>11573</v>
      </c>
      <c r="C132" s="28" t="s">
        <v>11715</v>
      </c>
      <c r="D132" s="28" t="s">
        <v>8739</v>
      </c>
      <c r="E132" s="28" t="s">
        <v>11716</v>
      </c>
      <c r="F132" s="28" t="s">
        <v>11576</v>
      </c>
      <c r="G132" s="28" t="s">
        <v>11577</v>
      </c>
      <c r="H132" s="28" t="s">
        <v>11717</v>
      </c>
      <c r="I132" s="28" t="s">
        <v>11718</v>
      </c>
      <c r="J132" s="28" t="s">
        <v>11580</v>
      </c>
      <c r="K132" s="28" t="s">
        <v>11719</v>
      </c>
    </row>
    <row r="133" ht="15.75" customHeight="1">
      <c r="A133" s="34" t="s">
        <v>8011</v>
      </c>
      <c r="B133" s="31" t="s">
        <v>11573</v>
      </c>
      <c r="C133" s="28" t="s">
        <v>11720</v>
      </c>
      <c r="D133" s="28" t="s">
        <v>8739</v>
      </c>
      <c r="E133" s="28" t="s">
        <v>11716</v>
      </c>
      <c r="F133" s="28" t="s">
        <v>11576</v>
      </c>
      <c r="G133" s="28" t="s">
        <v>11577</v>
      </c>
      <c r="H133" s="28" t="s">
        <v>11717</v>
      </c>
      <c r="I133" s="28" t="s">
        <v>11718</v>
      </c>
      <c r="J133" s="28" t="s">
        <v>11580</v>
      </c>
      <c r="K133" s="28" t="s">
        <v>11721</v>
      </c>
    </row>
    <row r="134" ht="15.75" customHeight="1">
      <c r="A134" s="34" t="s">
        <v>8011</v>
      </c>
      <c r="B134" s="31" t="s">
        <v>11573</v>
      </c>
      <c r="C134" s="28" t="s">
        <v>11722</v>
      </c>
      <c r="D134" s="28" t="s">
        <v>8739</v>
      </c>
      <c r="E134" s="28" t="s">
        <v>11716</v>
      </c>
      <c r="F134" s="28" t="s">
        <v>11576</v>
      </c>
      <c r="G134" s="28" t="s">
        <v>11577</v>
      </c>
      <c r="H134" s="28" t="s">
        <v>11717</v>
      </c>
      <c r="I134" s="28" t="s">
        <v>11718</v>
      </c>
      <c r="J134" s="28" t="s">
        <v>11580</v>
      </c>
      <c r="K134" s="28" t="s">
        <v>11723</v>
      </c>
    </row>
    <row r="135" ht="15.75" customHeight="1">
      <c r="A135" s="34" t="s">
        <v>8011</v>
      </c>
      <c r="B135" s="31" t="s">
        <v>11573</v>
      </c>
      <c r="C135" s="28" t="s">
        <v>11724</v>
      </c>
      <c r="D135" s="28" t="s">
        <v>8739</v>
      </c>
      <c r="E135" s="28" t="s">
        <v>11716</v>
      </c>
      <c r="F135" s="28" t="s">
        <v>11576</v>
      </c>
      <c r="G135" s="28" t="s">
        <v>11577</v>
      </c>
      <c r="H135" s="28" t="s">
        <v>11717</v>
      </c>
      <c r="I135" s="28" t="s">
        <v>11718</v>
      </c>
      <c r="J135" s="28" t="s">
        <v>11580</v>
      </c>
      <c r="K135" s="28" t="s">
        <v>11725</v>
      </c>
    </row>
    <row r="136" ht="15.75" customHeight="1">
      <c r="A136" s="34" t="s">
        <v>8011</v>
      </c>
      <c r="B136" s="31" t="s">
        <v>11573</v>
      </c>
      <c r="C136" s="28" t="s">
        <v>11726</v>
      </c>
      <c r="D136" s="28" t="s">
        <v>8739</v>
      </c>
      <c r="E136" s="28" t="s">
        <v>11727</v>
      </c>
      <c r="F136" s="28" t="s">
        <v>11576</v>
      </c>
      <c r="G136" s="28" t="s">
        <v>11577</v>
      </c>
      <c r="H136" s="28" t="s">
        <v>11717</v>
      </c>
      <c r="I136" s="28" t="s">
        <v>11728</v>
      </c>
      <c r="J136" s="28" t="s">
        <v>11580</v>
      </c>
      <c r="K136" s="28" t="s">
        <v>11729</v>
      </c>
    </row>
    <row r="137" ht="15.75" customHeight="1">
      <c r="A137" s="34" t="s">
        <v>8011</v>
      </c>
      <c r="B137" s="31" t="s">
        <v>11573</v>
      </c>
      <c r="C137" s="28" t="s">
        <v>11730</v>
      </c>
      <c r="D137" s="28" t="s">
        <v>8739</v>
      </c>
      <c r="E137" s="28" t="s">
        <v>11727</v>
      </c>
      <c r="F137" s="28" t="s">
        <v>11576</v>
      </c>
      <c r="G137" s="28" t="s">
        <v>11577</v>
      </c>
      <c r="H137" s="28" t="s">
        <v>11717</v>
      </c>
      <c r="I137" s="28" t="s">
        <v>11728</v>
      </c>
      <c r="J137" s="28" t="s">
        <v>11580</v>
      </c>
      <c r="K137" s="28" t="s">
        <v>11731</v>
      </c>
    </row>
    <row r="138" ht="15.75" customHeight="1">
      <c r="A138" s="34" t="s">
        <v>8011</v>
      </c>
      <c r="B138" s="31" t="s">
        <v>11573</v>
      </c>
      <c r="C138" s="28" t="s">
        <v>11732</v>
      </c>
      <c r="D138" s="28" t="s">
        <v>8739</v>
      </c>
      <c r="E138" s="28" t="s">
        <v>11727</v>
      </c>
      <c r="F138" s="28" t="s">
        <v>11576</v>
      </c>
      <c r="G138" s="28" t="s">
        <v>11577</v>
      </c>
      <c r="H138" s="28" t="s">
        <v>11717</v>
      </c>
      <c r="I138" s="28" t="s">
        <v>11728</v>
      </c>
      <c r="J138" s="28" t="s">
        <v>11580</v>
      </c>
      <c r="K138" s="28" t="s">
        <v>11733</v>
      </c>
    </row>
    <row r="139" ht="15.75" customHeight="1">
      <c r="A139" s="34" t="s">
        <v>8011</v>
      </c>
      <c r="B139" s="31" t="s">
        <v>11573</v>
      </c>
      <c r="C139" s="28" t="s">
        <v>11734</v>
      </c>
      <c r="D139" s="28" t="s">
        <v>8739</v>
      </c>
      <c r="E139" s="28" t="s">
        <v>11735</v>
      </c>
      <c r="F139" s="28" t="s">
        <v>11576</v>
      </c>
      <c r="G139" s="28" t="s">
        <v>11577</v>
      </c>
      <c r="H139" s="28" t="s">
        <v>11717</v>
      </c>
      <c r="I139" s="28" t="s">
        <v>11736</v>
      </c>
      <c r="J139" s="28" t="s">
        <v>11580</v>
      </c>
      <c r="K139" s="28" t="s">
        <v>11737</v>
      </c>
    </row>
    <row r="140" ht="15.75" customHeight="1">
      <c r="A140" s="34" t="s">
        <v>8011</v>
      </c>
      <c r="B140" s="31" t="s">
        <v>11573</v>
      </c>
      <c r="C140" s="28" t="s">
        <v>11738</v>
      </c>
      <c r="D140" s="28" t="s">
        <v>8739</v>
      </c>
      <c r="E140" s="28" t="s">
        <v>11735</v>
      </c>
      <c r="F140" s="28" t="s">
        <v>11576</v>
      </c>
      <c r="G140" s="28" t="s">
        <v>11577</v>
      </c>
      <c r="H140" s="28" t="s">
        <v>11717</v>
      </c>
      <c r="I140" s="28" t="s">
        <v>11736</v>
      </c>
      <c r="J140" s="28" t="s">
        <v>11580</v>
      </c>
      <c r="K140" s="28" t="s">
        <v>11739</v>
      </c>
    </row>
    <row r="141" ht="15.75" customHeight="1">
      <c r="A141" s="34" t="s">
        <v>8011</v>
      </c>
      <c r="B141" s="31" t="s">
        <v>11573</v>
      </c>
      <c r="C141" s="28" t="s">
        <v>11740</v>
      </c>
      <c r="D141" s="28" t="s">
        <v>8739</v>
      </c>
      <c r="E141" s="28" t="s">
        <v>11735</v>
      </c>
      <c r="F141" s="28" t="s">
        <v>11576</v>
      </c>
      <c r="G141" s="28" t="s">
        <v>11577</v>
      </c>
      <c r="H141" s="28" t="s">
        <v>11717</v>
      </c>
      <c r="I141" s="28" t="s">
        <v>11736</v>
      </c>
      <c r="J141" s="28" t="s">
        <v>11580</v>
      </c>
      <c r="K141" s="28" t="s">
        <v>11741</v>
      </c>
    </row>
    <row r="142" ht="15.75" customHeight="1">
      <c r="A142" s="34" t="s">
        <v>8011</v>
      </c>
      <c r="B142" s="31" t="s">
        <v>11573</v>
      </c>
      <c r="C142" s="28" t="s">
        <v>11742</v>
      </c>
      <c r="D142" s="28" t="s">
        <v>8739</v>
      </c>
      <c r="E142" s="28" t="s">
        <v>11735</v>
      </c>
      <c r="F142" s="28" t="s">
        <v>11576</v>
      </c>
      <c r="G142" s="28" t="s">
        <v>11577</v>
      </c>
      <c r="H142" s="28" t="s">
        <v>11717</v>
      </c>
      <c r="I142" s="28" t="s">
        <v>11736</v>
      </c>
      <c r="J142" s="28" t="s">
        <v>11580</v>
      </c>
      <c r="K142" s="28" t="s">
        <v>11743</v>
      </c>
    </row>
    <row r="143" ht="15.75" customHeight="1">
      <c r="A143" s="34" t="s">
        <v>8011</v>
      </c>
      <c r="B143" s="31" t="s">
        <v>11573</v>
      </c>
      <c r="C143" s="28" t="s">
        <v>11744</v>
      </c>
      <c r="D143" s="28" t="s">
        <v>8739</v>
      </c>
      <c r="E143" s="28" t="s">
        <v>11745</v>
      </c>
      <c r="F143" s="28" t="s">
        <v>11576</v>
      </c>
      <c r="G143" s="28" t="s">
        <v>11577</v>
      </c>
      <c r="H143" s="28" t="s">
        <v>11717</v>
      </c>
      <c r="I143" s="28" t="s">
        <v>11746</v>
      </c>
      <c r="J143" s="28" t="s">
        <v>11580</v>
      </c>
      <c r="K143" s="28" t="s">
        <v>11747</v>
      </c>
    </row>
    <row r="144" ht="15.75" customHeight="1">
      <c r="A144" s="34" t="s">
        <v>8011</v>
      </c>
      <c r="B144" s="31" t="s">
        <v>11573</v>
      </c>
      <c r="C144" s="28" t="s">
        <v>11748</v>
      </c>
      <c r="D144" s="28" t="s">
        <v>8739</v>
      </c>
      <c r="E144" s="28" t="s">
        <v>11745</v>
      </c>
      <c r="F144" s="28" t="s">
        <v>11576</v>
      </c>
      <c r="G144" s="28" t="s">
        <v>11577</v>
      </c>
      <c r="H144" s="28" t="s">
        <v>11717</v>
      </c>
      <c r="I144" s="28" t="s">
        <v>11746</v>
      </c>
      <c r="J144" s="28" t="s">
        <v>11580</v>
      </c>
      <c r="K144" s="28" t="s">
        <v>11749</v>
      </c>
    </row>
    <row r="145" ht="15.75" customHeight="1">
      <c r="A145" s="34" t="s">
        <v>8011</v>
      </c>
      <c r="B145" s="31" t="s">
        <v>11573</v>
      </c>
      <c r="C145" s="28" t="s">
        <v>11750</v>
      </c>
      <c r="D145" s="28" t="s">
        <v>8739</v>
      </c>
      <c r="E145" s="28" t="s">
        <v>11751</v>
      </c>
      <c r="F145" s="28" t="s">
        <v>11576</v>
      </c>
      <c r="G145" s="28" t="s">
        <v>11577</v>
      </c>
      <c r="H145" s="28" t="s">
        <v>11752</v>
      </c>
      <c r="I145" s="28" t="s">
        <v>11753</v>
      </c>
      <c r="J145" s="28" t="s">
        <v>11580</v>
      </c>
      <c r="K145" s="28" t="s">
        <v>11754</v>
      </c>
    </row>
    <row r="146" ht="15.75" customHeight="1">
      <c r="A146" s="34" t="s">
        <v>8011</v>
      </c>
      <c r="B146" s="31" t="s">
        <v>11573</v>
      </c>
      <c r="C146" s="28" t="s">
        <v>11755</v>
      </c>
      <c r="D146" s="28" t="s">
        <v>8739</v>
      </c>
      <c r="E146" s="28" t="s">
        <v>11751</v>
      </c>
      <c r="F146" s="28" t="s">
        <v>11576</v>
      </c>
      <c r="G146" s="28" t="s">
        <v>11577</v>
      </c>
      <c r="H146" s="28" t="s">
        <v>11752</v>
      </c>
      <c r="I146" s="28" t="s">
        <v>11753</v>
      </c>
      <c r="J146" s="28" t="s">
        <v>11580</v>
      </c>
      <c r="K146" s="28" t="s">
        <v>11756</v>
      </c>
    </row>
    <row r="147" ht="15.75" customHeight="1">
      <c r="A147" s="34" t="s">
        <v>8011</v>
      </c>
      <c r="B147" s="31" t="s">
        <v>11573</v>
      </c>
      <c r="C147" s="28" t="s">
        <v>11757</v>
      </c>
      <c r="D147" s="28" t="s">
        <v>8739</v>
      </c>
      <c r="E147" s="28" t="s">
        <v>11751</v>
      </c>
      <c r="F147" s="28" t="s">
        <v>11576</v>
      </c>
      <c r="G147" s="28" t="s">
        <v>11577</v>
      </c>
      <c r="H147" s="28" t="s">
        <v>11752</v>
      </c>
      <c r="I147" s="28" t="s">
        <v>11753</v>
      </c>
      <c r="J147" s="28" t="s">
        <v>11580</v>
      </c>
      <c r="K147" s="28" t="s">
        <v>11758</v>
      </c>
    </row>
    <row r="148" ht="15.75" customHeight="1">
      <c r="A148" s="34" t="s">
        <v>8011</v>
      </c>
      <c r="B148" s="31" t="s">
        <v>11573</v>
      </c>
      <c r="C148" s="28" t="s">
        <v>11759</v>
      </c>
      <c r="D148" s="28" t="s">
        <v>8739</v>
      </c>
      <c r="E148" s="28" t="s">
        <v>11751</v>
      </c>
      <c r="F148" s="28" t="s">
        <v>11576</v>
      </c>
      <c r="G148" s="28" t="s">
        <v>11577</v>
      </c>
      <c r="H148" s="28" t="s">
        <v>11752</v>
      </c>
      <c r="I148" s="28" t="s">
        <v>11753</v>
      </c>
      <c r="J148" s="28" t="s">
        <v>11580</v>
      </c>
      <c r="K148" s="28" t="s">
        <v>11760</v>
      </c>
    </row>
    <row r="149" ht="15.75" customHeight="1">
      <c r="A149" s="34" t="s">
        <v>8011</v>
      </c>
      <c r="B149" s="31" t="s">
        <v>11573</v>
      </c>
      <c r="C149" s="28" t="s">
        <v>11761</v>
      </c>
      <c r="D149" s="28" t="s">
        <v>8739</v>
      </c>
      <c r="E149" s="28" t="s">
        <v>11762</v>
      </c>
      <c r="F149" s="28" t="s">
        <v>11576</v>
      </c>
      <c r="G149" s="28" t="s">
        <v>11577</v>
      </c>
      <c r="H149" s="28" t="s">
        <v>11752</v>
      </c>
      <c r="I149" s="28" t="s">
        <v>11763</v>
      </c>
      <c r="J149" s="28" t="s">
        <v>11580</v>
      </c>
      <c r="K149" s="28" t="s">
        <v>11764</v>
      </c>
    </row>
    <row r="150" ht="15.75" customHeight="1">
      <c r="A150" s="34" t="s">
        <v>8011</v>
      </c>
      <c r="B150" s="31" t="s">
        <v>11573</v>
      </c>
      <c r="C150" s="28" t="s">
        <v>11765</v>
      </c>
      <c r="D150" s="28" t="s">
        <v>8739</v>
      </c>
      <c r="E150" s="28" t="s">
        <v>11762</v>
      </c>
      <c r="F150" s="28" t="s">
        <v>11576</v>
      </c>
      <c r="G150" s="28" t="s">
        <v>11577</v>
      </c>
      <c r="H150" s="28" t="s">
        <v>11752</v>
      </c>
      <c r="I150" s="28" t="s">
        <v>11763</v>
      </c>
      <c r="J150" s="28" t="s">
        <v>11580</v>
      </c>
      <c r="K150" s="28" t="s">
        <v>11766</v>
      </c>
    </row>
    <row r="151" ht="15.75" customHeight="1">
      <c r="A151" s="34" t="s">
        <v>8011</v>
      </c>
      <c r="B151" s="31" t="s">
        <v>11573</v>
      </c>
      <c r="C151" s="28" t="s">
        <v>11767</v>
      </c>
      <c r="D151" s="28" t="s">
        <v>8739</v>
      </c>
      <c r="E151" s="28" t="s">
        <v>11762</v>
      </c>
      <c r="F151" s="28" t="s">
        <v>11576</v>
      </c>
      <c r="G151" s="28" t="s">
        <v>11577</v>
      </c>
      <c r="H151" s="28" t="s">
        <v>11752</v>
      </c>
      <c r="I151" s="28" t="s">
        <v>11763</v>
      </c>
      <c r="J151" s="28" t="s">
        <v>11580</v>
      </c>
      <c r="K151" s="28" t="s">
        <v>11768</v>
      </c>
    </row>
    <row r="152" ht="15.75" customHeight="1">
      <c r="A152" s="34" t="s">
        <v>8011</v>
      </c>
      <c r="B152" s="31" t="s">
        <v>11573</v>
      </c>
      <c r="C152" s="28" t="s">
        <v>11769</v>
      </c>
      <c r="D152" s="28" t="s">
        <v>8739</v>
      </c>
      <c r="E152" s="28" t="s">
        <v>11762</v>
      </c>
      <c r="F152" s="28" t="s">
        <v>11576</v>
      </c>
      <c r="G152" s="28" t="s">
        <v>11577</v>
      </c>
      <c r="H152" s="28" t="s">
        <v>11752</v>
      </c>
      <c r="I152" s="28" t="s">
        <v>11763</v>
      </c>
      <c r="J152" s="28" t="s">
        <v>11580</v>
      </c>
      <c r="K152" s="28" t="s">
        <v>11770</v>
      </c>
    </row>
    <row r="153" ht="15.75" customHeight="1">
      <c r="A153" s="34" t="s">
        <v>8011</v>
      </c>
      <c r="B153" s="31" t="s">
        <v>11573</v>
      </c>
      <c r="C153" s="28" t="s">
        <v>11771</v>
      </c>
      <c r="D153" s="28" t="s">
        <v>8739</v>
      </c>
      <c r="E153" s="28" t="s">
        <v>11772</v>
      </c>
      <c r="F153" s="28" t="s">
        <v>11576</v>
      </c>
      <c r="G153" s="28" t="s">
        <v>11577</v>
      </c>
      <c r="H153" s="28" t="s">
        <v>11752</v>
      </c>
      <c r="I153" s="28" t="s">
        <v>11773</v>
      </c>
      <c r="J153" s="28" t="s">
        <v>11580</v>
      </c>
      <c r="K153" s="28" t="s">
        <v>11774</v>
      </c>
    </row>
    <row r="154" ht="15.75" customHeight="1">
      <c r="A154" s="34" t="s">
        <v>8011</v>
      </c>
      <c r="B154" s="31" t="s">
        <v>11573</v>
      </c>
      <c r="C154" s="28" t="s">
        <v>11775</v>
      </c>
      <c r="D154" s="28" t="s">
        <v>8739</v>
      </c>
      <c r="E154" s="28" t="s">
        <v>11776</v>
      </c>
      <c r="F154" s="28" t="s">
        <v>11576</v>
      </c>
      <c r="G154" s="28" t="s">
        <v>11577</v>
      </c>
      <c r="H154" s="28" t="s">
        <v>11777</v>
      </c>
      <c r="I154" s="28" t="s">
        <v>11778</v>
      </c>
      <c r="J154" s="28" t="s">
        <v>11580</v>
      </c>
      <c r="K154" s="28" t="s">
        <v>11779</v>
      </c>
    </row>
    <row r="155" ht="15.75" customHeight="1">
      <c r="A155" s="34" t="s">
        <v>8011</v>
      </c>
      <c r="B155" s="31" t="s">
        <v>11573</v>
      </c>
      <c r="C155" s="28" t="s">
        <v>11780</v>
      </c>
      <c r="D155" s="28" t="s">
        <v>8739</v>
      </c>
      <c r="E155" s="28" t="s">
        <v>11776</v>
      </c>
      <c r="F155" s="28" t="s">
        <v>11576</v>
      </c>
      <c r="G155" s="28" t="s">
        <v>11577</v>
      </c>
      <c r="H155" s="28" t="s">
        <v>11777</v>
      </c>
      <c r="I155" s="28" t="s">
        <v>11778</v>
      </c>
      <c r="J155" s="28" t="s">
        <v>11580</v>
      </c>
      <c r="K155" s="28" t="s">
        <v>11781</v>
      </c>
    </row>
    <row r="156" ht="15.75" customHeight="1">
      <c r="A156" s="34" t="s">
        <v>8011</v>
      </c>
      <c r="B156" s="31" t="s">
        <v>11573</v>
      </c>
      <c r="C156" s="28" t="s">
        <v>11782</v>
      </c>
      <c r="D156" s="28" t="s">
        <v>8739</v>
      </c>
      <c r="E156" s="28" t="s">
        <v>11776</v>
      </c>
      <c r="F156" s="28" t="s">
        <v>11576</v>
      </c>
      <c r="G156" s="28" t="s">
        <v>11577</v>
      </c>
      <c r="H156" s="28" t="s">
        <v>11777</v>
      </c>
      <c r="I156" s="28" t="s">
        <v>11778</v>
      </c>
      <c r="J156" s="28" t="s">
        <v>11580</v>
      </c>
      <c r="K156" s="28" t="s">
        <v>11783</v>
      </c>
    </row>
    <row r="157" ht="15.75" customHeight="1">
      <c r="A157" s="34" t="s">
        <v>8011</v>
      </c>
      <c r="B157" s="31" t="s">
        <v>11573</v>
      </c>
      <c r="C157" s="28" t="s">
        <v>11784</v>
      </c>
      <c r="D157" s="28" t="s">
        <v>8739</v>
      </c>
      <c r="E157" s="28" t="s">
        <v>11785</v>
      </c>
      <c r="F157" s="28" t="s">
        <v>11576</v>
      </c>
      <c r="G157" s="28" t="s">
        <v>11577</v>
      </c>
      <c r="H157" s="28" t="s">
        <v>11777</v>
      </c>
      <c r="I157" s="28" t="s">
        <v>11786</v>
      </c>
      <c r="J157" s="28" t="s">
        <v>11580</v>
      </c>
      <c r="K157" s="28" t="s">
        <v>11787</v>
      </c>
    </row>
    <row r="158" ht="15.75" customHeight="1">
      <c r="A158" s="34" t="s">
        <v>8011</v>
      </c>
      <c r="B158" s="31" t="s">
        <v>11573</v>
      </c>
      <c r="C158" s="28" t="s">
        <v>11788</v>
      </c>
      <c r="D158" s="28" t="s">
        <v>8739</v>
      </c>
      <c r="E158" s="28" t="s">
        <v>11785</v>
      </c>
      <c r="F158" s="28" t="s">
        <v>11576</v>
      </c>
      <c r="G158" s="28" t="s">
        <v>11577</v>
      </c>
      <c r="H158" s="28" t="s">
        <v>11777</v>
      </c>
      <c r="I158" s="28" t="s">
        <v>11786</v>
      </c>
      <c r="J158" s="28" t="s">
        <v>11580</v>
      </c>
      <c r="K158" s="28" t="s">
        <v>11789</v>
      </c>
    </row>
    <row r="159" ht="15.75" customHeight="1">
      <c r="A159" s="34" t="s">
        <v>8011</v>
      </c>
      <c r="B159" s="31" t="s">
        <v>11573</v>
      </c>
      <c r="C159" s="28" t="s">
        <v>11790</v>
      </c>
      <c r="D159" s="28" t="s">
        <v>8739</v>
      </c>
      <c r="E159" s="28" t="s">
        <v>11785</v>
      </c>
      <c r="F159" s="28" t="s">
        <v>11576</v>
      </c>
      <c r="G159" s="28" t="s">
        <v>11577</v>
      </c>
      <c r="H159" s="28" t="s">
        <v>11777</v>
      </c>
      <c r="I159" s="28" t="s">
        <v>11786</v>
      </c>
      <c r="J159" s="28" t="s">
        <v>11580</v>
      </c>
      <c r="K159" s="28" t="s">
        <v>11791</v>
      </c>
    </row>
    <row r="160" ht="15.75" customHeight="1">
      <c r="A160" s="34" t="s">
        <v>8011</v>
      </c>
      <c r="B160" s="31" t="s">
        <v>11573</v>
      </c>
      <c r="C160" s="28" t="s">
        <v>11792</v>
      </c>
      <c r="D160" s="28" t="s">
        <v>8739</v>
      </c>
      <c r="E160" s="28" t="s">
        <v>11785</v>
      </c>
      <c r="F160" s="28" t="s">
        <v>11576</v>
      </c>
      <c r="G160" s="28" t="s">
        <v>11577</v>
      </c>
      <c r="H160" s="28" t="s">
        <v>11777</v>
      </c>
      <c r="I160" s="28" t="s">
        <v>11786</v>
      </c>
      <c r="J160" s="28" t="s">
        <v>11580</v>
      </c>
      <c r="K160" s="28" t="s">
        <v>11793</v>
      </c>
    </row>
    <row r="161" ht="15.75" customHeight="1">
      <c r="A161" s="34" t="s">
        <v>8011</v>
      </c>
      <c r="B161" s="31" t="s">
        <v>11573</v>
      </c>
      <c r="C161" s="28" t="s">
        <v>11794</v>
      </c>
      <c r="D161" s="28" t="s">
        <v>8739</v>
      </c>
      <c r="E161" s="28" t="s">
        <v>11795</v>
      </c>
      <c r="F161" s="28" t="s">
        <v>11576</v>
      </c>
      <c r="G161" s="28" t="s">
        <v>11577</v>
      </c>
      <c r="H161" s="28" t="s">
        <v>11777</v>
      </c>
      <c r="I161" s="28" t="s">
        <v>11796</v>
      </c>
      <c r="J161" s="28" t="s">
        <v>11580</v>
      </c>
      <c r="K161" s="28" t="s">
        <v>11797</v>
      </c>
    </row>
    <row r="162" ht="15.75" customHeight="1">
      <c r="A162" s="34" t="s">
        <v>8011</v>
      </c>
      <c r="B162" s="31" t="s">
        <v>11573</v>
      </c>
      <c r="C162" s="28" t="s">
        <v>11798</v>
      </c>
      <c r="D162" s="28" t="s">
        <v>8739</v>
      </c>
      <c r="E162" s="28" t="s">
        <v>11795</v>
      </c>
      <c r="F162" s="28" t="s">
        <v>11576</v>
      </c>
      <c r="G162" s="28" t="s">
        <v>11577</v>
      </c>
      <c r="H162" s="28" t="s">
        <v>11777</v>
      </c>
      <c r="I162" s="28" t="s">
        <v>11796</v>
      </c>
      <c r="J162" s="28" t="s">
        <v>11580</v>
      </c>
      <c r="K162" s="28" t="s">
        <v>11799</v>
      </c>
    </row>
    <row r="163" ht="15.75" customHeight="1">
      <c r="A163" s="34" t="s">
        <v>8011</v>
      </c>
      <c r="B163" s="31" t="s">
        <v>11573</v>
      </c>
      <c r="C163" s="28" t="s">
        <v>11800</v>
      </c>
      <c r="D163" s="28" t="s">
        <v>8739</v>
      </c>
      <c r="E163" s="28" t="s">
        <v>11795</v>
      </c>
      <c r="F163" s="28" t="s">
        <v>11576</v>
      </c>
      <c r="G163" s="28" t="s">
        <v>11577</v>
      </c>
      <c r="H163" s="28" t="s">
        <v>11777</v>
      </c>
      <c r="I163" s="28" t="s">
        <v>11796</v>
      </c>
      <c r="J163" s="28" t="s">
        <v>11580</v>
      </c>
      <c r="K163" s="28" t="s">
        <v>11801</v>
      </c>
    </row>
    <row r="164" ht="15.75" customHeight="1">
      <c r="A164" s="34" t="s">
        <v>8011</v>
      </c>
      <c r="B164" s="31" t="s">
        <v>11573</v>
      </c>
      <c r="C164" s="28" t="s">
        <v>11802</v>
      </c>
      <c r="D164" s="28" t="s">
        <v>8739</v>
      </c>
      <c r="E164" s="28" t="s">
        <v>11803</v>
      </c>
      <c r="F164" s="28" t="s">
        <v>11576</v>
      </c>
      <c r="G164" s="28" t="s">
        <v>11577</v>
      </c>
      <c r="H164" s="28" t="s">
        <v>11777</v>
      </c>
      <c r="I164" s="28" t="s">
        <v>11804</v>
      </c>
      <c r="J164" s="28" t="s">
        <v>11580</v>
      </c>
      <c r="K164" s="28" t="s">
        <v>11805</v>
      </c>
    </row>
    <row r="165" ht="15.75" customHeight="1">
      <c r="A165" s="34" t="s">
        <v>8011</v>
      </c>
      <c r="B165" s="31" t="s">
        <v>11573</v>
      </c>
      <c r="C165" s="28" t="s">
        <v>11806</v>
      </c>
      <c r="D165" s="28" t="s">
        <v>8739</v>
      </c>
      <c r="E165" s="28" t="s">
        <v>11803</v>
      </c>
      <c r="F165" s="28" t="s">
        <v>11576</v>
      </c>
      <c r="G165" s="28" t="s">
        <v>11577</v>
      </c>
      <c r="H165" s="28" t="s">
        <v>11777</v>
      </c>
      <c r="I165" s="28" t="s">
        <v>11804</v>
      </c>
      <c r="J165" s="28" t="s">
        <v>11580</v>
      </c>
      <c r="K165" s="28" t="s">
        <v>11807</v>
      </c>
    </row>
    <row r="166" ht="15.75" customHeight="1">
      <c r="A166" s="34" t="s">
        <v>8011</v>
      </c>
      <c r="B166" s="31" t="s">
        <v>11573</v>
      </c>
      <c r="C166" s="28" t="s">
        <v>11808</v>
      </c>
      <c r="D166" s="28" t="s">
        <v>8739</v>
      </c>
      <c r="E166" s="28" t="s">
        <v>11803</v>
      </c>
      <c r="F166" s="28" t="s">
        <v>11576</v>
      </c>
      <c r="G166" s="28" t="s">
        <v>11577</v>
      </c>
      <c r="H166" s="28" t="s">
        <v>11777</v>
      </c>
      <c r="I166" s="28" t="s">
        <v>11804</v>
      </c>
      <c r="J166" s="28" t="s">
        <v>11580</v>
      </c>
      <c r="K166" s="28" t="s">
        <v>11809</v>
      </c>
    </row>
    <row r="167" ht="15.75" customHeight="1">
      <c r="A167" s="34" t="s">
        <v>8011</v>
      </c>
      <c r="B167" s="31" t="s">
        <v>11573</v>
      </c>
      <c r="C167" s="28" t="s">
        <v>11810</v>
      </c>
      <c r="D167" s="28" t="s">
        <v>8739</v>
      </c>
      <c r="E167" s="28" t="s">
        <v>11803</v>
      </c>
      <c r="F167" s="28" t="s">
        <v>11576</v>
      </c>
      <c r="G167" s="28" t="s">
        <v>11577</v>
      </c>
      <c r="H167" s="28" t="s">
        <v>11777</v>
      </c>
      <c r="I167" s="28" t="s">
        <v>11804</v>
      </c>
      <c r="J167" s="28" t="s">
        <v>11580</v>
      </c>
      <c r="K167" s="28" t="s">
        <v>11811</v>
      </c>
    </row>
    <row r="168" ht="15.75" customHeight="1">
      <c r="A168" s="34" t="s">
        <v>8011</v>
      </c>
      <c r="B168" s="31" t="s">
        <v>11573</v>
      </c>
      <c r="C168" s="28" t="s">
        <v>11812</v>
      </c>
      <c r="D168" s="28" t="s">
        <v>8739</v>
      </c>
      <c r="E168" s="28" t="s">
        <v>11813</v>
      </c>
      <c r="F168" s="28" t="s">
        <v>11576</v>
      </c>
      <c r="G168" s="28" t="s">
        <v>11577</v>
      </c>
      <c r="H168" s="28" t="s">
        <v>11777</v>
      </c>
      <c r="I168" s="28" t="s">
        <v>11814</v>
      </c>
      <c r="J168" s="28" t="s">
        <v>11580</v>
      </c>
      <c r="K168" s="28" t="s">
        <v>11815</v>
      </c>
    </row>
    <row r="169" ht="15.75" customHeight="1">
      <c r="A169" s="34" t="s">
        <v>8011</v>
      </c>
      <c r="B169" s="31" t="s">
        <v>11573</v>
      </c>
      <c r="C169" s="28" t="s">
        <v>11816</v>
      </c>
      <c r="D169" s="28" t="s">
        <v>8739</v>
      </c>
      <c r="E169" s="28" t="s">
        <v>11813</v>
      </c>
      <c r="F169" s="28" t="s">
        <v>11576</v>
      </c>
      <c r="G169" s="28" t="s">
        <v>11577</v>
      </c>
      <c r="H169" s="28" t="s">
        <v>11777</v>
      </c>
      <c r="I169" s="28" t="s">
        <v>11814</v>
      </c>
      <c r="J169" s="28" t="s">
        <v>11580</v>
      </c>
      <c r="K169" s="28" t="s">
        <v>11817</v>
      </c>
    </row>
    <row r="170" ht="15.75" customHeight="1">
      <c r="A170" s="34" t="s">
        <v>8011</v>
      </c>
      <c r="B170" s="31" t="s">
        <v>11573</v>
      </c>
      <c r="C170" s="28" t="s">
        <v>11818</v>
      </c>
      <c r="D170" s="28" t="s">
        <v>8739</v>
      </c>
      <c r="E170" s="28" t="s">
        <v>11813</v>
      </c>
      <c r="F170" s="28" t="s">
        <v>11576</v>
      </c>
      <c r="G170" s="28" t="s">
        <v>11577</v>
      </c>
      <c r="H170" s="28" t="s">
        <v>11777</v>
      </c>
      <c r="I170" s="28" t="s">
        <v>11814</v>
      </c>
      <c r="J170" s="28" t="s">
        <v>11580</v>
      </c>
      <c r="K170" s="28" t="s">
        <v>11819</v>
      </c>
    </row>
    <row r="171" ht="15.75" customHeight="1">
      <c r="A171" s="34" t="s">
        <v>8011</v>
      </c>
      <c r="B171" s="31" t="s">
        <v>11573</v>
      </c>
      <c r="C171" s="28" t="s">
        <v>11820</v>
      </c>
      <c r="D171" s="28" t="s">
        <v>8739</v>
      </c>
      <c r="E171" s="28" t="s">
        <v>11821</v>
      </c>
      <c r="F171" s="28" t="s">
        <v>11576</v>
      </c>
      <c r="G171" s="28" t="s">
        <v>11577</v>
      </c>
      <c r="H171" s="28" t="s">
        <v>11777</v>
      </c>
      <c r="I171" s="28" t="s">
        <v>11822</v>
      </c>
      <c r="J171" s="28" t="s">
        <v>11580</v>
      </c>
      <c r="K171" s="28" t="s">
        <v>11823</v>
      </c>
    </row>
    <row r="172" ht="15.75" customHeight="1">
      <c r="A172" s="34" t="s">
        <v>8011</v>
      </c>
      <c r="B172" s="31" t="s">
        <v>11573</v>
      </c>
      <c r="C172" s="28" t="s">
        <v>11824</v>
      </c>
      <c r="D172" s="28" t="s">
        <v>8739</v>
      </c>
      <c r="E172" s="28" t="s">
        <v>11821</v>
      </c>
      <c r="F172" s="28" t="s">
        <v>11576</v>
      </c>
      <c r="G172" s="28" t="s">
        <v>11577</v>
      </c>
      <c r="H172" s="28" t="s">
        <v>11777</v>
      </c>
      <c r="I172" s="28" t="s">
        <v>11822</v>
      </c>
      <c r="J172" s="28" t="s">
        <v>11580</v>
      </c>
      <c r="K172" s="28" t="s">
        <v>11825</v>
      </c>
    </row>
    <row r="173" ht="15.75" customHeight="1">
      <c r="A173" s="34" t="s">
        <v>8011</v>
      </c>
      <c r="B173" s="31" t="s">
        <v>11573</v>
      </c>
      <c r="C173" s="28" t="s">
        <v>11826</v>
      </c>
      <c r="D173" s="28" t="s">
        <v>8739</v>
      </c>
      <c r="E173" s="28" t="s">
        <v>11821</v>
      </c>
      <c r="F173" s="28" t="s">
        <v>11576</v>
      </c>
      <c r="G173" s="28" t="s">
        <v>11577</v>
      </c>
      <c r="H173" s="28" t="s">
        <v>11777</v>
      </c>
      <c r="I173" s="28" t="s">
        <v>11822</v>
      </c>
      <c r="J173" s="28" t="s">
        <v>11580</v>
      </c>
      <c r="K173" s="28" t="s">
        <v>11827</v>
      </c>
    </row>
    <row r="174" ht="15.75" customHeight="1">
      <c r="A174" s="34" t="s">
        <v>8011</v>
      </c>
      <c r="B174" s="31" t="s">
        <v>11573</v>
      </c>
      <c r="C174" s="28" t="s">
        <v>11828</v>
      </c>
      <c r="D174" s="28" t="s">
        <v>8739</v>
      </c>
      <c r="E174" s="28" t="s">
        <v>11829</v>
      </c>
      <c r="F174" s="28" t="s">
        <v>11576</v>
      </c>
      <c r="G174" s="28" t="s">
        <v>11577</v>
      </c>
      <c r="H174" s="28" t="s">
        <v>11777</v>
      </c>
      <c r="I174" s="28" t="s">
        <v>11830</v>
      </c>
      <c r="J174" s="28" t="s">
        <v>11580</v>
      </c>
      <c r="K174" s="28" t="s">
        <v>11831</v>
      </c>
    </row>
    <row r="175" ht="15.75" customHeight="1">
      <c r="A175" s="34" t="s">
        <v>8011</v>
      </c>
      <c r="B175" s="31" t="s">
        <v>11573</v>
      </c>
      <c r="C175" s="28" t="s">
        <v>11832</v>
      </c>
      <c r="D175" s="28" t="s">
        <v>8739</v>
      </c>
      <c r="E175" s="28" t="s">
        <v>11833</v>
      </c>
      <c r="F175" s="28" t="s">
        <v>11576</v>
      </c>
      <c r="G175" s="28" t="s">
        <v>11577</v>
      </c>
      <c r="H175" s="28" t="s">
        <v>11777</v>
      </c>
      <c r="I175" s="28" t="s">
        <v>11834</v>
      </c>
      <c r="J175" s="28" t="s">
        <v>11580</v>
      </c>
      <c r="K175" s="28" t="s">
        <v>11835</v>
      </c>
    </row>
    <row r="176" ht="15.75" customHeight="1">
      <c r="A176" s="34" t="s">
        <v>8011</v>
      </c>
      <c r="B176" s="31" t="s">
        <v>11573</v>
      </c>
      <c r="C176" s="28" t="s">
        <v>11836</v>
      </c>
      <c r="D176" s="28" t="s">
        <v>8739</v>
      </c>
      <c r="E176" s="28" t="s">
        <v>11833</v>
      </c>
      <c r="F176" s="28" t="s">
        <v>11576</v>
      </c>
      <c r="G176" s="28" t="s">
        <v>11577</v>
      </c>
      <c r="H176" s="28" t="s">
        <v>11777</v>
      </c>
      <c r="I176" s="28" t="s">
        <v>11834</v>
      </c>
      <c r="J176" s="28" t="s">
        <v>11580</v>
      </c>
      <c r="K176" s="28" t="s">
        <v>11837</v>
      </c>
    </row>
    <row r="177" ht="15.75" customHeight="1">
      <c r="A177" s="34" t="s">
        <v>8011</v>
      </c>
      <c r="B177" s="31" t="s">
        <v>11573</v>
      </c>
      <c r="C177" s="28" t="s">
        <v>11838</v>
      </c>
      <c r="D177" s="28" t="s">
        <v>8739</v>
      </c>
      <c r="E177" s="28" t="s">
        <v>11839</v>
      </c>
      <c r="F177" s="28" t="s">
        <v>11576</v>
      </c>
      <c r="G177" s="28" t="s">
        <v>11577</v>
      </c>
      <c r="H177" s="28" t="s">
        <v>11777</v>
      </c>
      <c r="I177" s="28" t="s">
        <v>11840</v>
      </c>
      <c r="J177" s="28" t="s">
        <v>11580</v>
      </c>
      <c r="K177" s="28" t="s">
        <v>11841</v>
      </c>
    </row>
    <row r="178" ht="15.75" customHeight="1">
      <c r="A178" s="34" t="s">
        <v>8011</v>
      </c>
      <c r="B178" s="31" t="s">
        <v>11573</v>
      </c>
      <c r="C178" s="28" t="s">
        <v>11842</v>
      </c>
      <c r="D178" s="28" t="s">
        <v>8739</v>
      </c>
      <c r="E178" s="28" t="s">
        <v>11839</v>
      </c>
      <c r="F178" s="28" t="s">
        <v>11576</v>
      </c>
      <c r="G178" s="28" t="s">
        <v>11577</v>
      </c>
      <c r="H178" s="28" t="s">
        <v>11777</v>
      </c>
      <c r="I178" s="28" t="s">
        <v>11840</v>
      </c>
      <c r="J178" s="28" t="s">
        <v>11580</v>
      </c>
      <c r="K178" s="28" t="s">
        <v>11843</v>
      </c>
    </row>
    <row r="179" ht="15.75" customHeight="1">
      <c r="A179" s="34" t="s">
        <v>8011</v>
      </c>
      <c r="B179" s="31" t="s">
        <v>11573</v>
      </c>
      <c r="C179" s="28" t="s">
        <v>11844</v>
      </c>
      <c r="D179" s="28" t="s">
        <v>8739</v>
      </c>
      <c r="E179" s="28" t="s">
        <v>11839</v>
      </c>
      <c r="F179" s="28" t="s">
        <v>11576</v>
      </c>
      <c r="G179" s="28" t="s">
        <v>11577</v>
      </c>
      <c r="H179" s="28" t="s">
        <v>11777</v>
      </c>
      <c r="I179" s="28" t="s">
        <v>11840</v>
      </c>
      <c r="J179" s="28" t="s">
        <v>11580</v>
      </c>
      <c r="K179" s="28" t="s">
        <v>11845</v>
      </c>
    </row>
    <row r="180" ht="15.75" customHeight="1">
      <c r="A180" s="34" t="s">
        <v>8011</v>
      </c>
      <c r="B180" s="31" t="s">
        <v>11573</v>
      </c>
      <c r="C180" s="28" t="s">
        <v>11846</v>
      </c>
      <c r="D180" s="28" t="s">
        <v>8739</v>
      </c>
      <c r="E180" s="28" t="s">
        <v>11847</v>
      </c>
      <c r="F180" s="28" t="s">
        <v>11576</v>
      </c>
      <c r="G180" s="28" t="s">
        <v>11577</v>
      </c>
      <c r="H180" s="28" t="s">
        <v>11777</v>
      </c>
      <c r="I180" s="28" t="s">
        <v>11848</v>
      </c>
      <c r="J180" s="28" t="s">
        <v>11580</v>
      </c>
      <c r="K180" s="28" t="s">
        <v>11849</v>
      </c>
    </row>
    <row r="181" ht="15.75" customHeight="1">
      <c r="A181" s="34" t="s">
        <v>8011</v>
      </c>
      <c r="B181" s="31" t="s">
        <v>11573</v>
      </c>
      <c r="C181" s="28" t="s">
        <v>11850</v>
      </c>
      <c r="D181" s="28" t="s">
        <v>8739</v>
      </c>
      <c r="E181" s="28" t="s">
        <v>11847</v>
      </c>
      <c r="F181" s="28" t="s">
        <v>11576</v>
      </c>
      <c r="G181" s="28" t="s">
        <v>11577</v>
      </c>
      <c r="H181" s="28" t="s">
        <v>11777</v>
      </c>
      <c r="I181" s="28" t="s">
        <v>11848</v>
      </c>
      <c r="J181" s="28" t="s">
        <v>11580</v>
      </c>
      <c r="K181" s="28" t="s">
        <v>11851</v>
      </c>
    </row>
    <row r="182" ht="15.75" customHeight="1">
      <c r="A182" s="34" t="s">
        <v>8011</v>
      </c>
      <c r="B182" s="31" t="s">
        <v>11573</v>
      </c>
      <c r="C182" s="28" t="s">
        <v>11852</v>
      </c>
      <c r="D182" s="28" t="s">
        <v>8739</v>
      </c>
      <c r="E182" s="28" t="s">
        <v>11847</v>
      </c>
      <c r="F182" s="28" t="s">
        <v>11576</v>
      </c>
      <c r="G182" s="28" t="s">
        <v>11577</v>
      </c>
      <c r="H182" s="28" t="s">
        <v>11777</v>
      </c>
      <c r="I182" s="28" t="s">
        <v>11848</v>
      </c>
      <c r="J182" s="28" t="s">
        <v>11580</v>
      </c>
      <c r="K182" s="28" t="s">
        <v>11853</v>
      </c>
    </row>
    <row r="183" ht="15.75" customHeight="1">
      <c r="A183" s="36" t="s">
        <v>8234</v>
      </c>
      <c r="B183" s="28" t="s">
        <v>11854</v>
      </c>
      <c r="C183" s="28" t="s">
        <v>11855</v>
      </c>
      <c r="D183" s="28" t="s">
        <v>8663</v>
      </c>
      <c r="E183" s="28" t="s">
        <v>11856</v>
      </c>
      <c r="F183" s="28" t="s">
        <v>8234</v>
      </c>
      <c r="G183" s="35" t="s">
        <v>8245</v>
      </c>
      <c r="H183" s="28"/>
      <c r="I183" s="28"/>
      <c r="J183" s="28"/>
      <c r="K183" s="28"/>
    </row>
    <row r="184" ht="15.75" customHeight="1">
      <c r="A184" s="36" t="s">
        <v>8234</v>
      </c>
      <c r="B184" s="28" t="s">
        <v>11854</v>
      </c>
      <c r="C184" s="28" t="s">
        <v>11857</v>
      </c>
      <c r="D184" s="28" t="s">
        <v>8663</v>
      </c>
      <c r="E184" s="28" t="s">
        <v>11858</v>
      </c>
      <c r="F184" s="28" t="s">
        <v>8234</v>
      </c>
      <c r="G184" s="35" t="s">
        <v>8260</v>
      </c>
      <c r="H184" s="28"/>
      <c r="I184" s="28"/>
      <c r="J184" s="28"/>
      <c r="K184" s="28"/>
    </row>
    <row r="185" ht="15.75" customHeight="1">
      <c r="A185" s="36" t="s">
        <v>8234</v>
      </c>
      <c r="B185" s="28" t="s">
        <v>11854</v>
      </c>
      <c r="C185" s="28" t="s">
        <v>11859</v>
      </c>
      <c r="D185" s="28" t="s">
        <v>8663</v>
      </c>
      <c r="E185" s="28" t="s">
        <v>11860</v>
      </c>
      <c r="F185" s="28" t="s">
        <v>8234</v>
      </c>
      <c r="G185" s="35" t="s">
        <v>8275</v>
      </c>
      <c r="H185" s="28"/>
      <c r="I185" s="28"/>
      <c r="J185" s="28"/>
      <c r="K185" s="28"/>
    </row>
    <row r="186" ht="15.75" customHeight="1">
      <c r="A186" s="36" t="s">
        <v>8234</v>
      </c>
      <c r="B186" s="28" t="s">
        <v>11854</v>
      </c>
      <c r="C186" s="28" t="s">
        <v>11861</v>
      </c>
      <c r="D186" s="28" t="s">
        <v>8663</v>
      </c>
      <c r="E186" s="28" t="s">
        <v>11862</v>
      </c>
      <c r="F186" s="28" t="s">
        <v>8234</v>
      </c>
      <c r="G186" s="35" t="s">
        <v>8290</v>
      </c>
      <c r="H186" s="28"/>
      <c r="I186" s="28"/>
      <c r="J186" s="28"/>
      <c r="K186" s="28"/>
    </row>
    <row r="187" ht="15.75" customHeight="1">
      <c r="A187" s="36" t="s">
        <v>8234</v>
      </c>
      <c r="B187" s="28" t="s">
        <v>11854</v>
      </c>
      <c r="C187" s="28" t="s">
        <v>11863</v>
      </c>
      <c r="D187" s="28" t="s">
        <v>8663</v>
      </c>
      <c r="E187" s="28" t="s">
        <v>11864</v>
      </c>
      <c r="F187" s="28" t="s">
        <v>8234</v>
      </c>
      <c r="G187" s="35" t="s">
        <v>8304</v>
      </c>
      <c r="H187" s="28"/>
      <c r="I187" s="28"/>
      <c r="J187" s="28"/>
      <c r="K187" s="28"/>
    </row>
    <row r="188" ht="15.75" customHeight="1">
      <c r="A188" s="36" t="s">
        <v>8234</v>
      </c>
      <c r="B188" s="28" t="s">
        <v>11865</v>
      </c>
      <c r="C188" s="31" t="s">
        <v>11866</v>
      </c>
      <c r="D188" s="28" t="s">
        <v>8757</v>
      </c>
      <c r="E188" s="28" t="s">
        <v>11867</v>
      </c>
      <c r="F188" s="28" t="s">
        <v>8234</v>
      </c>
      <c r="G188" s="35" t="s">
        <v>3986</v>
      </c>
      <c r="H188" s="28"/>
      <c r="I188" s="28"/>
      <c r="J188" s="28"/>
      <c r="K188" s="28"/>
    </row>
    <row r="189" ht="15.75" customHeight="1">
      <c r="A189" s="36" t="s">
        <v>8234</v>
      </c>
      <c r="B189" s="28" t="s">
        <v>11865</v>
      </c>
      <c r="C189" s="31" t="s">
        <v>11868</v>
      </c>
      <c r="D189" s="28" t="s">
        <v>8757</v>
      </c>
      <c r="E189" s="28" t="s">
        <v>11869</v>
      </c>
      <c r="F189" s="28" t="s">
        <v>8234</v>
      </c>
      <c r="G189" s="35" t="s">
        <v>11870</v>
      </c>
      <c r="H189" s="28"/>
      <c r="I189" s="28"/>
      <c r="J189" s="28"/>
      <c r="K189" s="28"/>
    </row>
    <row r="190" ht="15.75" customHeight="1">
      <c r="A190" s="36" t="s">
        <v>8234</v>
      </c>
      <c r="B190" s="28" t="s">
        <v>11865</v>
      </c>
      <c r="C190" s="31" t="s">
        <v>11871</v>
      </c>
      <c r="D190" s="28" t="s">
        <v>8757</v>
      </c>
      <c r="E190" s="28" t="s">
        <v>11872</v>
      </c>
      <c r="F190" s="28" t="s">
        <v>8234</v>
      </c>
      <c r="G190" s="35" t="s">
        <v>11870</v>
      </c>
      <c r="H190" s="28"/>
      <c r="I190" s="28"/>
      <c r="J190" s="28"/>
      <c r="K190" s="28"/>
    </row>
    <row r="191" ht="15.75" customHeight="1">
      <c r="A191" s="36" t="s">
        <v>8234</v>
      </c>
      <c r="B191" s="28" t="s">
        <v>11865</v>
      </c>
      <c r="C191" s="31" t="s">
        <v>11873</v>
      </c>
      <c r="D191" s="28" t="s">
        <v>8757</v>
      </c>
      <c r="E191" s="28" t="s">
        <v>11874</v>
      </c>
      <c r="F191" s="28" t="s">
        <v>8234</v>
      </c>
      <c r="G191" s="35" t="s">
        <v>11870</v>
      </c>
      <c r="H191" s="28"/>
      <c r="I191" s="28"/>
      <c r="J191" s="28"/>
      <c r="K191" s="28"/>
    </row>
    <row r="192" ht="15.75" customHeight="1">
      <c r="A192" s="36" t="s">
        <v>8234</v>
      </c>
      <c r="B192" s="28" t="s">
        <v>11865</v>
      </c>
      <c r="C192" s="31" t="s">
        <v>11875</v>
      </c>
      <c r="D192" s="28" t="s">
        <v>8757</v>
      </c>
      <c r="E192" s="28" t="s">
        <v>11876</v>
      </c>
      <c r="F192" s="28" t="s">
        <v>8234</v>
      </c>
      <c r="G192" s="35" t="s">
        <v>11870</v>
      </c>
      <c r="H192" s="28"/>
      <c r="I192" s="28"/>
      <c r="J192" s="28"/>
      <c r="K192" s="28"/>
    </row>
    <row r="193" ht="15.75" customHeight="1">
      <c r="A193" s="36" t="s">
        <v>8234</v>
      </c>
      <c r="B193" s="28" t="s">
        <v>11877</v>
      </c>
      <c r="C193" s="28" t="s">
        <v>11878</v>
      </c>
      <c r="D193" s="28" t="s">
        <v>8739</v>
      </c>
      <c r="E193" s="28" t="s">
        <v>11879</v>
      </c>
      <c r="F193" s="28" t="s">
        <v>8234</v>
      </c>
      <c r="G193" s="35" t="s">
        <v>8345</v>
      </c>
      <c r="H193" s="28"/>
      <c r="I193" s="28"/>
      <c r="J193" s="28"/>
      <c r="K193" s="28"/>
    </row>
    <row r="194" ht="15.75" customHeight="1">
      <c r="A194" s="36" t="s">
        <v>8234</v>
      </c>
      <c r="B194" s="28" t="s">
        <v>11877</v>
      </c>
      <c r="C194" s="31" t="s">
        <v>11880</v>
      </c>
      <c r="D194" s="28" t="s">
        <v>8757</v>
      </c>
      <c r="E194" s="28" t="s">
        <v>11881</v>
      </c>
      <c r="F194" s="28" t="s">
        <v>8234</v>
      </c>
      <c r="G194" s="35" t="s">
        <v>8345</v>
      </c>
      <c r="H194" s="28"/>
      <c r="I194" s="28"/>
      <c r="J194" s="28"/>
      <c r="K194" s="28"/>
    </row>
    <row r="195" ht="15.75" customHeight="1">
      <c r="A195" s="36" t="s">
        <v>8234</v>
      </c>
      <c r="B195" s="28" t="s">
        <v>11882</v>
      </c>
      <c r="C195" s="28" t="s">
        <v>11883</v>
      </c>
      <c r="D195" s="28" t="s">
        <v>8663</v>
      </c>
      <c r="E195" s="28" t="s">
        <v>11884</v>
      </c>
      <c r="F195" s="28" t="s">
        <v>8234</v>
      </c>
      <c r="G195" s="35" t="s">
        <v>8345</v>
      </c>
      <c r="H195" s="28"/>
      <c r="I195" s="28"/>
      <c r="J195" s="28"/>
      <c r="K195" s="28"/>
    </row>
    <row r="196" ht="15.75" customHeight="1">
      <c r="A196" s="36" t="s">
        <v>8234</v>
      </c>
      <c r="B196" s="28" t="s">
        <v>11882</v>
      </c>
      <c r="C196" s="28" t="s">
        <v>11885</v>
      </c>
      <c r="D196" s="28" t="s">
        <v>8663</v>
      </c>
      <c r="E196" s="28" t="s">
        <v>11886</v>
      </c>
      <c r="F196" s="28" t="s">
        <v>8234</v>
      </c>
      <c r="G196" s="35" t="s">
        <v>8345</v>
      </c>
      <c r="H196" s="28"/>
      <c r="I196" s="28"/>
      <c r="J196" s="28"/>
      <c r="K196" s="28"/>
    </row>
    <row r="197" ht="15.75" customHeight="1">
      <c r="A197" s="36" t="s">
        <v>8234</v>
      </c>
      <c r="B197" s="28" t="s">
        <v>11882</v>
      </c>
      <c r="C197" s="28" t="s">
        <v>11887</v>
      </c>
      <c r="D197" s="28" t="s">
        <v>8663</v>
      </c>
      <c r="E197" s="28" t="s">
        <v>11888</v>
      </c>
      <c r="F197" s="28" t="s">
        <v>8234</v>
      </c>
      <c r="G197" s="35" t="s">
        <v>8345</v>
      </c>
      <c r="H197" s="28"/>
      <c r="I197" s="28"/>
      <c r="J197" s="28"/>
      <c r="K197" s="28"/>
    </row>
    <row r="198" ht="15.75" customHeight="1">
      <c r="A198" s="36" t="s">
        <v>8234</v>
      </c>
      <c r="B198" s="28" t="s">
        <v>11882</v>
      </c>
      <c r="C198" s="28" t="s">
        <v>11889</v>
      </c>
      <c r="D198" s="28" t="s">
        <v>8663</v>
      </c>
      <c r="E198" s="28" t="s">
        <v>11890</v>
      </c>
      <c r="F198" s="28" t="s">
        <v>8234</v>
      </c>
      <c r="G198" s="35" t="s">
        <v>8345</v>
      </c>
      <c r="H198" s="28"/>
      <c r="I198" s="28"/>
      <c r="J198" s="28"/>
      <c r="K198" s="28"/>
    </row>
    <row r="199" ht="15.75" customHeight="1">
      <c r="A199" s="36" t="s">
        <v>8234</v>
      </c>
      <c r="B199" s="28" t="s">
        <v>11891</v>
      </c>
      <c r="C199" s="28" t="s">
        <v>11892</v>
      </c>
      <c r="D199" s="28" t="s">
        <v>8739</v>
      </c>
      <c r="E199" s="31" t="s">
        <v>11893</v>
      </c>
      <c r="F199" s="28" t="s">
        <v>8234</v>
      </c>
      <c r="G199" s="35" t="s">
        <v>8345</v>
      </c>
      <c r="H199" s="28"/>
      <c r="I199" s="28"/>
      <c r="J199" s="28"/>
      <c r="K199" s="28"/>
    </row>
    <row r="200" ht="15.75" customHeight="1">
      <c r="A200" s="36" t="s">
        <v>8234</v>
      </c>
      <c r="B200" s="28" t="s">
        <v>11891</v>
      </c>
      <c r="C200" s="28" t="s">
        <v>11894</v>
      </c>
      <c r="D200" s="28" t="s">
        <v>8739</v>
      </c>
      <c r="E200" s="31" t="s">
        <v>11895</v>
      </c>
      <c r="F200" s="28" t="s">
        <v>8234</v>
      </c>
      <c r="G200" s="35" t="s">
        <v>8345</v>
      </c>
      <c r="H200" s="28"/>
      <c r="I200" s="28"/>
      <c r="J200" s="28"/>
      <c r="K200" s="28"/>
    </row>
    <row r="201" ht="15.75" customHeight="1">
      <c r="A201" s="36" t="s">
        <v>8234</v>
      </c>
      <c r="B201" s="28" t="s">
        <v>11891</v>
      </c>
      <c r="C201" s="28" t="s">
        <v>11896</v>
      </c>
      <c r="D201" s="28" t="s">
        <v>8739</v>
      </c>
      <c r="E201" s="31" t="s">
        <v>11897</v>
      </c>
      <c r="F201" s="28" t="s">
        <v>8234</v>
      </c>
      <c r="G201" s="35" t="s">
        <v>8345</v>
      </c>
      <c r="H201" s="28"/>
      <c r="I201" s="28"/>
      <c r="J201" s="28"/>
      <c r="K201" s="28"/>
    </row>
    <row r="202" ht="15.75" customHeight="1">
      <c r="A202" s="36" t="s">
        <v>8234</v>
      </c>
      <c r="B202" s="28" t="s">
        <v>11898</v>
      </c>
      <c r="C202" s="28" t="s">
        <v>11899</v>
      </c>
      <c r="D202" s="28" t="s">
        <v>8663</v>
      </c>
      <c r="E202" s="28" t="s">
        <v>11900</v>
      </c>
      <c r="F202" s="28" t="s">
        <v>8234</v>
      </c>
      <c r="G202" s="35" t="s">
        <v>8345</v>
      </c>
      <c r="H202" s="28"/>
      <c r="I202" s="28"/>
      <c r="J202" s="28"/>
      <c r="K202" s="28"/>
    </row>
    <row r="203" ht="15.75" customHeight="1">
      <c r="A203" s="36" t="s">
        <v>8234</v>
      </c>
      <c r="B203" s="28" t="s">
        <v>11898</v>
      </c>
      <c r="C203" s="28" t="s">
        <v>11901</v>
      </c>
      <c r="D203" s="28" t="s">
        <v>8663</v>
      </c>
      <c r="E203" s="28" t="s">
        <v>11902</v>
      </c>
      <c r="F203" s="28" t="s">
        <v>8234</v>
      </c>
      <c r="G203" s="35" t="s">
        <v>8345</v>
      </c>
      <c r="H203" s="28"/>
      <c r="I203" s="28"/>
      <c r="J203" s="28"/>
      <c r="K203" s="28"/>
    </row>
    <row r="204" ht="15.75" customHeight="1">
      <c r="A204" s="36" t="s">
        <v>8234</v>
      </c>
      <c r="B204" s="28" t="s">
        <v>11898</v>
      </c>
      <c r="C204" s="28" t="s">
        <v>11903</v>
      </c>
      <c r="D204" s="28" t="s">
        <v>8663</v>
      </c>
      <c r="E204" s="28" t="s">
        <v>11904</v>
      </c>
      <c r="F204" s="28" t="s">
        <v>8234</v>
      </c>
      <c r="G204" s="35" t="s">
        <v>8345</v>
      </c>
      <c r="H204" s="28"/>
      <c r="I204" s="28"/>
      <c r="J204" s="28"/>
      <c r="K204" s="28"/>
    </row>
    <row r="205" ht="15.75" customHeight="1">
      <c r="A205" s="36" t="s">
        <v>8234</v>
      </c>
      <c r="B205" s="28" t="s">
        <v>11905</v>
      </c>
      <c r="C205" s="28" t="s">
        <v>11906</v>
      </c>
      <c r="D205" s="28" t="s">
        <v>8663</v>
      </c>
      <c r="E205" s="28" t="s">
        <v>11907</v>
      </c>
      <c r="F205" s="28" t="s">
        <v>8234</v>
      </c>
      <c r="G205" s="35" t="s">
        <v>8345</v>
      </c>
      <c r="H205" s="28"/>
      <c r="I205" s="28"/>
      <c r="J205" s="28"/>
      <c r="K205" s="28"/>
    </row>
    <row r="206" ht="15.75" customHeight="1">
      <c r="A206" s="36" t="s">
        <v>8234</v>
      </c>
      <c r="B206" s="28" t="s">
        <v>11905</v>
      </c>
      <c r="C206" s="28" t="s">
        <v>11908</v>
      </c>
      <c r="D206" s="28" t="s">
        <v>8663</v>
      </c>
      <c r="E206" s="28" t="s">
        <v>11909</v>
      </c>
      <c r="F206" s="28" t="s">
        <v>8234</v>
      </c>
      <c r="G206" s="35" t="s">
        <v>8345</v>
      </c>
      <c r="H206" s="28"/>
      <c r="I206" s="28"/>
      <c r="J206" s="28"/>
      <c r="K206" s="28"/>
    </row>
    <row r="207" ht="15.75" customHeight="1">
      <c r="A207" s="36" t="s">
        <v>8234</v>
      </c>
      <c r="B207" s="28" t="s">
        <v>11905</v>
      </c>
      <c r="C207" s="28" t="s">
        <v>11910</v>
      </c>
      <c r="D207" s="28" t="s">
        <v>8663</v>
      </c>
      <c r="E207" s="28" t="s">
        <v>11911</v>
      </c>
      <c r="F207" s="28" t="s">
        <v>8234</v>
      </c>
      <c r="G207" s="35" t="s">
        <v>8345</v>
      </c>
      <c r="H207" s="28"/>
      <c r="I207" s="28"/>
      <c r="J207" s="28"/>
      <c r="K207" s="28"/>
    </row>
    <row r="208" ht="15.75" customHeight="1">
      <c r="A208" s="36" t="s">
        <v>8234</v>
      </c>
      <c r="B208" s="28" t="s">
        <v>8892</v>
      </c>
      <c r="C208" s="28" t="s">
        <v>8893</v>
      </c>
      <c r="D208" s="28" t="s">
        <v>8663</v>
      </c>
      <c r="E208" s="28" t="s">
        <v>8894</v>
      </c>
      <c r="F208" s="28" t="s">
        <v>8234</v>
      </c>
      <c r="G208" s="35" t="s">
        <v>8374</v>
      </c>
      <c r="H208" s="28"/>
      <c r="I208" s="28"/>
      <c r="J208" s="28"/>
      <c r="K208" s="28"/>
    </row>
    <row r="209" ht="15.75" customHeight="1">
      <c r="A209" s="36" t="s">
        <v>8234</v>
      </c>
      <c r="B209" s="28" t="s">
        <v>8892</v>
      </c>
      <c r="C209" s="28" t="s">
        <v>8899</v>
      </c>
      <c r="D209" s="28" t="s">
        <v>8663</v>
      </c>
      <c r="E209" s="28" t="s">
        <v>8900</v>
      </c>
      <c r="F209" s="28" t="s">
        <v>8234</v>
      </c>
      <c r="G209" s="35" t="s">
        <v>8374</v>
      </c>
      <c r="H209" s="28"/>
      <c r="I209" s="28"/>
      <c r="J209" s="28"/>
      <c r="K209" s="28"/>
    </row>
    <row r="210" ht="15.75" customHeight="1">
      <c r="A210" s="36" t="s">
        <v>8234</v>
      </c>
      <c r="B210" s="28" t="s">
        <v>8892</v>
      </c>
      <c r="C210" s="28" t="s">
        <v>8901</v>
      </c>
      <c r="D210" s="28" t="s">
        <v>8663</v>
      </c>
      <c r="E210" s="28" t="s">
        <v>8902</v>
      </c>
      <c r="F210" s="28" t="s">
        <v>8234</v>
      </c>
      <c r="G210" s="35" t="s">
        <v>8374</v>
      </c>
      <c r="H210" s="28"/>
      <c r="I210" s="28"/>
      <c r="J210" s="28"/>
      <c r="K210" s="28"/>
    </row>
    <row r="211" ht="15.75" customHeight="1">
      <c r="A211" s="36" t="s">
        <v>8234</v>
      </c>
      <c r="B211" s="28" t="s">
        <v>8378</v>
      </c>
      <c r="C211" s="28" t="s">
        <v>11912</v>
      </c>
      <c r="D211" s="28" t="s">
        <v>8663</v>
      </c>
      <c r="E211" s="28" t="s">
        <v>11913</v>
      </c>
      <c r="F211" s="28" t="s">
        <v>8234</v>
      </c>
      <c r="G211" s="35" t="s">
        <v>8304</v>
      </c>
      <c r="H211" s="28"/>
      <c r="I211" s="28"/>
      <c r="J211" s="28"/>
      <c r="K211" s="28"/>
    </row>
    <row r="212" ht="15.75" customHeight="1">
      <c r="A212" s="36" t="s">
        <v>8234</v>
      </c>
      <c r="B212" s="28" t="s">
        <v>8378</v>
      </c>
      <c r="C212" s="28" t="s">
        <v>11914</v>
      </c>
      <c r="D212" s="28" t="s">
        <v>8663</v>
      </c>
      <c r="E212" s="28" t="s">
        <v>11915</v>
      </c>
      <c r="F212" s="28" t="s">
        <v>8234</v>
      </c>
      <c r="G212" s="35" t="s">
        <v>8304</v>
      </c>
      <c r="H212" s="28"/>
      <c r="I212" s="28"/>
      <c r="J212" s="28"/>
      <c r="K212" s="28"/>
    </row>
    <row r="213" ht="15.75" customHeight="1">
      <c r="A213" s="36" t="s">
        <v>8234</v>
      </c>
      <c r="B213" s="28" t="s">
        <v>8378</v>
      </c>
      <c r="C213" s="28" t="s">
        <v>11916</v>
      </c>
      <c r="D213" s="28" t="s">
        <v>8663</v>
      </c>
      <c r="E213" s="28" t="s">
        <v>11917</v>
      </c>
      <c r="F213" s="28" t="s">
        <v>8234</v>
      </c>
      <c r="G213" s="35" t="s">
        <v>8304</v>
      </c>
      <c r="H213" s="28"/>
      <c r="I213" s="28"/>
      <c r="J213" s="28"/>
      <c r="K213" s="28"/>
    </row>
    <row r="214" ht="15.75" customHeight="1">
      <c r="A214" s="36" t="s">
        <v>8234</v>
      </c>
      <c r="B214" s="28" t="s">
        <v>8391</v>
      </c>
      <c r="C214" s="28" t="s">
        <v>11918</v>
      </c>
      <c r="D214" s="28" t="s">
        <v>8663</v>
      </c>
      <c r="E214" s="28" t="s">
        <v>11919</v>
      </c>
      <c r="F214" s="28" t="s">
        <v>8234</v>
      </c>
      <c r="G214" s="35" t="s">
        <v>8304</v>
      </c>
      <c r="H214" s="28"/>
      <c r="I214" s="28"/>
      <c r="J214" s="28"/>
      <c r="K214" s="28"/>
    </row>
    <row r="215" ht="15.75" customHeight="1">
      <c r="A215" s="36" t="s">
        <v>8234</v>
      </c>
      <c r="B215" s="28" t="s">
        <v>8391</v>
      </c>
      <c r="C215" s="28" t="s">
        <v>1848</v>
      </c>
      <c r="D215" s="28" t="s">
        <v>8663</v>
      </c>
      <c r="E215" s="28" t="s">
        <v>11920</v>
      </c>
      <c r="F215" s="28" t="s">
        <v>8234</v>
      </c>
      <c r="G215" s="35" t="s">
        <v>8304</v>
      </c>
      <c r="H215" s="28"/>
      <c r="I215" s="28"/>
      <c r="J215" s="28"/>
      <c r="K215" s="28"/>
    </row>
    <row r="216" ht="15.75" customHeight="1">
      <c r="A216" s="36" t="s">
        <v>8234</v>
      </c>
      <c r="B216" s="28" t="s">
        <v>8391</v>
      </c>
      <c r="C216" s="28" t="s">
        <v>11921</v>
      </c>
      <c r="D216" s="28" t="s">
        <v>8663</v>
      </c>
      <c r="E216" s="28" t="s">
        <v>11922</v>
      </c>
      <c r="F216" s="28" t="s">
        <v>8234</v>
      </c>
      <c r="G216" s="35" t="s">
        <v>8304</v>
      </c>
      <c r="H216" s="28"/>
      <c r="I216" s="28"/>
      <c r="J216" s="28"/>
      <c r="K216" s="28"/>
    </row>
    <row r="217" ht="15.75" customHeight="1">
      <c r="A217" s="36" t="s">
        <v>8234</v>
      </c>
      <c r="B217" s="28" t="s">
        <v>8349</v>
      </c>
      <c r="C217" s="28" t="s">
        <v>11923</v>
      </c>
      <c r="D217" s="28" t="s">
        <v>8736</v>
      </c>
      <c r="E217" s="28" t="s">
        <v>11924</v>
      </c>
      <c r="F217" s="28" t="s">
        <v>8234</v>
      </c>
      <c r="G217" s="35" t="s">
        <v>8359</v>
      </c>
      <c r="H217" s="28"/>
      <c r="I217" s="28"/>
      <c r="J217" s="28"/>
      <c r="K217" s="28"/>
    </row>
    <row r="218" ht="15.75" customHeight="1">
      <c r="A218" s="36" t="s">
        <v>8234</v>
      </c>
      <c r="B218" s="28" t="s">
        <v>8349</v>
      </c>
      <c r="C218" s="28" t="s">
        <v>11925</v>
      </c>
      <c r="D218" s="28" t="s">
        <v>8736</v>
      </c>
      <c r="E218" s="28" t="s">
        <v>11926</v>
      </c>
      <c r="F218" s="28" t="s">
        <v>8234</v>
      </c>
      <c r="G218" s="35" t="s">
        <v>8359</v>
      </c>
      <c r="H218" s="28"/>
      <c r="I218" s="28"/>
      <c r="J218" s="28"/>
      <c r="K218" s="28"/>
    </row>
    <row r="219" ht="15.75" customHeight="1">
      <c r="A219" s="36" t="s">
        <v>8234</v>
      </c>
      <c r="B219" s="28" t="s">
        <v>8349</v>
      </c>
      <c r="C219" s="28" t="s">
        <v>11927</v>
      </c>
      <c r="D219" s="28" t="s">
        <v>8736</v>
      </c>
      <c r="E219" s="28" t="s">
        <v>11928</v>
      </c>
      <c r="F219" s="28" t="s">
        <v>8234</v>
      </c>
      <c r="G219" s="35" t="s">
        <v>11929</v>
      </c>
      <c r="H219" s="28"/>
      <c r="I219" s="28"/>
      <c r="J219" s="28"/>
      <c r="K219" s="28"/>
    </row>
    <row r="220" ht="15.75" customHeight="1">
      <c r="A220" s="37" t="s">
        <v>8402</v>
      </c>
      <c r="B220" s="28" t="s">
        <v>11930</v>
      </c>
      <c r="C220" s="28" t="s">
        <v>11930</v>
      </c>
      <c r="D220" s="28" t="s">
        <v>8663</v>
      </c>
      <c r="E220" s="28" t="s">
        <v>11931</v>
      </c>
      <c r="F220" s="28" t="s">
        <v>8402</v>
      </c>
      <c r="G220" s="35" t="s">
        <v>8426</v>
      </c>
      <c r="H220" s="28"/>
      <c r="I220" s="28"/>
      <c r="J220" s="28"/>
      <c r="K220" s="28"/>
    </row>
    <row r="221" ht="15.75" customHeight="1">
      <c r="A221" s="37" t="s">
        <v>8402</v>
      </c>
      <c r="B221" s="28" t="s">
        <v>11930</v>
      </c>
      <c r="C221" s="28" t="s">
        <v>11932</v>
      </c>
      <c r="D221" s="28" t="s">
        <v>8663</v>
      </c>
      <c r="E221" s="28" t="s">
        <v>11933</v>
      </c>
      <c r="F221" s="28" t="s">
        <v>8402</v>
      </c>
      <c r="G221" s="35" t="s">
        <v>11934</v>
      </c>
      <c r="H221" s="28"/>
      <c r="I221" s="28"/>
      <c r="J221" s="28"/>
      <c r="K221" s="28"/>
    </row>
    <row r="222" ht="15.75" customHeight="1">
      <c r="A222" s="37" t="s">
        <v>8402</v>
      </c>
      <c r="B222" s="28" t="s">
        <v>11930</v>
      </c>
      <c r="C222" s="28" t="s">
        <v>11935</v>
      </c>
      <c r="D222" s="28" t="s">
        <v>8663</v>
      </c>
      <c r="E222" s="28" t="s">
        <v>11936</v>
      </c>
      <c r="F222" s="28" t="s">
        <v>8402</v>
      </c>
      <c r="G222" s="35" t="s">
        <v>11934</v>
      </c>
      <c r="H222" s="28"/>
      <c r="I222" s="28"/>
      <c r="J222" s="28"/>
      <c r="K222" s="28"/>
    </row>
    <row r="223" ht="15.75" customHeight="1">
      <c r="A223" s="37" t="s">
        <v>8402</v>
      </c>
      <c r="B223" s="28" t="s">
        <v>11930</v>
      </c>
      <c r="C223" s="28" t="s">
        <v>11937</v>
      </c>
      <c r="D223" s="28" t="s">
        <v>8663</v>
      </c>
      <c r="E223" s="28" t="s">
        <v>11938</v>
      </c>
      <c r="F223" s="28" t="s">
        <v>8402</v>
      </c>
      <c r="G223" s="35" t="s">
        <v>8426</v>
      </c>
      <c r="H223" s="28"/>
      <c r="I223" s="28"/>
      <c r="J223" s="28"/>
      <c r="K223" s="28"/>
    </row>
    <row r="224" ht="15.75" customHeight="1">
      <c r="A224" s="37" t="s">
        <v>8402</v>
      </c>
      <c r="B224" s="28" t="s">
        <v>11930</v>
      </c>
      <c r="C224" s="28" t="s">
        <v>11939</v>
      </c>
      <c r="D224" s="28" t="s">
        <v>8739</v>
      </c>
      <c r="E224" s="28" t="s">
        <v>11940</v>
      </c>
      <c r="F224" s="28" t="s">
        <v>8402</v>
      </c>
      <c r="G224" s="35" t="s">
        <v>8426</v>
      </c>
      <c r="H224" s="28"/>
      <c r="I224" s="28"/>
      <c r="J224" s="28"/>
      <c r="K224" s="28"/>
    </row>
    <row r="225" ht="15.75" customHeight="1">
      <c r="A225" s="37" t="s">
        <v>8402</v>
      </c>
      <c r="B225" s="28" t="s">
        <v>11930</v>
      </c>
      <c r="C225" s="28" t="s">
        <v>11941</v>
      </c>
      <c r="D225" s="28" t="s">
        <v>8739</v>
      </c>
      <c r="E225" s="28" t="s">
        <v>11942</v>
      </c>
      <c r="F225" s="28" t="s">
        <v>8402</v>
      </c>
      <c r="G225" s="35" t="s">
        <v>8426</v>
      </c>
      <c r="H225" s="28"/>
      <c r="I225" s="28"/>
      <c r="J225" s="28"/>
      <c r="K225" s="28"/>
    </row>
    <row r="226" ht="15.75" customHeight="1">
      <c r="A226" s="37" t="s">
        <v>8402</v>
      </c>
      <c r="B226" s="28" t="s">
        <v>11943</v>
      </c>
      <c r="C226" s="28" t="s">
        <v>11944</v>
      </c>
      <c r="D226" s="28" t="s">
        <v>8736</v>
      </c>
      <c r="E226" s="28" t="s">
        <v>11945</v>
      </c>
      <c r="F226" s="28" t="s">
        <v>8402</v>
      </c>
      <c r="G226" s="35" t="s">
        <v>8426</v>
      </c>
      <c r="H226" s="28"/>
      <c r="I226" s="28"/>
      <c r="J226" s="28"/>
      <c r="K226" s="28"/>
    </row>
    <row r="227" ht="15.75" customHeight="1">
      <c r="A227" s="37" t="s">
        <v>8402</v>
      </c>
      <c r="B227" s="28" t="s">
        <v>11943</v>
      </c>
      <c r="C227" s="28" t="s">
        <v>11946</v>
      </c>
      <c r="D227" s="28" t="s">
        <v>8663</v>
      </c>
      <c r="E227" s="28" t="s">
        <v>11947</v>
      </c>
      <c r="F227" s="28" t="s">
        <v>8402</v>
      </c>
      <c r="G227" s="35" t="s">
        <v>11934</v>
      </c>
      <c r="H227" s="28"/>
      <c r="I227" s="28"/>
      <c r="J227" s="28"/>
      <c r="K227" s="28"/>
    </row>
    <row r="228" ht="15.75" customHeight="1">
      <c r="A228" s="37" t="s">
        <v>8402</v>
      </c>
      <c r="B228" s="28" t="s">
        <v>11943</v>
      </c>
      <c r="C228" s="28" t="s">
        <v>11948</v>
      </c>
      <c r="D228" s="28" t="s">
        <v>8736</v>
      </c>
      <c r="E228" s="28" t="s">
        <v>11949</v>
      </c>
      <c r="F228" s="28" t="s">
        <v>8402</v>
      </c>
      <c r="G228" s="35" t="s">
        <v>11950</v>
      </c>
      <c r="H228" s="28"/>
      <c r="I228" s="28"/>
      <c r="J228" s="28"/>
      <c r="K228" s="28"/>
    </row>
    <row r="229" ht="15.75" customHeight="1">
      <c r="A229" s="37" t="s">
        <v>8402</v>
      </c>
      <c r="B229" s="28" t="s">
        <v>11951</v>
      </c>
      <c r="C229" s="28" t="s">
        <v>11952</v>
      </c>
      <c r="D229" s="28" t="s">
        <v>8736</v>
      </c>
      <c r="E229" s="31" t="s">
        <v>11953</v>
      </c>
      <c r="F229" s="28" t="s">
        <v>8402</v>
      </c>
      <c r="G229" s="35" t="s">
        <v>8426</v>
      </c>
      <c r="H229" s="28"/>
      <c r="I229" s="28"/>
      <c r="J229" s="28"/>
      <c r="K229" s="28"/>
    </row>
    <row r="230" ht="15.75" customHeight="1">
      <c r="A230" s="37" t="s">
        <v>8402</v>
      </c>
      <c r="B230" s="28" t="s">
        <v>11951</v>
      </c>
      <c r="C230" s="28" t="s">
        <v>11954</v>
      </c>
      <c r="D230" s="28" t="s">
        <v>8663</v>
      </c>
      <c r="E230" s="28" t="s">
        <v>11955</v>
      </c>
      <c r="F230" s="28" t="s">
        <v>8402</v>
      </c>
      <c r="G230" s="35" t="s">
        <v>11950</v>
      </c>
      <c r="H230" s="28"/>
      <c r="I230" s="28"/>
      <c r="J230" s="28"/>
      <c r="K230" s="28"/>
    </row>
    <row r="231" ht="15.75" customHeight="1">
      <c r="A231" s="37" t="s">
        <v>8402</v>
      </c>
      <c r="B231" s="28" t="s">
        <v>11956</v>
      </c>
      <c r="C231" s="28" t="s">
        <v>11957</v>
      </c>
      <c r="D231" s="28" t="s">
        <v>8736</v>
      </c>
      <c r="E231" s="31" t="s">
        <v>11958</v>
      </c>
      <c r="F231" s="28" t="s">
        <v>8402</v>
      </c>
      <c r="G231" s="35" t="s">
        <v>11950</v>
      </c>
      <c r="H231" s="28"/>
      <c r="I231" s="28"/>
      <c r="J231" s="28"/>
      <c r="K231" s="28"/>
    </row>
    <row r="232" ht="15.75" customHeight="1">
      <c r="A232" s="37" t="s">
        <v>8402</v>
      </c>
      <c r="B232" s="28" t="s">
        <v>11956</v>
      </c>
      <c r="C232" s="28" t="s">
        <v>11959</v>
      </c>
      <c r="D232" s="28" t="s">
        <v>8736</v>
      </c>
      <c r="E232" s="31" t="s">
        <v>11960</v>
      </c>
      <c r="F232" s="28" t="s">
        <v>8402</v>
      </c>
      <c r="G232" s="35" t="s">
        <v>11961</v>
      </c>
      <c r="H232" s="28"/>
      <c r="I232" s="28"/>
      <c r="J232" s="28"/>
      <c r="K232" s="28"/>
    </row>
    <row r="233" ht="15.75" customHeight="1">
      <c r="A233" s="37" t="s">
        <v>8402</v>
      </c>
      <c r="B233" s="28" t="s">
        <v>11962</v>
      </c>
      <c r="C233" s="28" t="s">
        <v>11963</v>
      </c>
      <c r="D233" s="28" t="s">
        <v>8663</v>
      </c>
      <c r="E233" s="28" t="s">
        <v>11964</v>
      </c>
      <c r="F233" s="28" t="s">
        <v>8402</v>
      </c>
      <c r="G233" s="35" t="s">
        <v>11961</v>
      </c>
      <c r="H233" s="28"/>
      <c r="I233" s="28"/>
      <c r="J233" s="28"/>
      <c r="K233" s="28"/>
    </row>
    <row r="234" ht="15.75" customHeight="1">
      <c r="A234" s="37" t="s">
        <v>8402</v>
      </c>
      <c r="B234" s="28" t="s">
        <v>11962</v>
      </c>
      <c r="C234" s="28" t="s">
        <v>11965</v>
      </c>
      <c r="D234" s="28" t="s">
        <v>8663</v>
      </c>
      <c r="E234" s="28" t="s">
        <v>11966</v>
      </c>
      <c r="F234" s="28" t="s">
        <v>8402</v>
      </c>
      <c r="G234" s="35" t="s">
        <v>8426</v>
      </c>
      <c r="H234" s="28"/>
      <c r="I234" s="28"/>
      <c r="J234" s="28"/>
      <c r="K234" s="28"/>
    </row>
    <row r="235" ht="15.75" customHeight="1">
      <c r="A235" s="37" t="s">
        <v>8402</v>
      </c>
      <c r="B235" s="28" t="s">
        <v>11962</v>
      </c>
      <c r="C235" s="28" t="s">
        <v>11967</v>
      </c>
      <c r="D235" s="28" t="s">
        <v>8736</v>
      </c>
      <c r="E235" s="31" t="s">
        <v>11968</v>
      </c>
      <c r="F235" s="28" t="s">
        <v>8402</v>
      </c>
      <c r="G235" s="35" t="s">
        <v>8426</v>
      </c>
      <c r="H235" s="28"/>
      <c r="I235" s="28"/>
      <c r="J235" s="28"/>
      <c r="K235" s="28"/>
    </row>
    <row r="236" ht="15.75" customHeight="1">
      <c r="A236" s="37" t="s">
        <v>8402</v>
      </c>
      <c r="B236" s="28" t="s">
        <v>11969</v>
      </c>
      <c r="C236" s="28" t="s">
        <v>11969</v>
      </c>
      <c r="D236" s="28" t="s">
        <v>8663</v>
      </c>
      <c r="E236" s="28" t="s">
        <v>11970</v>
      </c>
      <c r="F236" s="28" t="s">
        <v>8402</v>
      </c>
      <c r="G236" s="35" t="s">
        <v>11950</v>
      </c>
      <c r="H236" s="28"/>
      <c r="I236" s="28"/>
      <c r="J236" s="28"/>
      <c r="K236" s="28"/>
    </row>
    <row r="237" ht="15.75" customHeight="1">
      <c r="A237" s="37" t="s">
        <v>8402</v>
      </c>
      <c r="B237" s="28" t="s">
        <v>11969</v>
      </c>
      <c r="C237" s="28" t="s">
        <v>11971</v>
      </c>
      <c r="D237" s="28" t="s">
        <v>8663</v>
      </c>
      <c r="E237" s="28" t="s">
        <v>11972</v>
      </c>
      <c r="F237" s="28" t="s">
        <v>8402</v>
      </c>
      <c r="G237" s="35" t="s">
        <v>11973</v>
      </c>
      <c r="H237" s="28"/>
      <c r="I237" s="28"/>
      <c r="J237" s="28"/>
      <c r="K237" s="28"/>
    </row>
    <row r="238" ht="15.75" customHeight="1">
      <c r="A238" s="37" t="s">
        <v>8402</v>
      </c>
      <c r="B238" s="28" t="s">
        <v>11969</v>
      </c>
      <c r="C238" s="28" t="s">
        <v>11974</v>
      </c>
      <c r="D238" s="28" t="s">
        <v>8736</v>
      </c>
      <c r="E238" s="28" t="s">
        <v>11975</v>
      </c>
      <c r="F238" s="28" t="s">
        <v>8402</v>
      </c>
      <c r="G238" s="35" t="s">
        <v>11973</v>
      </c>
      <c r="H238" s="28"/>
      <c r="I238" s="28"/>
      <c r="J238" s="28"/>
      <c r="K238" s="28"/>
    </row>
    <row r="239" ht="15.75" customHeight="1">
      <c r="A239" s="37" t="s">
        <v>8402</v>
      </c>
      <c r="B239" s="28" t="s">
        <v>11969</v>
      </c>
      <c r="C239" s="28" t="s">
        <v>11976</v>
      </c>
      <c r="D239" s="28" t="s">
        <v>8663</v>
      </c>
      <c r="E239" s="28" t="s">
        <v>11977</v>
      </c>
      <c r="F239" s="28" t="s">
        <v>8402</v>
      </c>
      <c r="G239" s="35" t="s">
        <v>11950</v>
      </c>
      <c r="H239" s="28"/>
      <c r="I239" s="28"/>
      <c r="J239" s="28"/>
      <c r="K239" s="28"/>
    </row>
    <row r="240" ht="15.75" customHeight="1">
      <c r="A240" s="37" t="s">
        <v>8402</v>
      </c>
      <c r="B240" s="28" t="s">
        <v>11969</v>
      </c>
      <c r="C240" s="28" t="s">
        <v>11978</v>
      </c>
      <c r="D240" s="28" t="s">
        <v>8663</v>
      </c>
      <c r="E240" s="28" t="s">
        <v>11979</v>
      </c>
      <c r="F240" s="28" t="s">
        <v>8402</v>
      </c>
      <c r="G240" s="35" t="s">
        <v>8426</v>
      </c>
      <c r="H240" s="28"/>
      <c r="I240" s="28"/>
      <c r="J240" s="28"/>
      <c r="K240" s="28"/>
    </row>
    <row r="241" ht="15.75" customHeight="1">
      <c r="A241" s="37" t="s">
        <v>8402</v>
      </c>
      <c r="B241" s="28" t="s">
        <v>11980</v>
      </c>
      <c r="C241" s="28" t="s">
        <v>11981</v>
      </c>
      <c r="D241" s="28" t="s">
        <v>8739</v>
      </c>
      <c r="E241" s="28" t="s">
        <v>11982</v>
      </c>
      <c r="F241" s="28" t="s">
        <v>8402</v>
      </c>
      <c r="G241" s="35" t="s">
        <v>8440</v>
      </c>
      <c r="H241" s="28"/>
      <c r="I241" s="28"/>
      <c r="J241" s="28"/>
      <c r="K241" s="28"/>
    </row>
    <row r="242" ht="15.75" customHeight="1">
      <c r="A242" s="37" t="s">
        <v>8402</v>
      </c>
      <c r="B242" s="28" t="s">
        <v>11980</v>
      </c>
      <c r="C242" s="28" t="s">
        <v>11983</v>
      </c>
      <c r="D242" s="28" t="s">
        <v>8663</v>
      </c>
      <c r="E242" s="28" t="s">
        <v>11984</v>
      </c>
      <c r="F242" s="28" t="s">
        <v>8402</v>
      </c>
      <c r="G242" s="35" t="s">
        <v>8440</v>
      </c>
      <c r="H242" s="28"/>
      <c r="I242" s="28"/>
      <c r="J242" s="28"/>
      <c r="K242" s="28"/>
    </row>
    <row r="243" ht="15.75" customHeight="1">
      <c r="A243" s="37" t="s">
        <v>8402</v>
      </c>
      <c r="B243" s="28" t="s">
        <v>11980</v>
      </c>
      <c r="C243" s="28" t="s">
        <v>11985</v>
      </c>
      <c r="D243" s="28" t="s">
        <v>8663</v>
      </c>
      <c r="E243" s="28" t="s">
        <v>11986</v>
      </c>
      <c r="F243" s="28" t="s">
        <v>8402</v>
      </c>
      <c r="G243" s="35" t="s">
        <v>8440</v>
      </c>
      <c r="H243" s="28"/>
      <c r="I243" s="28"/>
      <c r="J243" s="28"/>
      <c r="K243" s="28"/>
    </row>
    <row r="244" ht="15.75" customHeight="1">
      <c r="A244" s="37" t="s">
        <v>8402</v>
      </c>
      <c r="B244" s="28" t="s">
        <v>11987</v>
      </c>
      <c r="C244" s="28" t="s">
        <v>11987</v>
      </c>
      <c r="D244" s="28" t="s">
        <v>8663</v>
      </c>
      <c r="E244" s="28" t="s">
        <v>11988</v>
      </c>
      <c r="F244" s="28" t="s">
        <v>8402</v>
      </c>
      <c r="G244" s="35" t="s">
        <v>8440</v>
      </c>
      <c r="H244" s="28"/>
      <c r="I244" s="28"/>
      <c r="J244" s="28"/>
      <c r="K244" s="28"/>
    </row>
    <row r="245" ht="15.75" customHeight="1">
      <c r="A245" s="37" t="s">
        <v>8402</v>
      </c>
      <c r="B245" s="28" t="s">
        <v>11987</v>
      </c>
      <c r="C245" s="28" t="s">
        <v>1627</v>
      </c>
      <c r="D245" s="28" t="s">
        <v>8663</v>
      </c>
      <c r="E245" s="28" t="s">
        <v>11989</v>
      </c>
      <c r="F245" s="28" t="s">
        <v>8402</v>
      </c>
      <c r="G245" s="35" t="s">
        <v>8440</v>
      </c>
      <c r="H245" s="28"/>
      <c r="I245" s="28"/>
      <c r="J245" s="28"/>
      <c r="K245" s="28"/>
    </row>
    <row r="246" ht="15.75" customHeight="1">
      <c r="A246" s="37" t="s">
        <v>8402</v>
      </c>
      <c r="B246" s="28" t="s">
        <v>11990</v>
      </c>
      <c r="C246" s="28" t="s">
        <v>11991</v>
      </c>
      <c r="D246" s="28" t="s">
        <v>8663</v>
      </c>
      <c r="E246" s="28" t="s">
        <v>11992</v>
      </c>
      <c r="F246" s="28" t="s">
        <v>8402</v>
      </c>
      <c r="G246" s="35" t="s">
        <v>11950</v>
      </c>
      <c r="H246" s="28"/>
      <c r="I246" s="28"/>
      <c r="J246" s="28"/>
      <c r="K246" s="28"/>
    </row>
    <row r="247" ht="15.75" customHeight="1">
      <c r="A247" s="37" t="s">
        <v>8402</v>
      </c>
      <c r="B247" s="28" t="s">
        <v>11990</v>
      </c>
      <c r="C247" s="28" t="s">
        <v>11993</v>
      </c>
      <c r="D247" s="28" t="s">
        <v>8736</v>
      </c>
      <c r="E247" s="28" t="s">
        <v>11994</v>
      </c>
      <c r="F247" s="28" t="s">
        <v>8402</v>
      </c>
      <c r="G247" s="35" t="s">
        <v>11995</v>
      </c>
      <c r="H247" s="28"/>
      <c r="I247" s="28"/>
      <c r="J247" s="28"/>
      <c r="K247" s="28"/>
    </row>
    <row r="248" ht="15.75" customHeight="1">
      <c r="A248" s="37" t="s">
        <v>8402</v>
      </c>
      <c r="B248" s="28" t="s">
        <v>11996</v>
      </c>
      <c r="C248" s="28" t="s">
        <v>11997</v>
      </c>
      <c r="D248" s="28" t="s">
        <v>8663</v>
      </c>
      <c r="E248" s="28" t="s">
        <v>11998</v>
      </c>
      <c r="F248" s="28" t="s">
        <v>8402</v>
      </c>
      <c r="G248" s="35" t="s">
        <v>11995</v>
      </c>
      <c r="H248" s="28"/>
      <c r="I248" s="28"/>
      <c r="J248" s="28"/>
      <c r="K248" s="28"/>
    </row>
    <row r="249" ht="15.75" customHeight="1">
      <c r="A249" s="37" t="s">
        <v>8402</v>
      </c>
      <c r="B249" s="28" t="s">
        <v>11996</v>
      </c>
      <c r="C249" s="28" t="s">
        <v>11999</v>
      </c>
      <c r="D249" s="28" t="s">
        <v>8736</v>
      </c>
      <c r="E249" s="28" t="s">
        <v>12000</v>
      </c>
      <c r="F249" s="28" t="s">
        <v>8402</v>
      </c>
      <c r="G249" s="35" t="s">
        <v>11973</v>
      </c>
      <c r="H249" s="28"/>
      <c r="I249" s="28"/>
      <c r="J249" s="28"/>
      <c r="K249" s="28"/>
    </row>
    <row r="250" ht="15.75" customHeight="1">
      <c r="A250" s="37" t="s">
        <v>8402</v>
      </c>
      <c r="B250" s="28" t="s">
        <v>12001</v>
      </c>
      <c r="C250" s="28" t="s">
        <v>12002</v>
      </c>
      <c r="D250" s="28" t="s">
        <v>8663</v>
      </c>
      <c r="E250" s="28" t="s">
        <v>12003</v>
      </c>
      <c r="F250" s="28" t="s">
        <v>8402</v>
      </c>
      <c r="G250" s="35" t="s">
        <v>11950</v>
      </c>
      <c r="H250" s="28"/>
      <c r="I250" s="28"/>
      <c r="J250" s="28"/>
      <c r="K250" s="28"/>
    </row>
    <row r="251" ht="15.75" customHeight="1">
      <c r="A251" s="37" t="s">
        <v>8402</v>
      </c>
      <c r="B251" s="28" t="s">
        <v>12001</v>
      </c>
      <c r="C251" s="28" t="s">
        <v>12004</v>
      </c>
      <c r="D251" s="28" t="s">
        <v>8663</v>
      </c>
      <c r="E251" s="28" t="s">
        <v>12005</v>
      </c>
      <c r="F251" s="28" t="s">
        <v>8402</v>
      </c>
      <c r="G251" s="35" t="s">
        <v>11950</v>
      </c>
      <c r="H251" s="28"/>
      <c r="I251" s="28"/>
      <c r="J251" s="28"/>
      <c r="K251" s="28"/>
    </row>
    <row r="252" ht="15.75" customHeight="1">
      <c r="A252" s="37" t="s">
        <v>8402</v>
      </c>
      <c r="B252" s="28" t="s">
        <v>12001</v>
      </c>
      <c r="C252" s="28" t="s">
        <v>12006</v>
      </c>
      <c r="D252" s="28" t="s">
        <v>8663</v>
      </c>
      <c r="E252" s="28" t="s">
        <v>12007</v>
      </c>
      <c r="F252" s="28" t="s">
        <v>8402</v>
      </c>
      <c r="G252" s="35" t="s">
        <v>11950</v>
      </c>
      <c r="H252" s="28"/>
      <c r="I252" s="28"/>
      <c r="J252" s="28"/>
      <c r="K252" s="28"/>
    </row>
    <row r="253" ht="15.75" customHeight="1">
      <c r="A253" s="37" t="s">
        <v>8402</v>
      </c>
      <c r="B253" s="28" t="s">
        <v>12008</v>
      </c>
      <c r="C253" s="28" t="s">
        <v>12008</v>
      </c>
      <c r="D253" s="28" t="s">
        <v>8736</v>
      </c>
      <c r="E253" s="28" t="s">
        <v>12009</v>
      </c>
      <c r="F253" s="28" t="s">
        <v>8402</v>
      </c>
      <c r="G253" s="35" t="s">
        <v>8426</v>
      </c>
      <c r="H253" s="28"/>
      <c r="I253" s="28"/>
      <c r="J253" s="28"/>
      <c r="K253" s="28"/>
    </row>
    <row r="254" ht="15.75" customHeight="1">
      <c r="A254" s="37" t="s">
        <v>8402</v>
      </c>
      <c r="B254" s="28" t="s">
        <v>12010</v>
      </c>
      <c r="C254" s="28" t="s">
        <v>12010</v>
      </c>
      <c r="D254" s="28" t="s">
        <v>8663</v>
      </c>
      <c r="E254" s="28" t="s">
        <v>12011</v>
      </c>
      <c r="F254" s="28" t="s">
        <v>8402</v>
      </c>
      <c r="G254" s="35" t="s">
        <v>12012</v>
      </c>
      <c r="H254" s="28"/>
      <c r="I254" s="28"/>
      <c r="J254" s="28"/>
      <c r="K254" s="28"/>
    </row>
    <row r="255" ht="15.75" customHeight="1">
      <c r="A255" s="37" t="s">
        <v>8402</v>
      </c>
      <c r="B255" s="28" t="s">
        <v>12010</v>
      </c>
      <c r="C255" s="28" t="s">
        <v>12013</v>
      </c>
      <c r="D255" s="28" t="s">
        <v>8663</v>
      </c>
      <c r="E255" s="28" t="s">
        <v>12014</v>
      </c>
      <c r="F255" s="28" t="s">
        <v>8402</v>
      </c>
      <c r="G255" s="35" t="s">
        <v>12012</v>
      </c>
      <c r="H255" s="28"/>
      <c r="I255" s="28"/>
      <c r="J255" s="28"/>
      <c r="K255" s="28"/>
    </row>
    <row r="256" ht="15.75" customHeight="1">
      <c r="A256" s="37" t="s">
        <v>8402</v>
      </c>
      <c r="B256" s="28" t="s">
        <v>12015</v>
      </c>
      <c r="C256" s="28" t="s">
        <v>12015</v>
      </c>
      <c r="D256" s="28" t="s">
        <v>8663</v>
      </c>
      <c r="E256" s="28" t="s">
        <v>12016</v>
      </c>
      <c r="F256" s="28" t="s">
        <v>8402</v>
      </c>
      <c r="G256" s="35" t="s">
        <v>11961</v>
      </c>
      <c r="H256" s="28"/>
      <c r="I256" s="28"/>
      <c r="J256" s="28"/>
      <c r="K256" s="28"/>
    </row>
    <row r="257" ht="15.75" customHeight="1">
      <c r="A257" s="37" t="s">
        <v>8402</v>
      </c>
      <c r="B257" s="28" t="s">
        <v>12017</v>
      </c>
      <c r="C257" s="28" t="s">
        <v>12018</v>
      </c>
      <c r="D257" s="28" t="s">
        <v>8663</v>
      </c>
      <c r="E257" s="28" t="s">
        <v>12019</v>
      </c>
      <c r="F257" s="28" t="s">
        <v>8402</v>
      </c>
      <c r="G257" s="35" t="s">
        <v>12012</v>
      </c>
      <c r="H257" s="28"/>
      <c r="I257" s="28"/>
      <c r="J257" s="28"/>
      <c r="K257" s="28"/>
    </row>
    <row r="258" ht="15.75" customHeight="1">
      <c r="A258" s="37" t="s">
        <v>8402</v>
      </c>
      <c r="B258" s="28" t="s">
        <v>12017</v>
      </c>
      <c r="C258" s="28" t="s">
        <v>12020</v>
      </c>
      <c r="D258" s="28" t="s">
        <v>8663</v>
      </c>
      <c r="E258" s="28" t="s">
        <v>12021</v>
      </c>
      <c r="F258" s="28" t="s">
        <v>8402</v>
      </c>
      <c r="G258" s="35" t="s">
        <v>12012</v>
      </c>
      <c r="H258" s="28"/>
      <c r="I258" s="28"/>
      <c r="J258" s="28"/>
      <c r="K258" s="28"/>
    </row>
    <row r="259" ht="15.75" customHeight="1">
      <c r="A259" s="37" t="s">
        <v>8402</v>
      </c>
      <c r="B259" s="28" t="s">
        <v>12017</v>
      </c>
      <c r="C259" s="28" t="s">
        <v>12022</v>
      </c>
      <c r="D259" s="28" t="s">
        <v>8663</v>
      </c>
      <c r="E259" s="28" t="s">
        <v>12023</v>
      </c>
      <c r="F259" s="28" t="s">
        <v>8402</v>
      </c>
      <c r="G259" s="35" t="s">
        <v>12012</v>
      </c>
      <c r="H259" s="28"/>
      <c r="I259" s="28"/>
      <c r="J259" s="28"/>
      <c r="K259" s="28"/>
    </row>
    <row r="260" ht="15.75" customHeight="1">
      <c r="A260" s="39" t="s">
        <v>8526</v>
      </c>
      <c r="B260" s="28" t="s">
        <v>8541</v>
      </c>
      <c r="C260" s="28" t="s">
        <v>8541</v>
      </c>
      <c r="D260" s="28" t="s">
        <v>8739</v>
      </c>
      <c r="E260" s="28" t="s">
        <v>12024</v>
      </c>
      <c r="F260" s="28" t="s">
        <v>8526</v>
      </c>
      <c r="G260" s="35" t="s">
        <v>8550</v>
      </c>
      <c r="H260" s="28"/>
      <c r="I260" s="28"/>
      <c r="J260" s="28"/>
      <c r="K260" s="28"/>
    </row>
    <row r="261" ht="15.75" customHeight="1">
      <c r="A261" s="39" t="s">
        <v>8526</v>
      </c>
      <c r="B261" s="28" t="s">
        <v>8541</v>
      </c>
      <c r="C261" s="28" t="s">
        <v>12025</v>
      </c>
      <c r="D261" s="28" t="s">
        <v>8663</v>
      </c>
      <c r="E261" s="28" t="s">
        <v>12026</v>
      </c>
      <c r="F261" s="28" t="s">
        <v>8526</v>
      </c>
      <c r="G261" s="35" t="s">
        <v>8550</v>
      </c>
      <c r="H261" s="28"/>
      <c r="I261" s="28"/>
      <c r="J261" s="28"/>
      <c r="K261" s="28"/>
    </row>
    <row r="262" ht="15.75" customHeight="1">
      <c r="A262" s="39" t="s">
        <v>8526</v>
      </c>
      <c r="B262" s="28" t="s">
        <v>8541</v>
      </c>
      <c r="C262" s="28" t="s">
        <v>12027</v>
      </c>
      <c r="D262" s="28" t="s">
        <v>8736</v>
      </c>
      <c r="E262" s="28" t="s">
        <v>12028</v>
      </c>
      <c r="F262" s="28" t="s">
        <v>8526</v>
      </c>
      <c r="G262" s="35" t="s">
        <v>8550</v>
      </c>
      <c r="H262" s="28"/>
      <c r="I262" s="28"/>
      <c r="J262" s="28"/>
      <c r="K262" s="28"/>
    </row>
    <row r="263" ht="15.75" customHeight="1">
      <c r="A263" s="39" t="s">
        <v>8526</v>
      </c>
      <c r="B263" s="28" t="s">
        <v>8541</v>
      </c>
      <c r="C263" s="28" t="s">
        <v>12029</v>
      </c>
      <c r="D263" s="28" t="s">
        <v>8663</v>
      </c>
      <c r="E263" s="28" t="s">
        <v>12030</v>
      </c>
      <c r="F263" s="28" t="s">
        <v>8526</v>
      </c>
      <c r="G263" s="35" t="s">
        <v>8550</v>
      </c>
      <c r="H263" s="28"/>
      <c r="I263" s="28"/>
      <c r="J263" s="28"/>
      <c r="K263" s="28"/>
    </row>
    <row r="264" ht="15.75" customHeight="1">
      <c r="A264" s="39" t="s">
        <v>8526</v>
      </c>
      <c r="B264" s="28" t="s">
        <v>8541</v>
      </c>
      <c r="C264" s="28" t="s">
        <v>12031</v>
      </c>
      <c r="D264" s="28" t="s">
        <v>8663</v>
      </c>
      <c r="E264" s="28" t="s">
        <v>12032</v>
      </c>
      <c r="F264" s="28" t="s">
        <v>8526</v>
      </c>
      <c r="G264" s="35" t="s">
        <v>8550</v>
      </c>
      <c r="H264" s="28"/>
      <c r="I264" s="28"/>
      <c r="J264" s="28"/>
      <c r="K264" s="28"/>
    </row>
    <row r="265" ht="15.75" customHeight="1">
      <c r="A265" s="39" t="s">
        <v>8526</v>
      </c>
      <c r="B265" s="28" t="s">
        <v>8541</v>
      </c>
      <c r="C265" s="28" t="s">
        <v>12033</v>
      </c>
      <c r="D265" s="28" t="s">
        <v>8663</v>
      </c>
      <c r="E265" s="28" t="s">
        <v>12034</v>
      </c>
      <c r="F265" s="28" t="s">
        <v>8526</v>
      </c>
      <c r="G265" s="35" t="s">
        <v>8550</v>
      </c>
      <c r="H265" s="28"/>
      <c r="I265" s="28"/>
      <c r="J265" s="28"/>
      <c r="K265" s="28"/>
    </row>
    <row r="266" ht="15.75" customHeight="1">
      <c r="A266" s="39" t="s">
        <v>8526</v>
      </c>
      <c r="B266" s="28" t="s">
        <v>8527</v>
      </c>
      <c r="C266" s="28" t="s">
        <v>12035</v>
      </c>
      <c r="D266" s="28" t="s">
        <v>8736</v>
      </c>
      <c r="E266" s="31" t="s">
        <v>12036</v>
      </c>
      <c r="F266" s="28" t="s">
        <v>8526</v>
      </c>
      <c r="G266" s="35" t="s">
        <v>12037</v>
      </c>
      <c r="H266" s="28"/>
      <c r="I266" s="28"/>
      <c r="J266" s="28"/>
      <c r="K266" s="28"/>
    </row>
    <row r="267" ht="15.75" customHeight="1">
      <c r="A267" s="39" t="s">
        <v>8526</v>
      </c>
      <c r="B267" s="28" t="s">
        <v>8527</v>
      </c>
      <c r="C267" s="28" t="s">
        <v>12038</v>
      </c>
      <c r="D267" s="28" t="s">
        <v>8757</v>
      </c>
      <c r="E267" s="28" t="s">
        <v>12039</v>
      </c>
      <c r="F267" s="28" t="s">
        <v>8526</v>
      </c>
      <c r="G267" s="35" t="s">
        <v>12040</v>
      </c>
      <c r="H267" s="28"/>
      <c r="I267" s="28"/>
      <c r="J267" s="28"/>
      <c r="K267" s="28"/>
    </row>
    <row r="268" ht="15.75" customHeight="1">
      <c r="A268" s="39" t="s">
        <v>8526</v>
      </c>
      <c r="B268" s="28" t="s">
        <v>8527</v>
      </c>
      <c r="C268" s="28" t="s">
        <v>12041</v>
      </c>
      <c r="D268" s="28" t="s">
        <v>8663</v>
      </c>
      <c r="E268" s="28" t="s">
        <v>12042</v>
      </c>
      <c r="F268" s="28" t="s">
        <v>8526</v>
      </c>
      <c r="G268" s="35" t="s">
        <v>12040</v>
      </c>
      <c r="H268" s="28"/>
      <c r="I268" s="28"/>
      <c r="J268" s="28"/>
      <c r="K268" s="28"/>
    </row>
    <row r="269" ht="15.75" customHeight="1">
      <c r="A269" s="39" t="s">
        <v>8526</v>
      </c>
      <c r="B269" s="28" t="s">
        <v>8527</v>
      </c>
      <c r="C269" s="28" t="s">
        <v>12043</v>
      </c>
      <c r="D269" s="28" t="s">
        <v>8663</v>
      </c>
      <c r="E269" s="28" t="s">
        <v>12044</v>
      </c>
      <c r="F269" s="28" t="s">
        <v>8526</v>
      </c>
      <c r="G269" s="35" t="s">
        <v>12045</v>
      </c>
      <c r="H269" s="28"/>
      <c r="I269" s="28"/>
      <c r="J269" s="28"/>
      <c r="K269" s="28"/>
    </row>
    <row r="270" ht="15.75" customHeight="1">
      <c r="A270" s="39" t="s">
        <v>8526</v>
      </c>
      <c r="B270" s="28" t="s">
        <v>8527</v>
      </c>
      <c r="C270" s="28" t="s">
        <v>12046</v>
      </c>
      <c r="D270" s="28" t="s">
        <v>8757</v>
      </c>
      <c r="E270" s="28" t="s">
        <v>12047</v>
      </c>
      <c r="F270" s="28" t="s">
        <v>8526</v>
      </c>
      <c r="G270" s="35" t="s">
        <v>12048</v>
      </c>
      <c r="H270" s="28"/>
      <c r="I270" s="28"/>
      <c r="J270" s="28"/>
      <c r="K270" s="28"/>
    </row>
    <row r="271" ht="15.75" customHeight="1">
      <c r="A271" s="39" t="s">
        <v>8526</v>
      </c>
      <c r="B271" s="28" t="s">
        <v>8527</v>
      </c>
      <c r="C271" s="28" t="s">
        <v>12049</v>
      </c>
      <c r="D271" s="28" t="s">
        <v>8757</v>
      </c>
      <c r="E271" s="28" t="s">
        <v>12050</v>
      </c>
      <c r="F271" s="28" t="s">
        <v>8526</v>
      </c>
      <c r="G271" s="35" t="s">
        <v>12051</v>
      </c>
      <c r="H271" s="28"/>
      <c r="I271" s="28"/>
      <c r="J271" s="28"/>
      <c r="K271" s="28"/>
    </row>
    <row r="272" ht="15.75" customHeight="1">
      <c r="A272" s="39" t="s">
        <v>8526</v>
      </c>
      <c r="B272" s="28" t="s">
        <v>8527</v>
      </c>
      <c r="C272" s="28" t="s">
        <v>12052</v>
      </c>
      <c r="D272" s="28" t="s">
        <v>8663</v>
      </c>
      <c r="E272" s="31" t="s">
        <v>12053</v>
      </c>
      <c r="F272" s="28" t="s">
        <v>8526</v>
      </c>
      <c r="G272" s="35" t="s">
        <v>12037</v>
      </c>
      <c r="H272" s="28"/>
      <c r="I272" s="28"/>
      <c r="J272" s="28"/>
      <c r="K272" s="28"/>
    </row>
    <row r="273" ht="15.75" customHeight="1">
      <c r="A273" s="39" t="s">
        <v>8526</v>
      </c>
      <c r="B273" s="28" t="s">
        <v>8568</v>
      </c>
      <c r="C273" s="28" t="s">
        <v>12054</v>
      </c>
      <c r="D273" s="28" t="s">
        <v>8736</v>
      </c>
      <c r="E273" s="28" t="s">
        <v>12055</v>
      </c>
      <c r="F273" s="28" t="s">
        <v>8526</v>
      </c>
      <c r="G273" s="35" t="s">
        <v>12056</v>
      </c>
      <c r="H273" s="28"/>
      <c r="I273" s="28"/>
      <c r="J273" s="28"/>
      <c r="K273" s="28"/>
    </row>
    <row r="274" ht="15.75" customHeight="1">
      <c r="A274" s="39" t="s">
        <v>8526</v>
      </c>
      <c r="B274" s="28" t="s">
        <v>8568</v>
      </c>
      <c r="C274" s="28" t="s">
        <v>12057</v>
      </c>
      <c r="D274" s="28" t="s">
        <v>8663</v>
      </c>
      <c r="E274" s="28" t="s">
        <v>12058</v>
      </c>
      <c r="F274" s="28" t="s">
        <v>8526</v>
      </c>
      <c r="G274" s="35" t="s">
        <v>12056</v>
      </c>
      <c r="H274" s="28"/>
      <c r="I274" s="28"/>
      <c r="J274" s="28"/>
      <c r="K274" s="28"/>
    </row>
    <row r="275" ht="15.75" customHeight="1">
      <c r="A275" s="39" t="s">
        <v>8526</v>
      </c>
      <c r="B275" s="28" t="s">
        <v>8568</v>
      </c>
      <c r="C275" s="28" t="s">
        <v>12059</v>
      </c>
      <c r="D275" s="28" t="s">
        <v>8757</v>
      </c>
      <c r="E275" s="28" t="s">
        <v>12060</v>
      </c>
      <c r="F275" s="28" t="s">
        <v>8526</v>
      </c>
      <c r="G275" s="35" t="s">
        <v>12056</v>
      </c>
      <c r="H275" s="28"/>
      <c r="I275" s="28"/>
      <c r="J275" s="28"/>
      <c r="K275" s="28"/>
    </row>
    <row r="276" ht="15.75" customHeight="1">
      <c r="A276" s="39" t="s">
        <v>8526</v>
      </c>
      <c r="B276" s="28" t="s">
        <v>8568</v>
      </c>
      <c r="C276" s="28" t="s">
        <v>12061</v>
      </c>
      <c r="D276" s="28" t="s">
        <v>8663</v>
      </c>
      <c r="E276" s="28" t="s">
        <v>12062</v>
      </c>
      <c r="F276" s="28" t="s">
        <v>8526</v>
      </c>
      <c r="G276" s="35" t="s">
        <v>12056</v>
      </c>
      <c r="H276" s="28"/>
      <c r="I276" s="28"/>
      <c r="J276" s="28"/>
      <c r="K276" s="28"/>
    </row>
    <row r="277" ht="15.75" customHeight="1">
      <c r="A277" s="39" t="s">
        <v>8526</v>
      </c>
      <c r="B277" s="28" t="s">
        <v>8582</v>
      </c>
      <c r="C277" s="28" t="s">
        <v>8582</v>
      </c>
      <c r="D277" s="28" t="s">
        <v>8663</v>
      </c>
      <c r="E277" s="28" t="s">
        <v>12063</v>
      </c>
      <c r="F277" s="28" t="s">
        <v>8526</v>
      </c>
      <c r="G277" s="35" t="s">
        <v>12048</v>
      </c>
      <c r="H277" s="28"/>
      <c r="I277" s="28"/>
      <c r="J277" s="28"/>
      <c r="K277" s="28"/>
    </row>
    <row r="278" ht="15.75" customHeight="1">
      <c r="A278" s="39" t="s">
        <v>8526</v>
      </c>
      <c r="B278" s="28" t="s">
        <v>8582</v>
      </c>
      <c r="C278" s="28" t="s">
        <v>12064</v>
      </c>
      <c r="D278" s="28" t="s">
        <v>8757</v>
      </c>
      <c r="E278" s="28" t="s">
        <v>12065</v>
      </c>
      <c r="F278" s="28" t="s">
        <v>8526</v>
      </c>
      <c r="G278" s="35" t="s">
        <v>12051</v>
      </c>
      <c r="H278" s="28"/>
      <c r="I278" s="28"/>
      <c r="J278" s="28"/>
      <c r="K278" s="28"/>
    </row>
    <row r="279" ht="15.75" customHeight="1">
      <c r="A279" s="39" t="s">
        <v>8526</v>
      </c>
      <c r="B279" s="28" t="s">
        <v>8582</v>
      </c>
      <c r="C279" s="28" t="s">
        <v>12066</v>
      </c>
      <c r="D279" s="28" t="s">
        <v>8757</v>
      </c>
      <c r="E279" s="28" t="s">
        <v>12067</v>
      </c>
      <c r="F279" s="28" t="s">
        <v>8526</v>
      </c>
      <c r="G279" s="35" t="s">
        <v>12051</v>
      </c>
      <c r="H279" s="28"/>
      <c r="I279" s="28"/>
      <c r="J279" s="28"/>
      <c r="K279" s="28"/>
    </row>
    <row r="280" ht="15.75" customHeight="1">
      <c r="A280" s="39" t="s">
        <v>8526</v>
      </c>
      <c r="B280" s="28" t="s">
        <v>8582</v>
      </c>
      <c r="C280" s="28" t="s">
        <v>12068</v>
      </c>
      <c r="D280" s="28" t="s">
        <v>8757</v>
      </c>
      <c r="E280" s="28" t="s">
        <v>12069</v>
      </c>
      <c r="F280" s="28" t="s">
        <v>8526</v>
      </c>
      <c r="G280" s="35" t="s">
        <v>12051</v>
      </c>
      <c r="H280" s="28"/>
      <c r="I280" s="28"/>
      <c r="J280" s="28"/>
      <c r="K280" s="28"/>
    </row>
    <row r="281" ht="15.75" customHeight="1">
      <c r="A281" s="39" t="s">
        <v>8526</v>
      </c>
      <c r="B281" s="28" t="s">
        <v>8582</v>
      </c>
      <c r="C281" s="28" t="s">
        <v>12070</v>
      </c>
      <c r="D281" s="28" t="s">
        <v>8663</v>
      </c>
      <c r="E281" s="28" t="s">
        <v>12071</v>
      </c>
      <c r="F281" s="28" t="s">
        <v>8526</v>
      </c>
      <c r="G281" s="35" t="s">
        <v>12048</v>
      </c>
      <c r="H281" s="28"/>
      <c r="I281" s="28"/>
      <c r="J281" s="28"/>
      <c r="K281" s="28"/>
    </row>
    <row r="282" ht="15.75" customHeight="1">
      <c r="A282" s="39" t="s">
        <v>8526</v>
      </c>
      <c r="B282" s="28" t="s">
        <v>8582</v>
      </c>
      <c r="C282" s="28" t="s">
        <v>12072</v>
      </c>
      <c r="D282" s="28" t="s">
        <v>8663</v>
      </c>
      <c r="E282" s="28" t="s">
        <v>12073</v>
      </c>
      <c r="F282" s="28" t="s">
        <v>8526</v>
      </c>
      <c r="G282" s="35" t="s">
        <v>12048</v>
      </c>
      <c r="H282" s="28"/>
      <c r="I282" s="28"/>
      <c r="J282" s="28"/>
      <c r="K282" s="28"/>
    </row>
    <row r="283" ht="15.75" customHeight="1">
      <c r="A283" s="39" t="s">
        <v>8526</v>
      </c>
      <c r="B283" s="28" t="s">
        <v>12074</v>
      </c>
      <c r="C283" s="28" t="s">
        <v>12075</v>
      </c>
      <c r="D283" s="28" t="s">
        <v>8736</v>
      </c>
      <c r="E283" s="28" t="s">
        <v>12076</v>
      </c>
      <c r="F283" s="28" t="s">
        <v>8526</v>
      </c>
      <c r="G283" s="35" t="s">
        <v>12077</v>
      </c>
      <c r="H283" s="28"/>
      <c r="I283" s="28"/>
      <c r="J283" s="28"/>
      <c r="K283" s="28"/>
    </row>
    <row r="284" ht="15.75" customHeight="1">
      <c r="A284" s="39" t="s">
        <v>8526</v>
      </c>
      <c r="B284" s="28" t="s">
        <v>12074</v>
      </c>
      <c r="C284" s="28" t="s">
        <v>12078</v>
      </c>
      <c r="D284" s="28" t="s">
        <v>8736</v>
      </c>
      <c r="E284" s="28" t="s">
        <v>12079</v>
      </c>
      <c r="F284" s="28" t="s">
        <v>8526</v>
      </c>
      <c r="G284" s="35" t="s">
        <v>12080</v>
      </c>
      <c r="H284" s="28"/>
      <c r="I284" s="28"/>
      <c r="J284" s="28"/>
      <c r="K284" s="28"/>
    </row>
    <row r="285" ht="15.75" customHeight="1">
      <c r="A285" s="39" t="s">
        <v>8526</v>
      </c>
      <c r="B285" s="28" t="s">
        <v>12074</v>
      </c>
      <c r="C285" s="28" t="s">
        <v>12081</v>
      </c>
      <c r="D285" s="28" t="s">
        <v>8663</v>
      </c>
      <c r="E285" s="28" t="s">
        <v>12082</v>
      </c>
      <c r="F285" s="28" t="s">
        <v>8526</v>
      </c>
      <c r="G285" s="35" t="s">
        <v>12048</v>
      </c>
      <c r="H285" s="28"/>
      <c r="I285" s="28"/>
      <c r="J285" s="28"/>
      <c r="K285" s="28"/>
    </row>
    <row r="286" ht="15.75" customHeight="1">
      <c r="A286" s="39" t="s">
        <v>8526</v>
      </c>
      <c r="B286" s="28" t="s">
        <v>12074</v>
      </c>
      <c r="C286" s="28" t="s">
        <v>12083</v>
      </c>
      <c r="D286" s="28" t="s">
        <v>8736</v>
      </c>
      <c r="E286" s="28" t="s">
        <v>12084</v>
      </c>
      <c r="F286" s="28" t="s">
        <v>8526</v>
      </c>
      <c r="G286" s="35" t="s">
        <v>12085</v>
      </c>
      <c r="H286" s="28"/>
      <c r="I286" s="28"/>
      <c r="J286" s="28"/>
      <c r="K286" s="28"/>
    </row>
    <row r="287" ht="15.75" customHeight="1">
      <c r="A287" s="39" t="s">
        <v>8526</v>
      </c>
      <c r="B287" s="28" t="s">
        <v>12074</v>
      </c>
      <c r="C287" s="28" t="s">
        <v>12086</v>
      </c>
      <c r="D287" s="28" t="s">
        <v>8736</v>
      </c>
      <c r="E287" s="28" t="s">
        <v>12087</v>
      </c>
      <c r="F287" s="28" t="s">
        <v>8526</v>
      </c>
      <c r="G287" s="35" t="s">
        <v>12088</v>
      </c>
      <c r="H287" s="28"/>
      <c r="I287" s="28"/>
      <c r="J287" s="28"/>
      <c r="K287" s="28"/>
    </row>
    <row r="288" ht="15.75" customHeight="1">
      <c r="A288" s="39" t="s">
        <v>8526</v>
      </c>
      <c r="B288" s="28" t="s">
        <v>12074</v>
      </c>
      <c r="C288" s="28" t="s">
        <v>12089</v>
      </c>
      <c r="D288" s="28" t="s">
        <v>8736</v>
      </c>
      <c r="E288" s="28" t="s">
        <v>12090</v>
      </c>
      <c r="F288" s="28" t="s">
        <v>8526</v>
      </c>
      <c r="G288" s="35" t="s">
        <v>12091</v>
      </c>
      <c r="H288" s="28"/>
      <c r="I288" s="28"/>
      <c r="J288" s="28"/>
      <c r="K288" s="28"/>
    </row>
    <row r="289" ht="15.75" customHeight="1">
      <c r="A289" s="39" t="s">
        <v>8526</v>
      </c>
      <c r="B289" s="28" t="s">
        <v>12074</v>
      </c>
      <c r="C289" s="28" t="s">
        <v>12092</v>
      </c>
      <c r="D289" s="28" t="s">
        <v>8736</v>
      </c>
      <c r="E289" s="28" t="s">
        <v>12093</v>
      </c>
      <c r="F289" s="28" t="s">
        <v>8526</v>
      </c>
      <c r="G289" s="35" t="s">
        <v>12094</v>
      </c>
      <c r="H289" s="28"/>
      <c r="I289" s="28"/>
      <c r="J289" s="28"/>
      <c r="K289" s="28"/>
    </row>
    <row r="290" ht="15.75" customHeight="1">
      <c r="A290" s="38" t="s">
        <v>8485</v>
      </c>
      <c r="B290" s="28" t="s">
        <v>8486</v>
      </c>
      <c r="C290" s="28" t="s">
        <v>12095</v>
      </c>
      <c r="D290" s="28" t="s">
        <v>8663</v>
      </c>
      <c r="E290" s="28" t="s">
        <v>12096</v>
      </c>
      <c r="F290" s="28" t="s">
        <v>8485</v>
      </c>
      <c r="G290" s="35" t="s">
        <v>4999</v>
      </c>
      <c r="H290" s="28"/>
      <c r="I290" s="28"/>
      <c r="J290" s="28"/>
      <c r="K290" s="28"/>
    </row>
    <row r="291" ht="15.75" customHeight="1">
      <c r="A291" s="38" t="s">
        <v>8485</v>
      </c>
      <c r="B291" s="28" t="s">
        <v>8486</v>
      </c>
      <c r="C291" s="28" t="s">
        <v>12097</v>
      </c>
      <c r="D291" s="28" t="s">
        <v>8663</v>
      </c>
      <c r="E291" s="28" t="s">
        <v>12098</v>
      </c>
      <c r="F291" s="28" t="s">
        <v>8485</v>
      </c>
      <c r="G291" s="35" t="s">
        <v>4999</v>
      </c>
      <c r="H291" s="28"/>
      <c r="I291" s="28"/>
      <c r="J291" s="28"/>
      <c r="K291" s="28"/>
    </row>
    <row r="292" ht="15.75" customHeight="1">
      <c r="A292" s="38" t="s">
        <v>8485</v>
      </c>
      <c r="B292" s="28" t="s">
        <v>8486</v>
      </c>
      <c r="C292" s="28" t="s">
        <v>12099</v>
      </c>
      <c r="D292" s="28" t="s">
        <v>8663</v>
      </c>
      <c r="E292" s="28" t="s">
        <v>12100</v>
      </c>
      <c r="F292" s="28" t="s">
        <v>8485</v>
      </c>
      <c r="G292" s="35" t="s">
        <v>4999</v>
      </c>
      <c r="H292" s="28"/>
      <c r="I292" s="28"/>
      <c r="J292" s="28"/>
      <c r="K292" s="28"/>
    </row>
    <row r="293" ht="15.75" customHeight="1">
      <c r="A293" s="38" t="s">
        <v>8485</v>
      </c>
      <c r="B293" s="28" t="s">
        <v>8486</v>
      </c>
      <c r="C293" s="28" t="s">
        <v>12101</v>
      </c>
      <c r="D293" s="28" t="s">
        <v>8663</v>
      </c>
      <c r="E293" s="28" t="s">
        <v>12102</v>
      </c>
      <c r="F293" s="28" t="s">
        <v>8485</v>
      </c>
      <c r="G293" s="35" t="s">
        <v>4999</v>
      </c>
      <c r="H293" s="28"/>
      <c r="I293" s="28"/>
      <c r="J293" s="28"/>
      <c r="K293" s="28"/>
    </row>
    <row r="294" ht="15.75" customHeight="1">
      <c r="A294" s="38" t="s">
        <v>8485</v>
      </c>
      <c r="B294" s="28" t="s">
        <v>8486</v>
      </c>
      <c r="C294" s="28" t="s">
        <v>12103</v>
      </c>
      <c r="D294" s="28" t="s">
        <v>8736</v>
      </c>
      <c r="E294" s="28" t="s">
        <v>12104</v>
      </c>
      <c r="F294" s="28" t="s">
        <v>8485</v>
      </c>
      <c r="G294" s="35" t="s">
        <v>4999</v>
      </c>
      <c r="H294" s="28"/>
      <c r="I294" s="28"/>
      <c r="J294" s="28"/>
      <c r="K294" s="28"/>
    </row>
    <row r="295" ht="15.75" customHeight="1">
      <c r="A295" s="38" t="s">
        <v>8485</v>
      </c>
      <c r="B295" s="28" t="s">
        <v>8498</v>
      </c>
      <c r="C295" s="28" t="s">
        <v>8498</v>
      </c>
      <c r="D295" s="28" t="s">
        <v>8663</v>
      </c>
      <c r="E295" s="28" t="s">
        <v>12105</v>
      </c>
      <c r="F295" s="28" t="s">
        <v>8485</v>
      </c>
      <c r="G295" s="35" t="s">
        <v>8508</v>
      </c>
      <c r="H295" s="28"/>
      <c r="I295" s="28"/>
      <c r="J295" s="28"/>
      <c r="K295" s="28"/>
    </row>
    <row r="296" ht="15.75" customHeight="1">
      <c r="A296" s="38" t="s">
        <v>8485</v>
      </c>
      <c r="B296" s="28" t="s">
        <v>8498</v>
      </c>
      <c r="C296" s="28" t="s">
        <v>12106</v>
      </c>
      <c r="D296" s="28" t="s">
        <v>8663</v>
      </c>
      <c r="E296" s="28" t="s">
        <v>12107</v>
      </c>
      <c r="F296" s="28" t="s">
        <v>8485</v>
      </c>
      <c r="G296" s="35" t="s">
        <v>8508</v>
      </c>
      <c r="H296" s="28"/>
      <c r="I296" s="28"/>
      <c r="J296" s="28"/>
      <c r="K296" s="28"/>
    </row>
    <row r="297" ht="15.75" customHeight="1">
      <c r="A297" s="38" t="s">
        <v>8485</v>
      </c>
      <c r="B297" s="28" t="s">
        <v>12108</v>
      </c>
      <c r="C297" s="28" t="s">
        <v>12109</v>
      </c>
      <c r="D297" s="28" t="s">
        <v>8736</v>
      </c>
      <c r="E297" s="28" t="s">
        <v>12110</v>
      </c>
      <c r="F297" s="28" t="s">
        <v>8485</v>
      </c>
      <c r="G297" s="35" t="s">
        <v>4999</v>
      </c>
      <c r="H297" s="28"/>
      <c r="I297" s="28"/>
      <c r="J297" s="28"/>
      <c r="K297" s="28"/>
    </row>
    <row r="298" ht="15.75" customHeight="1">
      <c r="A298" s="38" t="s">
        <v>8485</v>
      </c>
      <c r="B298" s="28" t="s">
        <v>12108</v>
      </c>
      <c r="C298" s="28" t="s">
        <v>12111</v>
      </c>
      <c r="D298" s="28" t="s">
        <v>8663</v>
      </c>
      <c r="E298" s="28" t="s">
        <v>12112</v>
      </c>
      <c r="F298" s="28" t="s">
        <v>8485</v>
      </c>
      <c r="G298" s="35" t="s">
        <v>4999</v>
      </c>
      <c r="H298" s="28"/>
      <c r="I298" s="28"/>
      <c r="J298" s="28"/>
      <c r="K298" s="28"/>
    </row>
    <row r="299" ht="15.75" customHeight="1">
      <c r="A299" s="38" t="s">
        <v>8485</v>
      </c>
      <c r="B299" s="28" t="s">
        <v>12113</v>
      </c>
      <c r="C299" s="28" t="s">
        <v>12114</v>
      </c>
      <c r="D299" s="28" t="s">
        <v>8736</v>
      </c>
      <c r="E299" s="28" t="s">
        <v>12115</v>
      </c>
      <c r="F299" s="28" t="s">
        <v>8485</v>
      </c>
      <c r="G299" s="35" t="s">
        <v>4999</v>
      </c>
      <c r="H299" s="28"/>
      <c r="I299" s="28"/>
      <c r="J299" s="28"/>
      <c r="K299" s="28"/>
    </row>
    <row r="300" ht="15.75" customHeight="1">
      <c r="A300" s="38" t="s">
        <v>8485</v>
      </c>
      <c r="B300" s="28" t="s">
        <v>12116</v>
      </c>
      <c r="C300" s="28" t="s">
        <v>12117</v>
      </c>
      <c r="D300" s="28" t="s">
        <v>8757</v>
      </c>
      <c r="E300" s="28" t="s">
        <v>12118</v>
      </c>
      <c r="F300" s="28" t="s">
        <v>8485</v>
      </c>
      <c r="G300" s="35" t="s">
        <v>8522</v>
      </c>
      <c r="H300" s="28"/>
      <c r="I300" s="28"/>
      <c r="J300" s="28"/>
      <c r="K300" s="28"/>
    </row>
    <row r="301" ht="15.75" customHeight="1">
      <c r="A301" s="38" t="s">
        <v>8485</v>
      </c>
      <c r="B301" s="28" t="s">
        <v>12119</v>
      </c>
      <c r="C301" s="28" t="s">
        <v>12120</v>
      </c>
      <c r="D301" s="28" t="s">
        <v>8736</v>
      </c>
      <c r="E301" s="28" t="s">
        <v>12121</v>
      </c>
      <c r="F301" s="28" t="s">
        <v>8485</v>
      </c>
      <c r="G301" s="35" t="s">
        <v>4999</v>
      </c>
      <c r="H301" s="28"/>
      <c r="I301" s="28"/>
      <c r="J301" s="28"/>
      <c r="K301" s="28"/>
    </row>
    <row r="302" ht="15.75" customHeight="1">
      <c r="A302" s="40" t="s">
        <v>8595</v>
      </c>
      <c r="B302" s="28" t="s">
        <v>12122</v>
      </c>
      <c r="C302" s="28" t="s">
        <v>8596</v>
      </c>
      <c r="D302" s="28" t="s">
        <v>8663</v>
      </c>
      <c r="E302" s="28" t="s">
        <v>12123</v>
      </c>
      <c r="F302" s="28" t="s">
        <v>8595</v>
      </c>
      <c r="G302" s="35" t="s">
        <v>12124</v>
      </c>
      <c r="H302" s="28"/>
      <c r="I302" s="28"/>
      <c r="J302" s="28"/>
      <c r="K302" s="28"/>
    </row>
    <row r="303" ht="15.75" customHeight="1">
      <c r="A303" s="40" t="s">
        <v>8595</v>
      </c>
      <c r="B303" s="28" t="s">
        <v>12122</v>
      </c>
      <c r="C303" s="28" t="s">
        <v>12125</v>
      </c>
      <c r="D303" s="28" t="s">
        <v>8663</v>
      </c>
      <c r="E303" s="28" t="s">
        <v>12126</v>
      </c>
      <c r="F303" s="28" t="s">
        <v>8595</v>
      </c>
      <c r="G303" s="35" t="s">
        <v>12124</v>
      </c>
      <c r="H303" s="28"/>
      <c r="I303" s="28"/>
      <c r="J303" s="28"/>
      <c r="K303" s="28"/>
    </row>
    <row r="304" ht="15.75" customHeight="1">
      <c r="A304" s="40" t="s">
        <v>8595</v>
      </c>
      <c r="B304" s="28" t="s">
        <v>12122</v>
      </c>
      <c r="C304" s="28" t="s">
        <v>12127</v>
      </c>
      <c r="D304" s="28" t="s">
        <v>8663</v>
      </c>
      <c r="E304" s="28" t="s">
        <v>12128</v>
      </c>
      <c r="F304" s="28" t="s">
        <v>8595</v>
      </c>
      <c r="G304" s="35" t="s">
        <v>12124</v>
      </c>
      <c r="H304" s="28"/>
      <c r="I304" s="28"/>
      <c r="J304" s="28"/>
      <c r="K304" s="28"/>
    </row>
    <row r="305" ht="15.75" customHeight="1">
      <c r="A305" s="40" t="s">
        <v>8595</v>
      </c>
      <c r="B305" s="28" t="s">
        <v>8610</v>
      </c>
      <c r="C305" s="28" t="s">
        <v>8610</v>
      </c>
      <c r="D305" s="28" t="s">
        <v>8663</v>
      </c>
      <c r="E305" s="28" t="s">
        <v>12129</v>
      </c>
      <c r="F305" s="28" t="s">
        <v>8595</v>
      </c>
      <c r="G305" s="35" t="s">
        <v>8620</v>
      </c>
      <c r="H305" s="28"/>
      <c r="I305" s="28"/>
      <c r="J305" s="28"/>
      <c r="K305" s="28"/>
    </row>
    <row r="306" ht="15.75" customHeight="1">
      <c r="A306" s="40" t="s">
        <v>8595</v>
      </c>
      <c r="B306" s="28" t="s">
        <v>8610</v>
      </c>
      <c r="C306" s="28" t="s">
        <v>12130</v>
      </c>
      <c r="D306" s="28" t="s">
        <v>8736</v>
      </c>
      <c r="E306" s="28" t="s">
        <v>12131</v>
      </c>
      <c r="F306" s="28" t="s">
        <v>8595</v>
      </c>
      <c r="G306" s="35" t="s">
        <v>8620</v>
      </c>
      <c r="H306" s="28"/>
      <c r="I306" s="28"/>
      <c r="J306" s="28"/>
      <c r="K306" s="28"/>
    </row>
    <row r="307" ht="15.75" customHeight="1">
      <c r="A307" s="40" t="s">
        <v>8595</v>
      </c>
      <c r="B307" s="28" t="s">
        <v>12132</v>
      </c>
      <c r="C307" s="28" t="s">
        <v>8624</v>
      </c>
      <c r="D307" s="28" t="s">
        <v>8739</v>
      </c>
      <c r="E307" s="28" t="s">
        <v>12133</v>
      </c>
      <c r="F307" s="28" t="s">
        <v>11449</v>
      </c>
      <c r="G307" s="35" t="s">
        <v>8230</v>
      </c>
      <c r="H307" s="28"/>
      <c r="I307" s="28"/>
      <c r="J307" s="28"/>
      <c r="K307" s="28"/>
    </row>
    <row r="308" ht="15.75" customHeight="1">
      <c r="A308" s="40" t="s">
        <v>8595</v>
      </c>
      <c r="B308" s="28" t="s">
        <v>12132</v>
      </c>
      <c r="C308" s="28" t="s">
        <v>8431</v>
      </c>
      <c r="D308" s="28" t="s">
        <v>8757</v>
      </c>
      <c r="E308" s="28" t="s">
        <v>12134</v>
      </c>
      <c r="F308" s="28" t="s">
        <v>11449</v>
      </c>
      <c r="G308" s="35" t="s">
        <v>8230</v>
      </c>
      <c r="H308" s="28"/>
      <c r="I308" s="28"/>
      <c r="J308" s="28"/>
      <c r="K308" s="28"/>
    </row>
    <row r="309" ht="15.75" customHeight="1">
      <c r="A309" s="40" t="s">
        <v>8595</v>
      </c>
      <c r="B309" s="28" t="s">
        <v>12135</v>
      </c>
      <c r="C309" s="28" t="s">
        <v>12136</v>
      </c>
      <c r="D309" s="28" t="s">
        <v>8663</v>
      </c>
      <c r="E309" s="28" t="s">
        <v>12137</v>
      </c>
      <c r="F309" s="28" t="s">
        <v>8595</v>
      </c>
      <c r="G309" s="35" t="s">
        <v>12138</v>
      </c>
      <c r="H309" s="28"/>
      <c r="I309" s="28"/>
      <c r="J309" s="28"/>
      <c r="K309" s="28"/>
    </row>
    <row r="310" ht="15.75" customHeight="1">
      <c r="A310" s="40" t="s">
        <v>8595</v>
      </c>
      <c r="B310" s="28" t="s">
        <v>12135</v>
      </c>
      <c r="C310" s="28" t="s">
        <v>12139</v>
      </c>
      <c r="D310" s="28" t="s">
        <v>8663</v>
      </c>
      <c r="E310" s="28" t="s">
        <v>12140</v>
      </c>
      <c r="F310" s="28" t="s">
        <v>8595</v>
      </c>
      <c r="G310" s="35" t="s">
        <v>12138</v>
      </c>
      <c r="H310" s="28"/>
      <c r="I310" s="28"/>
      <c r="J310" s="28"/>
      <c r="K310" s="28"/>
    </row>
    <row r="311" ht="15.75" customHeight="1">
      <c r="A311" s="40" t="s">
        <v>8595</v>
      </c>
      <c r="B311" s="28" t="s">
        <v>8636</v>
      </c>
      <c r="C311" s="28" t="s">
        <v>12141</v>
      </c>
      <c r="D311" s="28" t="s">
        <v>8736</v>
      </c>
      <c r="E311" s="28" t="s">
        <v>12142</v>
      </c>
      <c r="F311" s="28" t="s">
        <v>8595</v>
      </c>
      <c r="G311" s="35" t="s">
        <v>8647</v>
      </c>
      <c r="H311" s="28"/>
      <c r="I311" s="28"/>
      <c r="J311" s="28"/>
      <c r="K311" s="28"/>
    </row>
    <row r="312" ht="15.75" customHeight="1">
      <c r="A312" s="40" t="s">
        <v>8595</v>
      </c>
      <c r="B312" s="28" t="s">
        <v>8636</v>
      </c>
      <c r="C312" s="28" t="s">
        <v>12143</v>
      </c>
      <c r="D312" s="28" t="s">
        <v>8736</v>
      </c>
      <c r="E312" s="28" t="s">
        <v>12144</v>
      </c>
      <c r="F312" s="28" t="s">
        <v>8595</v>
      </c>
      <c r="G312" s="35" t="s">
        <v>8647</v>
      </c>
      <c r="H312" s="28"/>
      <c r="I312" s="28"/>
      <c r="J312" s="28"/>
      <c r="K312" s="28"/>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183"/>
    <hyperlink r:id="rId81" ref="G184"/>
    <hyperlink r:id="rId82" ref="G185"/>
    <hyperlink r:id="rId83" ref="G186"/>
    <hyperlink r:id="rId84" ref="G187"/>
    <hyperlink r:id="rId85" ref="G188"/>
    <hyperlink r:id="rId86" ref="G189"/>
    <hyperlink r:id="rId87" ref="G190"/>
    <hyperlink r:id="rId88" ref="G191"/>
    <hyperlink r:id="rId89" ref="G192"/>
    <hyperlink r:id="rId90" ref="G193"/>
    <hyperlink r:id="rId91" ref="G194"/>
    <hyperlink r:id="rId92" ref="G195"/>
    <hyperlink r:id="rId93" ref="G196"/>
    <hyperlink r:id="rId94" ref="G197"/>
    <hyperlink r:id="rId95" ref="G198"/>
    <hyperlink r:id="rId96" ref="G199"/>
    <hyperlink r:id="rId97" ref="G200"/>
    <hyperlink r:id="rId98" ref="G201"/>
    <hyperlink r:id="rId99" ref="G202"/>
    <hyperlink r:id="rId100" ref="G203"/>
    <hyperlink r:id="rId101" ref="G204"/>
    <hyperlink r:id="rId102" ref="G205"/>
    <hyperlink r:id="rId103" ref="G206"/>
    <hyperlink r:id="rId104" ref="G207"/>
    <hyperlink r:id="rId105" ref="G208"/>
    <hyperlink r:id="rId106" ref="G209"/>
    <hyperlink r:id="rId107" ref="G210"/>
    <hyperlink r:id="rId108" ref="G211"/>
    <hyperlink r:id="rId109" ref="G212"/>
    <hyperlink r:id="rId110" ref="G213"/>
    <hyperlink r:id="rId111" ref="G214"/>
    <hyperlink r:id="rId112" ref="G215"/>
    <hyperlink r:id="rId113" ref="G216"/>
    <hyperlink r:id="rId114" ref="G217"/>
    <hyperlink r:id="rId115" ref="G218"/>
    <hyperlink r:id="rId116" ref="G219"/>
    <hyperlink r:id="rId117" ref="G220"/>
    <hyperlink r:id="rId118" ref="G221"/>
    <hyperlink r:id="rId119" ref="G222"/>
    <hyperlink r:id="rId120" ref="G223"/>
    <hyperlink r:id="rId121" ref="G224"/>
    <hyperlink r:id="rId122" ref="G225"/>
    <hyperlink r:id="rId123" ref="G226"/>
    <hyperlink r:id="rId124" ref="G227"/>
    <hyperlink r:id="rId125" ref="G228"/>
    <hyperlink r:id="rId126" ref="G229"/>
    <hyperlink r:id="rId127" ref="G230"/>
    <hyperlink r:id="rId128" ref="G231"/>
    <hyperlink r:id="rId129" ref="G232"/>
    <hyperlink r:id="rId130" ref="G233"/>
    <hyperlink r:id="rId131" ref="G234"/>
    <hyperlink r:id="rId132" ref="G235"/>
    <hyperlink r:id="rId133" ref="G236"/>
    <hyperlink r:id="rId134" ref="G237"/>
    <hyperlink r:id="rId135" ref="G238"/>
    <hyperlink r:id="rId136" ref="G239"/>
    <hyperlink r:id="rId137" ref="G240"/>
    <hyperlink r:id="rId138" ref="G241"/>
    <hyperlink r:id="rId139" ref="G242"/>
    <hyperlink r:id="rId140" ref="G243"/>
    <hyperlink r:id="rId141" ref="G244"/>
    <hyperlink r:id="rId142" ref="G245"/>
    <hyperlink r:id="rId143" ref="G246"/>
    <hyperlink r:id="rId144" ref="G247"/>
    <hyperlink r:id="rId145" ref="G248"/>
    <hyperlink r:id="rId146" ref="G249"/>
    <hyperlink r:id="rId147" ref="G250"/>
    <hyperlink r:id="rId148" ref="G251"/>
    <hyperlink r:id="rId149" ref="G252"/>
    <hyperlink r:id="rId150" ref="G253"/>
    <hyperlink r:id="rId151" ref="G254"/>
    <hyperlink r:id="rId152" ref="G255"/>
    <hyperlink r:id="rId153" ref="G256"/>
    <hyperlink r:id="rId154" ref="G257"/>
    <hyperlink r:id="rId155" ref="G258"/>
    <hyperlink r:id="rId156" ref="G259"/>
    <hyperlink r:id="rId157" ref="G260"/>
    <hyperlink r:id="rId158" ref="G261"/>
    <hyperlink r:id="rId159" ref="G262"/>
    <hyperlink r:id="rId160" ref="G263"/>
    <hyperlink r:id="rId161" ref="G264"/>
    <hyperlink r:id="rId162" ref="G265"/>
    <hyperlink r:id="rId163" ref="G266"/>
    <hyperlink r:id="rId164" ref="G267"/>
    <hyperlink r:id="rId165" ref="G268"/>
    <hyperlink r:id="rId166" ref="G269"/>
    <hyperlink r:id="rId167" ref="G270"/>
    <hyperlink r:id="rId168" ref="G271"/>
    <hyperlink r:id="rId169" ref="G272"/>
    <hyperlink r:id="rId170" ref="G273"/>
    <hyperlink r:id="rId171" ref="G274"/>
    <hyperlink r:id="rId172" ref="G275"/>
    <hyperlink r:id="rId173" ref="G276"/>
    <hyperlink r:id="rId174" ref="G277"/>
    <hyperlink r:id="rId175" ref="G278"/>
    <hyperlink r:id="rId176" ref="G279"/>
    <hyperlink r:id="rId177" ref="G280"/>
    <hyperlink r:id="rId178" ref="G281"/>
    <hyperlink r:id="rId179" ref="G282"/>
    <hyperlink r:id="rId180" ref="G283"/>
    <hyperlink r:id="rId181" ref="G284"/>
    <hyperlink r:id="rId182" ref="G285"/>
    <hyperlink r:id="rId183" ref="G286"/>
    <hyperlink r:id="rId184" ref="G287"/>
    <hyperlink r:id="rId185" ref="G288"/>
    <hyperlink r:id="rId186" ref="G289"/>
    <hyperlink r:id="rId187" ref="G290"/>
    <hyperlink r:id="rId188" ref="G291"/>
    <hyperlink r:id="rId189" ref="G292"/>
    <hyperlink r:id="rId190" ref="G293"/>
    <hyperlink r:id="rId191" ref="G294"/>
    <hyperlink r:id="rId192" ref="G295"/>
    <hyperlink r:id="rId193" ref="G296"/>
    <hyperlink r:id="rId194" ref="G297"/>
    <hyperlink r:id="rId195" ref="G298"/>
    <hyperlink r:id="rId196" ref="G299"/>
    <hyperlink r:id="rId197" ref="G300"/>
    <hyperlink r:id="rId198" ref="G301"/>
    <hyperlink r:id="rId199" ref="G302"/>
    <hyperlink r:id="rId200" ref="G303"/>
    <hyperlink r:id="rId201" ref="G304"/>
    <hyperlink r:id="rId202" ref="G305"/>
    <hyperlink r:id="rId203" ref="G306"/>
    <hyperlink r:id="rId204" ref="G307"/>
    <hyperlink r:id="rId205" ref="G308"/>
    <hyperlink r:id="rId206" ref="G309"/>
    <hyperlink r:id="rId207" ref="G310"/>
    <hyperlink r:id="rId208" ref="G311"/>
    <hyperlink r:id="rId209" ref="G312"/>
  </hyperlinks>
  <printOptions/>
  <pageMargins bottom="1.0" footer="0.0" header="0.0" left="0.75" right="0.75" top="1.0"/>
  <pageSetup orientation="landscape"/>
  <drawing r:id="rId2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5.0"/>
    <col customWidth="1" min="3" max="3" width="18.0"/>
    <col customWidth="1" min="4" max="4" width="28.0"/>
    <col customWidth="1" min="5" max="5" width="14.0"/>
    <col customWidth="1" min="6" max="7" width="22.0"/>
    <col customWidth="1" min="8" max="8" width="70.0"/>
    <col customWidth="1" min="9" max="9" width="45.0"/>
    <col customWidth="1" min="10" max="26" width="8.71"/>
  </cols>
  <sheetData>
    <row r="1" ht="31.5" customHeight="1">
      <c r="A1" s="26" t="s">
        <v>11448</v>
      </c>
      <c r="B1" s="26" t="s">
        <v>12145</v>
      </c>
      <c r="C1" s="26" t="s">
        <v>11446</v>
      </c>
      <c r="D1" s="26" t="s">
        <v>11447</v>
      </c>
      <c r="E1" s="26" t="s">
        <v>239</v>
      </c>
      <c r="F1" s="26" t="s">
        <v>1476</v>
      </c>
      <c r="G1" s="26" t="s">
        <v>12146</v>
      </c>
      <c r="H1" s="26" t="s">
        <v>296</v>
      </c>
      <c r="I1" s="26" t="s">
        <v>12147</v>
      </c>
    </row>
    <row r="2">
      <c r="A2" s="28" t="s">
        <v>12148</v>
      </c>
      <c r="B2" s="28" t="s">
        <v>12149</v>
      </c>
      <c r="C2" s="28" t="s">
        <v>8088</v>
      </c>
      <c r="D2" s="28" t="s">
        <v>12150</v>
      </c>
      <c r="E2" s="28" t="s">
        <v>11479</v>
      </c>
      <c r="F2" s="28" t="s">
        <v>11449</v>
      </c>
      <c r="G2" s="28" t="s">
        <v>8661</v>
      </c>
      <c r="H2" s="28" t="s">
        <v>12151</v>
      </c>
      <c r="I2" s="35" t="s">
        <v>8038</v>
      </c>
    </row>
    <row r="3">
      <c r="A3" s="28" t="s">
        <v>12152</v>
      </c>
      <c r="B3" s="28" t="s">
        <v>12153</v>
      </c>
      <c r="C3" s="28" t="s">
        <v>12154</v>
      </c>
      <c r="D3" s="28" t="s">
        <v>12155</v>
      </c>
      <c r="E3" s="28" t="s">
        <v>11479</v>
      </c>
      <c r="F3" s="28" t="s">
        <v>11449</v>
      </c>
      <c r="G3" s="28" t="s">
        <v>8661</v>
      </c>
      <c r="H3" s="28" t="s">
        <v>12156</v>
      </c>
      <c r="I3" s="35" t="s">
        <v>8038</v>
      </c>
    </row>
    <row r="4">
      <c r="A4" s="28" t="s">
        <v>12157</v>
      </c>
      <c r="B4" s="28" t="s">
        <v>12158</v>
      </c>
      <c r="C4" s="28" t="s">
        <v>12154</v>
      </c>
      <c r="D4" s="28" t="s">
        <v>12159</v>
      </c>
      <c r="E4" s="28" t="s">
        <v>11479</v>
      </c>
      <c r="F4" s="28" t="s">
        <v>11449</v>
      </c>
      <c r="G4" s="28" t="s">
        <v>8661</v>
      </c>
      <c r="H4" s="28" t="s">
        <v>12160</v>
      </c>
      <c r="I4" s="35" t="s">
        <v>8038</v>
      </c>
    </row>
    <row r="5">
      <c r="A5" s="28" t="s">
        <v>12161</v>
      </c>
      <c r="B5" s="28" t="s">
        <v>12162</v>
      </c>
      <c r="C5" s="28" t="s">
        <v>12163</v>
      </c>
      <c r="D5" s="28" t="s">
        <v>12164</v>
      </c>
      <c r="E5" s="28" t="s">
        <v>11479</v>
      </c>
      <c r="F5" s="28" t="s">
        <v>11449</v>
      </c>
      <c r="G5" s="28" t="s">
        <v>8661</v>
      </c>
      <c r="H5" s="28" t="s">
        <v>12165</v>
      </c>
      <c r="I5" s="35" t="s">
        <v>8038</v>
      </c>
    </row>
    <row r="6">
      <c r="A6" s="28" t="s">
        <v>12166</v>
      </c>
      <c r="B6" s="28" t="s">
        <v>12167</v>
      </c>
      <c r="C6" s="28" t="s">
        <v>12163</v>
      </c>
      <c r="D6" s="28" t="s">
        <v>12168</v>
      </c>
      <c r="E6" s="28" t="s">
        <v>11479</v>
      </c>
      <c r="F6" s="28" t="s">
        <v>11449</v>
      </c>
      <c r="G6" s="28" t="s">
        <v>8661</v>
      </c>
      <c r="H6" s="28" t="s">
        <v>12169</v>
      </c>
      <c r="I6" s="35" t="s">
        <v>8038</v>
      </c>
    </row>
    <row r="7">
      <c r="A7" s="28" t="s">
        <v>12170</v>
      </c>
      <c r="B7" s="28" t="s">
        <v>12171</v>
      </c>
      <c r="C7" s="28" t="s">
        <v>12172</v>
      </c>
      <c r="D7" s="28" t="s">
        <v>12173</v>
      </c>
      <c r="E7" s="28" t="s">
        <v>11479</v>
      </c>
      <c r="F7" s="28" t="s">
        <v>11449</v>
      </c>
      <c r="G7" s="28" t="s">
        <v>8661</v>
      </c>
      <c r="H7" s="28" t="s">
        <v>12174</v>
      </c>
      <c r="I7" s="35" t="s">
        <v>8038</v>
      </c>
    </row>
    <row r="8">
      <c r="A8" s="28" t="s">
        <v>12175</v>
      </c>
      <c r="B8" s="28" t="s">
        <v>12176</v>
      </c>
      <c r="C8" s="28" t="s">
        <v>8073</v>
      </c>
      <c r="D8" s="28" t="s">
        <v>12177</v>
      </c>
      <c r="E8" s="28" t="s">
        <v>11479</v>
      </c>
      <c r="F8" s="28" t="s">
        <v>11449</v>
      </c>
      <c r="G8" s="28" t="s">
        <v>8661</v>
      </c>
      <c r="H8" s="28" t="s">
        <v>12178</v>
      </c>
      <c r="I8" s="35" t="s">
        <v>8038</v>
      </c>
    </row>
    <row r="9">
      <c r="A9" s="28" t="s">
        <v>12179</v>
      </c>
      <c r="B9" s="28" t="s">
        <v>12180</v>
      </c>
      <c r="C9" s="28" t="s">
        <v>12181</v>
      </c>
      <c r="D9" s="28" t="s">
        <v>12182</v>
      </c>
      <c r="E9" s="28" t="s">
        <v>11479</v>
      </c>
      <c r="F9" s="28" t="s">
        <v>11449</v>
      </c>
      <c r="G9" s="28" t="s">
        <v>8661</v>
      </c>
      <c r="H9" s="28" t="s">
        <v>12183</v>
      </c>
      <c r="I9" s="35" t="s">
        <v>8038</v>
      </c>
    </row>
    <row r="10">
      <c r="A10" s="28" t="s">
        <v>12184</v>
      </c>
      <c r="B10" s="28" t="s">
        <v>11462</v>
      </c>
      <c r="C10" s="28" t="s">
        <v>11694</v>
      </c>
      <c r="D10" s="28" t="s">
        <v>12185</v>
      </c>
      <c r="E10" s="28" t="s">
        <v>11479</v>
      </c>
      <c r="F10" s="28" t="s">
        <v>11449</v>
      </c>
      <c r="G10" s="28" t="s">
        <v>8661</v>
      </c>
      <c r="H10" s="31" t="s">
        <v>12186</v>
      </c>
      <c r="I10" s="35" t="s">
        <v>11464</v>
      </c>
    </row>
    <row r="11">
      <c r="A11" s="28" t="s">
        <v>12187</v>
      </c>
      <c r="B11" s="28" t="s">
        <v>11465</v>
      </c>
      <c r="C11" s="28" t="s">
        <v>12188</v>
      </c>
      <c r="D11" s="28" t="s">
        <v>12189</v>
      </c>
      <c r="E11" s="28" t="s">
        <v>11479</v>
      </c>
      <c r="F11" s="28" t="s">
        <v>11449</v>
      </c>
      <c r="G11" s="28" t="s">
        <v>8661</v>
      </c>
      <c r="H11" s="28" t="s">
        <v>12190</v>
      </c>
      <c r="I11" s="35" t="s">
        <v>8038</v>
      </c>
    </row>
    <row r="12">
      <c r="A12" s="28" t="s">
        <v>12191</v>
      </c>
      <c r="B12" s="28" t="s">
        <v>8662</v>
      </c>
      <c r="C12" s="28" t="s">
        <v>12192</v>
      </c>
      <c r="D12" s="28" t="s">
        <v>12193</v>
      </c>
      <c r="E12" s="28" t="s">
        <v>11479</v>
      </c>
      <c r="F12" s="28" t="s">
        <v>11449</v>
      </c>
      <c r="G12" s="28" t="s">
        <v>8661</v>
      </c>
      <c r="H12" s="31" t="s">
        <v>12194</v>
      </c>
      <c r="I12" s="35" t="s">
        <v>8038</v>
      </c>
    </row>
    <row r="13">
      <c r="A13" s="28" t="s">
        <v>11480</v>
      </c>
      <c r="B13" s="28" t="s">
        <v>11475</v>
      </c>
      <c r="C13" s="28" t="s">
        <v>11478</v>
      </c>
      <c r="D13" s="28" t="s">
        <v>8088</v>
      </c>
      <c r="E13" s="28" t="s">
        <v>11479</v>
      </c>
      <c r="F13" s="28" t="s">
        <v>8204</v>
      </c>
      <c r="G13" s="28" t="s">
        <v>8042</v>
      </c>
      <c r="H13" s="28" t="s">
        <v>11476</v>
      </c>
      <c r="I13" s="35" t="s">
        <v>11477</v>
      </c>
    </row>
    <row r="14">
      <c r="A14" s="28" t="s">
        <v>11484</v>
      </c>
      <c r="B14" s="28" t="s">
        <v>11481</v>
      </c>
      <c r="C14" s="28" t="s">
        <v>11478</v>
      </c>
      <c r="D14" s="28" t="s">
        <v>11483</v>
      </c>
      <c r="E14" s="28" t="s">
        <v>11479</v>
      </c>
      <c r="F14" s="28" t="s">
        <v>8204</v>
      </c>
      <c r="G14" s="28" t="s">
        <v>8042</v>
      </c>
      <c r="H14" s="28" t="s">
        <v>11482</v>
      </c>
      <c r="I14" s="35" t="s">
        <v>11477</v>
      </c>
    </row>
    <row r="15">
      <c r="A15" s="28" t="s">
        <v>11490</v>
      </c>
      <c r="B15" s="28" t="s">
        <v>11485</v>
      </c>
      <c r="C15" s="28" t="s">
        <v>11488</v>
      </c>
      <c r="D15" s="28" t="s">
        <v>11489</v>
      </c>
      <c r="E15" s="28" t="s">
        <v>11479</v>
      </c>
      <c r="F15" s="28" t="s">
        <v>8204</v>
      </c>
      <c r="G15" s="28" t="s">
        <v>8042</v>
      </c>
      <c r="H15" s="28" t="s">
        <v>11486</v>
      </c>
      <c r="I15" s="35" t="s">
        <v>11487</v>
      </c>
    </row>
    <row r="16">
      <c r="A16" s="28" t="s">
        <v>11496</v>
      </c>
      <c r="B16" s="28" t="s">
        <v>11491</v>
      </c>
      <c r="C16" s="28" t="s">
        <v>11494</v>
      </c>
      <c r="D16" s="28" t="s">
        <v>11495</v>
      </c>
      <c r="E16" s="28" t="s">
        <v>11479</v>
      </c>
      <c r="F16" s="28" t="s">
        <v>11449</v>
      </c>
      <c r="G16" s="28" t="s">
        <v>8042</v>
      </c>
      <c r="H16" s="28" t="s">
        <v>11492</v>
      </c>
      <c r="I16" s="35" t="s">
        <v>11493</v>
      </c>
    </row>
    <row r="17">
      <c r="A17" s="28" t="s">
        <v>11501</v>
      </c>
      <c r="B17" s="28" t="s">
        <v>11497</v>
      </c>
      <c r="C17" s="28" t="s">
        <v>11499</v>
      </c>
      <c r="D17" s="28" t="s">
        <v>11500</v>
      </c>
      <c r="E17" s="28" t="s">
        <v>11479</v>
      </c>
      <c r="F17" s="28" t="s">
        <v>11449</v>
      </c>
      <c r="G17" s="28" t="s">
        <v>8042</v>
      </c>
      <c r="H17" s="28" t="s">
        <v>11498</v>
      </c>
      <c r="I17" s="35" t="s">
        <v>8676</v>
      </c>
    </row>
    <row r="18">
      <c r="A18" s="28" t="s">
        <v>11505</v>
      </c>
      <c r="B18" s="28" t="s">
        <v>11502</v>
      </c>
      <c r="C18" s="28" t="s">
        <v>11499</v>
      </c>
      <c r="D18" s="28" t="s">
        <v>11504</v>
      </c>
      <c r="E18" s="28" t="s">
        <v>11479</v>
      </c>
      <c r="F18" s="28" t="s">
        <v>8204</v>
      </c>
      <c r="G18" s="28" t="s">
        <v>8042</v>
      </c>
      <c r="H18" s="28" t="s">
        <v>11503</v>
      </c>
      <c r="I18" s="35" t="s">
        <v>11477</v>
      </c>
    </row>
    <row r="19">
      <c r="A19" s="28" t="s">
        <v>11511</v>
      </c>
      <c r="B19" s="28" t="s">
        <v>11506</v>
      </c>
      <c r="C19" s="28" t="s">
        <v>11509</v>
      </c>
      <c r="D19" s="28" t="s">
        <v>11510</v>
      </c>
      <c r="E19" s="28" t="s">
        <v>11479</v>
      </c>
      <c r="F19" s="28" t="s">
        <v>11449</v>
      </c>
      <c r="G19" s="28" t="s">
        <v>8042</v>
      </c>
      <c r="H19" s="28" t="s">
        <v>11507</v>
      </c>
      <c r="I19" s="35" t="s">
        <v>11508</v>
      </c>
    </row>
    <row r="20">
      <c r="A20" s="28" t="s">
        <v>11516</v>
      </c>
      <c r="B20" s="28" t="s">
        <v>11512</v>
      </c>
      <c r="C20" s="28" t="s">
        <v>11514</v>
      </c>
      <c r="D20" s="28" t="s">
        <v>11515</v>
      </c>
      <c r="E20" s="28" t="s">
        <v>11479</v>
      </c>
      <c r="F20" s="28" t="s">
        <v>11449</v>
      </c>
      <c r="G20" s="28" t="s">
        <v>8042</v>
      </c>
      <c r="H20" s="28" t="s">
        <v>11513</v>
      </c>
      <c r="I20" s="35" t="s">
        <v>8676</v>
      </c>
    </row>
    <row r="21" ht="15.75" customHeight="1">
      <c r="A21" s="28" t="s">
        <v>12195</v>
      </c>
      <c r="B21" s="28" t="s">
        <v>8838</v>
      </c>
      <c r="C21" s="28" t="s">
        <v>11514</v>
      </c>
      <c r="D21" s="28" t="s">
        <v>12196</v>
      </c>
      <c r="E21" s="28" t="s">
        <v>11479</v>
      </c>
      <c r="F21" s="28" t="s">
        <v>11449</v>
      </c>
      <c r="G21" s="28" t="s">
        <v>8042</v>
      </c>
      <c r="H21" s="28" t="s">
        <v>12197</v>
      </c>
      <c r="I21" s="35" t="s">
        <v>8676</v>
      </c>
    </row>
    <row r="22" ht="15.75" customHeight="1">
      <c r="A22" s="28" t="s">
        <v>11521</v>
      </c>
      <c r="B22" s="28" t="s">
        <v>11517</v>
      </c>
      <c r="C22" s="28" t="s">
        <v>11519</v>
      </c>
      <c r="D22" s="28" t="s">
        <v>11520</v>
      </c>
      <c r="E22" s="28" t="s">
        <v>11479</v>
      </c>
      <c r="F22" s="28" t="s">
        <v>11449</v>
      </c>
      <c r="G22" s="28" t="s">
        <v>8042</v>
      </c>
      <c r="H22" s="28" t="s">
        <v>11518</v>
      </c>
      <c r="I22" s="35" t="s">
        <v>9024</v>
      </c>
    </row>
    <row r="23" ht="15.75" customHeight="1">
      <c r="A23" s="28" t="s">
        <v>11526</v>
      </c>
      <c r="B23" s="28" t="s">
        <v>11522</v>
      </c>
      <c r="C23" s="28" t="s">
        <v>11509</v>
      </c>
      <c r="D23" s="28" t="s">
        <v>11525</v>
      </c>
      <c r="E23" s="28" t="s">
        <v>11479</v>
      </c>
      <c r="F23" s="28" t="s">
        <v>11449</v>
      </c>
      <c r="G23" s="28" t="s">
        <v>8042</v>
      </c>
      <c r="H23" s="28" t="s">
        <v>11523</v>
      </c>
      <c r="I23" s="35" t="s">
        <v>11524</v>
      </c>
    </row>
    <row r="24" ht="15.75" customHeight="1">
      <c r="A24" s="28" t="s">
        <v>11530</v>
      </c>
      <c r="B24" s="28" t="s">
        <v>11527</v>
      </c>
      <c r="C24" s="28" t="s">
        <v>11514</v>
      </c>
      <c r="D24" s="28" t="s">
        <v>11529</v>
      </c>
      <c r="E24" s="28" t="s">
        <v>11479</v>
      </c>
      <c r="F24" s="28" t="s">
        <v>11449</v>
      </c>
      <c r="G24" s="28" t="s">
        <v>8042</v>
      </c>
      <c r="H24" s="28" t="s">
        <v>11528</v>
      </c>
      <c r="I24" s="35" t="s">
        <v>11524</v>
      </c>
    </row>
    <row r="25" ht="15.75" customHeight="1">
      <c r="A25" s="28" t="s">
        <v>11534</v>
      </c>
      <c r="B25" s="28" t="s">
        <v>11531</v>
      </c>
      <c r="C25" s="28" t="s">
        <v>11509</v>
      </c>
      <c r="D25" s="28" t="s">
        <v>11533</v>
      </c>
      <c r="E25" s="28" t="s">
        <v>11479</v>
      </c>
      <c r="F25" s="28" t="s">
        <v>11449</v>
      </c>
      <c r="G25" s="28" t="s">
        <v>8042</v>
      </c>
      <c r="H25" s="28" t="s">
        <v>11532</v>
      </c>
      <c r="I25" s="35" t="s">
        <v>11524</v>
      </c>
    </row>
    <row r="26" ht="15.75" customHeight="1">
      <c r="A26" s="28" t="s">
        <v>11538</v>
      </c>
      <c r="B26" s="28" t="s">
        <v>11535</v>
      </c>
      <c r="C26" s="28" t="s">
        <v>11478</v>
      </c>
      <c r="D26" s="28" t="s">
        <v>11537</v>
      </c>
      <c r="E26" s="28" t="s">
        <v>11479</v>
      </c>
      <c r="F26" s="28" t="s">
        <v>11449</v>
      </c>
      <c r="G26" s="28" t="s">
        <v>8042</v>
      </c>
      <c r="H26" s="28" t="s">
        <v>11536</v>
      </c>
      <c r="I26" s="35" t="s">
        <v>11524</v>
      </c>
    </row>
    <row r="27" ht="15.75" customHeight="1">
      <c r="A27" s="28" t="s">
        <v>11542</v>
      </c>
      <c r="B27" s="28" t="s">
        <v>11539</v>
      </c>
      <c r="C27" s="28" t="s">
        <v>11514</v>
      </c>
      <c r="D27" s="28" t="s">
        <v>11541</v>
      </c>
      <c r="E27" s="28" t="s">
        <v>11479</v>
      </c>
      <c r="F27" s="28" t="s">
        <v>11449</v>
      </c>
      <c r="G27" s="28" t="s">
        <v>8042</v>
      </c>
      <c r="H27" s="28" t="s">
        <v>11540</v>
      </c>
      <c r="I27" s="35" t="s">
        <v>11524</v>
      </c>
    </row>
    <row r="28" ht="15.75" customHeight="1">
      <c r="A28" s="28" t="s">
        <v>12198</v>
      </c>
      <c r="B28" s="28" t="s">
        <v>11471</v>
      </c>
      <c r="C28" s="28" t="s">
        <v>11514</v>
      </c>
      <c r="D28" s="28" t="s">
        <v>12199</v>
      </c>
      <c r="E28" s="28" t="s">
        <v>11479</v>
      </c>
      <c r="F28" s="28" t="s">
        <v>11449</v>
      </c>
      <c r="G28" s="28" t="s">
        <v>8042</v>
      </c>
      <c r="H28" s="31" t="s">
        <v>12200</v>
      </c>
      <c r="I28" s="35" t="s">
        <v>8186</v>
      </c>
    </row>
    <row r="29" ht="15.75" customHeight="1">
      <c r="A29" s="28" t="s">
        <v>12201</v>
      </c>
      <c r="B29" s="28" t="s">
        <v>11473</v>
      </c>
      <c r="C29" s="28" t="s">
        <v>11514</v>
      </c>
      <c r="D29" s="28" t="s">
        <v>8528</v>
      </c>
      <c r="E29" s="28" t="s">
        <v>11479</v>
      </c>
      <c r="F29" s="28" t="s">
        <v>11449</v>
      </c>
      <c r="G29" s="28" t="s">
        <v>8042</v>
      </c>
      <c r="H29" s="31" t="s">
        <v>12202</v>
      </c>
      <c r="I29" s="35" t="s">
        <v>11461</v>
      </c>
    </row>
    <row r="30" ht="15.75" customHeight="1">
      <c r="A30" s="28" t="s">
        <v>11581</v>
      </c>
      <c r="B30" s="28" t="s">
        <v>11574</v>
      </c>
      <c r="C30" s="28" t="s">
        <v>11578</v>
      </c>
      <c r="D30" s="28" t="s">
        <v>11579</v>
      </c>
      <c r="E30" s="28" t="s">
        <v>11580</v>
      </c>
      <c r="F30" s="28" t="s">
        <v>11576</v>
      </c>
      <c r="G30" s="31" t="s">
        <v>11573</v>
      </c>
      <c r="H30" s="28" t="s">
        <v>11575</v>
      </c>
      <c r="I30" s="35" t="s">
        <v>8230</v>
      </c>
    </row>
    <row r="31" ht="15.75" customHeight="1">
      <c r="A31" s="28" t="s">
        <v>11583</v>
      </c>
      <c r="B31" s="28" t="s">
        <v>11582</v>
      </c>
      <c r="C31" s="28" t="s">
        <v>11578</v>
      </c>
      <c r="D31" s="28" t="s">
        <v>11579</v>
      </c>
      <c r="E31" s="28" t="s">
        <v>11580</v>
      </c>
      <c r="F31" s="28" t="s">
        <v>11576</v>
      </c>
      <c r="G31" s="31" t="s">
        <v>11573</v>
      </c>
      <c r="H31" s="28" t="s">
        <v>11575</v>
      </c>
      <c r="I31" s="35" t="s">
        <v>8230</v>
      </c>
    </row>
    <row r="32" ht="15.75" customHeight="1">
      <c r="A32" s="28" t="s">
        <v>11585</v>
      </c>
      <c r="B32" s="28" t="s">
        <v>11584</v>
      </c>
      <c r="C32" s="28" t="s">
        <v>11578</v>
      </c>
      <c r="D32" s="28" t="s">
        <v>11579</v>
      </c>
      <c r="E32" s="28" t="s">
        <v>11580</v>
      </c>
      <c r="F32" s="28" t="s">
        <v>11576</v>
      </c>
      <c r="G32" s="31" t="s">
        <v>11573</v>
      </c>
      <c r="H32" s="28" t="s">
        <v>11575</v>
      </c>
      <c r="I32" s="35" t="s">
        <v>8230</v>
      </c>
    </row>
    <row r="33" ht="15.75" customHeight="1">
      <c r="A33" s="28" t="s">
        <v>11587</v>
      </c>
      <c r="B33" s="28" t="s">
        <v>11586</v>
      </c>
      <c r="C33" s="28" t="s">
        <v>11578</v>
      </c>
      <c r="D33" s="28" t="s">
        <v>11579</v>
      </c>
      <c r="E33" s="28" t="s">
        <v>11580</v>
      </c>
      <c r="F33" s="28" t="s">
        <v>11576</v>
      </c>
      <c r="G33" s="31" t="s">
        <v>11573</v>
      </c>
      <c r="H33" s="28" t="s">
        <v>11575</v>
      </c>
      <c r="I33" s="35" t="s">
        <v>8230</v>
      </c>
    </row>
    <row r="34" ht="15.75" customHeight="1">
      <c r="A34" s="28" t="s">
        <v>11589</v>
      </c>
      <c r="B34" s="28" t="s">
        <v>11588</v>
      </c>
      <c r="C34" s="28" t="s">
        <v>11578</v>
      </c>
      <c r="D34" s="28" t="s">
        <v>11579</v>
      </c>
      <c r="E34" s="28" t="s">
        <v>11580</v>
      </c>
      <c r="F34" s="28" t="s">
        <v>11576</v>
      </c>
      <c r="G34" s="31" t="s">
        <v>11573</v>
      </c>
      <c r="H34" s="28" t="s">
        <v>11575</v>
      </c>
      <c r="I34" s="35" t="s">
        <v>8230</v>
      </c>
    </row>
    <row r="35" ht="15.75" customHeight="1">
      <c r="A35" s="28" t="s">
        <v>11593</v>
      </c>
      <c r="B35" s="28" t="s">
        <v>11590</v>
      </c>
      <c r="C35" s="28" t="s">
        <v>11578</v>
      </c>
      <c r="D35" s="28" t="s">
        <v>11592</v>
      </c>
      <c r="E35" s="28" t="s">
        <v>11580</v>
      </c>
      <c r="F35" s="28" t="s">
        <v>11576</v>
      </c>
      <c r="G35" s="31" t="s">
        <v>11573</v>
      </c>
      <c r="H35" s="28" t="s">
        <v>11591</v>
      </c>
      <c r="I35" s="35" t="s">
        <v>8230</v>
      </c>
    </row>
    <row r="36" ht="15.75" customHeight="1">
      <c r="A36" s="28" t="s">
        <v>11595</v>
      </c>
      <c r="B36" s="28" t="s">
        <v>11594</v>
      </c>
      <c r="C36" s="28" t="s">
        <v>11578</v>
      </c>
      <c r="D36" s="28" t="s">
        <v>11592</v>
      </c>
      <c r="E36" s="28" t="s">
        <v>11580</v>
      </c>
      <c r="F36" s="28" t="s">
        <v>11576</v>
      </c>
      <c r="G36" s="31" t="s">
        <v>11573</v>
      </c>
      <c r="H36" s="28" t="s">
        <v>11591</v>
      </c>
      <c r="I36" s="35" t="s">
        <v>8230</v>
      </c>
    </row>
    <row r="37" ht="15.75" customHeight="1">
      <c r="A37" s="28" t="s">
        <v>11597</v>
      </c>
      <c r="B37" s="28" t="s">
        <v>11596</v>
      </c>
      <c r="C37" s="28" t="s">
        <v>11578</v>
      </c>
      <c r="D37" s="28" t="s">
        <v>11592</v>
      </c>
      <c r="E37" s="28" t="s">
        <v>11580</v>
      </c>
      <c r="F37" s="28" t="s">
        <v>11576</v>
      </c>
      <c r="G37" s="31" t="s">
        <v>11573</v>
      </c>
      <c r="H37" s="28" t="s">
        <v>11591</v>
      </c>
      <c r="I37" s="35" t="s">
        <v>8230</v>
      </c>
    </row>
    <row r="38" ht="15.75" customHeight="1">
      <c r="A38" s="28" t="s">
        <v>11599</v>
      </c>
      <c r="B38" s="28" t="s">
        <v>11598</v>
      </c>
      <c r="C38" s="28" t="s">
        <v>11578</v>
      </c>
      <c r="D38" s="28" t="s">
        <v>11592</v>
      </c>
      <c r="E38" s="28" t="s">
        <v>11580</v>
      </c>
      <c r="F38" s="28" t="s">
        <v>11576</v>
      </c>
      <c r="G38" s="31" t="s">
        <v>11573</v>
      </c>
      <c r="H38" s="28" t="s">
        <v>11591</v>
      </c>
      <c r="I38" s="35" t="s">
        <v>8230</v>
      </c>
    </row>
    <row r="39" ht="15.75" customHeight="1">
      <c r="A39" s="28" t="s">
        <v>11601</v>
      </c>
      <c r="B39" s="28" t="s">
        <v>11600</v>
      </c>
      <c r="C39" s="28" t="s">
        <v>11578</v>
      </c>
      <c r="D39" s="28" t="s">
        <v>11592</v>
      </c>
      <c r="E39" s="28" t="s">
        <v>11580</v>
      </c>
      <c r="F39" s="28" t="s">
        <v>11576</v>
      </c>
      <c r="G39" s="31" t="s">
        <v>11573</v>
      </c>
      <c r="H39" s="28" t="s">
        <v>11591</v>
      </c>
      <c r="I39" s="35" t="s">
        <v>8230</v>
      </c>
    </row>
    <row r="40" ht="15.75" customHeight="1">
      <c r="A40" s="28" t="s">
        <v>11605</v>
      </c>
      <c r="B40" s="28" t="s">
        <v>11602</v>
      </c>
      <c r="C40" s="28" t="s">
        <v>11578</v>
      </c>
      <c r="D40" s="28" t="s">
        <v>11604</v>
      </c>
      <c r="E40" s="28" t="s">
        <v>11580</v>
      </c>
      <c r="F40" s="28" t="s">
        <v>11576</v>
      </c>
      <c r="G40" s="31" t="s">
        <v>11573</v>
      </c>
      <c r="H40" s="28" t="s">
        <v>11603</v>
      </c>
      <c r="I40" s="35" t="s">
        <v>8230</v>
      </c>
    </row>
    <row r="41" ht="15.75" customHeight="1">
      <c r="A41" s="28" t="s">
        <v>11607</v>
      </c>
      <c r="B41" s="28" t="s">
        <v>11606</v>
      </c>
      <c r="C41" s="28" t="s">
        <v>11578</v>
      </c>
      <c r="D41" s="28" t="s">
        <v>11604</v>
      </c>
      <c r="E41" s="28" t="s">
        <v>11580</v>
      </c>
      <c r="F41" s="28" t="s">
        <v>11576</v>
      </c>
      <c r="G41" s="31" t="s">
        <v>11573</v>
      </c>
      <c r="H41" s="28" t="s">
        <v>11603</v>
      </c>
      <c r="I41" s="35" t="s">
        <v>8230</v>
      </c>
    </row>
    <row r="42" ht="15.75" customHeight="1">
      <c r="A42" s="28" t="s">
        <v>11611</v>
      </c>
      <c r="B42" s="28" t="s">
        <v>11608</v>
      </c>
      <c r="C42" s="28" t="s">
        <v>11578</v>
      </c>
      <c r="D42" s="28" t="s">
        <v>11610</v>
      </c>
      <c r="E42" s="28" t="s">
        <v>11580</v>
      </c>
      <c r="F42" s="28" t="s">
        <v>11576</v>
      </c>
      <c r="G42" s="31" t="s">
        <v>11573</v>
      </c>
      <c r="H42" s="28" t="s">
        <v>11609</v>
      </c>
      <c r="I42" s="35" t="s">
        <v>8230</v>
      </c>
    </row>
    <row r="43" ht="15.75" customHeight="1">
      <c r="A43" s="28" t="s">
        <v>11615</v>
      </c>
      <c r="B43" s="28" t="s">
        <v>11612</v>
      </c>
      <c r="C43" s="28" t="s">
        <v>11578</v>
      </c>
      <c r="D43" s="28" t="s">
        <v>11614</v>
      </c>
      <c r="E43" s="28" t="s">
        <v>11580</v>
      </c>
      <c r="F43" s="28" t="s">
        <v>11576</v>
      </c>
      <c r="G43" s="31" t="s">
        <v>11573</v>
      </c>
      <c r="H43" s="28" t="s">
        <v>11613</v>
      </c>
      <c r="I43" s="35" t="s">
        <v>8230</v>
      </c>
    </row>
    <row r="44" ht="15.75" customHeight="1">
      <c r="A44" s="28" t="s">
        <v>11617</v>
      </c>
      <c r="B44" s="28" t="s">
        <v>11616</v>
      </c>
      <c r="C44" s="28" t="s">
        <v>11578</v>
      </c>
      <c r="D44" s="28" t="s">
        <v>11614</v>
      </c>
      <c r="E44" s="28" t="s">
        <v>11580</v>
      </c>
      <c r="F44" s="28" t="s">
        <v>11576</v>
      </c>
      <c r="G44" s="31" t="s">
        <v>11573</v>
      </c>
      <c r="H44" s="28" t="s">
        <v>11613</v>
      </c>
      <c r="I44" s="35" t="s">
        <v>8230</v>
      </c>
    </row>
    <row r="45" ht="15.75" customHeight="1">
      <c r="A45" s="28" t="s">
        <v>11619</v>
      </c>
      <c r="B45" s="28" t="s">
        <v>11618</v>
      </c>
      <c r="C45" s="28" t="s">
        <v>11578</v>
      </c>
      <c r="D45" s="28" t="s">
        <v>11614</v>
      </c>
      <c r="E45" s="28" t="s">
        <v>11580</v>
      </c>
      <c r="F45" s="28" t="s">
        <v>11576</v>
      </c>
      <c r="G45" s="31" t="s">
        <v>11573</v>
      </c>
      <c r="H45" s="28" t="s">
        <v>11613</v>
      </c>
      <c r="I45" s="35" t="s">
        <v>8230</v>
      </c>
    </row>
    <row r="46" ht="15.75" customHeight="1">
      <c r="A46" s="28" t="s">
        <v>11624</v>
      </c>
      <c r="B46" s="28" t="s">
        <v>11620</v>
      </c>
      <c r="C46" s="28" t="s">
        <v>11622</v>
      </c>
      <c r="D46" s="28" t="s">
        <v>11623</v>
      </c>
      <c r="E46" s="28" t="s">
        <v>11580</v>
      </c>
      <c r="F46" s="28" t="s">
        <v>11576</v>
      </c>
      <c r="G46" s="31" t="s">
        <v>11573</v>
      </c>
      <c r="H46" s="28" t="s">
        <v>11621</v>
      </c>
      <c r="I46" s="35" t="s">
        <v>8230</v>
      </c>
    </row>
    <row r="47" ht="15.75" customHeight="1">
      <c r="A47" s="28" t="s">
        <v>11626</v>
      </c>
      <c r="B47" s="28" t="s">
        <v>11625</v>
      </c>
      <c r="C47" s="28" t="s">
        <v>11622</v>
      </c>
      <c r="D47" s="28" t="s">
        <v>11623</v>
      </c>
      <c r="E47" s="28" t="s">
        <v>11580</v>
      </c>
      <c r="F47" s="28" t="s">
        <v>11576</v>
      </c>
      <c r="G47" s="31" t="s">
        <v>11573</v>
      </c>
      <c r="H47" s="28" t="s">
        <v>11621</v>
      </c>
      <c r="I47" s="35" t="s">
        <v>8230</v>
      </c>
    </row>
    <row r="48" ht="15.75" customHeight="1">
      <c r="A48" s="28" t="s">
        <v>11628</v>
      </c>
      <c r="B48" s="28" t="s">
        <v>11627</v>
      </c>
      <c r="C48" s="28" t="s">
        <v>11622</v>
      </c>
      <c r="D48" s="28" t="s">
        <v>11623</v>
      </c>
      <c r="E48" s="28" t="s">
        <v>11580</v>
      </c>
      <c r="F48" s="28" t="s">
        <v>11576</v>
      </c>
      <c r="G48" s="31" t="s">
        <v>11573</v>
      </c>
      <c r="H48" s="28" t="s">
        <v>11621</v>
      </c>
      <c r="I48" s="35" t="s">
        <v>8230</v>
      </c>
    </row>
    <row r="49" ht="15.75" customHeight="1">
      <c r="A49" s="28" t="s">
        <v>11630</v>
      </c>
      <c r="B49" s="28" t="s">
        <v>11629</v>
      </c>
      <c r="C49" s="28" t="s">
        <v>11622</v>
      </c>
      <c r="D49" s="28" t="s">
        <v>11623</v>
      </c>
      <c r="E49" s="28" t="s">
        <v>11580</v>
      </c>
      <c r="F49" s="28" t="s">
        <v>11576</v>
      </c>
      <c r="G49" s="31" t="s">
        <v>11573</v>
      </c>
      <c r="H49" s="28" t="s">
        <v>11621</v>
      </c>
      <c r="I49" s="35" t="s">
        <v>8230</v>
      </c>
    </row>
    <row r="50" ht="15.75" customHeight="1">
      <c r="A50" s="28" t="s">
        <v>11632</v>
      </c>
      <c r="B50" s="28" t="s">
        <v>11631</v>
      </c>
      <c r="C50" s="28" t="s">
        <v>11622</v>
      </c>
      <c r="D50" s="28" t="s">
        <v>11623</v>
      </c>
      <c r="E50" s="28" t="s">
        <v>11580</v>
      </c>
      <c r="F50" s="28" t="s">
        <v>11576</v>
      </c>
      <c r="G50" s="31" t="s">
        <v>11573</v>
      </c>
      <c r="H50" s="28" t="s">
        <v>11621</v>
      </c>
      <c r="I50" s="35" t="s">
        <v>8230</v>
      </c>
    </row>
    <row r="51" ht="15.75" customHeight="1">
      <c r="A51" s="28" t="s">
        <v>11636</v>
      </c>
      <c r="B51" s="28" t="s">
        <v>11633</v>
      </c>
      <c r="C51" s="28" t="s">
        <v>11622</v>
      </c>
      <c r="D51" s="28" t="s">
        <v>11635</v>
      </c>
      <c r="E51" s="28" t="s">
        <v>11580</v>
      </c>
      <c r="F51" s="28" t="s">
        <v>11576</v>
      </c>
      <c r="G51" s="31" t="s">
        <v>11573</v>
      </c>
      <c r="H51" s="28" t="s">
        <v>11634</v>
      </c>
      <c r="I51" s="35" t="s">
        <v>8230</v>
      </c>
    </row>
    <row r="52" ht="15.75" customHeight="1">
      <c r="A52" s="28" t="s">
        <v>11638</v>
      </c>
      <c r="B52" s="28" t="s">
        <v>11637</v>
      </c>
      <c r="C52" s="28" t="s">
        <v>11622</v>
      </c>
      <c r="D52" s="28" t="s">
        <v>11635</v>
      </c>
      <c r="E52" s="28" t="s">
        <v>11580</v>
      </c>
      <c r="F52" s="28" t="s">
        <v>11576</v>
      </c>
      <c r="G52" s="31" t="s">
        <v>11573</v>
      </c>
      <c r="H52" s="28" t="s">
        <v>11634</v>
      </c>
      <c r="I52" s="35" t="s">
        <v>8230</v>
      </c>
    </row>
    <row r="53" ht="15.75" customHeight="1">
      <c r="A53" s="28" t="s">
        <v>11640</v>
      </c>
      <c r="B53" s="28" t="s">
        <v>11639</v>
      </c>
      <c r="C53" s="28" t="s">
        <v>11622</v>
      </c>
      <c r="D53" s="28" t="s">
        <v>11635</v>
      </c>
      <c r="E53" s="28" t="s">
        <v>11580</v>
      </c>
      <c r="F53" s="28" t="s">
        <v>11576</v>
      </c>
      <c r="G53" s="31" t="s">
        <v>11573</v>
      </c>
      <c r="H53" s="28" t="s">
        <v>11634</v>
      </c>
      <c r="I53" s="35" t="s">
        <v>8230</v>
      </c>
    </row>
    <row r="54" ht="15.75" customHeight="1">
      <c r="A54" s="28" t="s">
        <v>11642</v>
      </c>
      <c r="B54" s="28" t="s">
        <v>11641</v>
      </c>
      <c r="C54" s="28" t="s">
        <v>11622</v>
      </c>
      <c r="D54" s="28" t="s">
        <v>11635</v>
      </c>
      <c r="E54" s="28" t="s">
        <v>11580</v>
      </c>
      <c r="F54" s="28" t="s">
        <v>11576</v>
      </c>
      <c r="G54" s="31" t="s">
        <v>11573</v>
      </c>
      <c r="H54" s="28" t="s">
        <v>11634</v>
      </c>
      <c r="I54" s="35" t="s">
        <v>8230</v>
      </c>
    </row>
    <row r="55" ht="15.75" customHeight="1">
      <c r="A55" s="28" t="s">
        <v>11644</v>
      </c>
      <c r="B55" s="28" t="s">
        <v>11643</v>
      </c>
      <c r="C55" s="28" t="s">
        <v>11622</v>
      </c>
      <c r="D55" s="28" t="s">
        <v>11635</v>
      </c>
      <c r="E55" s="28" t="s">
        <v>11580</v>
      </c>
      <c r="F55" s="28" t="s">
        <v>11576</v>
      </c>
      <c r="G55" s="31" t="s">
        <v>11573</v>
      </c>
      <c r="H55" s="28" t="s">
        <v>11634</v>
      </c>
      <c r="I55" s="35" t="s">
        <v>8230</v>
      </c>
    </row>
    <row r="56" ht="15.75" customHeight="1">
      <c r="A56" s="28" t="s">
        <v>11646</v>
      </c>
      <c r="B56" s="28" t="s">
        <v>11645</v>
      </c>
      <c r="C56" s="28" t="s">
        <v>11622</v>
      </c>
      <c r="D56" s="28" t="s">
        <v>11635</v>
      </c>
      <c r="E56" s="28" t="s">
        <v>11580</v>
      </c>
      <c r="F56" s="28" t="s">
        <v>11576</v>
      </c>
      <c r="G56" s="31" t="s">
        <v>11573</v>
      </c>
      <c r="H56" s="28" t="s">
        <v>11634</v>
      </c>
      <c r="I56" s="35" t="s">
        <v>8230</v>
      </c>
    </row>
    <row r="57" ht="15.75" customHeight="1">
      <c r="A57" s="28" t="s">
        <v>11648</v>
      </c>
      <c r="B57" s="28" t="s">
        <v>11647</v>
      </c>
      <c r="C57" s="28" t="s">
        <v>11622</v>
      </c>
      <c r="D57" s="28" t="s">
        <v>11635</v>
      </c>
      <c r="E57" s="28" t="s">
        <v>11580</v>
      </c>
      <c r="F57" s="28" t="s">
        <v>11576</v>
      </c>
      <c r="G57" s="31" t="s">
        <v>11573</v>
      </c>
      <c r="H57" s="28" t="s">
        <v>11634</v>
      </c>
      <c r="I57" s="35" t="s">
        <v>8230</v>
      </c>
    </row>
    <row r="58" ht="15.75" customHeight="1">
      <c r="A58" s="28" t="s">
        <v>11652</v>
      </c>
      <c r="B58" s="28" t="s">
        <v>11649</v>
      </c>
      <c r="C58" s="28" t="s">
        <v>11622</v>
      </c>
      <c r="D58" s="28" t="s">
        <v>11651</v>
      </c>
      <c r="E58" s="28" t="s">
        <v>11580</v>
      </c>
      <c r="F58" s="28" t="s">
        <v>11576</v>
      </c>
      <c r="G58" s="31" t="s">
        <v>11573</v>
      </c>
      <c r="H58" s="28" t="s">
        <v>11650</v>
      </c>
      <c r="I58" s="35" t="s">
        <v>8230</v>
      </c>
    </row>
    <row r="59" ht="15.75" customHeight="1">
      <c r="A59" s="28" t="s">
        <v>11654</v>
      </c>
      <c r="B59" s="28" t="s">
        <v>11653</v>
      </c>
      <c r="C59" s="28" t="s">
        <v>11622</v>
      </c>
      <c r="D59" s="28" t="s">
        <v>11651</v>
      </c>
      <c r="E59" s="28" t="s">
        <v>11580</v>
      </c>
      <c r="F59" s="28" t="s">
        <v>11576</v>
      </c>
      <c r="G59" s="31" t="s">
        <v>11573</v>
      </c>
      <c r="H59" s="28" t="s">
        <v>11650</v>
      </c>
      <c r="I59" s="35" t="s">
        <v>8230</v>
      </c>
    </row>
    <row r="60" ht="15.75" customHeight="1">
      <c r="A60" s="28" t="s">
        <v>11656</v>
      </c>
      <c r="B60" s="28" t="s">
        <v>11655</v>
      </c>
      <c r="C60" s="28" t="s">
        <v>11622</v>
      </c>
      <c r="D60" s="28" t="s">
        <v>11651</v>
      </c>
      <c r="E60" s="28" t="s">
        <v>11580</v>
      </c>
      <c r="F60" s="28" t="s">
        <v>11576</v>
      </c>
      <c r="G60" s="31" t="s">
        <v>11573</v>
      </c>
      <c r="H60" s="28" t="s">
        <v>11650</v>
      </c>
      <c r="I60" s="35" t="s">
        <v>8230</v>
      </c>
    </row>
    <row r="61" ht="15.75" customHeight="1">
      <c r="A61" s="28" t="s">
        <v>11660</v>
      </c>
      <c r="B61" s="28" t="s">
        <v>11657</v>
      </c>
      <c r="C61" s="28" t="s">
        <v>11622</v>
      </c>
      <c r="D61" s="28" t="s">
        <v>11659</v>
      </c>
      <c r="E61" s="28" t="s">
        <v>11580</v>
      </c>
      <c r="F61" s="28" t="s">
        <v>11576</v>
      </c>
      <c r="G61" s="31" t="s">
        <v>11573</v>
      </c>
      <c r="H61" s="28" t="s">
        <v>11658</v>
      </c>
      <c r="I61" s="35" t="s">
        <v>8230</v>
      </c>
    </row>
    <row r="62" ht="15.75" customHeight="1">
      <c r="A62" s="28" t="s">
        <v>11662</v>
      </c>
      <c r="B62" s="28" t="s">
        <v>11661</v>
      </c>
      <c r="C62" s="28" t="s">
        <v>11622</v>
      </c>
      <c r="D62" s="28" t="s">
        <v>11659</v>
      </c>
      <c r="E62" s="28" t="s">
        <v>11580</v>
      </c>
      <c r="F62" s="28" t="s">
        <v>11576</v>
      </c>
      <c r="G62" s="31" t="s">
        <v>11573</v>
      </c>
      <c r="H62" s="28" t="s">
        <v>11658</v>
      </c>
      <c r="I62" s="35" t="s">
        <v>8230</v>
      </c>
    </row>
    <row r="63" ht="15.75" customHeight="1">
      <c r="A63" s="28" t="s">
        <v>11664</v>
      </c>
      <c r="B63" s="28" t="s">
        <v>11663</v>
      </c>
      <c r="C63" s="28" t="s">
        <v>11622</v>
      </c>
      <c r="D63" s="28" t="s">
        <v>11659</v>
      </c>
      <c r="E63" s="28" t="s">
        <v>11580</v>
      </c>
      <c r="F63" s="28" t="s">
        <v>11576</v>
      </c>
      <c r="G63" s="31" t="s">
        <v>11573</v>
      </c>
      <c r="H63" s="28" t="s">
        <v>11658</v>
      </c>
      <c r="I63" s="35" t="s">
        <v>8230</v>
      </c>
    </row>
    <row r="64" ht="15.75" customHeight="1">
      <c r="A64" s="28" t="s">
        <v>11668</v>
      </c>
      <c r="B64" s="28" t="s">
        <v>11665</v>
      </c>
      <c r="C64" s="28" t="s">
        <v>11622</v>
      </c>
      <c r="D64" s="28" t="s">
        <v>11667</v>
      </c>
      <c r="E64" s="28" t="s">
        <v>11580</v>
      </c>
      <c r="F64" s="28" t="s">
        <v>11576</v>
      </c>
      <c r="G64" s="31" t="s">
        <v>11573</v>
      </c>
      <c r="H64" s="28" t="s">
        <v>11666</v>
      </c>
      <c r="I64" s="35" t="s">
        <v>8230</v>
      </c>
    </row>
    <row r="65" ht="15.75" customHeight="1">
      <c r="A65" s="28" t="s">
        <v>11670</v>
      </c>
      <c r="B65" s="28" t="s">
        <v>11669</v>
      </c>
      <c r="C65" s="28" t="s">
        <v>11622</v>
      </c>
      <c r="D65" s="28" t="s">
        <v>11667</v>
      </c>
      <c r="E65" s="28" t="s">
        <v>11580</v>
      </c>
      <c r="F65" s="28" t="s">
        <v>11576</v>
      </c>
      <c r="G65" s="31" t="s">
        <v>11573</v>
      </c>
      <c r="H65" s="28" t="s">
        <v>11666</v>
      </c>
      <c r="I65" s="35" t="s">
        <v>8230</v>
      </c>
    </row>
    <row r="66" ht="15.75" customHeight="1">
      <c r="A66" s="28" t="s">
        <v>11672</v>
      </c>
      <c r="B66" s="28" t="s">
        <v>11671</v>
      </c>
      <c r="C66" s="28" t="s">
        <v>11622</v>
      </c>
      <c r="D66" s="28" t="s">
        <v>11667</v>
      </c>
      <c r="E66" s="28" t="s">
        <v>11580</v>
      </c>
      <c r="F66" s="28" t="s">
        <v>11576</v>
      </c>
      <c r="G66" s="31" t="s">
        <v>11573</v>
      </c>
      <c r="H66" s="28" t="s">
        <v>11666</v>
      </c>
      <c r="I66" s="35" t="s">
        <v>8230</v>
      </c>
    </row>
    <row r="67" ht="15.75" customHeight="1">
      <c r="A67" s="28" t="s">
        <v>11677</v>
      </c>
      <c r="B67" s="28" t="s">
        <v>11673</v>
      </c>
      <c r="C67" s="28" t="s">
        <v>11675</v>
      </c>
      <c r="D67" s="28" t="s">
        <v>11676</v>
      </c>
      <c r="E67" s="28" t="s">
        <v>11580</v>
      </c>
      <c r="F67" s="28" t="s">
        <v>11576</v>
      </c>
      <c r="G67" s="31" t="s">
        <v>11573</v>
      </c>
      <c r="H67" s="28" t="s">
        <v>11674</v>
      </c>
      <c r="I67" s="35" t="s">
        <v>8230</v>
      </c>
    </row>
    <row r="68" ht="15.75" customHeight="1">
      <c r="A68" s="28" t="s">
        <v>11679</v>
      </c>
      <c r="B68" s="28" t="s">
        <v>11678</v>
      </c>
      <c r="C68" s="28" t="s">
        <v>11675</v>
      </c>
      <c r="D68" s="28" t="s">
        <v>11676</v>
      </c>
      <c r="E68" s="28" t="s">
        <v>11580</v>
      </c>
      <c r="F68" s="28" t="s">
        <v>11576</v>
      </c>
      <c r="G68" s="31" t="s">
        <v>11573</v>
      </c>
      <c r="H68" s="28" t="s">
        <v>11674</v>
      </c>
      <c r="I68" s="35" t="s">
        <v>8230</v>
      </c>
    </row>
    <row r="69" ht="15.75" customHeight="1">
      <c r="A69" s="28" t="s">
        <v>11681</v>
      </c>
      <c r="B69" s="28" t="s">
        <v>11680</v>
      </c>
      <c r="C69" s="28" t="s">
        <v>11675</v>
      </c>
      <c r="D69" s="28" t="s">
        <v>11676</v>
      </c>
      <c r="E69" s="28" t="s">
        <v>11580</v>
      </c>
      <c r="F69" s="28" t="s">
        <v>11576</v>
      </c>
      <c r="G69" s="31" t="s">
        <v>11573</v>
      </c>
      <c r="H69" s="28" t="s">
        <v>11674</v>
      </c>
      <c r="I69" s="35" t="s">
        <v>8230</v>
      </c>
    </row>
    <row r="70" ht="15.75" customHeight="1">
      <c r="A70" s="28" t="s">
        <v>11683</v>
      </c>
      <c r="B70" s="28" t="s">
        <v>11682</v>
      </c>
      <c r="C70" s="28" t="s">
        <v>11675</v>
      </c>
      <c r="D70" s="28" t="s">
        <v>11676</v>
      </c>
      <c r="E70" s="28" t="s">
        <v>11580</v>
      </c>
      <c r="F70" s="28" t="s">
        <v>11576</v>
      </c>
      <c r="G70" s="31" t="s">
        <v>11573</v>
      </c>
      <c r="H70" s="28" t="s">
        <v>11674</v>
      </c>
      <c r="I70" s="35" t="s">
        <v>8230</v>
      </c>
    </row>
    <row r="71" ht="15.75" customHeight="1">
      <c r="A71" s="28" t="s">
        <v>11687</v>
      </c>
      <c r="B71" s="28" t="s">
        <v>11684</v>
      </c>
      <c r="C71" s="28" t="s">
        <v>11675</v>
      </c>
      <c r="D71" s="28" t="s">
        <v>11686</v>
      </c>
      <c r="E71" s="28" t="s">
        <v>11580</v>
      </c>
      <c r="F71" s="28" t="s">
        <v>11576</v>
      </c>
      <c r="G71" s="31" t="s">
        <v>11573</v>
      </c>
      <c r="H71" s="28" t="s">
        <v>11685</v>
      </c>
      <c r="I71" s="35" t="s">
        <v>8230</v>
      </c>
    </row>
    <row r="72" ht="15.75" customHeight="1">
      <c r="A72" s="28" t="s">
        <v>11689</v>
      </c>
      <c r="B72" s="28" t="s">
        <v>11688</v>
      </c>
      <c r="C72" s="28" t="s">
        <v>11675</v>
      </c>
      <c r="D72" s="28" t="s">
        <v>11686</v>
      </c>
      <c r="E72" s="28" t="s">
        <v>11580</v>
      </c>
      <c r="F72" s="28" t="s">
        <v>11576</v>
      </c>
      <c r="G72" s="31" t="s">
        <v>11573</v>
      </c>
      <c r="H72" s="28" t="s">
        <v>11685</v>
      </c>
      <c r="I72" s="35" t="s">
        <v>8230</v>
      </c>
    </row>
    <row r="73" ht="15.75" customHeight="1">
      <c r="A73" s="28" t="s">
        <v>11691</v>
      </c>
      <c r="B73" s="28" t="s">
        <v>11690</v>
      </c>
      <c r="C73" s="28" t="s">
        <v>11675</v>
      </c>
      <c r="D73" s="28" t="s">
        <v>11686</v>
      </c>
      <c r="E73" s="28" t="s">
        <v>11580</v>
      </c>
      <c r="F73" s="28" t="s">
        <v>11576</v>
      </c>
      <c r="G73" s="31" t="s">
        <v>11573</v>
      </c>
      <c r="H73" s="28" t="s">
        <v>11685</v>
      </c>
      <c r="I73" s="35" t="s">
        <v>8230</v>
      </c>
    </row>
    <row r="74" ht="15.75" customHeight="1">
      <c r="A74" s="28" t="s">
        <v>11696</v>
      </c>
      <c r="B74" s="28" t="s">
        <v>11692</v>
      </c>
      <c r="C74" s="28" t="s">
        <v>11694</v>
      </c>
      <c r="D74" s="28" t="s">
        <v>11695</v>
      </c>
      <c r="E74" s="28" t="s">
        <v>11580</v>
      </c>
      <c r="F74" s="28" t="s">
        <v>11576</v>
      </c>
      <c r="G74" s="31" t="s">
        <v>11573</v>
      </c>
      <c r="H74" s="28" t="s">
        <v>11693</v>
      </c>
      <c r="I74" s="35" t="s">
        <v>8230</v>
      </c>
    </row>
    <row r="75" ht="15.75" customHeight="1">
      <c r="A75" s="28" t="s">
        <v>11698</v>
      </c>
      <c r="B75" s="28" t="s">
        <v>11697</v>
      </c>
      <c r="C75" s="28" t="s">
        <v>11694</v>
      </c>
      <c r="D75" s="28" t="s">
        <v>11695</v>
      </c>
      <c r="E75" s="28" t="s">
        <v>11580</v>
      </c>
      <c r="F75" s="28" t="s">
        <v>11576</v>
      </c>
      <c r="G75" s="31" t="s">
        <v>11573</v>
      </c>
      <c r="H75" s="28" t="s">
        <v>11693</v>
      </c>
      <c r="I75" s="35" t="s">
        <v>8230</v>
      </c>
    </row>
    <row r="76" ht="15.75" customHeight="1">
      <c r="A76" s="28" t="s">
        <v>11700</v>
      </c>
      <c r="B76" s="28" t="s">
        <v>11699</v>
      </c>
      <c r="C76" s="28" t="s">
        <v>11694</v>
      </c>
      <c r="D76" s="28" t="s">
        <v>11695</v>
      </c>
      <c r="E76" s="28" t="s">
        <v>11580</v>
      </c>
      <c r="F76" s="28" t="s">
        <v>11576</v>
      </c>
      <c r="G76" s="31" t="s">
        <v>11573</v>
      </c>
      <c r="H76" s="28" t="s">
        <v>11693</v>
      </c>
      <c r="I76" s="35" t="s">
        <v>8230</v>
      </c>
    </row>
    <row r="77" ht="15.75" customHeight="1">
      <c r="A77" s="28" t="s">
        <v>11704</v>
      </c>
      <c r="B77" s="28" t="s">
        <v>11701</v>
      </c>
      <c r="C77" s="28" t="s">
        <v>11694</v>
      </c>
      <c r="D77" s="28" t="s">
        <v>11703</v>
      </c>
      <c r="E77" s="28" t="s">
        <v>11580</v>
      </c>
      <c r="F77" s="28" t="s">
        <v>11576</v>
      </c>
      <c r="G77" s="31" t="s">
        <v>11573</v>
      </c>
      <c r="H77" s="28" t="s">
        <v>11702</v>
      </c>
      <c r="I77" s="35" t="s">
        <v>8230</v>
      </c>
    </row>
    <row r="78" ht="15.75" customHeight="1">
      <c r="A78" s="28" t="s">
        <v>11708</v>
      </c>
      <c r="B78" s="28" t="s">
        <v>11705</v>
      </c>
      <c r="C78" s="28" t="s">
        <v>11694</v>
      </c>
      <c r="D78" s="28" t="s">
        <v>11707</v>
      </c>
      <c r="E78" s="28" t="s">
        <v>11580</v>
      </c>
      <c r="F78" s="28" t="s">
        <v>11576</v>
      </c>
      <c r="G78" s="31" t="s">
        <v>11573</v>
      </c>
      <c r="H78" s="28" t="s">
        <v>11706</v>
      </c>
      <c r="I78" s="35" t="s">
        <v>8230</v>
      </c>
    </row>
    <row r="79" ht="15.75" customHeight="1">
      <c r="A79" s="28" t="s">
        <v>11712</v>
      </c>
      <c r="B79" s="28" t="s">
        <v>11709</v>
      </c>
      <c r="C79" s="28" t="s">
        <v>11694</v>
      </c>
      <c r="D79" s="28" t="s">
        <v>11711</v>
      </c>
      <c r="E79" s="28" t="s">
        <v>11580</v>
      </c>
      <c r="F79" s="28" t="s">
        <v>11576</v>
      </c>
      <c r="G79" s="31" t="s">
        <v>11573</v>
      </c>
      <c r="H79" s="28" t="s">
        <v>11710</v>
      </c>
      <c r="I79" s="35" t="s">
        <v>8230</v>
      </c>
    </row>
    <row r="80" ht="15.75" customHeight="1">
      <c r="A80" s="28" t="s">
        <v>11714</v>
      </c>
      <c r="B80" s="28" t="s">
        <v>11713</v>
      </c>
      <c r="C80" s="28" t="s">
        <v>11694</v>
      </c>
      <c r="D80" s="28" t="s">
        <v>11711</v>
      </c>
      <c r="E80" s="28" t="s">
        <v>11580</v>
      </c>
      <c r="F80" s="28" t="s">
        <v>11576</v>
      </c>
      <c r="G80" s="31" t="s">
        <v>11573</v>
      </c>
      <c r="H80" s="28" t="s">
        <v>11710</v>
      </c>
      <c r="I80" s="35" t="s">
        <v>8230</v>
      </c>
    </row>
    <row r="81" ht="15.75" customHeight="1">
      <c r="A81" s="28" t="s">
        <v>11719</v>
      </c>
      <c r="B81" s="28" t="s">
        <v>11715</v>
      </c>
      <c r="C81" s="28" t="s">
        <v>11717</v>
      </c>
      <c r="D81" s="28" t="s">
        <v>11718</v>
      </c>
      <c r="E81" s="28" t="s">
        <v>11580</v>
      </c>
      <c r="F81" s="28" t="s">
        <v>11576</v>
      </c>
      <c r="G81" s="31" t="s">
        <v>11573</v>
      </c>
      <c r="H81" s="28" t="s">
        <v>11716</v>
      </c>
      <c r="I81" s="35" t="s">
        <v>8230</v>
      </c>
    </row>
    <row r="82" ht="15.75" customHeight="1">
      <c r="A82" s="28" t="s">
        <v>11721</v>
      </c>
      <c r="B82" s="28" t="s">
        <v>11720</v>
      </c>
      <c r="C82" s="28" t="s">
        <v>11717</v>
      </c>
      <c r="D82" s="28" t="s">
        <v>11718</v>
      </c>
      <c r="E82" s="28" t="s">
        <v>11580</v>
      </c>
      <c r="F82" s="28" t="s">
        <v>11576</v>
      </c>
      <c r="G82" s="31" t="s">
        <v>11573</v>
      </c>
      <c r="H82" s="28" t="s">
        <v>11716</v>
      </c>
      <c r="I82" s="35" t="s">
        <v>8230</v>
      </c>
    </row>
    <row r="83" ht="15.75" customHeight="1">
      <c r="A83" s="28" t="s">
        <v>11723</v>
      </c>
      <c r="B83" s="28" t="s">
        <v>11722</v>
      </c>
      <c r="C83" s="28" t="s">
        <v>11717</v>
      </c>
      <c r="D83" s="28" t="s">
        <v>11718</v>
      </c>
      <c r="E83" s="28" t="s">
        <v>11580</v>
      </c>
      <c r="F83" s="28" t="s">
        <v>11576</v>
      </c>
      <c r="G83" s="31" t="s">
        <v>11573</v>
      </c>
      <c r="H83" s="28" t="s">
        <v>11716</v>
      </c>
      <c r="I83" s="35" t="s">
        <v>8230</v>
      </c>
    </row>
    <row r="84" ht="15.75" customHeight="1">
      <c r="A84" s="28" t="s">
        <v>11725</v>
      </c>
      <c r="B84" s="28" t="s">
        <v>11724</v>
      </c>
      <c r="C84" s="28" t="s">
        <v>11717</v>
      </c>
      <c r="D84" s="28" t="s">
        <v>11718</v>
      </c>
      <c r="E84" s="28" t="s">
        <v>11580</v>
      </c>
      <c r="F84" s="28" t="s">
        <v>11576</v>
      </c>
      <c r="G84" s="31" t="s">
        <v>11573</v>
      </c>
      <c r="H84" s="28" t="s">
        <v>11716</v>
      </c>
      <c r="I84" s="35" t="s">
        <v>8230</v>
      </c>
    </row>
    <row r="85" ht="15.75" customHeight="1">
      <c r="A85" s="28" t="s">
        <v>11729</v>
      </c>
      <c r="B85" s="28" t="s">
        <v>11726</v>
      </c>
      <c r="C85" s="28" t="s">
        <v>11717</v>
      </c>
      <c r="D85" s="28" t="s">
        <v>11728</v>
      </c>
      <c r="E85" s="28" t="s">
        <v>11580</v>
      </c>
      <c r="F85" s="28" t="s">
        <v>11576</v>
      </c>
      <c r="G85" s="31" t="s">
        <v>11573</v>
      </c>
      <c r="H85" s="28" t="s">
        <v>11727</v>
      </c>
      <c r="I85" s="35" t="s">
        <v>8230</v>
      </c>
    </row>
    <row r="86" ht="15.75" customHeight="1">
      <c r="A86" s="28" t="s">
        <v>11731</v>
      </c>
      <c r="B86" s="28" t="s">
        <v>11730</v>
      </c>
      <c r="C86" s="28" t="s">
        <v>11717</v>
      </c>
      <c r="D86" s="28" t="s">
        <v>11728</v>
      </c>
      <c r="E86" s="28" t="s">
        <v>11580</v>
      </c>
      <c r="F86" s="28" t="s">
        <v>11576</v>
      </c>
      <c r="G86" s="31" t="s">
        <v>11573</v>
      </c>
      <c r="H86" s="28" t="s">
        <v>11727</v>
      </c>
      <c r="I86" s="35" t="s">
        <v>8230</v>
      </c>
    </row>
    <row r="87" ht="15.75" customHeight="1">
      <c r="A87" s="28" t="s">
        <v>11733</v>
      </c>
      <c r="B87" s="28" t="s">
        <v>11732</v>
      </c>
      <c r="C87" s="28" t="s">
        <v>11717</v>
      </c>
      <c r="D87" s="28" t="s">
        <v>11728</v>
      </c>
      <c r="E87" s="28" t="s">
        <v>11580</v>
      </c>
      <c r="F87" s="28" t="s">
        <v>11576</v>
      </c>
      <c r="G87" s="31" t="s">
        <v>11573</v>
      </c>
      <c r="H87" s="28" t="s">
        <v>11727</v>
      </c>
      <c r="I87" s="35" t="s">
        <v>8230</v>
      </c>
    </row>
    <row r="88" ht="15.75" customHeight="1">
      <c r="A88" s="28" t="s">
        <v>11737</v>
      </c>
      <c r="B88" s="28" t="s">
        <v>11734</v>
      </c>
      <c r="C88" s="28" t="s">
        <v>11717</v>
      </c>
      <c r="D88" s="28" t="s">
        <v>11736</v>
      </c>
      <c r="E88" s="28" t="s">
        <v>11580</v>
      </c>
      <c r="F88" s="28" t="s">
        <v>11576</v>
      </c>
      <c r="G88" s="31" t="s">
        <v>11573</v>
      </c>
      <c r="H88" s="28" t="s">
        <v>11735</v>
      </c>
      <c r="I88" s="35" t="s">
        <v>8230</v>
      </c>
    </row>
    <row r="89" ht="15.75" customHeight="1">
      <c r="A89" s="28" t="s">
        <v>11739</v>
      </c>
      <c r="B89" s="28" t="s">
        <v>11738</v>
      </c>
      <c r="C89" s="28" t="s">
        <v>11717</v>
      </c>
      <c r="D89" s="28" t="s">
        <v>11736</v>
      </c>
      <c r="E89" s="28" t="s">
        <v>11580</v>
      </c>
      <c r="F89" s="28" t="s">
        <v>11576</v>
      </c>
      <c r="G89" s="31" t="s">
        <v>11573</v>
      </c>
      <c r="H89" s="28" t="s">
        <v>11735</v>
      </c>
      <c r="I89" s="35" t="s">
        <v>8230</v>
      </c>
    </row>
    <row r="90" ht="15.75" customHeight="1">
      <c r="A90" s="28" t="s">
        <v>11741</v>
      </c>
      <c r="B90" s="28" t="s">
        <v>11740</v>
      </c>
      <c r="C90" s="28" t="s">
        <v>11717</v>
      </c>
      <c r="D90" s="28" t="s">
        <v>11736</v>
      </c>
      <c r="E90" s="28" t="s">
        <v>11580</v>
      </c>
      <c r="F90" s="28" t="s">
        <v>11576</v>
      </c>
      <c r="G90" s="31" t="s">
        <v>11573</v>
      </c>
      <c r="H90" s="28" t="s">
        <v>11735</v>
      </c>
      <c r="I90" s="35" t="s">
        <v>8230</v>
      </c>
    </row>
    <row r="91" ht="15.75" customHeight="1">
      <c r="A91" s="28" t="s">
        <v>11743</v>
      </c>
      <c r="B91" s="28" t="s">
        <v>11742</v>
      </c>
      <c r="C91" s="28" t="s">
        <v>11717</v>
      </c>
      <c r="D91" s="28" t="s">
        <v>11736</v>
      </c>
      <c r="E91" s="28" t="s">
        <v>11580</v>
      </c>
      <c r="F91" s="28" t="s">
        <v>11576</v>
      </c>
      <c r="G91" s="31" t="s">
        <v>11573</v>
      </c>
      <c r="H91" s="28" t="s">
        <v>11735</v>
      </c>
      <c r="I91" s="35" t="s">
        <v>8230</v>
      </c>
    </row>
    <row r="92" ht="15.75" customHeight="1">
      <c r="A92" s="28" t="s">
        <v>11747</v>
      </c>
      <c r="B92" s="28" t="s">
        <v>11744</v>
      </c>
      <c r="C92" s="28" t="s">
        <v>11717</v>
      </c>
      <c r="D92" s="28" t="s">
        <v>11746</v>
      </c>
      <c r="E92" s="28" t="s">
        <v>11580</v>
      </c>
      <c r="F92" s="28" t="s">
        <v>11576</v>
      </c>
      <c r="G92" s="31" t="s">
        <v>11573</v>
      </c>
      <c r="H92" s="28" t="s">
        <v>11745</v>
      </c>
      <c r="I92" s="35" t="s">
        <v>8230</v>
      </c>
    </row>
    <row r="93" ht="15.75" customHeight="1">
      <c r="A93" s="28" t="s">
        <v>11749</v>
      </c>
      <c r="B93" s="28" t="s">
        <v>11748</v>
      </c>
      <c r="C93" s="28" t="s">
        <v>11717</v>
      </c>
      <c r="D93" s="28" t="s">
        <v>11746</v>
      </c>
      <c r="E93" s="28" t="s">
        <v>11580</v>
      </c>
      <c r="F93" s="28" t="s">
        <v>11576</v>
      </c>
      <c r="G93" s="31" t="s">
        <v>11573</v>
      </c>
      <c r="H93" s="28" t="s">
        <v>11745</v>
      </c>
      <c r="I93" s="35" t="s">
        <v>8230</v>
      </c>
    </row>
    <row r="94" ht="15.75" customHeight="1">
      <c r="A94" s="28" t="s">
        <v>11754</v>
      </c>
      <c r="B94" s="28" t="s">
        <v>11750</v>
      </c>
      <c r="C94" s="28" t="s">
        <v>11752</v>
      </c>
      <c r="D94" s="28" t="s">
        <v>11753</v>
      </c>
      <c r="E94" s="28" t="s">
        <v>11580</v>
      </c>
      <c r="F94" s="28" t="s">
        <v>11576</v>
      </c>
      <c r="G94" s="31" t="s">
        <v>11573</v>
      </c>
      <c r="H94" s="28" t="s">
        <v>11751</v>
      </c>
      <c r="I94" s="35" t="s">
        <v>8230</v>
      </c>
    </row>
    <row r="95" ht="15.75" customHeight="1">
      <c r="A95" s="28" t="s">
        <v>11756</v>
      </c>
      <c r="B95" s="28" t="s">
        <v>11755</v>
      </c>
      <c r="C95" s="28" t="s">
        <v>11752</v>
      </c>
      <c r="D95" s="28" t="s">
        <v>11753</v>
      </c>
      <c r="E95" s="28" t="s">
        <v>11580</v>
      </c>
      <c r="F95" s="28" t="s">
        <v>11576</v>
      </c>
      <c r="G95" s="31" t="s">
        <v>11573</v>
      </c>
      <c r="H95" s="28" t="s">
        <v>11751</v>
      </c>
      <c r="I95" s="35" t="s">
        <v>8230</v>
      </c>
    </row>
    <row r="96" ht="15.75" customHeight="1">
      <c r="A96" s="28" t="s">
        <v>11758</v>
      </c>
      <c r="B96" s="28" t="s">
        <v>11757</v>
      </c>
      <c r="C96" s="28" t="s">
        <v>11752</v>
      </c>
      <c r="D96" s="28" t="s">
        <v>11753</v>
      </c>
      <c r="E96" s="28" t="s">
        <v>11580</v>
      </c>
      <c r="F96" s="28" t="s">
        <v>11576</v>
      </c>
      <c r="G96" s="31" t="s">
        <v>11573</v>
      </c>
      <c r="H96" s="28" t="s">
        <v>11751</v>
      </c>
      <c r="I96" s="35" t="s">
        <v>8230</v>
      </c>
    </row>
    <row r="97" ht="15.75" customHeight="1">
      <c r="A97" s="28" t="s">
        <v>11760</v>
      </c>
      <c r="B97" s="28" t="s">
        <v>11759</v>
      </c>
      <c r="C97" s="28" t="s">
        <v>11752</v>
      </c>
      <c r="D97" s="28" t="s">
        <v>11753</v>
      </c>
      <c r="E97" s="28" t="s">
        <v>11580</v>
      </c>
      <c r="F97" s="28" t="s">
        <v>11576</v>
      </c>
      <c r="G97" s="31" t="s">
        <v>11573</v>
      </c>
      <c r="H97" s="28" t="s">
        <v>11751</v>
      </c>
      <c r="I97" s="35" t="s">
        <v>8230</v>
      </c>
    </row>
    <row r="98" ht="15.75" customHeight="1">
      <c r="A98" s="28" t="s">
        <v>11764</v>
      </c>
      <c r="B98" s="28" t="s">
        <v>11761</v>
      </c>
      <c r="C98" s="28" t="s">
        <v>11752</v>
      </c>
      <c r="D98" s="28" t="s">
        <v>11763</v>
      </c>
      <c r="E98" s="28" t="s">
        <v>11580</v>
      </c>
      <c r="F98" s="28" t="s">
        <v>11576</v>
      </c>
      <c r="G98" s="31" t="s">
        <v>11573</v>
      </c>
      <c r="H98" s="28" t="s">
        <v>11762</v>
      </c>
      <c r="I98" s="35" t="s">
        <v>8230</v>
      </c>
    </row>
    <row r="99" ht="15.75" customHeight="1">
      <c r="A99" s="28" t="s">
        <v>11766</v>
      </c>
      <c r="B99" s="28" t="s">
        <v>11765</v>
      </c>
      <c r="C99" s="28" t="s">
        <v>11752</v>
      </c>
      <c r="D99" s="28" t="s">
        <v>11763</v>
      </c>
      <c r="E99" s="28" t="s">
        <v>11580</v>
      </c>
      <c r="F99" s="28" t="s">
        <v>11576</v>
      </c>
      <c r="G99" s="31" t="s">
        <v>11573</v>
      </c>
      <c r="H99" s="28" t="s">
        <v>11762</v>
      </c>
      <c r="I99" s="35" t="s">
        <v>8230</v>
      </c>
    </row>
    <row r="100" ht="15.75" customHeight="1">
      <c r="A100" s="28" t="s">
        <v>11768</v>
      </c>
      <c r="B100" s="28" t="s">
        <v>11767</v>
      </c>
      <c r="C100" s="28" t="s">
        <v>11752</v>
      </c>
      <c r="D100" s="28" t="s">
        <v>11763</v>
      </c>
      <c r="E100" s="28" t="s">
        <v>11580</v>
      </c>
      <c r="F100" s="28" t="s">
        <v>11576</v>
      </c>
      <c r="G100" s="31" t="s">
        <v>11573</v>
      </c>
      <c r="H100" s="28" t="s">
        <v>11762</v>
      </c>
      <c r="I100" s="35" t="s">
        <v>8230</v>
      </c>
    </row>
    <row r="101" ht="15.75" customHeight="1">
      <c r="A101" s="28" t="s">
        <v>11770</v>
      </c>
      <c r="B101" s="28" t="s">
        <v>11769</v>
      </c>
      <c r="C101" s="28" t="s">
        <v>11752</v>
      </c>
      <c r="D101" s="28" t="s">
        <v>11763</v>
      </c>
      <c r="E101" s="28" t="s">
        <v>11580</v>
      </c>
      <c r="F101" s="28" t="s">
        <v>11576</v>
      </c>
      <c r="G101" s="31" t="s">
        <v>11573</v>
      </c>
      <c r="H101" s="28" t="s">
        <v>11762</v>
      </c>
      <c r="I101" s="35" t="s">
        <v>8230</v>
      </c>
    </row>
    <row r="102" ht="15.75" customHeight="1">
      <c r="A102" s="28" t="s">
        <v>11774</v>
      </c>
      <c r="B102" s="28" t="s">
        <v>11771</v>
      </c>
      <c r="C102" s="28" t="s">
        <v>11752</v>
      </c>
      <c r="D102" s="28" t="s">
        <v>11773</v>
      </c>
      <c r="E102" s="28" t="s">
        <v>11580</v>
      </c>
      <c r="F102" s="28" t="s">
        <v>11576</v>
      </c>
      <c r="G102" s="31" t="s">
        <v>11573</v>
      </c>
      <c r="H102" s="28" t="s">
        <v>11772</v>
      </c>
      <c r="I102" s="35" t="s">
        <v>8230</v>
      </c>
    </row>
    <row r="103" ht="15.75" customHeight="1">
      <c r="A103" s="28" t="s">
        <v>11779</v>
      </c>
      <c r="B103" s="28" t="s">
        <v>11775</v>
      </c>
      <c r="C103" s="28" t="s">
        <v>11777</v>
      </c>
      <c r="D103" s="28" t="s">
        <v>11778</v>
      </c>
      <c r="E103" s="28" t="s">
        <v>11580</v>
      </c>
      <c r="F103" s="28" t="s">
        <v>11576</v>
      </c>
      <c r="G103" s="31" t="s">
        <v>11573</v>
      </c>
      <c r="H103" s="28" t="s">
        <v>11776</v>
      </c>
      <c r="I103" s="35" t="s">
        <v>8230</v>
      </c>
    </row>
    <row r="104" ht="15.75" customHeight="1">
      <c r="A104" s="28" t="s">
        <v>11781</v>
      </c>
      <c r="B104" s="28" t="s">
        <v>11780</v>
      </c>
      <c r="C104" s="28" t="s">
        <v>11777</v>
      </c>
      <c r="D104" s="28" t="s">
        <v>11778</v>
      </c>
      <c r="E104" s="28" t="s">
        <v>11580</v>
      </c>
      <c r="F104" s="28" t="s">
        <v>11576</v>
      </c>
      <c r="G104" s="31" t="s">
        <v>11573</v>
      </c>
      <c r="H104" s="28" t="s">
        <v>11776</v>
      </c>
      <c r="I104" s="35" t="s">
        <v>8230</v>
      </c>
    </row>
    <row r="105" ht="15.75" customHeight="1">
      <c r="A105" s="28" t="s">
        <v>11783</v>
      </c>
      <c r="B105" s="28" t="s">
        <v>11782</v>
      </c>
      <c r="C105" s="28" t="s">
        <v>11777</v>
      </c>
      <c r="D105" s="28" t="s">
        <v>11778</v>
      </c>
      <c r="E105" s="28" t="s">
        <v>11580</v>
      </c>
      <c r="F105" s="28" t="s">
        <v>11576</v>
      </c>
      <c r="G105" s="31" t="s">
        <v>11573</v>
      </c>
      <c r="H105" s="28" t="s">
        <v>11776</v>
      </c>
      <c r="I105" s="35" t="s">
        <v>8230</v>
      </c>
    </row>
    <row r="106" ht="15.75" customHeight="1">
      <c r="A106" s="28" t="s">
        <v>11787</v>
      </c>
      <c r="B106" s="28" t="s">
        <v>11784</v>
      </c>
      <c r="C106" s="28" t="s">
        <v>11777</v>
      </c>
      <c r="D106" s="28" t="s">
        <v>11786</v>
      </c>
      <c r="E106" s="28" t="s">
        <v>11580</v>
      </c>
      <c r="F106" s="28" t="s">
        <v>11576</v>
      </c>
      <c r="G106" s="31" t="s">
        <v>11573</v>
      </c>
      <c r="H106" s="28" t="s">
        <v>11785</v>
      </c>
      <c r="I106" s="35" t="s">
        <v>8230</v>
      </c>
    </row>
    <row r="107" ht="15.75" customHeight="1">
      <c r="A107" s="28" t="s">
        <v>11789</v>
      </c>
      <c r="B107" s="28" t="s">
        <v>11788</v>
      </c>
      <c r="C107" s="28" t="s">
        <v>11777</v>
      </c>
      <c r="D107" s="28" t="s">
        <v>11786</v>
      </c>
      <c r="E107" s="28" t="s">
        <v>11580</v>
      </c>
      <c r="F107" s="28" t="s">
        <v>11576</v>
      </c>
      <c r="G107" s="31" t="s">
        <v>11573</v>
      </c>
      <c r="H107" s="28" t="s">
        <v>11785</v>
      </c>
      <c r="I107" s="35" t="s">
        <v>8230</v>
      </c>
    </row>
    <row r="108" ht="15.75" customHeight="1">
      <c r="A108" s="28" t="s">
        <v>11791</v>
      </c>
      <c r="B108" s="28" t="s">
        <v>11790</v>
      </c>
      <c r="C108" s="28" t="s">
        <v>11777</v>
      </c>
      <c r="D108" s="28" t="s">
        <v>11786</v>
      </c>
      <c r="E108" s="28" t="s">
        <v>11580</v>
      </c>
      <c r="F108" s="28" t="s">
        <v>11576</v>
      </c>
      <c r="G108" s="31" t="s">
        <v>11573</v>
      </c>
      <c r="H108" s="28" t="s">
        <v>11785</v>
      </c>
      <c r="I108" s="35" t="s">
        <v>8230</v>
      </c>
    </row>
    <row r="109" ht="15.75" customHeight="1">
      <c r="A109" s="28" t="s">
        <v>11793</v>
      </c>
      <c r="B109" s="28" t="s">
        <v>11792</v>
      </c>
      <c r="C109" s="28" t="s">
        <v>11777</v>
      </c>
      <c r="D109" s="28" t="s">
        <v>11786</v>
      </c>
      <c r="E109" s="28" t="s">
        <v>11580</v>
      </c>
      <c r="F109" s="28" t="s">
        <v>11576</v>
      </c>
      <c r="G109" s="31" t="s">
        <v>11573</v>
      </c>
      <c r="H109" s="28" t="s">
        <v>11785</v>
      </c>
      <c r="I109" s="35" t="s">
        <v>8230</v>
      </c>
    </row>
    <row r="110" ht="15.75" customHeight="1">
      <c r="A110" s="28" t="s">
        <v>11797</v>
      </c>
      <c r="B110" s="28" t="s">
        <v>11794</v>
      </c>
      <c r="C110" s="28" t="s">
        <v>11777</v>
      </c>
      <c r="D110" s="28" t="s">
        <v>11796</v>
      </c>
      <c r="E110" s="28" t="s">
        <v>11580</v>
      </c>
      <c r="F110" s="28" t="s">
        <v>11576</v>
      </c>
      <c r="G110" s="31" t="s">
        <v>11573</v>
      </c>
      <c r="H110" s="28" t="s">
        <v>11795</v>
      </c>
      <c r="I110" s="35" t="s">
        <v>8230</v>
      </c>
    </row>
    <row r="111" ht="15.75" customHeight="1">
      <c r="A111" s="28" t="s">
        <v>11799</v>
      </c>
      <c r="B111" s="28" t="s">
        <v>11798</v>
      </c>
      <c r="C111" s="28" t="s">
        <v>11777</v>
      </c>
      <c r="D111" s="28" t="s">
        <v>11796</v>
      </c>
      <c r="E111" s="28" t="s">
        <v>11580</v>
      </c>
      <c r="F111" s="28" t="s">
        <v>11576</v>
      </c>
      <c r="G111" s="31" t="s">
        <v>11573</v>
      </c>
      <c r="H111" s="28" t="s">
        <v>11795</v>
      </c>
      <c r="I111" s="35" t="s">
        <v>8230</v>
      </c>
    </row>
    <row r="112" ht="15.75" customHeight="1">
      <c r="A112" s="28" t="s">
        <v>11801</v>
      </c>
      <c r="B112" s="28" t="s">
        <v>11800</v>
      </c>
      <c r="C112" s="28" t="s">
        <v>11777</v>
      </c>
      <c r="D112" s="28" t="s">
        <v>11796</v>
      </c>
      <c r="E112" s="28" t="s">
        <v>11580</v>
      </c>
      <c r="F112" s="28" t="s">
        <v>11576</v>
      </c>
      <c r="G112" s="31" t="s">
        <v>11573</v>
      </c>
      <c r="H112" s="28" t="s">
        <v>11795</v>
      </c>
      <c r="I112" s="35" t="s">
        <v>8230</v>
      </c>
    </row>
    <row r="113" ht="15.75" customHeight="1">
      <c r="A113" s="28" t="s">
        <v>11805</v>
      </c>
      <c r="B113" s="28" t="s">
        <v>11802</v>
      </c>
      <c r="C113" s="28" t="s">
        <v>11777</v>
      </c>
      <c r="D113" s="28" t="s">
        <v>11804</v>
      </c>
      <c r="E113" s="28" t="s">
        <v>11580</v>
      </c>
      <c r="F113" s="28" t="s">
        <v>11576</v>
      </c>
      <c r="G113" s="31" t="s">
        <v>11573</v>
      </c>
      <c r="H113" s="28" t="s">
        <v>11803</v>
      </c>
      <c r="I113" s="35" t="s">
        <v>8230</v>
      </c>
    </row>
    <row r="114" ht="15.75" customHeight="1">
      <c r="A114" s="28" t="s">
        <v>11807</v>
      </c>
      <c r="B114" s="28" t="s">
        <v>11806</v>
      </c>
      <c r="C114" s="28" t="s">
        <v>11777</v>
      </c>
      <c r="D114" s="28" t="s">
        <v>11804</v>
      </c>
      <c r="E114" s="28" t="s">
        <v>11580</v>
      </c>
      <c r="F114" s="28" t="s">
        <v>11576</v>
      </c>
      <c r="G114" s="31" t="s">
        <v>11573</v>
      </c>
      <c r="H114" s="28" t="s">
        <v>11803</v>
      </c>
      <c r="I114" s="35" t="s">
        <v>8230</v>
      </c>
    </row>
    <row r="115" ht="15.75" customHeight="1">
      <c r="A115" s="28" t="s">
        <v>11809</v>
      </c>
      <c r="B115" s="28" t="s">
        <v>11808</v>
      </c>
      <c r="C115" s="28" t="s">
        <v>11777</v>
      </c>
      <c r="D115" s="28" t="s">
        <v>11804</v>
      </c>
      <c r="E115" s="28" t="s">
        <v>11580</v>
      </c>
      <c r="F115" s="28" t="s">
        <v>11576</v>
      </c>
      <c r="G115" s="31" t="s">
        <v>11573</v>
      </c>
      <c r="H115" s="28" t="s">
        <v>11803</v>
      </c>
      <c r="I115" s="35" t="s">
        <v>8230</v>
      </c>
    </row>
    <row r="116" ht="15.75" customHeight="1">
      <c r="A116" s="28" t="s">
        <v>11811</v>
      </c>
      <c r="B116" s="28" t="s">
        <v>11810</v>
      </c>
      <c r="C116" s="28" t="s">
        <v>11777</v>
      </c>
      <c r="D116" s="28" t="s">
        <v>11804</v>
      </c>
      <c r="E116" s="28" t="s">
        <v>11580</v>
      </c>
      <c r="F116" s="28" t="s">
        <v>11576</v>
      </c>
      <c r="G116" s="31" t="s">
        <v>11573</v>
      </c>
      <c r="H116" s="28" t="s">
        <v>11803</v>
      </c>
      <c r="I116" s="35" t="s">
        <v>8230</v>
      </c>
    </row>
    <row r="117" ht="15.75" customHeight="1">
      <c r="A117" s="28" t="s">
        <v>11815</v>
      </c>
      <c r="B117" s="28" t="s">
        <v>11812</v>
      </c>
      <c r="C117" s="28" t="s">
        <v>11777</v>
      </c>
      <c r="D117" s="28" t="s">
        <v>11814</v>
      </c>
      <c r="E117" s="28" t="s">
        <v>11580</v>
      </c>
      <c r="F117" s="28" t="s">
        <v>11576</v>
      </c>
      <c r="G117" s="31" t="s">
        <v>11573</v>
      </c>
      <c r="H117" s="28" t="s">
        <v>11813</v>
      </c>
      <c r="I117" s="35" t="s">
        <v>8230</v>
      </c>
    </row>
    <row r="118" ht="15.75" customHeight="1">
      <c r="A118" s="28" t="s">
        <v>11817</v>
      </c>
      <c r="B118" s="28" t="s">
        <v>11816</v>
      </c>
      <c r="C118" s="28" t="s">
        <v>11777</v>
      </c>
      <c r="D118" s="28" t="s">
        <v>11814</v>
      </c>
      <c r="E118" s="28" t="s">
        <v>11580</v>
      </c>
      <c r="F118" s="28" t="s">
        <v>11576</v>
      </c>
      <c r="G118" s="31" t="s">
        <v>11573</v>
      </c>
      <c r="H118" s="28" t="s">
        <v>11813</v>
      </c>
      <c r="I118" s="35" t="s">
        <v>8230</v>
      </c>
    </row>
    <row r="119" ht="15.75" customHeight="1">
      <c r="A119" s="28" t="s">
        <v>11819</v>
      </c>
      <c r="B119" s="28" t="s">
        <v>11818</v>
      </c>
      <c r="C119" s="28" t="s">
        <v>11777</v>
      </c>
      <c r="D119" s="28" t="s">
        <v>11814</v>
      </c>
      <c r="E119" s="28" t="s">
        <v>11580</v>
      </c>
      <c r="F119" s="28" t="s">
        <v>11576</v>
      </c>
      <c r="G119" s="31" t="s">
        <v>11573</v>
      </c>
      <c r="H119" s="28" t="s">
        <v>11813</v>
      </c>
      <c r="I119" s="35" t="s">
        <v>8230</v>
      </c>
    </row>
    <row r="120" ht="15.75" customHeight="1">
      <c r="A120" s="28" t="s">
        <v>11823</v>
      </c>
      <c r="B120" s="28" t="s">
        <v>11820</v>
      </c>
      <c r="C120" s="28" t="s">
        <v>11777</v>
      </c>
      <c r="D120" s="28" t="s">
        <v>11822</v>
      </c>
      <c r="E120" s="28" t="s">
        <v>11580</v>
      </c>
      <c r="F120" s="28" t="s">
        <v>11576</v>
      </c>
      <c r="G120" s="31" t="s">
        <v>11573</v>
      </c>
      <c r="H120" s="28" t="s">
        <v>11821</v>
      </c>
      <c r="I120" s="35" t="s">
        <v>8230</v>
      </c>
    </row>
    <row r="121" ht="15.75" customHeight="1">
      <c r="A121" s="28" t="s">
        <v>11825</v>
      </c>
      <c r="B121" s="28" t="s">
        <v>11824</v>
      </c>
      <c r="C121" s="28" t="s">
        <v>11777</v>
      </c>
      <c r="D121" s="28" t="s">
        <v>11822</v>
      </c>
      <c r="E121" s="28" t="s">
        <v>11580</v>
      </c>
      <c r="F121" s="28" t="s">
        <v>11576</v>
      </c>
      <c r="G121" s="31" t="s">
        <v>11573</v>
      </c>
      <c r="H121" s="28" t="s">
        <v>11821</v>
      </c>
      <c r="I121" s="35" t="s">
        <v>8230</v>
      </c>
    </row>
    <row r="122" ht="15.75" customHeight="1">
      <c r="A122" s="28" t="s">
        <v>11827</v>
      </c>
      <c r="B122" s="28" t="s">
        <v>11826</v>
      </c>
      <c r="C122" s="28" t="s">
        <v>11777</v>
      </c>
      <c r="D122" s="28" t="s">
        <v>11822</v>
      </c>
      <c r="E122" s="28" t="s">
        <v>11580</v>
      </c>
      <c r="F122" s="28" t="s">
        <v>11576</v>
      </c>
      <c r="G122" s="31" t="s">
        <v>11573</v>
      </c>
      <c r="H122" s="28" t="s">
        <v>11821</v>
      </c>
      <c r="I122" s="35" t="s">
        <v>8230</v>
      </c>
    </row>
    <row r="123" ht="15.75" customHeight="1">
      <c r="A123" s="28" t="s">
        <v>11831</v>
      </c>
      <c r="B123" s="28" t="s">
        <v>11828</v>
      </c>
      <c r="C123" s="28" t="s">
        <v>11777</v>
      </c>
      <c r="D123" s="28" t="s">
        <v>11830</v>
      </c>
      <c r="E123" s="28" t="s">
        <v>11580</v>
      </c>
      <c r="F123" s="28" t="s">
        <v>11576</v>
      </c>
      <c r="G123" s="31" t="s">
        <v>11573</v>
      </c>
      <c r="H123" s="28" t="s">
        <v>11829</v>
      </c>
      <c r="I123" s="35" t="s">
        <v>8230</v>
      </c>
    </row>
    <row r="124" ht="15.75" customHeight="1">
      <c r="A124" s="28" t="s">
        <v>11835</v>
      </c>
      <c r="B124" s="28" t="s">
        <v>11832</v>
      </c>
      <c r="C124" s="28" t="s">
        <v>11777</v>
      </c>
      <c r="D124" s="28" t="s">
        <v>11834</v>
      </c>
      <c r="E124" s="28" t="s">
        <v>11580</v>
      </c>
      <c r="F124" s="28" t="s">
        <v>11576</v>
      </c>
      <c r="G124" s="31" t="s">
        <v>11573</v>
      </c>
      <c r="H124" s="28" t="s">
        <v>11833</v>
      </c>
      <c r="I124" s="35" t="s">
        <v>8230</v>
      </c>
    </row>
    <row r="125" ht="15.75" customHeight="1">
      <c r="A125" s="28" t="s">
        <v>11837</v>
      </c>
      <c r="B125" s="28" t="s">
        <v>11836</v>
      </c>
      <c r="C125" s="28" t="s">
        <v>11777</v>
      </c>
      <c r="D125" s="28" t="s">
        <v>11834</v>
      </c>
      <c r="E125" s="28" t="s">
        <v>11580</v>
      </c>
      <c r="F125" s="28" t="s">
        <v>11576</v>
      </c>
      <c r="G125" s="31" t="s">
        <v>11573</v>
      </c>
      <c r="H125" s="28" t="s">
        <v>11833</v>
      </c>
      <c r="I125" s="35" t="s">
        <v>8230</v>
      </c>
    </row>
    <row r="126" ht="15.75" customHeight="1">
      <c r="A126" s="28" t="s">
        <v>11841</v>
      </c>
      <c r="B126" s="28" t="s">
        <v>11838</v>
      </c>
      <c r="C126" s="28" t="s">
        <v>11777</v>
      </c>
      <c r="D126" s="28" t="s">
        <v>11840</v>
      </c>
      <c r="E126" s="28" t="s">
        <v>11580</v>
      </c>
      <c r="F126" s="28" t="s">
        <v>11576</v>
      </c>
      <c r="G126" s="31" t="s">
        <v>11573</v>
      </c>
      <c r="H126" s="28" t="s">
        <v>11839</v>
      </c>
      <c r="I126" s="35" t="s">
        <v>8230</v>
      </c>
    </row>
    <row r="127" ht="15.75" customHeight="1">
      <c r="A127" s="28" t="s">
        <v>11843</v>
      </c>
      <c r="B127" s="28" t="s">
        <v>11842</v>
      </c>
      <c r="C127" s="28" t="s">
        <v>11777</v>
      </c>
      <c r="D127" s="28" t="s">
        <v>11840</v>
      </c>
      <c r="E127" s="28" t="s">
        <v>11580</v>
      </c>
      <c r="F127" s="28" t="s">
        <v>11576</v>
      </c>
      <c r="G127" s="31" t="s">
        <v>11573</v>
      </c>
      <c r="H127" s="28" t="s">
        <v>11839</v>
      </c>
      <c r="I127" s="35" t="s">
        <v>8230</v>
      </c>
    </row>
    <row r="128" ht="15.75" customHeight="1">
      <c r="A128" s="28" t="s">
        <v>11845</v>
      </c>
      <c r="B128" s="28" t="s">
        <v>11844</v>
      </c>
      <c r="C128" s="28" t="s">
        <v>11777</v>
      </c>
      <c r="D128" s="28" t="s">
        <v>11840</v>
      </c>
      <c r="E128" s="28" t="s">
        <v>11580</v>
      </c>
      <c r="F128" s="28" t="s">
        <v>11576</v>
      </c>
      <c r="G128" s="31" t="s">
        <v>11573</v>
      </c>
      <c r="H128" s="28" t="s">
        <v>11839</v>
      </c>
      <c r="I128" s="35" t="s">
        <v>8230</v>
      </c>
    </row>
    <row r="129" ht="15.75" customHeight="1">
      <c r="A129" s="28" t="s">
        <v>11849</v>
      </c>
      <c r="B129" s="28" t="s">
        <v>11846</v>
      </c>
      <c r="C129" s="28" t="s">
        <v>11777</v>
      </c>
      <c r="D129" s="28" t="s">
        <v>11848</v>
      </c>
      <c r="E129" s="28" t="s">
        <v>11580</v>
      </c>
      <c r="F129" s="28" t="s">
        <v>11576</v>
      </c>
      <c r="G129" s="31" t="s">
        <v>11573</v>
      </c>
      <c r="H129" s="28" t="s">
        <v>11847</v>
      </c>
      <c r="I129" s="35" t="s">
        <v>8230</v>
      </c>
    </row>
    <row r="130" ht="15.75" customHeight="1">
      <c r="A130" s="28" t="s">
        <v>11851</v>
      </c>
      <c r="B130" s="28" t="s">
        <v>11850</v>
      </c>
      <c r="C130" s="28" t="s">
        <v>11777</v>
      </c>
      <c r="D130" s="28" t="s">
        <v>11848</v>
      </c>
      <c r="E130" s="28" t="s">
        <v>11580</v>
      </c>
      <c r="F130" s="28" t="s">
        <v>11576</v>
      </c>
      <c r="G130" s="31" t="s">
        <v>11573</v>
      </c>
      <c r="H130" s="28" t="s">
        <v>11847</v>
      </c>
      <c r="I130" s="35" t="s">
        <v>8230</v>
      </c>
    </row>
    <row r="131" ht="15.75" customHeight="1">
      <c r="A131" s="28" t="s">
        <v>11853</v>
      </c>
      <c r="B131" s="28" t="s">
        <v>11852</v>
      </c>
      <c r="C131" s="28" t="s">
        <v>11777</v>
      </c>
      <c r="D131" s="28" t="s">
        <v>11848</v>
      </c>
      <c r="E131" s="28" t="s">
        <v>11580</v>
      </c>
      <c r="F131" s="28" t="s">
        <v>11576</v>
      </c>
      <c r="G131" s="31" t="s">
        <v>11573</v>
      </c>
      <c r="H131" s="28" t="s">
        <v>11847</v>
      </c>
      <c r="I131" s="35" t="s">
        <v>8230</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s>
  <printOptions/>
  <pageMargins bottom="1.0" footer="0.0" header="0.0" left="0.75" right="0.75" top="1.0"/>
  <pageSetup orientation="landscape"/>
  <drawing r:id="rId1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4.0"/>
    <col customWidth="1" min="3" max="3" width="50.0"/>
    <col customWidth="1" min="4" max="4" width="80.0"/>
    <col customWidth="1" min="5" max="5" width="70.0"/>
    <col customWidth="1" min="6" max="26" width="8.71"/>
  </cols>
  <sheetData>
    <row r="1" ht="31.5" customHeight="1">
      <c r="A1" s="26" t="s">
        <v>12203</v>
      </c>
      <c r="B1" s="26" t="s">
        <v>7997</v>
      </c>
      <c r="C1" s="26" t="s">
        <v>296</v>
      </c>
      <c r="D1" s="26" t="s">
        <v>12204</v>
      </c>
      <c r="E1" s="26" t="s">
        <v>12205</v>
      </c>
    </row>
    <row r="2" ht="60.0" customHeight="1">
      <c r="A2" s="28" t="s">
        <v>12206</v>
      </c>
      <c r="B2" s="34" t="s">
        <v>8011</v>
      </c>
      <c r="C2" s="28" t="s">
        <v>12207</v>
      </c>
      <c r="D2" s="28" t="s">
        <v>12208</v>
      </c>
      <c r="E2" s="35" t="s">
        <v>12209</v>
      </c>
    </row>
    <row r="3" ht="60.0" customHeight="1">
      <c r="A3" s="28" t="s">
        <v>12210</v>
      </c>
      <c r="B3" s="34" t="s">
        <v>8011</v>
      </c>
      <c r="C3" s="28" t="s">
        <v>12211</v>
      </c>
      <c r="D3" s="28" t="s">
        <v>12212</v>
      </c>
      <c r="E3" s="35" t="s">
        <v>12213</v>
      </c>
    </row>
    <row r="4" ht="60.0" customHeight="1">
      <c r="A4" s="28" t="s">
        <v>12214</v>
      </c>
      <c r="B4" s="34" t="s">
        <v>8011</v>
      </c>
      <c r="C4" s="28" t="s">
        <v>12215</v>
      </c>
      <c r="D4" s="28" t="s">
        <v>12216</v>
      </c>
      <c r="E4" s="35" t="s">
        <v>12217</v>
      </c>
    </row>
    <row r="5" ht="60.0" customHeight="1">
      <c r="A5" s="28" t="s">
        <v>12218</v>
      </c>
      <c r="B5" s="34" t="s">
        <v>8011</v>
      </c>
      <c r="C5" s="28" t="s">
        <v>12219</v>
      </c>
      <c r="D5" s="28" t="s">
        <v>12220</v>
      </c>
      <c r="E5" s="35" t="s">
        <v>12221</v>
      </c>
    </row>
    <row r="6" ht="60.0" customHeight="1">
      <c r="A6" s="28" t="s">
        <v>12222</v>
      </c>
      <c r="B6" s="34" t="s">
        <v>8011</v>
      </c>
      <c r="C6" s="28" t="s">
        <v>12223</v>
      </c>
      <c r="D6" s="28" t="s">
        <v>12224</v>
      </c>
      <c r="E6" s="35" t="s">
        <v>12221</v>
      </c>
    </row>
    <row r="7" ht="60.0" customHeight="1">
      <c r="A7" s="28" t="s">
        <v>12225</v>
      </c>
      <c r="B7" s="34" t="s">
        <v>8011</v>
      </c>
      <c r="C7" s="28" t="s">
        <v>12226</v>
      </c>
      <c r="D7" s="28" t="s">
        <v>12227</v>
      </c>
      <c r="E7" s="35" t="s">
        <v>12228</v>
      </c>
    </row>
    <row r="8" ht="60.0" customHeight="1">
      <c r="A8" s="28" t="s">
        <v>12229</v>
      </c>
      <c r="B8" s="34" t="s">
        <v>8011</v>
      </c>
      <c r="C8" s="28" t="s">
        <v>12230</v>
      </c>
      <c r="D8" s="28" t="s">
        <v>12231</v>
      </c>
      <c r="E8" s="35" t="s">
        <v>12232</v>
      </c>
    </row>
    <row r="9" ht="60.0" customHeight="1">
      <c r="A9" s="28" t="s">
        <v>12233</v>
      </c>
      <c r="B9" s="34" t="s">
        <v>8011</v>
      </c>
      <c r="C9" s="28" t="s">
        <v>12234</v>
      </c>
      <c r="D9" s="28" t="s">
        <v>12235</v>
      </c>
      <c r="E9" s="35" t="s">
        <v>12236</v>
      </c>
    </row>
    <row r="10" ht="60.0" customHeight="1">
      <c r="A10" s="28" t="s">
        <v>12237</v>
      </c>
      <c r="B10" s="34" t="s">
        <v>8011</v>
      </c>
      <c r="C10" s="28" t="s">
        <v>12238</v>
      </c>
      <c r="D10" s="28" t="s">
        <v>12239</v>
      </c>
      <c r="E10" s="35" t="s">
        <v>12240</v>
      </c>
    </row>
    <row r="11" ht="60.0" customHeight="1">
      <c r="A11" s="28" t="s">
        <v>12241</v>
      </c>
      <c r="B11" s="34" t="s">
        <v>8011</v>
      </c>
      <c r="C11" s="28" t="s">
        <v>12242</v>
      </c>
      <c r="D11" s="28" t="s">
        <v>12243</v>
      </c>
      <c r="E11" s="35" t="s">
        <v>12244</v>
      </c>
    </row>
    <row r="12" ht="60.0" customHeight="1">
      <c r="A12" s="28" t="s">
        <v>12245</v>
      </c>
      <c r="B12" s="34" t="s">
        <v>8011</v>
      </c>
      <c r="C12" s="28" t="s">
        <v>12246</v>
      </c>
      <c r="D12" s="28" t="s">
        <v>12247</v>
      </c>
      <c r="E12" s="35" t="s">
        <v>12248</v>
      </c>
    </row>
    <row r="13" ht="60.0" customHeight="1">
      <c r="A13" s="28" t="s">
        <v>12249</v>
      </c>
      <c r="B13" s="34" t="s">
        <v>8011</v>
      </c>
      <c r="C13" s="28" t="s">
        <v>12250</v>
      </c>
      <c r="D13" s="28" t="s">
        <v>12251</v>
      </c>
      <c r="E13" s="35" t="s">
        <v>12252</v>
      </c>
    </row>
    <row r="14" ht="60.0" customHeight="1">
      <c r="A14" s="28" t="s">
        <v>12253</v>
      </c>
      <c r="B14" s="34" t="s">
        <v>8011</v>
      </c>
      <c r="C14" s="28" t="s">
        <v>12254</v>
      </c>
      <c r="D14" s="28" t="s">
        <v>12255</v>
      </c>
      <c r="E14" s="35" t="s">
        <v>9684</v>
      </c>
    </row>
    <row r="15" ht="60.0" customHeight="1">
      <c r="A15" s="28" t="s">
        <v>12256</v>
      </c>
      <c r="B15" s="34" t="s">
        <v>8011</v>
      </c>
      <c r="C15" s="28" t="s">
        <v>12257</v>
      </c>
      <c r="D15" s="28" t="s">
        <v>12258</v>
      </c>
      <c r="E15" s="35" t="s">
        <v>12259</v>
      </c>
    </row>
    <row r="16" ht="60.0" customHeight="1">
      <c r="A16" s="28" t="s">
        <v>12260</v>
      </c>
      <c r="B16" s="34" t="s">
        <v>8011</v>
      </c>
      <c r="C16" s="28" t="s">
        <v>12261</v>
      </c>
      <c r="D16" s="28" t="s">
        <v>12262</v>
      </c>
      <c r="E16" s="35" t="s">
        <v>12263</v>
      </c>
    </row>
    <row r="17" ht="60.0" customHeight="1">
      <c r="A17" s="28" t="s">
        <v>12264</v>
      </c>
      <c r="B17" s="34" t="s">
        <v>8011</v>
      </c>
      <c r="C17" s="28" t="s">
        <v>12265</v>
      </c>
      <c r="D17" s="28" t="s">
        <v>12266</v>
      </c>
      <c r="E17" s="35" t="s">
        <v>12267</v>
      </c>
    </row>
    <row r="18" ht="60.0" customHeight="1">
      <c r="A18" s="28" t="s">
        <v>12268</v>
      </c>
      <c r="B18" s="36" t="s">
        <v>8234</v>
      </c>
      <c r="C18" s="28" t="s">
        <v>12269</v>
      </c>
      <c r="D18" s="28" t="s">
        <v>12270</v>
      </c>
      <c r="E18" s="35" t="s">
        <v>8304</v>
      </c>
    </row>
    <row r="19" ht="60.0" customHeight="1">
      <c r="A19" s="28" t="s">
        <v>12271</v>
      </c>
      <c r="B19" s="36" t="s">
        <v>8234</v>
      </c>
      <c r="C19" s="28" t="s">
        <v>12272</v>
      </c>
      <c r="D19" s="28" t="s">
        <v>12273</v>
      </c>
      <c r="E19" s="35" t="s">
        <v>8304</v>
      </c>
    </row>
    <row r="20" ht="60.0" customHeight="1">
      <c r="A20" s="28" t="s">
        <v>12274</v>
      </c>
      <c r="B20" s="36" t="s">
        <v>8234</v>
      </c>
      <c r="C20" s="28" t="s">
        <v>12275</v>
      </c>
      <c r="D20" s="28" t="s">
        <v>12276</v>
      </c>
      <c r="E20" s="35" t="s">
        <v>8304</v>
      </c>
    </row>
    <row r="21" ht="60.0" customHeight="1">
      <c r="A21" s="28" t="s">
        <v>12277</v>
      </c>
      <c r="B21" s="36" t="s">
        <v>8234</v>
      </c>
      <c r="C21" s="28" t="s">
        <v>12278</v>
      </c>
      <c r="D21" s="28" t="s">
        <v>12279</v>
      </c>
      <c r="E21" s="35" t="s">
        <v>3986</v>
      </c>
    </row>
    <row r="22" ht="60.0" customHeight="1">
      <c r="A22" s="28" t="s">
        <v>12280</v>
      </c>
      <c r="B22" s="37" t="s">
        <v>8402</v>
      </c>
      <c r="C22" s="28" t="s">
        <v>12281</v>
      </c>
      <c r="D22" s="28" t="s">
        <v>12282</v>
      </c>
      <c r="E22" s="35" t="s">
        <v>12283</v>
      </c>
    </row>
    <row r="23" ht="60.0" customHeight="1">
      <c r="A23" s="28" t="s">
        <v>12284</v>
      </c>
      <c r="B23" s="37" t="s">
        <v>8402</v>
      </c>
      <c r="C23" s="28" t="s">
        <v>12285</v>
      </c>
      <c r="D23" s="28" t="s">
        <v>12286</v>
      </c>
      <c r="E23" s="35" t="s">
        <v>8467</v>
      </c>
    </row>
    <row r="24" ht="60.0" customHeight="1">
      <c r="A24" s="28" t="s">
        <v>12287</v>
      </c>
      <c r="B24" s="37" t="s">
        <v>8402</v>
      </c>
      <c r="C24" s="28" t="s">
        <v>12288</v>
      </c>
      <c r="D24" s="28" t="s">
        <v>12289</v>
      </c>
      <c r="E24" s="35" t="s">
        <v>8454</v>
      </c>
    </row>
    <row r="25" ht="60.0" customHeight="1">
      <c r="A25" s="28" t="s">
        <v>12290</v>
      </c>
      <c r="B25" s="37" t="s">
        <v>8402</v>
      </c>
      <c r="C25" s="28" t="s">
        <v>12291</v>
      </c>
      <c r="D25" s="28" t="s">
        <v>12292</v>
      </c>
      <c r="E25" s="35" t="s">
        <v>12293</v>
      </c>
    </row>
    <row r="26" ht="60.0" customHeight="1">
      <c r="A26" s="28" t="s">
        <v>12294</v>
      </c>
      <c r="B26" s="37" t="s">
        <v>8402</v>
      </c>
      <c r="C26" s="28" t="s">
        <v>12295</v>
      </c>
      <c r="D26" s="28" t="s">
        <v>12296</v>
      </c>
      <c r="E26" s="35" t="s">
        <v>12297</v>
      </c>
    </row>
    <row r="27" ht="60.0" customHeight="1">
      <c r="A27" s="28" t="s">
        <v>12298</v>
      </c>
      <c r="B27" s="37" t="s">
        <v>8402</v>
      </c>
      <c r="C27" s="28" t="s">
        <v>12299</v>
      </c>
      <c r="D27" s="28" t="s">
        <v>12300</v>
      </c>
      <c r="E27" s="35" t="s">
        <v>8426</v>
      </c>
    </row>
    <row r="28" ht="60.0" customHeight="1">
      <c r="A28" s="28" t="s">
        <v>12301</v>
      </c>
      <c r="B28" s="39" t="s">
        <v>8526</v>
      </c>
      <c r="C28" s="28" t="s">
        <v>12302</v>
      </c>
      <c r="D28" s="28" t="s">
        <v>12303</v>
      </c>
      <c r="E28" s="35" t="s">
        <v>12304</v>
      </c>
    </row>
    <row r="29" ht="60.0" customHeight="1">
      <c r="A29" s="28" t="s">
        <v>12305</v>
      </c>
      <c r="B29" s="39" t="s">
        <v>8526</v>
      </c>
      <c r="C29" s="28" t="s">
        <v>12306</v>
      </c>
      <c r="D29" s="28" t="s">
        <v>12307</v>
      </c>
      <c r="E29" s="35" t="s">
        <v>12308</v>
      </c>
    </row>
    <row r="30" ht="60.0" customHeight="1">
      <c r="A30" s="28" t="s">
        <v>12309</v>
      </c>
      <c r="B30" s="39" t="s">
        <v>8526</v>
      </c>
      <c r="C30" s="28" t="s">
        <v>12310</v>
      </c>
      <c r="D30" s="28" t="s">
        <v>12311</v>
      </c>
      <c r="E30" s="35" t="s">
        <v>12085</v>
      </c>
    </row>
    <row r="31" ht="60.0" customHeight="1">
      <c r="A31" s="28" t="s">
        <v>12312</v>
      </c>
      <c r="B31" s="39" t="s">
        <v>8526</v>
      </c>
      <c r="C31" s="28" t="s">
        <v>12313</v>
      </c>
      <c r="D31" s="28" t="s">
        <v>12314</v>
      </c>
      <c r="E31" s="35" t="s">
        <v>12315</v>
      </c>
    </row>
    <row r="32" ht="60.0" customHeight="1">
      <c r="A32" s="28" t="s">
        <v>12316</v>
      </c>
      <c r="B32" s="38" t="s">
        <v>8485</v>
      </c>
      <c r="C32" s="28" t="s">
        <v>12317</v>
      </c>
      <c r="D32" s="28" t="s">
        <v>12318</v>
      </c>
      <c r="E32" s="35" t="s">
        <v>4999</v>
      </c>
    </row>
    <row r="33" ht="60.0" customHeight="1">
      <c r="A33" s="28" t="s">
        <v>12319</v>
      </c>
      <c r="B33" s="38" t="s">
        <v>8485</v>
      </c>
      <c r="C33" s="28" t="s">
        <v>12320</v>
      </c>
      <c r="D33" s="28" t="s">
        <v>12321</v>
      </c>
      <c r="E33" s="35" t="s">
        <v>4999</v>
      </c>
    </row>
    <row r="34" ht="60.0" customHeight="1">
      <c r="A34" s="28" t="s">
        <v>12322</v>
      </c>
      <c r="B34" s="38" t="s">
        <v>8485</v>
      </c>
      <c r="C34" s="28" t="s">
        <v>12323</v>
      </c>
      <c r="D34" s="28" t="s">
        <v>12324</v>
      </c>
      <c r="E34" s="35" t="s">
        <v>12325</v>
      </c>
    </row>
    <row r="35" ht="60.0" customHeight="1">
      <c r="A35" s="28" t="s">
        <v>12326</v>
      </c>
      <c r="B35" s="40" t="s">
        <v>8595</v>
      </c>
      <c r="C35" s="28" t="s">
        <v>12327</v>
      </c>
      <c r="D35" s="28" t="s">
        <v>12328</v>
      </c>
      <c r="E35" s="35" t="s">
        <v>8606</v>
      </c>
    </row>
    <row r="36" ht="60.0" customHeight="1">
      <c r="A36" s="28" t="s">
        <v>12329</v>
      </c>
      <c r="B36" s="40" t="s">
        <v>8595</v>
      </c>
      <c r="C36" s="28" t="s">
        <v>12330</v>
      </c>
      <c r="D36" s="28" t="s">
        <v>12331</v>
      </c>
      <c r="E36" s="35" t="s">
        <v>12332</v>
      </c>
    </row>
    <row r="37" ht="60.0" customHeight="1">
      <c r="A37" s="28" t="s">
        <v>12333</v>
      </c>
      <c r="B37" s="40" t="s">
        <v>8595</v>
      </c>
      <c r="C37" s="28" t="s">
        <v>12334</v>
      </c>
      <c r="D37" s="28" t="s">
        <v>12335</v>
      </c>
      <c r="E37" s="35" t="s">
        <v>8620</v>
      </c>
    </row>
    <row r="38" ht="60.0" customHeight="1">
      <c r="A38" s="28" t="s">
        <v>12336</v>
      </c>
      <c r="B38" s="40" t="s">
        <v>8595</v>
      </c>
      <c r="C38" s="28" t="s">
        <v>12337</v>
      </c>
      <c r="D38" s="28" t="s">
        <v>12338</v>
      </c>
      <c r="E38" s="35" t="s">
        <v>9793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s>
  <printOptions/>
  <pageMargins bottom="1.0" footer="0.0" header="0.0" left="0.75" right="0.75" top="1.0"/>
  <pageSetup orientation="landscape"/>
  <drawing r:id="rId3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45.0"/>
    <col customWidth="1" min="4" max="4" width="10.0"/>
    <col customWidth="1" min="5" max="5" width="70.0"/>
    <col customWidth="1" min="6" max="26" width="8.71"/>
  </cols>
  <sheetData>
    <row r="1" ht="31.5" customHeight="1">
      <c r="A1" s="26" t="s">
        <v>12339</v>
      </c>
      <c r="B1" s="26" t="s">
        <v>293</v>
      </c>
      <c r="C1" s="26" t="s">
        <v>12340</v>
      </c>
      <c r="D1" s="26" t="s">
        <v>239</v>
      </c>
      <c r="E1" s="26" t="s">
        <v>12341</v>
      </c>
    </row>
    <row r="2">
      <c r="A2" s="28" t="s">
        <v>12342</v>
      </c>
      <c r="B2" s="28" t="s">
        <v>12343</v>
      </c>
      <c r="C2" s="28" t="s">
        <v>12344</v>
      </c>
      <c r="D2" s="30" t="s">
        <v>12345</v>
      </c>
      <c r="E2" s="28" t="s">
        <v>12346</v>
      </c>
    </row>
    <row r="3">
      <c r="A3" s="28" t="s">
        <v>12347</v>
      </c>
      <c r="B3" s="28" t="s">
        <v>12343</v>
      </c>
      <c r="C3" s="28" t="s">
        <v>12348</v>
      </c>
      <c r="D3" s="30" t="s">
        <v>12345</v>
      </c>
      <c r="E3" s="28" t="s">
        <v>12349</v>
      </c>
    </row>
    <row r="4">
      <c r="A4" s="28" t="s">
        <v>12350</v>
      </c>
      <c r="B4" s="28" t="s">
        <v>12351</v>
      </c>
      <c r="C4" s="28" t="s">
        <v>12352</v>
      </c>
      <c r="D4" s="30" t="s">
        <v>12345</v>
      </c>
      <c r="E4" s="28" t="s">
        <v>12353</v>
      </c>
    </row>
    <row r="5">
      <c r="A5" s="28" t="s">
        <v>12354</v>
      </c>
      <c r="B5" s="28" t="s">
        <v>12355</v>
      </c>
      <c r="C5" s="28" t="s">
        <v>12356</v>
      </c>
      <c r="D5" s="30" t="s">
        <v>12345</v>
      </c>
      <c r="E5" s="28" t="s">
        <v>12357</v>
      </c>
    </row>
    <row r="6">
      <c r="A6" s="28" t="s">
        <v>12358</v>
      </c>
      <c r="B6" s="28" t="s">
        <v>12359</v>
      </c>
      <c r="C6" s="28" t="s">
        <v>12360</v>
      </c>
      <c r="D6" s="30" t="s">
        <v>12345</v>
      </c>
      <c r="E6" s="28" t="s">
        <v>12361</v>
      </c>
    </row>
    <row r="7">
      <c r="A7" s="28" t="s">
        <v>12362</v>
      </c>
      <c r="B7" s="28" t="s">
        <v>12363</v>
      </c>
      <c r="C7" s="28" t="s">
        <v>12364</v>
      </c>
      <c r="D7" s="30" t="s">
        <v>12345</v>
      </c>
      <c r="E7" s="28" t="s">
        <v>12365</v>
      </c>
    </row>
    <row r="8">
      <c r="A8" s="28" t="s">
        <v>12366</v>
      </c>
      <c r="B8" s="28" t="s">
        <v>12367</v>
      </c>
      <c r="C8" s="28" t="s">
        <v>12368</v>
      </c>
      <c r="D8" s="30" t="s">
        <v>12345</v>
      </c>
      <c r="E8" s="28" t="s">
        <v>12369</v>
      </c>
    </row>
    <row r="9">
      <c r="A9" s="28" t="s">
        <v>12370</v>
      </c>
      <c r="B9" s="28" t="s">
        <v>12371</v>
      </c>
      <c r="C9" s="28" t="s">
        <v>12372</v>
      </c>
      <c r="D9" s="30" t="s">
        <v>12345</v>
      </c>
      <c r="E9" s="28" t="s">
        <v>12373</v>
      </c>
    </row>
    <row r="10">
      <c r="A10" s="28" t="s">
        <v>12374</v>
      </c>
      <c r="B10" s="28" t="s">
        <v>12371</v>
      </c>
      <c r="C10" s="28" t="s">
        <v>12375</v>
      </c>
      <c r="D10" s="30" t="s">
        <v>12345</v>
      </c>
      <c r="E10" s="28" t="s">
        <v>12376</v>
      </c>
    </row>
    <row r="11">
      <c r="A11" s="28" t="s">
        <v>12377</v>
      </c>
      <c r="B11" s="28" t="s">
        <v>12378</v>
      </c>
      <c r="C11" s="28" t="s">
        <v>12379</v>
      </c>
      <c r="D11" s="30" t="s">
        <v>12345</v>
      </c>
      <c r="E11" s="28" t="s">
        <v>12380</v>
      </c>
    </row>
    <row r="12">
      <c r="A12" s="28" t="s">
        <v>12381</v>
      </c>
      <c r="B12" s="28" t="s">
        <v>12382</v>
      </c>
      <c r="C12" s="28" t="s">
        <v>12383</v>
      </c>
      <c r="D12" s="30" t="s">
        <v>12345</v>
      </c>
      <c r="E12" s="28" t="s">
        <v>12384</v>
      </c>
    </row>
    <row r="13">
      <c r="A13" s="28" t="s">
        <v>12385</v>
      </c>
      <c r="B13" s="28" t="s">
        <v>12386</v>
      </c>
      <c r="C13" s="28" t="s">
        <v>12387</v>
      </c>
      <c r="D13" s="30" t="s">
        <v>12345</v>
      </c>
      <c r="E13" s="28" t="s">
        <v>12388</v>
      </c>
    </row>
    <row r="14">
      <c r="A14" s="28" t="s">
        <v>12389</v>
      </c>
      <c r="B14" s="28" t="s">
        <v>12390</v>
      </c>
      <c r="C14" s="28" t="s">
        <v>12391</v>
      </c>
      <c r="D14" s="30" t="s">
        <v>12345</v>
      </c>
      <c r="E14" s="28" t="s">
        <v>12392</v>
      </c>
    </row>
    <row r="15" ht="49.5" customHeight="1">
      <c r="A15" s="15" t="s">
        <v>12393</v>
      </c>
      <c r="B15" s="15" t="s">
        <v>247</v>
      </c>
      <c r="C15" s="15" t="s">
        <v>12394</v>
      </c>
      <c r="D15" s="15" t="s">
        <v>12395</v>
      </c>
      <c r="E15" s="45" t="s">
        <v>12345</v>
      </c>
    </row>
    <row r="16" ht="49.5" customHeight="1">
      <c r="A16" s="14" t="s">
        <v>12396</v>
      </c>
      <c r="B16" s="14" t="s">
        <v>247</v>
      </c>
      <c r="C16" s="14" t="s">
        <v>12397</v>
      </c>
      <c r="D16" s="14" t="s">
        <v>12398</v>
      </c>
      <c r="E16" s="45" t="s">
        <v>12345</v>
      </c>
    </row>
    <row r="17" ht="49.5" customHeight="1">
      <c r="A17" s="15" t="s">
        <v>12399</v>
      </c>
      <c r="B17" s="15" t="s">
        <v>247</v>
      </c>
      <c r="C17" s="15" t="s">
        <v>12400</v>
      </c>
      <c r="D17" s="15" t="s">
        <v>12401</v>
      </c>
      <c r="E17" s="45" t="s">
        <v>12345</v>
      </c>
    </row>
    <row r="18" ht="49.5" customHeight="1">
      <c r="A18" s="14" t="s">
        <v>12402</v>
      </c>
      <c r="B18" s="14" t="s">
        <v>247</v>
      </c>
      <c r="C18" s="14" t="s">
        <v>12403</v>
      </c>
      <c r="D18" s="14" t="s">
        <v>12404</v>
      </c>
      <c r="E18" s="45" t="s">
        <v>12345</v>
      </c>
    </row>
    <row r="19" ht="49.5" customHeight="1">
      <c r="A19" s="15" t="s">
        <v>12405</v>
      </c>
      <c r="B19" s="15" t="s">
        <v>247</v>
      </c>
      <c r="C19" s="15" t="s">
        <v>12406</v>
      </c>
      <c r="D19" s="15" t="s">
        <v>12407</v>
      </c>
      <c r="E19" s="45" t="s">
        <v>12345</v>
      </c>
    </row>
    <row r="20" ht="49.5" customHeight="1">
      <c r="A20" s="14" t="s">
        <v>12408</v>
      </c>
      <c r="B20" s="14" t="s">
        <v>247</v>
      </c>
      <c r="C20" s="14" t="s">
        <v>12409</v>
      </c>
      <c r="D20" s="14" t="s">
        <v>12410</v>
      </c>
      <c r="E20" s="45" t="s">
        <v>12345</v>
      </c>
    </row>
    <row r="21" ht="49.5" customHeight="1">
      <c r="A21" s="15" t="s">
        <v>12411</v>
      </c>
      <c r="B21" s="15" t="s">
        <v>247</v>
      </c>
      <c r="C21" s="15" t="s">
        <v>12412</v>
      </c>
      <c r="D21" s="15" t="s">
        <v>12413</v>
      </c>
      <c r="E21" s="45" t="s">
        <v>12345</v>
      </c>
    </row>
    <row r="22" ht="49.5" customHeight="1">
      <c r="A22" s="14" t="s">
        <v>12414</v>
      </c>
      <c r="B22" s="14" t="s">
        <v>247</v>
      </c>
      <c r="C22" s="14" t="s">
        <v>12415</v>
      </c>
      <c r="D22" s="14" t="s">
        <v>12416</v>
      </c>
      <c r="E22" s="45" t="s">
        <v>12345</v>
      </c>
    </row>
    <row r="23" ht="49.5" customHeight="1">
      <c r="A23" s="15" t="s">
        <v>12417</v>
      </c>
      <c r="B23" s="15" t="s">
        <v>247</v>
      </c>
      <c r="C23" s="15" t="s">
        <v>12418</v>
      </c>
      <c r="D23" s="15" t="s">
        <v>12419</v>
      </c>
      <c r="E23" s="45" t="s">
        <v>12345</v>
      </c>
    </row>
    <row r="24" ht="49.5" customHeight="1">
      <c r="A24" s="14" t="s">
        <v>12420</v>
      </c>
      <c r="B24" s="14" t="s">
        <v>247</v>
      </c>
      <c r="C24" s="14" t="s">
        <v>12421</v>
      </c>
      <c r="D24" s="14" t="s">
        <v>12422</v>
      </c>
      <c r="E24" s="45" t="s">
        <v>12345</v>
      </c>
    </row>
    <row r="25" ht="49.5" customHeight="1">
      <c r="A25" s="15" t="s">
        <v>12423</v>
      </c>
      <c r="B25" s="15" t="s">
        <v>247</v>
      </c>
      <c r="C25" s="15" t="s">
        <v>12424</v>
      </c>
      <c r="D25" s="15" t="s">
        <v>12425</v>
      </c>
      <c r="E25" s="45" t="s">
        <v>12426</v>
      </c>
    </row>
    <row r="26" ht="49.5" customHeight="1">
      <c r="A26" s="14" t="s">
        <v>12427</v>
      </c>
      <c r="B26" s="14" t="s">
        <v>247</v>
      </c>
      <c r="C26" s="14" t="s">
        <v>12428</v>
      </c>
      <c r="D26" s="14" t="s">
        <v>12429</v>
      </c>
      <c r="E26" s="45" t="s">
        <v>12426</v>
      </c>
    </row>
    <row r="27" ht="49.5" customHeight="1">
      <c r="A27" s="15" t="s">
        <v>12430</v>
      </c>
      <c r="B27" s="15" t="s">
        <v>247</v>
      </c>
      <c r="C27" s="15" t="s">
        <v>12431</v>
      </c>
      <c r="D27" s="15" t="s">
        <v>12432</v>
      </c>
      <c r="E27" s="45" t="s">
        <v>12433</v>
      </c>
    </row>
    <row r="28" ht="49.5" customHeight="1">
      <c r="A28" s="14" t="s">
        <v>12434</v>
      </c>
      <c r="B28" s="14" t="s">
        <v>247</v>
      </c>
      <c r="C28" s="14" t="s">
        <v>12435</v>
      </c>
      <c r="D28" s="14" t="s">
        <v>12436</v>
      </c>
      <c r="E28" s="45" t="s">
        <v>12437</v>
      </c>
    </row>
    <row r="29" ht="49.5" customHeight="1">
      <c r="A29" s="15" t="s">
        <v>12438</v>
      </c>
      <c r="B29" s="15" t="s">
        <v>250</v>
      </c>
      <c r="C29" s="15" t="s">
        <v>12439</v>
      </c>
      <c r="D29" s="15" t="s">
        <v>12440</v>
      </c>
      <c r="E29" s="45" t="s">
        <v>12345</v>
      </c>
    </row>
    <row r="30" ht="49.5" customHeight="1">
      <c r="A30" s="14" t="s">
        <v>12441</v>
      </c>
      <c r="B30" s="14" t="s">
        <v>250</v>
      </c>
      <c r="C30" s="14" t="s">
        <v>12442</v>
      </c>
      <c r="D30" s="14" t="s">
        <v>12443</v>
      </c>
      <c r="E30" s="45" t="s">
        <v>12345</v>
      </c>
    </row>
    <row r="31" ht="49.5" customHeight="1">
      <c r="A31" s="15" t="s">
        <v>12444</v>
      </c>
      <c r="B31" s="15" t="s">
        <v>250</v>
      </c>
      <c r="C31" s="15" t="s">
        <v>12445</v>
      </c>
      <c r="D31" s="15" t="s">
        <v>12446</v>
      </c>
      <c r="E31" s="45" t="s">
        <v>12345</v>
      </c>
    </row>
    <row r="32" ht="49.5" customHeight="1">
      <c r="A32" s="14" t="s">
        <v>12447</v>
      </c>
      <c r="B32" s="14" t="s">
        <v>250</v>
      </c>
      <c r="C32" s="14" t="s">
        <v>12448</v>
      </c>
      <c r="D32" s="14" t="s">
        <v>12449</v>
      </c>
      <c r="E32" s="45" t="s">
        <v>12345</v>
      </c>
    </row>
    <row r="33" ht="49.5" customHeight="1">
      <c r="A33" s="15" t="s">
        <v>12450</v>
      </c>
      <c r="B33" s="15" t="s">
        <v>250</v>
      </c>
      <c r="C33" s="15" t="s">
        <v>12451</v>
      </c>
      <c r="D33" s="15" t="s">
        <v>12452</v>
      </c>
      <c r="E33" s="45" t="s">
        <v>12345</v>
      </c>
    </row>
    <row r="34" ht="49.5" customHeight="1">
      <c r="A34" s="14" t="s">
        <v>12453</v>
      </c>
      <c r="B34" s="14" t="s">
        <v>250</v>
      </c>
      <c r="C34" s="14" t="s">
        <v>12454</v>
      </c>
      <c r="D34" s="14" t="s">
        <v>12455</v>
      </c>
      <c r="E34" s="45" t="s">
        <v>12345</v>
      </c>
    </row>
    <row r="35" ht="49.5" customHeight="1">
      <c r="A35" s="15" t="s">
        <v>12456</v>
      </c>
      <c r="B35" s="15" t="s">
        <v>250</v>
      </c>
      <c r="C35" s="15" t="s">
        <v>12457</v>
      </c>
      <c r="D35" s="15" t="s">
        <v>12458</v>
      </c>
      <c r="E35" s="45" t="s">
        <v>12345</v>
      </c>
    </row>
    <row r="36" ht="49.5" customHeight="1">
      <c r="A36" s="14" t="s">
        <v>12459</v>
      </c>
      <c r="B36" s="14" t="s">
        <v>250</v>
      </c>
      <c r="C36" s="14" t="s">
        <v>12460</v>
      </c>
      <c r="D36" s="14" t="s">
        <v>12461</v>
      </c>
      <c r="E36" s="45" t="s">
        <v>12462</v>
      </c>
    </row>
    <row r="37" ht="49.5" customHeight="1">
      <c r="A37" s="15" t="s">
        <v>12463</v>
      </c>
      <c r="B37" s="15" t="s">
        <v>250</v>
      </c>
      <c r="C37" s="15" t="s">
        <v>12464</v>
      </c>
      <c r="D37" s="15" t="s">
        <v>12465</v>
      </c>
      <c r="E37" s="45" t="s">
        <v>12345</v>
      </c>
    </row>
    <row r="38" ht="49.5" customHeight="1">
      <c r="A38" s="14" t="s">
        <v>12466</v>
      </c>
      <c r="B38" s="14" t="s">
        <v>250</v>
      </c>
      <c r="C38" s="14" t="s">
        <v>12467</v>
      </c>
      <c r="D38" s="14" t="s">
        <v>12468</v>
      </c>
      <c r="E38" s="45" t="s">
        <v>12345</v>
      </c>
    </row>
    <row r="39" ht="49.5" customHeight="1">
      <c r="A39" s="15" t="s">
        <v>12469</v>
      </c>
      <c r="B39" s="15" t="s">
        <v>250</v>
      </c>
      <c r="C39" s="15" t="s">
        <v>12470</v>
      </c>
      <c r="D39" s="15" t="s">
        <v>12471</v>
      </c>
      <c r="E39" s="45" t="s">
        <v>12426</v>
      </c>
    </row>
    <row r="40" ht="49.5" customHeight="1">
      <c r="A40" s="14" t="s">
        <v>12472</v>
      </c>
      <c r="B40" s="14" t="s">
        <v>250</v>
      </c>
      <c r="C40" s="14" t="s">
        <v>12473</v>
      </c>
      <c r="D40" s="14" t="s">
        <v>12474</v>
      </c>
      <c r="E40" s="45" t="s">
        <v>12345</v>
      </c>
    </row>
    <row r="41" ht="49.5" customHeight="1">
      <c r="A41" s="15" t="s">
        <v>12475</v>
      </c>
      <c r="B41" s="15" t="s">
        <v>250</v>
      </c>
      <c r="C41" s="15" t="s">
        <v>12476</v>
      </c>
      <c r="D41" s="15" t="s">
        <v>12477</v>
      </c>
      <c r="E41" s="45" t="s">
        <v>12345</v>
      </c>
    </row>
    <row r="42" ht="49.5" customHeight="1">
      <c r="A42" s="14" t="s">
        <v>12478</v>
      </c>
      <c r="B42" s="14" t="s">
        <v>250</v>
      </c>
      <c r="C42" s="14" t="s">
        <v>12479</v>
      </c>
      <c r="D42" s="14" t="s">
        <v>12480</v>
      </c>
      <c r="E42" s="45" t="s">
        <v>12345</v>
      </c>
    </row>
    <row r="43" ht="49.5" customHeight="1">
      <c r="A43" s="15" t="s">
        <v>12481</v>
      </c>
      <c r="B43" s="15" t="s">
        <v>250</v>
      </c>
      <c r="C43" s="15" t="s">
        <v>12482</v>
      </c>
      <c r="D43" s="16" t="s">
        <v>12483</v>
      </c>
      <c r="E43" s="45" t="s">
        <v>12345</v>
      </c>
    </row>
    <row r="44" ht="49.5" customHeight="1">
      <c r="A44" s="14" t="s">
        <v>12484</v>
      </c>
      <c r="B44" s="14" t="s">
        <v>253</v>
      </c>
      <c r="C44" s="14" t="s">
        <v>12485</v>
      </c>
      <c r="D44" s="14" t="s">
        <v>12486</v>
      </c>
      <c r="E44" s="45" t="s">
        <v>12345</v>
      </c>
    </row>
    <row r="45" ht="49.5" customHeight="1">
      <c r="A45" s="15" t="s">
        <v>12487</v>
      </c>
      <c r="B45" s="15" t="s">
        <v>253</v>
      </c>
      <c r="C45" s="15" t="s">
        <v>12488</v>
      </c>
      <c r="D45" s="15" t="s">
        <v>12489</v>
      </c>
      <c r="E45" s="45" t="s">
        <v>12345</v>
      </c>
    </row>
    <row r="46" ht="49.5" customHeight="1">
      <c r="A46" s="14" t="s">
        <v>12490</v>
      </c>
      <c r="B46" s="14" t="s">
        <v>253</v>
      </c>
      <c r="C46" s="14" t="s">
        <v>12491</v>
      </c>
      <c r="D46" s="14" t="s">
        <v>12492</v>
      </c>
      <c r="E46" s="45" t="s">
        <v>12345</v>
      </c>
    </row>
    <row r="47" ht="49.5" customHeight="1">
      <c r="A47" s="15" t="s">
        <v>12493</v>
      </c>
      <c r="B47" s="15" t="s">
        <v>253</v>
      </c>
      <c r="C47" s="15" t="s">
        <v>12494</v>
      </c>
      <c r="D47" s="15" t="s">
        <v>12495</v>
      </c>
      <c r="E47" s="45" t="s">
        <v>12345</v>
      </c>
    </row>
    <row r="48" ht="49.5" customHeight="1">
      <c r="A48" s="14" t="s">
        <v>12496</v>
      </c>
      <c r="B48" s="14" t="s">
        <v>253</v>
      </c>
      <c r="C48" s="14" t="s">
        <v>12497</v>
      </c>
      <c r="D48" s="14" t="s">
        <v>12498</v>
      </c>
      <c r="E48" s="45" t="s">
        <v>12345</v>
      </c>
    </row>
    <row r="49" ht="49.5" customHeight="1">
      <c r="A49" s="15" t="s">
        <v>12499</v>
      </c>
      <c r="B49" s="15" t="s">
        <v>253</v>
      </c>
      <c r="C49" s="15" t="s">
        <v>12500</v>
      </c>
      <c r="D49" s="15" t="s">
        <v>12501</v>
      </c>
      <c r="E49" s="45" t="s">
        <v>12345</v>
      </c>
    </row>
    <row r="50" ht="49.5" customHeight="1">
      <c r="A50" s="14" t="s">
        <v>12502</v>
      </c>
      <c r="B50" s="14" t="s">
        <v>253</v>
      </c>
      <c r="C50" s="14" t="s">
        <v>12503</v>
      </c>
      <c r="D50" s="14" t="s">
        <v>12504</v>
      </c>
      <c r="E50" s="45" t="s">
        <v>12345</v>
      </c>
    </row>
    <row r="51" ht="49.5" customHeight="1">
      <c r="A51" s="15" t="s">
        <v>12505</v>
      </c>
      <c r="B51" s="15" t="s">
        <v>253</v>
      </c>
      <c r="C51" s="15" t="s">
        <v>12506</v>
      </c>
      <c r="D51" s="15" t="s">
        <v>12507</v>
      </c>
      <c r="E51" s="45" t="s">
        <v>12345</v>
      </c>
    </row>
    <row r="52" ht="49.5" customHeight="1">
      <c r="A52" s="14" t="s">
        <v>12508</v>
      </c>
      <c r="B52" s="14" t="s">
        <v>253</v>
      </c>
      <c r="C52" s="14" t="s">
        <v>12509</v>
      </c>
      <c r="D52" s="14" t="s">
        <v>12510</v>
      </c>
      <c r="E52" s="45" t="s">
        <v>12345</v>
      </c>
    </row>
    <row r="53" ht="49.5" customHeight="1">
      <c r="A53" s="15" t="s">
        <v>12511</v>
      </c>
      <c r="B53" s="15" t="s">
        <v>253</v>
      </c>
      <c r="C53" s="15" t="s">
        <v>12512</v>
      </c>
      <c r="D53" s="15" t="s">
        <v>12513</v>
      </c>
      <c r="E53" s="45" t="s">
        <v>12345</v>
      </c>
    </row>
    <row r="54" ht="49.5" customHeight="1">
      <c r="A54" s="14" t="s">
        <v>12514</v>
      </c>
      <c r="B54" s="14" t="s">
        <v>253</v>
      </c>
      <c r="C54" s="14" t="s">
        <v>12515</v>
      </c>
      <c r="D54" s="14" t="s">
        <v>12516</v>
      </c>
      <c r="E54" s="45" t="s">
        <v>12345</v>
      </c>
    </row>
    <row r="55" ht="49.5" customHeight="1">
      <c r="A55" s="15" t="s">
        <v>12517</v>
      </c>
      <c r="B55" s="15" t="s">
        <v>253</v>
      </c>
      <c r="C55" s="15" t="s">
        <v>12518</v>
      </c>
      <c r="D55" s="15" t="s">
        <v>12519</v>
      </c>
      <c r="E55" s="45" t="s">
        <v>12345</v>
      </c>
    </row>
    <row r="56" ht="49.5" customHeight="1">
      <c r="A56" s="14" t="s">
        <v>12520</v>
      </c>
      <c r="B56" s="14" t="s">
        <v>253</v>
      </c>
      <c r="C56" s="14" t="s">
        <v>12521</v>
      </c>
      <c r="D56" s="14" t="s">
        <v>12522</v>
      </c>
      <c r="E56" s="45" t="s">
        <v>12345</v>
      </c>
    </row>
    <row r="57" ht="49.5" customHeight="1">
      <c r="A57" s="15" t="s">
        <v>12523</v>
      </c>
      <c r="B57" s="15" t="s">
        <v>253</v>
      </c>
      <c r="C57" s="16" t="s">
        <v>12524</v>
      </c>
      <c r="D57" s="15" t="s">
        <v>12525</v>
      </c>
      <c r="E57" s="45" t="s">
        <v>12526</v>
      </c>
    </row>
    <row r="58" ht="49.5" customHeight="1">
      <c r="A58" s="14" t="s">
        <v>12527</v>
      </c>
      <c r="B58" s="14" t="s">
        <v>253</v>
      </c>
      <c r="C58" s="14" t="s">
        <v>12528</v>
      </c>
      <c r="D58" s="17" t="s">
        <v>12529</v>
      </c>
      <c r="E58" s="45" t="s">
        <v>12345</v>
      </c>
    </row>
    <row r="59" ht="49.5" customHeight="1">
      <c r="A59" s="15" t="s">
        <v>12530</v>
      </c>
      <c r="B59" s="15" t="s">
        <v>253</v>
      </c>
      <c r="C59" s="15" t="s">
        <v>12531</v>
      </c>
      <c r="D59" s="15" t="s">
        <v>12532</v>
      </c>
      <c r="E59" s="45" t="s">
        <v>12345</v>
      </c>
    </row>
    <row r="60" ht="49.5" customHeight="1">
      <c r="A60" s="14" t="s">
        <v>12533</v>
      </c>
      <c r="B60" s="14" t="s">
        <v>253</v>
      </c>
      <c r="C60" s="14" t="s">
        <v>12534</v>
      </c>
      <c r="D60" s="14" t="s">
        <v>12535</v>
      </c>
      <c r="E60" s="45" t="s">
        <v>12345</v>
      </c>
    </row>
    <row r="61" ht="49.5" customHeight="1">
      <c r="A61" s="15" t="s">
        <v>12536</v>
      </c>
      <c r="B61" s="15" t="s">
        <v>12537</v>
      </c>
      <c r="C61" s="15" t="s">
        <v>12538</v>
      </c>
      <c r="D61" s="15" t="s">
        <v>12539</v>
      </c>
      <c r="E61" s="45" t="s">
        <v>12345</v>
      </c>
    </row>
    <row r="62" ht="49.5" customHeight="1">
      <c r="A62" s="14" t="s">
        <v>12540</v>
      </c>
      <c r="B62" s="14" t="s">
        <v>12537</v>
      </c>
      <c r="C62" s="14" t="s">
        <v>12541</v>
      </c>
      <c r="D62" s="14" t="s">
        <v>12542</v>
      </c>
      <c r="E62" s="45" t="s">
        <v>12345</v>
      </c>
    </row>
    <row r="63" ht="49.5" customHeight="1">
      <c r="A63" s="15" t="s">
        <v>12543</v>
      </c>
      <c r="B63" s="15" t="s">
        <v>12537</v>
      </c>
      <c r="C63" s="15" t="s">
        <v>12544</v>
      </c>
      <c r="D63" s="15" t="s">
        <v>12545</v>
      </c>
      <c r="E63" s="45" t="s">
        <v>12345</v>
      </c>
    </row>
    <row r="64" ht="49.5" customHeight="1">
      <c r="A64" s="14" t="s">
        <v>12546</v>
      </c>
      <c r="B64" s="14" t="s">
        <v>12537</v>
      </c>
      <c r="C64" s="14" t="s">
        <v>12547</v>
      </c>
      <c r="D64" s="14" t="s">
        <v>12548</v>
      </c>
      <c r="E64" s="45" t="s">
        <v>12345</v>
      </c>
    </row>
    <row r="65" ht="49.5" customHeight="1">
      <c r="A65" s="15" t="s">
        <v>12549</v>
      </c>
      <c r="B65" s="15" t="s">
        <v>12537</v>
      </c>
      <c r="C65" s="15" t="s">
        <v>12550</v>
      </c>
      <c r="D65" s="15" t="s">
        <v>12551</v>
      </c>
      <c r="E65" s="45" t="s">
        <v>12345</v>
      </c>
    </row>
    <row r="66" ht="49.5" customHeight="1">
      <c r="A66" s="14" t="s">
        <v>12552</v>
      </c>
      <c r="B66" s="14" t="s">
        <v>12537</v>
      </c>
      <c r="C66" s="14" t="s">
        <v>12553</v>
      </c>
      <c r="D66" s="14" t="s">
        <v>12554</v>
      </c>
      <c r="E66" s="45" t="s">
        <v>12345</v>
      </c>
    </row>
    <row r="67" ht="49.5" customHeight="1">
      <c r="A67" s="15" t="s">
        <v>12555</v>
      </c>
      <c r="B67" s="15" t="s">
        <v>12537</v>
      </c>
      <c r="C67" s="15" t="s">
        <v>12556</v>
      </c>
      <c r="D67" s="15" t="s">
        <v>12557</v>
      </c>
      <c r="E67" s="45" t="s">
        <v>12345</v>
      </c>
    </row>
    <row r="68" ht="49.5" customHeight="1">
      <c r="A68" s="14" t="s">
        <v>12558</v>
      </c>
      <c r="B68" s="14" t="s">
        <v>12537</v>
      </c>
      <c r="C68" s="14" t="s">
        <v>12559</v>
      </c>
      <c r="D68" s="14" t="s">
        <v>12560</v>
      </c>
      <c r="E68" s="45" t="s">
        <v>12345</v>
      </c>
    </row>
    <row r="69" ht="49.5" customHeight="1">
      <c r="A69" s="15" t="s">
        <v>12561</v>
      </c>
      <c r="B69" s="15" t="s">
        <v>12537</v>
      </c>
      <c r="C69" s="15" t="s">
        <v>12562</v>
      </c>
      <c r="D69" s="15" t="s">
        <v>12563</v>
      </c>
      <c r="E69" s="45" t="s">
        <v>12345</v>
      </c>
    </row>
    <row r="70" ht="49.5" customHeight="1">
      <c r="A70" s="14" t="s">
        <v>12564</v>
      </c>
      <c r="B70" s="14" t="s">
        <v>12537</v>
      </c>
      <c r="C70" s="14" t="s">
        <v>12565</v>
      </c>
      <c r="D70" s="14" t="s">
        <v>12566</v>
      </c>
      <c r="E70" s="45" t="s">
        <v>12345</v>
      </c>
    </row>
    <row r="71" ht="15.75" customHeight="1">
      <c r="A71" s="14" t="s">
        <v>12567</v>
      </c>
      <c r="B71" s="14" t="s">
        <v>12568</v>
      </c>
      <c r="C71" s="17" t="s">
        <v>12569</v>
      </c>
      <c r="D71" s="17" t="s">
        <v>12570</v>
      </c>
      <c r="E71" s="45" t="s">
        <v>12345</v>
      </c>
    </row>
    <row r="72" ht="15.75" customHeight="1">
      <c r="A72" s="14" t="s">
        <v>12571</v>
      </c>
      <c r="B72" s="14" t="s">
        <v>12568</v>
      </c>
      <c r="C72" s="14" t="s">
        <v>12572</v>
      </c>
      <c r="D72" s="17" t="s">
        <v>12573</v>
      </c>
      <c r="E72" s="45" t="s">
        <v>12574</v>
      </c>
    </row>
    <row r="73" ht="15.75" customHeight="1">
      <c r="A73" s="14" t="s">
        <v>12575</v>
      </c>
      <c r="B73" s="14" t="s">
        <v>12576</v>
      </c>
      <c r="C73" s="14" t="s">
        <v>12577</v>
      </c>
      <c r="D73" s="14" t="s">
        <v>12578</v>
      </c>
      <c r="E73" s="45" t="s">
        <v>12345</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8.0"/>
    <col customWidth="1" min="3" max="4" width="70.0"/>
    <col customWidth="1" min="5" max="26" width="8.71"/>
  </cols>
  <sheetData>
    <row r="1" ht="31.5" customHeight="1">
      <c r="A1" s="26" t="s">
        <v>12579</v>
      </c>
      <c r="B1" s="26" t="s">
        <v>236</v>
      </c>
      <c r="C1" s="26" t="s">
        <v>12580</v>
      </c>
      <c r="D1" s="26" t="s">
        <v>12581</v>
      </c>
    </row>
    <row r="2">
      <c r="A2" s="28">
        <v>1.0</v>
      </c>
      <c r="B2" s="28" t="s">
        <v>12582</v>
      </c>
      <c r="C2" s="28" t="s">
        <v>12583</v>
      </c>
      <c r="D2" s="28" t="s">
        <v>12584</v>
      </c>
    </row>
    <row r="3">
      <c r="A3" s="28">
        <v>2.0</v>
      </c>
      <c r="B3" s="28" t="s">
        <v>12582</v>
      </c>
      <c r="C3" s="28" t="s">
        <v>12585</v>
      </c>
      <c r="D3" s="28" t="s">
        <v>12586</v>
      </c>
    </row>
    <row r="4">
      <c r="A4" s="28">
        <v>3.0</v>
      </c>
      <c r="B4" s="28" t="s">
        <v>12582</v>
      </c>
      <c r="C4" s="28" t="s">
        <v>12587</v>
      </c>
      <c r="D4" s="31" t="s">
        <v>12588</v>
      </c>
    </row>
    <row r="5">
      <c r="A5" s="28">
        <v>4.0</v>
      </c>
      <c r="B5" s="28" t="s">
        <v>12582</v>
      </c>
      <c r="C5" s="31" t="s">
        <v>12589</v>
      </c>
      <c r="D5" s="28" t="s">
        <v>12590</v>
      </c>
    </row>
    <row r="6">
      <c r="A6" s="28">
        <v>5.0</v>
      </c>
      <c r="B6" s="28" t="s">
        <v>12582</v>
      </c>
      <c r="C6" s="28" t="s">
        <v>12591</v>
      </c>
      <c r="D6" s="28" t="s">
        <v>12592</v>
      </c>
    </row>
    <row r="7">
      <c r="A7" s="28">
        <v>6.0</v>
      </c>
      <c r="B7" s="28" t="s">
        <v>12593</v>
      </c>
      <c r="C7" s="28" t="s">
        <v>12594</v>
      </c>
      <c r="D7" s="28" t="s">
        <v>12595</v>
      </c>
    </row>
    <row r="8">
      <c r="A8" s="28">
        <v>7.0</v>
      </c>
      <c r="B8" s="28" t="s">
        <v>12596</v>
      </c>
      <c r="C8" s="28" t="s">
        <v>12597</v>
      </c>
      <c r="D8" s="28" t="s">
        <v>12598</v>
      </c>
    </row>
    <row r="9">
      <c r="A9" s="28">
        <v>8.0</v>
      </c>
      <c r="B9" s="28" t="s">
        <v>12599</v>
      </c>
      <c r="C9" s="31" t="s">
        <v>12600</v>
      </c>
      <c r="D9" s="28" t="s">
        <v>12601</v>
      </c>
    </row>
    <row r="10">
      <c r="A10" s="28">
        <v>9.0</v>
      </c>
      <c r="B10" s="28" t="s">
        <v>12602</v>
      </c>
      <c r="C10" s="28" t="s">
        <v>12603</v>
      </c>
      <c r="D10" s="28" t="s">
        <v>12604</v>
      </c>
    </row>
    <row r="11">
      <c r="A11" s="28">
        <v>10.0</v>
      </c>
      <c r="B11" s="28" t="s">
        <v>12582</v>
      </c>
      <c r="C11" s="31" t="s">
        <v>12605</v>
      </c>
      <c r="D11" s="28" t="s">
        <v>12606</v>
      </c>
    </row>
    <row r="12" ht="60.0" customHeight="1">
      <c r="A12" s="14" t="s">
        <v>12607</v>
      </c>
      <c r="B12" s="14" t="s">
        <v>247</v>
      </c>
      <c r="C12" s="14" t="s">
        <v>12424</v>
      </c>
      <c r="D12" s="17" t="s">
        <v>12608</v>
      </c>
      <c r="E12" s="14" t="s">
        <v>12609</v>
      </c>
    </row>
    <row r="13" ht="60.0" customHeight="1">
      <c r="A13" s="15" t="s">
        <v>12610</v>
      </c>
      <c r="B13" s="15" t="s">
        <v>247</v>
      </c>
      <c r="C13" s="15" t="s">
        <v>12428</v>
      </c>
      <c r="D13" s="16" t="s">
        <v>12611</v>
      </c>
      <c r="E13" s="15" t="s">
        <v>12609</v>
      </c>
    </row>
    <row r="14" ht="60.0" customHeight="1">
      <c r="A14" s="14" t="s">
        <v>12612</v>
      </c>
      <c r="B14" s="14" t="s">
        <v>247</v>
      </c>
      <c r="C14" s="14" t="s">
        <v>12613</v>
      </c>
      <c r="D14" s="14" t="s">
        <v>12614</v>
      </c>
      <c r="E14" s="14" t="s">
        <v>12609</v>
      </c>
    </row>
    <row r="15" ht="60.0" customHeight="1">
      <c r="A15" s="15" t="s">
        <v>12615</v>
      </c>
      <c r="B15" s="15" t="s">
        <v>247</v>
      </c>
      <c r="C15" s="15" t="s">
        <v>12616</v>
      </c>
      <c r="D15" s="15" t="s">
        <v>12617</v>
      </c>
      <c r="E15" s="15" t="s">
        <v>12609</v>
      </c>
    </row>
    <row r="16" ht="60.0" customHeight="1">
      <c r="A16" s="14" t="s">
        <v>12618</v>
      </c>
      <c r="B16" s="14" t="s">
        <v>247</v>
      </c>
      <c r="C16" s="14" t="s">
        <v>12619</v>
      </c>
      <c r="D16" s="14" t="s">
        <v>12620</v>
      </c>
      <c r="E16" s="14" t="s">
        <v>12609</v>
      </c>
    </row>
    <row r="17" ht="60.0" customHeight="1">
      <c r="A17" s="15" t="s">
        <v>12621</v>
      </c>
      <c r="B17" s="15" t="s">
        <v>247</v>
      </c>
      <c r="C17" s="15" t="s">
        <v>12622</v>
      </c>
      <c r="D17" s="15" t="s">
        <v>12623</v>
      </c>
      <c r="E17" s="15" t="s">
        <v>12609</v>
      </c>
    </row>
    <row r="18" ht="60.0" customHeight="1">
      <c r="A18" s="14" t="s">
        <v>12624</v>
      </c>
      <c r="B18" s="14" t="s">
        <v>12625</v>
      </c>
      <c r="C18" s="14" t="s">
        <v>12626</v>
      </c>
      <c r="D18" s="14" t="s">
        <v>12627</v>
      </c>
      <c r="E18" s="14" t="s">
        <v>12628</v>
      </c>
    </row>
    <row r="19" ht="60.0" customHeight="1">
      <c r="A19" s="15" t="s">
        <v>12629</v>
      </c>
      <c r="B19" s="15" t="s">
        <v>12630</v>
      </c>
      <c r="C19" s="15" t="s">
        <v>12631</v>
      </c>
      <c r="D19" s="15" t="s">
        <v>12632</v>
      </c>
      <c r="E19" s="15" t="s">
        <v>12633</v>
      </c>
    </row>
    <row r="20" ht="60.0" customHeight="1">
      <c r="A20" s="14" t="s">
        <v>12634</v>
      </c>
      <c r="B20" s="14" t="s">
        <v>12635</v>
      </c>
      <c r="C20" s="14" t="s">
        <v>12636</v>
      </c>
      <c r="D20" s="14" t="s">
        <v>12637</v>
      </c>
      <c r="E20" s="14" t="s">
        <v>12638</v>
      </c>
    </row>
    <row r="21" ht="69.75" customHeight="1">
      <c r="A21" s="15" t="s">
        <v>12639</v>
      </c>
      <c r="B21" s="15" t="s">
        <v>250</v>
      </c>
      <c r="C21" s="15" t="s">
        <v>12640</v>
      </c>
      <c r="D21" s="15" t="s">
        <v>12641</v>
      </c>
      <c r="E21" s="15" t="s">
        <v>12642</v>
      </c>
    </row>
    <row r="22" ht="69.75" customHeight="1">
      <c r="A22" s="14" t="s">
        <v>12643</v>
      </c>
      <c r="B22" s="14" t="s">
        <v>250</v>
      </c>
      <c r="C22" s="14" t="s">
        <v>12644</v>
      </c>
      <c r="D22" s="14" t="s">
        <v>12645</v>
      </c>
      <c r="E22" s="14" t="s">
        <v>12642</v>
      </c>
    </row>
    <row r="23" ht="69.75" customHeight="1">
      <c r="A23" s="15" t="s">
        <v>12646</v>
      </c>
      <c r="B23" s="15" t="s">
        <v>250</v>
      </c>
      <c r="C23" s="15" t="s">
        <v>12647</v>
      </c>
      <c r="D23" s="15" t="s">
        <v>12648</v>
      </c>
      <c r="E23" s="15" t="s">
        <v>12642</v>
      </c>
    </row>
    <row r="24" ht="69.75" customHeight="1">
      <c r="A24" s="14" t="s">
        <v>12649</v>
      </c>
      <c r="B24" s="14" t="s">
        <v>250</v>
      </c>
      <c r="C24" s="14" t="s">
        <v>12650</v>
      </c>
      <c r="D24" s="14" t="s">
        <v>12651</v>
      </c>
      <c r="E24" s="14" t="s">
        <v>12642</v>
      </c>
    </row>
    <row r="25" ht="69.75" customHeight="1">
      <c r="A25" s="15" t="s">
        <v>12652</v>
      </c>
      <c r="B25" s="15" t="s">
        <v>250</v>
      </c>
      <c r="C25" s="15" t="s">
        <v>12653</v>
      </c>
      <c r="D25" s="15" t="s">
        <v>12654</v>
      </c>
      <c r="E25" s="15" t="s">
        <v>12642</v>
      </c>
    </row>
    <row r="26" ht="69.75" customHeight="1">
      <c r="A26" s="14" t="s">
        <v>12655</v>
      </c>
      <c r="B26" s="14" t="s">
        <v>12630</v>
      </c>
      <c r="C26" s="17" t="s">
        <v>12656</v>
      </c>
      <c r="D26" s="14" t="s">
        <v>12657</v>
      </c>
      <c r="E26" s="14" t="s">
        <v>12633</v>
      </c>
    </row>
    <row r="27" ht="69.75" customHeight="1">
      <c r="A27" s="15" t="s">
        <v>12658</v>
      </c>
      <c r="B27" s="15" t="s">
        <v>12635</v>
      </c>
      <c r="C27" s="16" t="s">
        <v>12659</v>
      </c>
      <c r="D27" s="15" t="s">
        <v>12660</v>
      </c>
      <c r="E27" s="15" t="s">
        <v>12638</v>
      </c>
    </row>
    <row r="28" ht="69.75" customHeight="1">
      <c r="A28" s="14" t="s">
        <v>12661</v>
      </c>
      <c r="B28" s="14" t="s">
        <v>250</v>
      </c>
      <c r="C28" s="14" t="s">
        <v>12662</v>
      </c>
      <c r="D28" s="14" t="s">
        <v>12663</v>
      </c>
      <c r="E28" s="14" t="s">
        <v>12664</v>
      </c>
    </row>
    <row r="29" ht="69.75" customHeight="1">
      <c r="A29" s="15" t="s">
        <v>12665</v>
      </c>
      <c r="B29" s="15" t="s">
        <v>253</v>
      </c>
      <c r="C29" s="15" t="s">
        <v>12666</v>
      </c>
      <c r="D29" s="15" t="s">
        <v>12667</v>
      </c>
      <c r="E29" s="15" t="s">
        <v>12668</v>
      </c>
    </row>
    <row r="30" ht="69.75" customHeight="1">
      <c r="A30" s="14" t="s">
        <v>12669</v>
      </c>
      <c r="B30" s="14" t="s">
        <v>253</v>
      </c>
      <c r="C30" s="14" t="s">
        <v>12670</v>
      </c>
      <c r="D30" s="14" t="s">
        <v>12671</v>
      </c>
      <c r="E30" s="14" t="s">
        <v>12668</v>
      </c>
    </row>
    <row r="31" ht="69.75" customHeight="1">
      <c r="A31" s="15" t="s">
        <v>12672</v>
      </c>
      <c r="B31" s="15" t="s">
        <v>253</v>
      </c>
      <c r="C31" s="15" t="s">
        <v>12673</v>
      </c>
      <c r="D31" s="15" t="s">
        <v>12674</v>
      </c>
      <c r="E31" s="15" t="s">
        <v>12668</v>
      </c>
    </row>
    <row r="32" ht="69.75" customHeight="1">
      <c r="A32" s="14" t="s">
        <v>12675</v>
      </c>
      <c r="B32" s="14" t="s">
        <v>253</v>
      </c>
      <c r="C32" s="14" t="s">
        <v>12676</v>
      </c>
      <c r="D32" s="14" t="s">
        <v>12677</v>
      </c>
      <c r="E32" s="14" t="s">
        <v>12668</v>
      </c>
    </row>
    <row r="33" ht="69.75" customHeight="1">
      <c r="A33" s="15" t="s">
        <v>12678</v>
      </c>
      <c r="B33" s="15" t="s">
        <v>253</v>
      </c>
      <c r="C33" s="15" t="s">
        <v>12679</v>
      </c>
      <c r="D33" s="15" t="s">
        <v>12680</v>
      </c>
      <c r="E33" s="15" t="s">
        <v>12668</v>
      </c>
    </row>
    <row r="34" ht="69.75" customHeight="1">
      <c r="A34" s="14" t="s">
        <v>12681</v>
      </c>
      <c r="B34" s="14" t="s">
        <v>253</v>
      </c>
      <c r="C34" s="14" t="s">
        <v>12682</v>
      </c>
      <c r="D34" s="14" t="s">
        <v>12683</v>
      </c>
      <c r="E34" s="14" t="s">
        <v>12668</v>
      </c>
    </row>
    <row r="35" ht="69.75" customHeight="1">
      <c r="A35" s="15" t="s">
        <v>12684</v>
      </c>
      <c r="B35" s="15" t="s">
        <v>12635</v>
      </c>
      <c r="C35" s="15" t="s">
        <v>12685</v>
      </c>
      <c r="D35" s="15" t="s">
        <v>12686</v>
      </c>
      <c r="E35" s="15" t="s">
        <v>12638</v>
      </c>
    </row>
    <row r="36" ht="79.5" customHeight="1">
      <c r="A36" s="14" t="s">
        <v>12687</v>
      </c>
      <c r="B36" s="14" t="s">
        <v>12537</v>
      </c>
      <c r="C36" s="14" t="s">
        <v>12688</v>
      </c>
      <c r="D36" s="17" t="s">
        <v>12689</v>
      </c>
      <c r="E36" s="14" t="s">
        <v>12690</v>
      </c>
    </row>
    <row r="37" ht="79.5" customHeight="1">
      <c r="A37" s="15" t="s">
        <v>12691</v>
      </c>
      <c r="B37" s="15" t="s">
        <v>12537</v>
      </c>
      <c r="C37" s="15" t="s">
        <v>12692</v>
      </c>
      <c r="D37" s="15" t="s">
        <v>12693</v>
      </c>
      <c r="E37" s="15" t="s">
        <v>12690</v>
      </c>
    </row>
    <row r="38" ht="79.5" customHeight="1">
      <c r="A38" s="14" t="s">
        <v>12694</v>
      </c>
      <c r="B38" s="14" t="s">
        <v>12537</v>
      </c>
      <c r="C38" s="14" t="s">
        <v>12695</v>
      </c>
      <c r="D38" s="14" t="s">
        <v>12696</v>
      </c>
      <c r="E38" s="14" t="s">
        <v>12690</v>
      </c>
    </row>
    <row r="39" ht="79.5" customHeight="1">
      <c r="A39" s="15" t="s">
        <v>12697</v>
      </c>
      <c r="B39" s="15" t="s">
        <v>12537</v>
      </c>
      <c r="C39" s="15" t="s">
        <v>12698</v>
      </c>
      <c r="D39" s="16" t="s">
        <v>12699</v>
      </c>
      <c r="E39" s="15" t="s">
        <v>12690</v>
      </c>
    </row>
    <row r="40" ht="79.5" customHeight="1">
      <c r="A40" s="14" t="s">
        <v>12700</v>
      </c>
      <c r="B40" s="14" t="s">
        <v>12701</v>
      </c>
      <c r="C40" s="14" t="s">
        <v>12702</v>
      </c>
      <c r="D40" s="14" t="s">
        <v>12703</v>
      </c>
      <c r="E40" s="14" t="s">
        <v>243</v>
      </c>
    </row>
    <row r="41" ht="79.5" customHeight="1">
      <c r="A41" s="15" t="s">
        <v>12704</v>
      </c>
      <c r="B41" s="15" t="s">
        <v>12705</v>
      </c>
      <c r="C41" s="15" t="s">
        <v>12706</v>
      </c>
      <c r="D41" s="16" t="s">
        <v>12707</v>
      </c>
      <c r="E41" s="15" t="s">
        <v>12708</v>
      </c>
    </row>
    <row r="42" ht="15.75" customHeight="1">
      <c r="A42" s="15" t="s">
        <v>12709</v>
      </c>
      <c r="B42" s="16" t="s">
        <v>12710</v>
      </c>
      <c r="C42" s="15" t="s">
        <v>12711</v>
      </c>
      <c r="D42" s="16" t="s">
        <v>12712</v>
      </c>
      <c r="E42" s="15" t="s">
        <v>243</v>
      </c>
    </row>
    <row r="43" ht="15.75" customHeight="1">
      <c r="A43" s="15" t="s">
        <v>12713</v>
      </c>
      <c r="B43" s="16" t="s">
        <v>12710</v>
      </c>
      <c r="C43" s="15" t="s">
        <v>12714</v>
      </c>
      <c r="D43" s="15" t="s">
        <v>12715</v>
      </c>
      <c r="E43" s="15" t="s">
        <v>243</v>
      </c>
    </row>
    <row r="44" ht="15.75" customHeight="1">
      <c r="A44" s="15" t="s">
        <v>12716</v>
      </c>
      <c r="B44" s="15" t="s">
        <v>12705</v>
      </c>
      <c r="C44" s="15" t="s">
        <v>12717</v>
      </c>
      <c r="D44" s="15" t="s">
        <v>12718</v>
      </c>
      <c r="E44" s="15" t="s">
        <v>12719</v>
      </c>
    </row>
    <row r="45" ht="15.75" customHeight="1">
      <c r="A45" s="15" t="s">
        <v>12720</v>
      </c>
      <c r="B45" s="16" t="s">
        <v>12721</v>
      </c>
      <c r="C45" s="15" t="s">
        <v>12722</v>
      </c>
      <c r="D45" s="15" t="s">
        <v>12723</v>
      </c>
      <c r="E45" s="15" t="s">
        <v>243</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6.0"/>
    <col customWidth="1" min="2" max="2" width="38.0"/>
    <col customWidth="1" min="3" max="3" width="14.0"/>
    <col customWidth="1" min="4" max="4" width="16.0"/>
    <col customWidth="1" min="5" max="5" width="26.0"/>
    <col customWidth="1" min="6" max="6" width="60.0"/>
    <col customWidth="1" min="7" max="8" width="50.0"/>
    <col customWidth="1" min="9" max="9" width="70.0"/>
    <col customWidth="1" min="10" max="10" width="60.0"/>
    <col customWidth="1" min="11" max="11" width="22.0"/>
    <col customWidth="1" min="12" max="12" width="32.0"/>
    <col customWidth="1" min="13" max="13" width="30.0"/>
    <col customWidth="1" min="14" max="15" width="50.0"/>
    <col customWidth="1" min="16" max="16" width="22.0"/>
    <col customWidth="1" min="17" max="20" width="18.0"/>
    <col customWidth="1" min="21" max="26" width="8.71"/>
  </cols>
  <sheetData>
    <row r="1" ht="37.5" customHeight="1">
      <c r="A1" s="46" t="s">
        <v>36</v>
      </c>
      <c r="B1" s="46" t="s">
        <v>12724</v>
      </c>
      <c r="C1" s="46" t="s">
        <v>293</v>
      </c>
      <c r="D1" s="46" t="s">
        <v>12725</v>
      </c>
      <c r="E1" s="46" t="s">
        <v>239</v>
      </c>
      <c r="F1" s="46" t="s">
        <v>12726</v>
      </c>
      <c r="G1" s="46" t="s">
        <v>12727</v>
      </c>
      <c r="H1" s="46" t="s">
        <v>12728</v>
      </c>
      <c r="I1" s="46" t="s">
        <v>12729</v>
      </c>
      <c r="J1" s="47" t="s">
        <v>12730</v>
      </c>
      <c r="K1" s="46" t="s">
        <v>12731</v>
      </c>
      <c r="L1" s="46" t="s">
        <v>12732</v>
      </c>
      <c r="M1" s="46" t="s">
        <v>12733</v>
      </c>
      <c r="N1" s="46" t="s">
        <v>8007</v>
      </c>
      <c r="O1" s="46" t="s">
        <v>8008</v>
      </c>
      <c r="P1" s="46" t="s">
        <v>12734</v>
      </c>
      <c r="Q1" s="27" t="s">
        <v>12735</v>
      </c>
      <c r="R1" s="27" t="s">
        <v>12736</v>
      </c>
      <c r="S1" s="27" t="s">
        <v>12737</v>
      </c>
      <c r="T1" s="27" t="s">
        <v>1488</v>
      </c>
    </row>
    <row r="2" ht="165.0" customHeight="1">
      <c r="A2" s="14" t="s">
        <v>12738</v>
      </c>
      <c r="B2" s="14" t="s">
        <v>12739</v>
      </c>
      <c r="C2" s="14" t="s">
        <v>12740</v>
      </c>
      <c r="D2" s="14" t="s">
        <v>8670</v>
      </c>
      <c r="E2" s="14" t="s">
        <v>12741</v>
      </c>
      <c r="F2" s="14" t="s">
        <v>12742</v>
      </c>
      <c r="G2" s="17" t="s">
        <v>12743</v>
      </c>
      <c r="H2" s="14" t="s">
        <v>12744</v>
      </c>
      <c r="I2" s="14" t="s">
        <v>12745</v>
      </c>
      <c r="J2" s="17" t="s">
        <v>12746</v>
      </c>
      <c r="K2" s="14" t="s">
        <v>12747</v>
      </c>
      <c r="L2" s="14" t="s">
        <v>12748</v>
      </c>
      <c r="M2" s="14" t="s">
        <v>12749</v>
      </c>
      <c r="N2" s="14" t="s">
        <v>12750</v>
      </c>
      <c r="O2" s="14" t="s">
        <v>12751</v>
      </c>
      <c r="P2" s="14" t="s">
        <v>12752</v>
      </c>
      <c r="Q2" s="29">
        <f>COUNTIF('12_Offering_SubCap_Matrix'!$A$2:$A$69, A2)</f>
        <v>13</v>
      </c>
      <c r="R2" s="29">
        <f>COUNTIFS('12_Offering_SubCap_Matrix'!$A$2:$A$69, A2, '12_Offering_SubCap_Matrix'!$I$2:$I$69, "Active")</f>
        <v>13</v>
      </c>
      <c r="S2" s="48">
        <f t="shared" ref="S2:S14" si="1">IFERROR(R2/Q2, 0)</f>
        <v>1</v>
      </c>
      <c r="T2" s="29" t="str">
        <f t="shared" ref="T2:T14" si="2">IF(R2=0, "Inactive", IF(R2=Q2, "Active", "Partial"))</f>
        <v>Active</v>
      </c>
    </row>
    <row r="3" ht="165.0" customHeight="1">
      <c r="A3" s="15" t="s">
        <v>12753</v>
      </c>
      <c r="B3" s="15" t="s">
        <v>12754</v>
      </c>
      <c r="C3" s="15" t="s">
        <v>12740</v>
      </c>
      <c r="D3" s="15" t="s">
        <v>8670</v>
      </c>
      <c r="E3" s="15" t="s">
        <v>12741</v>
      </c>
      <c r="F3" s="15" t="s">
        <v>12755</v>
      </c>
      <c r="G3" s="15" t="s">
        <v>12756</v>
      </c>
      <c r="H3" s="15" t="s">
        <v>12757</v>
      </c>
      <c r="I3" s="15" t="s">
        <v>12758</v>
      </c>
      <c r="J3" s="16" t="s">
        <v>12759</v>
      </c>
      <c r="K3" s="15" t="s">
        <v>12760</v>
      </c>
      <c r="L3" s="15" t="s">
        <v>12761</v>
      </c>
      <c r="M3" s="15" t="s">
        <v>12762</v>
      </c>
      <c r="N3" s="15" t="s">
        <v>8023</v>
      </c>
      <c r="O3" s="15" t="s">
        <v>12763</v>
      </c>
      <c r="P3" s="15" t="s">
        <v>12764</v>
      </c>
      <c r="Q3" s="29">
        <f>COUNTIF('12_Offering_SubCap_Matrix'!$A$2:$A$69, A3)</f>
        <v>8</v>
      </c>
      <c r="R3" s="29">
        <f>COUNTIFS('12_Offering_SubCap_Matrix'!$A$2:$A$69, A3, '12_Offering_SubCap_Matrix'!$I$2:$I$69, "Active")</f>
        <v>8</v>
      </c>
      <c r="S3" s="48">
        <f t="shared" si="1"/>
        <v>1</v>
      </c>
      <c r="T3" s="29" t="str">
        <f t="shared" si="2"/>
        <v>Active</v>
      </c>
    </row>
    <row r="4" ht="165.0" customHeight="1">
      <c r="A4" s="14" t="s">
        <v>12765</v>
      </c>
      <c r="B4" s="14" t="s">
        <v>12766</v>
      </c>
      <c r="C4" s="14" t="s">
        <v>12740</v>
      </c>
      <c r="D4" s="14" t="s">
        <v>8670</v>
      </c>
      <c r="E4" s="14" t="s">
        <v>12741</v>
      </c>
      <c r="F4" s="14" t="s">
        <v>12767</v>
      </c>
      <c r="G4" s="14" t="s">
        <v>12768</v>
      </c>
      <c r="H4" s="14" t="s">
        <v>12769</v>
      </c>
      <c r="I4" s="14" t="s">
        <v>12770</v>
      </c>
      <c r="J4" s="17" t="s">
        <v>12771</v>
      </c>
      <c r="K4" s="14" t="s">
        <v>12772</v>
      </c>
      <c r="L4" s="14" t="s">
        <v>12773</v>
      </c>
      <c r="M4" s="14" t="s">
        <v>12774</v>
      </c>
      <c r="N4" s="14" t="s">
        <v>8304</v>
      </c>
      <c r="O4" s="14" t="s">
        <v>12775</v>
      </c>
      <c r="P4" s="14" t="s">
        <v>12776</v>
      </c>
      <c r="Q4" s="29">
        <f>COUNTIF('12_Offering_SubCap_Matrix'!$A$2:$A$69, A4)</f>
        <v>4</v>
      </c>
      <c r="R4" s="29">
        <f>COUNTIFS('12_Offering_SubCap_Matrix'!$A$2:$A$69, A4, '12_Offering_SubCap_Matrix'!$I$2:$I$69, "Active")</f>
        <v>4</v>
      </c>
      <c r="S4" s="48">
        <f t="shared" si="1"/>
        <v>1</v>
      </c>
      <c r="T4" s="29" t="str">
        <f t="shared" si="2"/>
        <v>Active</v>
      </c>
    </row>
    <row r="5" ht="165.0" customHeight="1">
      <c r="A5" s="15" t="s">
        <v>12777</v>
      </c>
      <c r="B5" s="15" t="s">
        <v>12778</v>
      </c>
      <c r="C5" s="15" t="s">
        <v>12740</v>
      </c>
      <c r="D5" s="15" t="s">
        <v>8670</v>
      </c>
      <c r="E5" s="15" t="s">
        <v>12741</v>
      </c>
      <c r="F5" s="15" t="s">
        <v>12779</v>
      </c>
      <c r="G5" s="15" t="s">
        <v>12780</v>
      </c>
      <c r="H5" s="15" t="s">
        <v>12781</v>
      </c>
      <c r="I5" s="16" t="s">
        <v>12782</v>
      </c>
      <c r="J5" s="16" t="s">
        <v>12783</v>
      </c>
      <c r="K5" s="15" t="s">
        <v>12784</v>
      </c>
      <c r="L5" s="15" t="s">
        <v>12785</v>
      </c>
      <c r="M5" s="15" t="s">
        <v>12786</v>
      </c>
      <c r="N5" s="15" t="s">
        <v>8676</v>
      </c>
      <c r="O5" s="15" t="s">
        <v>12787</v>
      </c>
      <c r="P5" s="15" t="s">
        <v>12788</v>
      </c>
      <c r="Q5" s="29">
        <f>COUNTIF('12_Offering_SubCap_Matrix'!$A$2:$A$69, A5)</f>
        <v>8</v>
      </c>
      <c r="R5" s="29">
        <f>COUNTIFS('12_Offering_SubCap_Matrix'!$A$2:$A$69, A5, '12_Offering_SubCap_Matrix'!$I$2:$I$69, "Active")</f>
        <v>8</v>
      </c>
      <c r="S5" s="48">
        <f t="shared" si="1"/>
        <v>1</v>
      </c>
      <c r="T5" s="29" t="str">
        <f t="shared" si="2"/>
        <v>Active</v>
      </c>
    </row>
    <row r="6" ht="165.0" customHeight="1">
      <c r="A6" s="14" t="s">
        <v>12789</v>
      </c>
      <c r="B6" s="14" t="s">
        <v>12790</v>
      </c>
      <c r="C6" s="14" t="s">
        <v>12740</v>
      </c>
      <c r="D6" s="14" t="s">
        <v>8670</v>
      </c>
      <c r="E6" s="14" t="s">
        <v>12741</v>
      </c>
      <c r="F6" s="14" t="s">
        <v>12791</v>
      </c>
      <c r="G6" s="14" t="s">
        <v>12792</v>
      </c>
      <c r="H6" s="14" t="s">
        <v>12793</v>
      </c>
      <c r="I6" s="14" t="s">
        <v>12794</v>
      </c>
      <c r="J6" s="17" t="s">
        <v>12795</v>
      </c>
      <c r="K6" s="14" t="s">
        <v>8011</v>
      </c>
      <c r="L6" s="14" t="s">
        <v>12796</v>
      </c>
      <c r="M6" s="14" t="s">
        <v>12797</v>
      </c>
      <c r="N6" s="14" t="s">
        <v>12798</v>
      </c>
      <c r="O6" s="14" t="s">
        <v>12799</v>
      </c>
      <c r="P6" s="14" t="s">
        <v>12800</v>
      </c>
      <c r="Q6" s="29">
        <f>COUNTIF('12_Offering_SubCap_Matrix'!$A$2:$A$69, A6)</f>
        <v>4</v>
      </c>
      <c r="R6" s="29">
        <f>COUNTIFS('12_Offering_SubCap_Matrix'!$A$2:$A$69, A6, '12_Offering_SubCap_Matrix'!$I$2:$I$69, "Active")</f>
        <v>4</v>
      </c>
      <c r="S6" s="48">
        <f t="shared" si="1"/>
        <v>1</v>
      </c>
      <c r="T6" s="29" t="str">
        <f t="shared" si="2"/>
        <v>Active</v>
      </c>
    </row>
    <row r="7" ht="165.0" customHeight="1">
      <c r="A7" s="15" t="s">
        <v>12801</v>
      </c>
      <c r="B7" s="15" t="s">
        <v>12802</v>
      </c>
      <c r="C7" s="15" t="s">
        <v>12740</v>
      </c>
      <c r="D7" s="15" t="s">
        <v>8670</v>
      </c>
      <c r="E7" s="15" t="s">
        <v>12741</v>
      </c>
      <c r="F7" s="15" t="s">
        <v>12803</v>
      </c>
      <c r="G7" s="15" t="s">
        <v>12804</v>
      </c>
      <c r="H7" s="15" t="s">
        <v>12805</v>
      </c>
      <c r="I7" s="15" t="s">
        <v>12806</v>
      </c>
      <c r="J7" s="16" t="s">
        <v>12807</v>
      </c>
      <c r="K7" s="15" t="s">
        <v>12808</v>
      </c>
      <c r="L7" s="15" t="s">
        <v>12809</v>
      </c>
      <c r="M7" s="15" t="s">
        <v>12810</v>
      </c>
      <c r="N7" s="15" t="s">
        <v>8290</v>
      </c>
      <c r="O7" s="15" t="s">
        <v>12811</v>
      </c>
      <c r="P7" s="15" t="s">
        <v>12812</v>
      </c>
      <c r="Q7" s="29">
        <f>COUNTIF('12_Offering_SubCap_Matrix'!$A$2:$A$69, A7)</f>
        <v>2</v>
      </c>
      <c r="R7" s="29">
        <f>COUNTIFS('12_Offering_SubCap_Matrix'!$A$2:$A$69, A7, '12_Offering_SubCap_Matrix'!$I$2:$I$69, "Active")</f>
        <v>2</v>
      </c>
      <c r="S7" s="48">
        <f t="shared" si="1"/>
        <v>1</v>
      </c>
      <c r="T7" s="29" t="str">
        <f t="shared" si="2"/>
        <v>Active</v>
      </c>
    </row>
    <row r="8" ht="165.0" customHeight="1">
      <c r="A8" s="14" t="s">
        <v>12813</v>
      </c>
      <c r="B8" s="14" t="s">
        <v>12814</v>
      </c>
      <c r="C8" s="14" t="s">
        <v>12740</v>
      </c>
      <c r="D8" s="14" t="s">
        <v>8670</v>
      </c>
      <c r="E8" s="14" t="s">
        <v>12741</v>
      </c>
      <c r="F8" s="14" t="s">
        <v>12815</v>
      </c>
      <c r="G8" s="14" t="s">
        <v>12816</v>
      </c>
      <c r="H8" s="14" t="s">
        <v>12817</v>
      </c>
      <c r="I8" s="14" t="s">
        <v>12818</v>
      </c>
      <c r="J8" s="17" t="s">
        <v>12819</v>
      </c>
      <c r="K8" s="14" t="s">
        <v>12820</v>
      </c>
      <c r="L8" s="14" t="s">
        <v>12821</v>
      </c>
      <c r="M8" s="14" t="s">
        <v>12822</v>
      </c>
      <c r="N8" s="14" t="s">
        <v>12823</v>
      </c>
      <c r="O8" s="14" t="s">
        <v>12824</v>
      </c>
      <c r="P8" s="14" t="s">
        <v>12825</v>
      </c>
      <c r="Q8" s="29">
        <f>COUNTIF('12_Offering_SubCap_Matrix'!$A$2:$A$69, A8)</f>
        <v>2</v>
      </c>
      <c r="R8" s="29">
        <f>COUNTIFS('12_Offering_SubCap_Matrix'!$A$2:$A$69, A8, '12_Offering_SubCap_Matrix'!$I$2:$I$69, "Active")</f>
        <v>2</v>
      </c>
      <c r="S8" s="48">
        <f t="shared" si="1"/>
        <v>1</v>
      </c>
      <c r="T8" s="29" t="str">
        <f t="shared" si="2"/>
        <v>Active</v>
      </c>
    </row>
    <row r="9" ht="165.0" customHeight="1">
      <c r="A9" s="15" t="s">
        <v>12826</v>
      </c>
      <c r="B9" s="15" t="s">
        <v>12827</v>
      </c>
      <c r="C9" s="15" t="s">
        <v>12740</v>
      </c>
      <c r="D9" s="15" t="s">
        <v>8670</v>
      </c>
      <c r="E9" s="15" t="s">
        <v>12741</v>
      </c>
      <c r="F9" s="15" t="s">
        <v>12828</v>
      </c>
      <c r="G9" s="15" t="s">
        <v>12829</v>
      </c>
      <c r="H9" s="15" t="s">
        <v>12830</v>
      </c>
      <c r="I9" s="15" t="s">
        <v>12831</v>
      </c>
      <c r="J9" s="16" t="s">
        <v>12832</v>
      </c>
      <c r="K9" s="15" t="s">
        <v>8011</v>
      </c>
      <c r="L9" s="15" t="s">
        <v>12833</v>
      </c>
      <c r="M9" s="15" t="s">
        <v>12834</v>
      </c>
      <c r="N9" s="15" t="s">
        <v>12835</v>
      </c>
      <c r="O9" s="15" t="s">
        <v>12836</v>
      </c>
      <c r="P9" s="15" t="s">
        <v>12837</v>
      </c>
      <c r="Q9" s="29">
        <f>COUNTIF('12_Offering_SubCap_Matrix'!$A$2:$A$69, A9)</f>
        <v>5</v>
      </c>
      <c r="R9" s="29">
        <f>COUNTIFS('12_Offering_SubCap_Matrix'!$A$2:$A$69, A9, '12_Offering_SubCap_Matrix'!$I$2:$I$69, "Active")</f>
        <v>5</v>
      </c>
      <c r="S9" s="48">
        <f t="shared" si="1"/>
        <v>1</v>
      </c>
      <c r="T9" s="29" t="str">
        <f t="shared" si="2"/>
        <v>Active</v>
      </c>
    </row>
    <row r="10" ht="165.0" customHeight="1">
      <c r="A10" s="14" t="s">
        <v>12838</v>
      </c>
      <c r="B10" s="14" t="s">
        <v>12839</v>
      </c>
      <c r="C10" s="14" t="s">
        <v>12740</v>
      </c>
      <c r="D10" s="14" t="s">
        <v>12840</v>
      </c>
      <c r="E10" s="14" t="s">
        <v>12841</v>
      </c>
      <c r="F10" s="14" t="s">
        <v>12842</v>
      </c>
      <c r="G10" s="14" t="s">
        <v>12843</v>
      </c>
      <c r="H10" s="14" t="s">
        <v>12844</v>
      </c>
      <c r="I10" s="14" t="s">
        <v>12845</v>
      </c>
      <c r="J10" s="17" t="s">
        <v>12846</v>
      </c>
      <c r="K10" s="14" t="s">
        <v>12847</v>
      </c>
      <c r="L10" s="14" t="s">
        <v>12848</v>
      </c>
      <c r="M10" s="14" t="s">
        <v>12849</v>
      </c>
      <c r="N10" s="14" t="s">
        <v>12850</v>
      </c>
      <c r="O10" s="14" t="s">
        <v>12851</v>
      </c>
      <c r="P10" s="14" t="s">
        <v>12852</v>
      </c>
      <c r="Q10" s="29">
        <f>COUNTIF('12_Offering_SubCap_Matrix'!$A$2:$A$69, A10)</f>
        <v>5</v>
      </c>
      <c r="R10" s="29">
        <f>COUNTIFS('12_Offering_SubCap_Matrix'!$A$2:$A$69, A10, '12_Offering_SubCap_Matrix'!$I$2:$I$69, "Active")</f>
        <v>5</v>
      </c>
      <c r="S10" s="48">
        <f t="shared" si="1"/>
        <v>1</v>
      </c>
      <c r="T10" s="29" t="str">
        <f t="shared" si="2"/>
        <v>Active</v>
      </c>
    </row>
    <row r="11" ht="165.0" customHeight="1">
      <c r="A11" s="15" t="s">
        <v>12853</v>
      </c>
      <c r="B11" s="15" t="s">
        <v>12854</v>
      </c>
      <c r="C11" s="15" t="s">
        <v>12855</v>
      </c>
      <c r="D11" s="15" t="s">
        <v>8670</v>
      </c>
      <c r="E11" s="15" t="s">
        <v>12856</v>
      </c>
      <c r="F11" s="15" t="s">
        <v>12857</v>
      </c>
      <c r="G11" s="15" t="s">
        <v>12858</v>
      </c>
      <c r="H11" s="15" t="s">
        <v>12859</v>
      </c>
      <c r="I11" s="15" t="s">
        <v>12860</v>
      </c>
      <c r="J11" s="16" t="s">
        <v>12861</v>
      </c>
      <c r="K11" s="15" t="s">
        <v>12862</v>
      </c>
      <c r="L11" s="15" t="s">
        <v>12863</v>
      </c>
      <c r="M11" s="15" t="s">
        <v>12864</v>
      </c>
      <c r="N11" s="15" t="s">
        <v>8143</v>
      </c>
      <c r="O11" s="15" t="s">
        <v>12865</v>
      </c>
      <c r="P11" s="15" t="s">
        <v>12866</v>
      </c>
      <c r="Q11" s="29">
        <f>COUNTIF('12_Offering_SubCap_Matrix'!$A$2:$A$69, A11)</f>
        <v>4</v>
      </c>
      <c r="R11" s="29">
        <f>COUNTIFS('12_Offering_SubCap_Matrix'!$A$2:$A$69, A11, '12_Offering_SubCap_Matrix'!$I$2:$I$69, "Active")</f>
        <v>4</v>
      </c>
      <c r="S11" s="48">
        <f t="shared" si="1"/>
        <v>1</v>
      </c>
      <c r="T11" s="29" t="str">
        <f t="shared" si="2"/>
        <v>Active</v>
      </c>
    </row>
    <row r="12" ht="165.0" customHeight="1">
      <c r="A12" s="14" t="s">
        <v>12867</v>
      </c>
      <c r="B12" s="14" t="s">
        <v>12868</v>
      </c>
      <c r="C12" s="14" t="s">
        <v>12855</v>
      </c>
      <c r="D12" s="14" t="s">
        <v>8670</v>
      </c>
      <c r="E12" s="14" t="s">
        <v>12856</v>
      </c>
      <c r="F12" s="14" t="s">
        <v>12869</v>
      </c>
      <c r="G12" s="14" t="s">
        <v>12870</v>
      </c>
      <c r="H12" s="14" t="s">
        <v>12871</v>
      </c>
      <c r="I12" s="14" t="s">
        <v>12872</v>
      </c>
      <c r="J12" s="17" t="s">
        <v>12873</v>
      </c>
      <c r="K12" s="14" t="s">
        <v>12874</v>
      </c>
      <c r="L12" s="14" t="s">
        <v>12875</v>
      </c>
      <c r="M12" s="14" t="s">
        <v>12876</v>
      </c>
      <c r="N12" s="14" t="s">
        <v>12877</v>
      </c>
      <c r="O12" s="14" t="s">
        <v>12878</v>
      </c>
      <c r="P12" s="14" t="s">
        <v>12879</v>
      </c>
      <c r="Q12" s="29">
        <f>COUNTIF('12_Offering_SubCap_Matrix'!$A$2:$A$69, A12)</f>
        <v>3</v>
      </c>
      <c r="R12" s="29">
        <f>COUNTIFS('12_Offering_SubCap_Matrix'!$A$2:$A$69, A12, '12_Offering_SubCap_Matrix'!$I$2:$I$69, "Active")</f>
        <v>3</v>
      </c>
      <c r="S12" s="48">
        <f t="shared" si="1"/>
        <v>1</v>
      </c>
      <c r="T12" s="29" t="str">
        <f t="shared" si="2"/>
        <v>Active</v>
      </c>
    </row>
    <row r="13" ht="165.0" customHeight="1">
      <c r="A13" s="15" t="s">
        <v>12880</v>
      </c>
      <c r="B13" s="15" t="s">
        <v>12881</v>
      </c>
      <c r="C13" s="15" t="s">
        <v>12855</v>
      </c>
      <c r="D13" s="15" t="s">
        <v>8670</v>
      </c>
      <c r="E13" s="15" t="s">
        <v>12856</v>
      </c>
      <c r="F13" s="15" t="s">
        <v>12882</v>
      </c>
      <c r="G13" s="15" t="s">
        <v>12883</v>
      </c>
      <c r="H13" s="15" t="s">
        <v>12884</v>
      </c>
      <c r="I13" s="15" t="s">
        <v>12885</v>
      </c>
      <c r="J13" s="16" t="s">
        <v>12886</v>
      </c>
      <c r="K13" s="15" t="s">
        <v>12887</v>
      </c>
      <c r="L13" s="15" t="s">
        <v>12888</v>
      </c>
      <c r="M13" s="15" t="s">
        <v>12889</v>
      </c>
      <c r="N13" s="15" t="s">
        <v>4999</v>
      </c>
      <c r="O13" s="15" t="s">
        <v>12890</v>
      </c>
      <c r="P13" s="15" t="s">
        <v>12891</v>
      </c>
      <c r="Q13" s="29">
        <f>COUNTIF('12_Offering_SubCap_Matrix'!$A$2:$A$69, A13)</f>
        <v>6</v>
      </c>
      <c r="R13" s="29">
        <f>COUNTIFS('12_Offering_SubCap_Matrix'!$A$2:$A$69, A13, '12_Offering_SubCap_Matrix'!$I$2:$I$69, "Active")</f>
        <v>6</v>
      </c>
      <c r="S13" s="48">
        <f t="shared" si="1"/>
        <v>1</v>
      </c>
      <c r="T13" s="29" t="str">
        <f t="shared" si="2"/>
        <v>Active</v>
      </c>
    </row>
    <row r="14" ht="165.0" customHeight="1">
      <c r="A14" s="14" t="s">
        <v>12892</v>
      </c>
      <c r="B14" s="14" t="s">
        <v>12893</v>
      </c>
      <c r="C14" s="14" t="s">
        <v>12855</v>
      </c>
      <c r="D14" s="14" t="s">
        <v>8670</v>
      </c>
      <c r="E14" s="14" t="s">
        <v>12856</v>
      </c>
      <c r="F14" s="14" t="s">
        <v>12894</v>
      </c>
      <c r="G14" s="14" t="s">
        <v>12895</v>
      </c>
      <c r="H14" s="14" t="s">
        <v>12896</v>
      </c>
      <c r="I14" s="14" t="s">
        <v>12897</v>
      </c>
      <c r="J14" s="17" t="s">
        <v>12898</v>
      </c>
      <c r="K14" s="14" t="s">
        <v>12899</v>
      </c>
      <c r="L14" s="14" t="s">
        <v>12900</v>
      </c>
      <c r="M14" s="14" t="s">
        <v>12901</v>
      </c>
      <c r="N14" s="14" t="s">
        <v>4999</v>
      </c>
      <c r="O14" s="14" t="s">
        <v>12902</v>
      </c>
      <c r="P14" s="14" t="s">
        <v>12903</v>
      </c>
      <c r="Q14" s="29">
        <f>COUNTIF('12_Offering_SubCap_Matrix'!$A$2:$A$69, A14)</f>
        <v>4</v>
      </c>
      <c r="R14" s="29">
        <f>COUNTIFS('12_Offering_SubCap_Matrix'!$A$2:$A$69, A14, '12_Offering_SubCap_Matrix'!$I$2:$I$69, "Active")</f>
        <v>4</v>
      </c>
      <c r="S14" s="48">
        <f t="shared" si="1"/>
        <v>1</v>
      </c>
      <c r="T14" s="29" t="str">
        <f t="shared" si="2"/>
        <v>Active</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T2:T14">
    <cfRule type="cellIs" dxfId="0" priority="1" operator="equal">
      <formula>"Active"</formula>
    </cfRule>
  </conditionalFormatting>
  <conditionalFormatting sqref="T2:T14">
    <cfRule type="cellIs" dxfId="1" priority="2" operator="equal">
      <formula>"Inactive"</formula>
    </cfRule>
  </conditionalFormatting>
  <conditionalFormatting sqref="T2:T14">
    <cfRule type="cellIs" dxfId="3" priority="3" operator="equal">
      <formula>"Partial"</formula>
    </cfRule>
  </conditionalFormatting>
  <conditionalFormatting sqref="S2:S14">
    <cfRule type="colorScale" priority="4">
      <colorScale>
        <cfvo type="formula" val="0"/>
        <cfvo type="formula" val="0.5"/>
        <cfvo type="formula" val="1"/>
        <color rgb="FFFFC7C7"/>
        <color rgb="FFFFCB99"/>
        <color rgb="FFB0EED3"/>
      </colorScale>
    </cfRule>
  </conditionalFormatting>
  <conditionalFormatting sqref="A2:P14">
    <cfRule type="expression" dxfId="2" priority="5" stopIfTrue="1">
      <formula>$T2="Inactive"</formula>
    </cfRule>
  </conditionalFormatting>
  <conditionalFormatting sqref="A2:P14">
    <cfRule type="expression" dxfId="4" priority="6">
      <formula>$T2="Partial"</formula>
    </cfRule>
  </conditionalFormatting>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30.0"/>
    <col customWidth="1" min="3" max="3" width="38.0"/>
    <col customWidth="1" min="4" max="4" width="75.0"/>
    <col customWidth="1" min="5" max="5" width="38.0"/>
    <col customWidth="1" min="6" max="6" width="16.0"/>
    <col customWidth="1" min="7" max="7" width="50.0"/>
    <col customWidth="1" min="8" max="8" width="22.0"/>
    <col customWidth="1" min="9" max="12" width="18.0"/>
    <col customWidth="1" min="13" max="26" width="8.71"/>
  </cols>
  <sheetData>
    <row r="1" ht="37.5" customHeight="1">
      <c r="A1" s="46" t="s">
        <v>40</v>
      </c>
      <c r="B1" s="46" t="s">
        <v>293</v>
      </c>
      <c r="C1" s="46" t="s">
        <v>12904</v>
      </c>
      <c r="D1" s="46" t="s">
        <v>296</v>
      </c>
      <c r="E1" s="46" t="s">
        <v>12905</v>
      </c>
      <c r="F1" s="46" t="s">
        <v>12906</v>
      </c>
      <c r="G1" s="46" t="s">
        <v>8007</v>
      </c>
      <c r="H1" s="46" t="s">
        <v>12734</v>
      </c>
      <c r="I1" s="27" t="s">
        <v>12735</v>
      </c>
      <c r="J1" s="27" t="s">
        <v>12736</v>
      </c>
      <c r="K1" s="27" t="s">
        <v>12737</v>
      </c>
      <c r="L1" s="27" t="s">
        <v>1488</v>
      </c>
    </row>
    <row r="2" ht="90.0" customHeight="1">
      <c r="A2" s="14" t="s">
        <v>12907</v>
      </c>
      <c r="B2" s="14" t="s">
        <v>12908</v>
      </c>
      <c r="C2" s="14" t="s">
        <v>12909</v>
      </c>
      <c r="D2" s="14" t="s">
        <v>12910</v>
      </c>
      <c r="E2" s="14" t="s">
        <v>12911</v>
      </c>
      <c r="F2" s="14" t="s">
        <v>12912</v>
      </c>
      <c r="G2" s="14" t="s">
        <v>8068</v>
      </c>
      <c r="H2" s="14" t="s">
        <v>12913</v>
      </c>
      <c r="I2" s="29">
        <f>COUNTIF('13_DataProduct_SubCap_Matrix'!$A$2:$A$30, A2)</f>
        <v>1</v>
      </c>
      <c r="J2" s="29">
        <f>COUNTIFS('13_DataProduct_SubCap_Matrix'!$A$2:$A$30, A2, '13_DataProduct_SubCap_Matrix'!$H$2:$H$30, "Active")</f>
        <v>1</v>
      </c>
      <c r="K2" s="48">
        <f t="shared" ref="K2:K37" si="1">IFERROR(J2/I2, "N/A")</f>
        <v>1</v>
      </c>
      <c r="L2" s="29" t="str">
        <f t="shared" ref="L2:L37" si="2">IF(I2=0, "No-Direct-Map", IF(J2=0, "Inactive", IF(J2=I2, "Active", "Partial")))</f>
        <v>Active</v>
      </c>
    </row>
    <row r="3" ht="90.0" customHeight="1">
      <c r="A3" s="15" t="s">
        <v>12914</v>
      </c>
      <c r="B3" s="15" t="s">
        <v>12908</v>
      </c>
      <c r="C3" s="15" t="s">
        <v>12915</v>
      </c>
      <c r="D3" s="15" t="s">
        <v>12916</v>
      </c>
      <c r="E3" s="15" t="s">
        <v>12917</v>
      </c>
      <c r="F3" s="15" t="s">
        <v>12912</v>
      </c>
      <c r="G3" s="15" t="s">
        <v>12918</v>
      </c>
      <c r="H3" s="15" t="s">
        <v>12919</v>
      </c>
      <c r="I3" s="29">
        <f>COUNTIF('13_DataProduct_SubCap_Matrix'!$A$2:$A$30, A3)</f>
        <v>0</v>
      </c>
      <c r="J3" s="29">
        <f>COUNTIFS('13_DataProduct_SubCap_Matrix'!$A$2:$A$30, A3, '13_DataProduct_SubCap_Matrix'!$H$2:$H$30, "Active")</f>
        <v>0</v>
      </c>
      <c r="K3" s="48" t="str">
        <f t="shared" si="1"/>
        <v>N/A</v>
      </c>
      <c r="L3" s="29" t="str">
        <f t="shared" si="2"/>
        <v>No-Direct-Map</v>
      </c>
    </row>
    <row r="4" ht="90.0" customHeight="1">
      <c r="A4" s="14" t="s">
        <v>12920</v>
      </c>
      <c r="B4" s="14" t="s">
        <v>12908</v>
      </c>
      <c r="C4" s="14" t="s">
        <v>12921</v>
      </c>
      <c r="D4" s="14" t="s">
        <v>12922</v>
      </c>
      <c r="E4" s="14" t="s">
        <v>12753</v>
      </c>
      <c r="F4" s="14" t="s">
        <v>12912</v>
      </c>
      <c r="G4" s="14" t="s">
        <v>12918</v>
      </c>
      <c r="H4" s="14" t="s">
        <v>12923</v>
      </c>
      <c r="I4" s="29">
        <f>COUNTIF('13_DataProduct_SubCap_Matrix'!$A$2:$A$30, A4)</f>
        <v>1</v>
      </c>
      <c r="J4" s="29">
        <f>COUNTIFS('13_DataProduct_SubCap_Matrix'!$A$2:$A$30, A4, '13_DataProduct_SubCap_Matrix'!$H$2:$H$30, "Active")</f>
        <v>1</v>
      </c>
      <c r="K4" s="48">
        <f t="shared" si="1"/>
        <v>1</v>
      </c>
      <c r="L4" s="29" t="str">
        <f t="shared" si="2"/>
        <v>Active</v>
      </c>
    </row>
    <row r="5" ht="90.0" customHeight="1">
      <c r="A5" s="15" t="s">
        <v>12924</v>
      </c>
      <c r="B5" s="15" t="s">
        <v>12908</v>
      </c>
      <c r="C5" s="15" t="s">
        <v>12925</v>
      </c>
      <c r="D5" s="15" t="s">
        <v>12926</v>
      </c>
      <c r="E5" s="15" t="s">
        <v>12765</v>
      </c>
      <c r="F5" s="15" t="s">
        <v>12912</v>
      </c>
      <c r="G5" s="15" t="s">
        <v>8304</v>
      </c>
      <c r="H5" s="15" t="s">
        <v>12927</v>
      </c>
      <c r="I5" s="29">
        <f>COUNTIF('13_DataProduct_SubCap_Matrix'!$A$2:$A$30, A5)</f>
        <v>1</v>
      </c>
      <c r="J5" s="29">
        <f>COUNTIFS('13_DataProduct_SubCap_Matrix'!$A$2:$A$30, A5, '13_DataProduct_SubCap_Matrix'!$H$2:$H$30, "Active")</f>
        <v>1</v>
      </c>
      <c r="K5" s="48">
        <f t="shared" si="1"/>
        <v>1</v>
      </c>
      <c r="L5" s="29" t="str">
        <f t="shared" si="2"/>
        <v>Active</v>
      </c>
    </row>
    <row r="6" ht="90.0" customHeight="1">
      <c r="A6" s="14" t="s">
        <v>12928</v>
      </c>
      <c r="B6" s="14" t="s">
        <v>12929</v>
      </c>
      <c r="C6" s="14" t="s">
        <v>12930</v>
      </c>
      <c r="D6" s="14" t="s">
        <v>12931</v>
      </c>
      <c r="E6" s="14" t="s">
        <v>12932</v>
      </c>
      <c r="F6" s="14" t="s">
        <v>12933</v>
      </c>
      <c r="G6" s="14" t="s">
        <v>8143</v>
      </c>
      <c r="H6" s="14" t="s">
        <v>12934</v>
      </c>
      <c r="I6" s="29">
        <f>COUNTIF('13_DataProduct_SubCap_Matrix'!$A$2:$A$30, A6)</f>
        <v>2</v>
      </c>
      <c r="J6" s="29">
        <f>COUNTIFS('13_DataProduct_SubCap_Matrix'!$A$2:$A$30, A6, '13_DataProduct_SubCap_Matrix'!$H$2:$H$30, "Active")</f>
        <v>2</v>
      </c>
      <c r="K6" s="48">
        <f t="shared" si="1"/>
        <v>1</v>
      </c>
      <c r="L6" s="29" t="str">
        <f t="shared" si="2"/>
        <v>Active</v>
      </c>
    </row>
    <row r="7" ht="90.0" customHeight="1">
      <c r="A7" s="15" t="s">
        <v>12935</v>
      </c>
      <c r="B7" s="15" t="s">
        <v>12929</v>
      </c>
      <c r="C7" s="15" t="s">
        <v>12936</v>
      </c>
      <c r="D7" s="15" t="s">
        <v>12937</v>
      </c>
      <c r="E7" s="15" t="s">
        <v>12765</v>
      </c>
      <c r="F7" s="15" t="s">
        <v>12933</v>
      </c>
      <c r="G7" s="15" t="s">
        <v>8260</v>
      </c>
      <c r="H7" s="15" t="s">
        <v>12938</v>
      </c>
      <c r="I7" s="29">
        <f>COUNTIF('13_DataProduct_SubCap_Matrix'!$A$2:$A$30, A7)</f>
        <v>1</v>
      </c>
      <c r="J7" s="29">
        <f>COUNTIFS('13_DataProduct_SubCap_Matrix'!$A$2:$A$30, A7, '13_DataProduct_SubCap_Matrix'!$H$2:$H$30, "Active")</f>
        <v>1</v>
      </c>
      <c r="K7" s="48">
        <f t="shared" si="1"/>
        <v>1</v>
      </c>
      <c r="L7" s="29" t="str">
        <f t="shared" si="2"/>
        <v>Active</v>
      </c>
    </row>
    <row r="8" ht="90.0" customHeight="1">
      <c r="A8" s="14" t="s">
        <v>12939</v>
      </c>
      <c r="B8" s="14" t="s">
        <v>12929</v>
      </c>
      <c r="C8" s="14" t="s">
        <v>12940</v>
      </c>
      <c r="D8" s="14" t="s">
        <v>12941</v>
      </c>
      <c r="E8" s="14" t="s">
        <v>12942</v>
      </c>
      <c r="F8" s="14" t="s">
        <v>12912</v>
      </c>
      <c r="G8" s="14" t="s">
        <v>12877</v>
      </c>
      <c r="H8" s="14" t="s">
        <v>12943</v>
      </c>
      <c r="I8" s="29">
        <f>COUNTIF('13_DataProduct_SubCap_Matrix'!$A$2:$A$30, A8)</f>
        <v>1</v>
      </c>
      <c r="J8" s="29">
        <f>COUNTIFS('13_DataProduct_SubCap_Matrix'!$A$2:$A$30, A8, '13_DataProduct_SubCap_Matrix'!$H$2:$H$30, "Active")</f>
        <v>1</v>
      </c>
      <c r="K8" s="48">
        <f t="shared" si="1"/>
        <v>1</v>
      </c>
      <c r="L8" s="29" t="str">
        <f t="shared" si="2"/>
        <v>Active</v>
      </c>
    </row>
    <row r="9" ht="90.0" customHeight="1">
      <c r="A9" s="15" t="s">
        <v>12944</v>
      </c>
      <c r="B9" s="15" t="s">
        <v>12929</v>
      </c>
      <c r="C9" s="15" t="s">
        <v>12945</v>
      </c>
      <c r="D9" s="15" t="s">
        <v>12946</v>
      </c>
      <c r="E9" s="15" t="s">
        <v>12947</v>
      </c>
      <c r="F9" s="15" t="s">
        <v>12912</v>
      </c>
      <c r="G9" s="15" t="s">
        <v>8426</v>
      </c>
      <c r="H9" s="15" t="s">
        <v>12948</v>
      </c>
      <c r="I9" s="29">
        <f>COUNTIF('13_DataProduct_SubCap_Matrix'!$A$2:$A$30, A9)</f>
        <v>1</v>
      </c>
      <c r="J9" s="29">
        <f>COUNTIFS('13_DataProduct_SubCap_Matrix'!$A$2:$A$30, A9, '13_DataProduct_SubCap_Matrix'!$H$2:$H$30, "Active")</f>
        <v>1</v>
      </c>
      <c r="K9" s="48">
        <f t="shared" si="1"/>
        <v>1</v>
      </c>
      <c r="L9" s="29" t="str">
        <f t="shared" si="2"/>
        <v>Active</v>
      </c>
    </row>
    <row r="10" ht="90.0" customHeight="1">
      <c r="A10" s="14" t="s">
        <v>12949</v>
      </c>
      <c r="B10" s="14" t="s">
        <v>12929</v>
      </c>
      <c r="C10" s="14" t="s">
        <v>12950</v>
      </c>
      <c r="D10" s="14" t="s">
        <v>12951</v>
      </c>
      <c r="E10" s="14" t="s">
        <v>12952</v>
      </c>
      <c r="F10" s="14" t="s">
        <v>12912</v>
      </c>
      <c r="G10" s="14" t="s">
        <v>12953</v>
      </c>
      <c r="H10" s="14" t="s">
        <v>12954</v>
      </c>
      <c r="I10" s="29">
        <f>COUNTIF('13_DataProduct_SubCap_Matrix'!$A$2:$A$30, A10)</f>
        <v>0</v>
      </c>
      <c r="J10" s="29">
        <f>COUNTIFS('13_DataProduct_SubCap_Matrix'!$A$2:$A$30, A10, '13_DataProduct_SubCap_Matrix'!$H$2:$H$30, "Active")</f>
        <v>0</v>
      </c>
      <c r="K10" s="48" t="str">
        <f t="shared" si="1"/>
        <v>N/A</v>
      </c>
      <c r="L10" s="29" t="str">
        <f t="shared" si="2"/>
        <v>No-Direct-Map</v>
      </c>
    </row>
    <row r="11" ht="90.0" customHeight="1">
      <c r="A11" s="15" t="s">
        <v>12955</v>
      </c>
      <c r="B11" s="15" t="s">
        <v>12929</v>
      </c>
      <c r="C11" s="15" t="s">
        <v>12956</v>
      </c>
      <c r="D11" s="15" t="s">
        <v>12957</v>
      </c>
      <c r="E11" s="15" t="s">
        <v>12958</v>
      </c>
      <c r="F11" s="15" t="s">
        <v>12912</v>
      </c>
      <c r="G11" s="15" t="s">
        <v>12959</v>
      </c>
      <c r="H11" s="15" t="s">
        <v>12960</v>
      </c>
      <c r="I11" s="29">
        <f>COUNTIF('13_DataProduct_SubCap_Matrix'!$A$2:$A$30, A11)</f>
        <v>2</v>
      </c>
      <c r="J11" s="29">
        <f>COUNTIFS('13_DataProduct_SubCap_Matrix'!$A$2:$A$30, A11, '13_DataProduct_SubCap_Matrix'!$H$2:$H$30, "Active")</f>
        <v>2</v>
      </c>
      <c r="K11" s="48">
        <f t="shared" si="1"/>
        <v>1</v>
      </c>
      <c r="L11" s="29" t="str">
        <f t="shared" si="2"/>
        <v>Active</v>
      </c>
    </row>
    <row r="12" ht="90.0" customHeight="1">
      <c r="A12" s="14" t="s">
        <v>12961</v>
      </c>
      <c r="B12" s="14" t="s">
        <v>12929</v>
      </c>
      <c r="C12" s="14" t="s">
        <v>12962</v>
      </c>
      <c r="D12" s="14" t="s">
        <v>12963</v>
      </c>
      <c r="E12" s="14" t="s">
        <v>12765</v>
      </c>
      <c r="F12" s="14" t="s">
        <v>12964</v>
      </c>
      <c r="G12" s="14" t="s">
        <v>8304</v>
      </c>
      <c r="H12" s="14" t="s">
        <v>12965</v>
      </c>
      <c r="I12" s="29">
        <f>COUNTIF('13_DataProduct_SubCap_Matrix'!$A$2:$A$30, A12)</f>
        <v>0</v>
      </c>
      <c r="J12" s="29">
        <f>COUNTIFS('13_DataProduct_SubCap_Matrix'!$A$2:$A$30, A12, '13_DataProduct_SubCap_Matrix'!$H$2:$H$30, "Active")</f>
        <v>0</v>
      </c>
      <c r="K12" s="48" t="str">
        <f t="shared" si="1"/>
        <v>N/A</v>
      </c>
      <c r="L12" s="29" t="str">
        <f t="shared" si="2"/>
        <v>No-Direct-Map</v>
      </c>
    </row>
    <row r="13" ht="90.0" customHeight="1">
      <c r="A13" s="15" t="s">
        <v>12966</v>
      </c>
      <c r="B13" s="15" t="s">
        <v>12967</v>
      </c>
      <c r="C13" s="15" t="s">
        <v>12968</v>
      </c>
      <c r="D13" s="15" t="s">
        <v>12969</v>
      </c>
      <c r="E13" s="15" t="s">
        <v>12970</v>
      </c>
      <c r="F13" s="15" t="s">
        <v>12912</v>
      </c>
      <c r="G13" s="15" t="s">
        <v>12971</v>
      </c>
      <c r="H13" s="15" t="s">
        <v>12972</v>
      </c>
      <c r="I13" s="29">
        <f>COUNTIF('13_DataProduct_SubCap_Matrix'!$A$2:$A$30, A13)</f>
        <v>0</v>
      </c>
      <c r="J13" s="29">
        <f>COUNTIFS('13_DataProduct_SubCap_Matrix'!$A$2:$A$30, A13, '13_DataProduct_SubCap_Matrix'!$H$2:$H$30, "Active")</f>
        <v>0</v>
      </c>
      <c r="K13" s="48" t="str">
        <f t="shared" si="1"/>
        <v>N/A</v>
      </c>
      <c r="L13" s="29" t="str">
        <f t="shared" si="2"/>
        <v>No-Direct-Map</v>
      </c>
    </row>
    <row r="14" ht="90.0" customHeight="1">
      <c r="A14" s="14" t="s">
        <v>12973</v>
      </c>
      <c r="B14" s="14" t="s">
        <v>12967</v>
      </c>
      <c r="C14" s="14" t="s">
        <v>12974</v>
      </c>
      <c r="D14" s="14" t="s">
        <v>12975</v>
      </c>
      <c r="E14" s="14" t="s">
        <v>12765</v>
      </c>
      <c r="F14" s="14" t="s">
        <v>12912</v>
      </c>
      <c r="G14" s="14" t="s">
        <v>4999</v>
      </c>
      <c r="H14" s="14" t="s">
        <v>12972</v>
      </c>
      <c r="I14" s="29">
        <f>COUNTIF('13_DataProduct_SubCap_Matrix'!$A$2:$A$30, A14)</f>
        <v>0</v>
      </c>
      <c r="J14" s="29">
        <f>COUNTIFS('13_DataProduct_SubCap_Matrix'!$A$2:$A$30, A14, '13_DataProduct_SubCap_Matrix'!$H$2:$H$30, "Active")</f>
        <v>0</v>
      </c>
      <c r="K14" s="48" t="str">
        <f t="shared" si="1"/>
        <v>N/A</v>
      </c>
      <c r="L14" s="29" t="str">
        <f t="shared" si="2"/>
        <v>No-Direct-Map</v>
      </c>
    </row>
    <row r="15" ht="90.0" customHeight="1">
      <c r="A15" s="15" t="s">
        <v>12976</v>
      </c>
      <c r="B15" s="15" t="s">
        <v>12967</v>
      </c>
      <c r="C15" s="15" t="s">
        <v>12977</v>
      </c>
      <c r="D15" s="15" t="s">
        <v>12978</v>
      </c>
      <c r="E15" s="15" t="s">
        <v>12753</v>
      </c>
      <c r="F15" s="15" t="s">
        <v>12912</v>
      </c>
      <c r="G15" s="15" t="s">
        <v>12979</v>
      </c>
      <c r="H15" s="15" t="s">
        <v>12972</v>
      </c>
      <c r="I15" s="29">
        <f>COUNTIF('13_DataProduct_SubCap_Matrix'!$A$2:$A$30, A15)</f>
        <v>0</v>
      </c>
      <c r="J15" s="29">
        <f>COUNTIFS('13_DataProduct_SubCap_Matrix'!$A$2:$A$30, A15, '13_DataProduct_SubCap_Matrix'!$H$2:$H$30, "Active")</f>
        <v>0</v>
      </c>
      <c r="K15" s="48" t="str">
        <f t="shared" si="1"/>
        <v>N/A</v>
      </c>
      <c r="L15" s="29" t="str">
        <f t="shared" si="2"/>
        <v>No-Direct-Map</v>
      </c>
    </row>
    <row r="16" ht="90.0" customHeight="1">
      <c r="A16" s="14" t="s">
        <v>12980</v>
      </c>
      <c r="B16" s="14" t="s">
        <v>12967</v>
      </c>
      <c r="C16" s="14" t="s">
        <v>12981</v>
      </c>
      <c r="D16" s="14" t="s">
        <v>12982</v>
      </c>
      <c r="E16" s="14" t="s">
        <v>12753</v>
      </c>
      <c r="F16" s="14" t="s">
        <v>12912</v>
      </c>
      <c r="G16" s="14" t="s">
        <v>12983</v>
      </c>
      <c r="H16" s="14" t="s">
        <v>12972</v>
      </c>
      <c r="I16" s="29">
        <f>COUNTIF('13_DataProduct_SubCap_Matrix'!$A$2:$A$30, A16)</f>
        <v>0</v>
      </c>
      <c r="J16" s="29">
        <f>COUNTIFS('13_DataProduct_SubCap_Matrix'!$A$2:$A$30, A16, '13_DataProduct_SubCap_Matrix'!$H$2:$H$30, "Active")</f>
        <v>0</v>
      </c>
      <c r="K16" s="48" t="str">
        <f t="shared" si="1"/>
        <v>N/A</v>
      </c>
      <c r="L16" s="29" t="str">
        <f t="shared" si="2"/>
        <v>No-Direct-Map</v>
      </c>
    </row>
    <row r="17" ht="90.0" customHeight="1">
      <c r="A17" s="15" t="s">
        <v>12984</v>
      </c>
      <c r="B17" s="15" t="s">
        <v>12967</v>
      </c>
      <c r="C17" s="15" t="s">
        <v>12985</v>
      </c>
      <c r="D17" s="15" t="s">
        <v>12986</v>
      </c>
      <c r="E17" s="15" t="s">
        <v>12987</v>
      </c>
      <c r="F17" s="15" t="s">
        <v>12912</v>
      </c>
      <c r="G17" s="15" t="s">
        <v>4999</v>
      </c>
      <c r="H17" s="15" t="s">
        <v>12972</v>
      </c>
      <c r="I17" s="29">
        <f>COUNTIF('13_DataProduct_SubCap_Matrix'!$A$2:$A$30, A17)</f>
        <v>1</v>
      </c>
      <c r="J17" s="29">
        <f>COUNTIFS('13_DataProduct_SubCap_Matrix'!$A$2:$A$30, A17, '13_DataProduct_SubCap_Matrix'!$H$2:$H$30, "Active")</f>
        <v>1</v>
      </c>
      <c r="K17" s="48">
        <f t="shared" si="1"/>
        <v>1</v>
      </c>
      <c r="L17" s="29" t="str">
        <f t="shared" si="2"/>
        <v>Active</v>
      </c>
    </row>
    <row r="18" ht="90.0" customHeight="1">
      <c r="A18" s="14" t="s">
        <v>12988</v>
      </c>
      <c r="B18" s="14" t="s">
        <v>12967</v>
      </c>
      <c r="C18" s="14" t="s">
        <v>12989</v>
      </c>
      <c r="D18" s="14" t="s">
        <v>12990</v>
      </c>
      <c r="E18" s="14" t="s">
        <v>12813</v>
      </c>
      <c r="F18" s="14" t="s">
        <v>12912</v>
      </c>
      <c r="G18" s="14" t="s">
        <v>8537</v>
      </c>
      <c r="H18" s="14" t="s">
        <v>12972</v>
      </c>
      <c r="I18" s="29">
        <f>COUNTIF('13_DataProduct_SubCap_Matrix'!$A$2:$A$30, A18)</f>
        <v>0</v>
      </c>
      <c r="J18" s="29">
        <f>COUNTIFS('13_DataProduct_SubCap_Matrix'!$A$2:$A$30, A18, '13_DataProduct_SubCap_Matrix'!$H$2:$H$30, "Active")</f>
        <v>0</v>
      </c>
      <c r="K18" s="48" t="str">
        <f t="shared" si="1"/>
        <v>N/A</v>
      </c>
      <c r="L18" s="29" t="str">
        <f t="shared" si="2"/>
        <v>No-Direct-Map</v>
      </c>
    </row>
    <row r="19" ht="90.0" customHeight="1">
      <c r="A19" s="15" t="s">
        <v>12991</v>
      </c>
      <c r="B19" s="15" t="s">
        <v>12992</v>
      </c>
      <c r="C19" s="15" t="s">
        <v>12993</v>
      </c>
      <c r="D19" s="15" t="s">
        <v>12994</v>
      </c>
      <c r="E19" s="15" t="s">
        <v>12995</v>
      </c>
      <c r="F19" s="15" t="s">
        <v>12964</v>
      </c>
      <c r="G19" s="15" t="s">
        <v>8345</v>
      </c>
      <c r="H19" s="15" t="s">
        <v>12972</v>
      </c>
      <c r="I19" s="29">
        <f>COUNTIF('13_DataProduct_SubCap_Matrix'!$A$2:$A$30, A19)</f>
        <v>0</v>
      </c>
      <c r="J19" s="29">
        <f>COUNTIFS('13_DataProduct_SubCap_Matrix'!$A$2:$A$30, A19, '13_DataProduct_SubCap_Matrix'!$H$2:$H$30, "Active")</f>
        <v>0</v>
      </c>
      <c r="K19" s="48" t="str">
        <f t="shared" si="1"/>
        <v>N/A</v>
      </c>
      <c r="L19" s="29" t="str">
        <f t="shared" si="2"/>
        <v>No-Direct-Map</v>
      </c>
    </row>
    <row r="20" ht="90.0" customHeight="1">
      <c r="A20" s="14" t="s">
        <v>12996</v>
      </c>
      <c r="B20" s="14" t="s">
        <v>12992</v>
      </c>
      <c r="C20" s="14" t="s">
        <v>12997</v>
      </c>
      <c r="D20" s="14" t="s">
        <v>12998</v>
      </c>
      <c r="E20" s="14" t="s">
        <v>12813</v>
      </c>
      <c r="F20" s="14" t="s">
        <v>12964</v>
      </c>
      <c r="G20" s="14" t="s">
        <v>12999</v>
      </c>
      <c r="H20" s="14" t="s">
        <v>12972</v>
      </c>
      <c r="I20" s="29">
        <f>COUNTIF('13_DataProduct_SubCap_Matrix'!$A$2:$A$30, A20)</f>
        <v>0</v>
      </c>
      <c r="J20" s="29">
        <f>COUNTIFS('13_DataProduct_SubCap_Matrix'!$A$2:$A$30, A20, '13_DataProduct_SubCap_Matrix'!$H$2:$H$30, "Active")</f>
        <v>0</v>
      </c>
      <c r="K20" s="48" t="str">
        <f t="shared" si="1"/>
        <v>N/A</v>
      </c>
      <c r="L20" s="29" t="str">
        <f t="shared" si="2"/>
        <v>No-Direct-Map</v>
      </c>
    </row>
    <row r="21" ht="90.0" customHeight="1">
      <c r="A21" s="15" t="s">
        <v>13000</v>
      </c>
      <c r="B21" s="15" t="s">
        <v>12992</v>
      </c>
      <c r="C21" s="15" t="s">
        <v>13001</v>
      </c>
      <c r="D21" s="15" t="s">
        <v>13002</v>
      </c>
      <c r="E21" s="15" t="s">
        <v>12813</v>
      </c>
      <c r="F21" s="15" t="s">
        <v>12964</v>
      </c>
      <c r="G21" s="15" t="s">
        <v>13003</v>
      </c>
      <c r="H21" s="15" t="s">
        <v>12972</v>
      </c>
      <c r="I21" s="29">
        <f>COUNTIF('13_DataProduct_SubCap_Matrix'!$A$2:$A$30, A21)</f>
        <v>0</v>
      </c>
      <c r="J21" s="29">
        <f>COUNTIFS('13_DataProduct_SubCap_Matrix'!$A$2:$A$30, A21, '13_DataProduct_SubCap_Matrix'!$H$2:$H$30, "Active")</f>
        <v>0</v>
      </c>
      <c r="K21" s="48" t="str">
        <f t="shared" si="1"/>
        <v>N/A</v>
      </c>
      <c r="L21" s="29" t="str">
        <f t="shared" si="2"/>
        <v>No-Direct-Map</v>
      </c>
    </row>
    <row r="22" ht="90.0" customHeight="1">
      <c r="A22" s="14" t="s">
        <v>13004</v>
      </c>
      <c r="B22" s="14" t="s">
        <v>13005</v>
      </c>
      <c r="C22" s="14" t="s">
        <v>13006</v>
      </c>
      <c r="D22" s="14" t="s">
        <v>13007</v>
      </c>
      <c r="E22" s="14" t="s">
        <v>12789</v>
      </c>
      <c r="F22" s="14" t="s">
        <v>12912</v>
      </c>
      <c r="G22" s="14" t="s">
        <v>12798</v>
      </c>
      <c r="H22" s="14" t="s">
        <v>12972</v>
      </c>
      <c r="I22" s="29">
        <f>COUNTIF('13_DataProduct_SubCap_Matrix'!$A$2:$A$30, A22)</f>
        <v>2</v>
      </c>
      <c r="J22" s="29">
        <f>COUNTIFS('13_DataProduct_SubCap_Matrix'!$A$2:$A$30, A22, '13_DataProduct_SubCap_Matrix'!$H$2:$H$30, "Active")</f>
        <v>2</v>
      </c>
      <c r="K22" s="48">
        <f t="shared" si="1"/>
        <v>1</v>
      </c>
      <c r="L22" s="29" t="str">
        <f t="shared" si="2"/>
        <v>Active</v>
      </c>
    </row>
    <row r="23" ht="90.0" customHeight="1">
      <c r="A23" s="15" t="s">
        <v>13008</v>
      </c>
      <c r="B23" s="15" t="s">
        <v>13005</v>
      </c>
      <c r="C23" s="15" t="s">
        <v>13009</v>
      </c>
      <c r="D23" s="15" t="s">
        <v>13010</v>
      </c>
      <c r="E23" s="15" t="s">
        <v>12789</v>
      </c>
      <c r="F23" s="15" t="s">
        <v>12912</v>
      </c>
      <c r="G23" s="15" t="s">
        <v>12240</v>
      </c>
      <c r="H23" s="15" t="s">
        <v>12972</v>
      </c>
      <c r="I23" s="29">
        <f>COUNTIF('13_DataProduct_SubCap_Matrix'!$A$2:$A$30, A23)</f>
        <v>1</v>
      </c>
      <c r="J23" s="29">
        <f>COUNTIFS('13_DataProduct_SubCap_Matrix'!$A$2:$A$30, A23, '13_DataProduct_SubCap_Matrix'!$H$2:$H$30, "Active")</f>
        <v>1</v>
      </c>
      <c r="K23" s="48">
        <f t="shared" si="1"/>
        <v>1</v>
      </c>
      <c r="L23" s="29" t="str">
        <f t="shared" si="2"/>
        <v>Active</v>
      </c>
    </row>
    <row r="24" ht="90.0" customHeight="1">
      <c r="A24" s="14" t="s">
        <v>13011</v>
      </c>
      <c r="B24" s="14" t="s">
        <v>13005</v>
      </c>
      <c r="C24" s="14" t="s">
        <v>13012</v>
      </c>
      <c r="D24" s="14" t="s">
        <v>13013</v>
      </c>
      <c r="E24" s="14" t="s">
        <v>13014</v>
      </c>
      <c r="F24" s="14" t="s">
        <v>12912</v>
      </c>
      <c r="G24" s="14" t="s">
        <v>8068</v>
      </c>
      <c r="H24" s="14" t="s">
        <v>12972</v>
      </c>
      <c r="I24" s="29">
        <f>COUNTIF('13_DataProduct_SubCap_Matrix'!$A$2:$A$30, A24)</f>
        <v>2</v>
      </c>
      <c r="J24" s="29">
        <f>COUNTIFS('13_DataProduct_SubCap_Matrix'!$A$2:$A$30, A24, '13_DataProduct_SubCap_Matrix'!$H$2:$H$30, "Active")</f>
        <v>2</v>
      </c>
      <c r="K24" s="48">
        <f t="shared" si="1"/>
        <v>1</v>
      </c>
      <c r="L24" s="29" t="str">
        <f t="shared" si="2"/>
        <v>Active</v>
      </c>
    </row>
    <row r="25" ht="90.0" customHeight="1">
      <c r="A25" s="15" t="s">
        <v>13015</v>
      </c>
      <c r="B25" s="15" t="s">
        <v>13005</v>
      </c>
      <c r="C25" s="15" t="s">
        <v>13016</v>
      </c>
      <c r="D25" s="15" t="s">
        <v>13017</v>
      </c>
      <c r="E25" s="15" t="s">
        <v>12789</v>
      </c>
      <c r="F25" s="15" t="s">
        <v>12912</v>
      </c>
      <c r="G25" s="15" t="s">
        <v>12877</v>
      </c>
      <c r="H25" s="15" t="s">
        <v>12972</v>
      </c>
      <c r="I25" s="29">
        <f>COUNTIF('13_DataProduct_SubCap_Matrix'!$A$2:$A$30, A25)</f>
        <v>0</v>
      </c>
      <c r="J25" s="29">
        <f>COUNTIFS('13_DataProduct_SubCap_Matrix'!$A$2:$A$30, A25, '13_DataProduct_SubCap_Matrix'!$H$2:$H$30, "Active")</f>
        <v>0</v>
      </c>
      <c r="K25" s="48" t="str">
        <f t="shared" si="1"/>
        <v>N/A</v>
      </c>
      <c r="L25" s="29" t="str">
        <f t="shared" si="2"/>
        <v>No-Direct-Map</v>
      </c>
    </row>
    <row r="26" ht="90.0" customHeight="1">
      <c r="A26" s="14" t="s">
        <v>13018</v>
      </c>
      <c r="B26" s="14" t="s">
        <v>13019</v>
      </c>
      <c r="C26" s="14" t="s">
        <v>13020</v>
      </c>
      <c r="D26" s="14" t="s">
        <v>13021</v>
      </c>
      <c r="E26" s="14" t="s">
        <v>12801</v>
      </c>
      <c r="F26" s="14" t="s">
        <v>12964</v>
      </c>
      <c r="G26" s="14" t="s">
        <v>8606</v>
      </c>
      <c r="H26" s="14" t="s">
        <v>12972</v>
      </c>
      <c r="I26" s="29">
        <f>COUNTIF('13_DataProduct_SubCap_Matrix'!$A$2:$A$30, A26)</f>
        <v>1</v>
      </c>
      <c r="J26" s="29">
        <f>COUNTIFS('13_DataProduct_SubCap_Matrix'!$A$2:$A$30, A26, '13_DataProduct_SubCap_Matrix'!$H$2:$H$30, "Active")</f>
        <v>1</v>
      </c>
      <c r="K26" s="48">
        <f t="shared" si="1"/>
        <v>1</v>
      </c>
      <c r="L26" s="29" t="str">
        <f t="shared" si="2"/>
        <v>Active</v>
      </c>
    </row>
    <row r="27" ht="90.0" customHeight="1">
      <c r="A27" s="15" t="s">
        <v>13022</v>
      </c>
      <c r="B27" s="15" t="s">
        <v>13019</v>
      </c>
      <c r="C27" s="15" t="s">
        <v>13023</v>
      </c>
      <c r="D27" s="15" t="s">
        <v>13024</v>
      </c>
      <c r="E27" s="15" t="s">
        <v>12813</v>
      </c>
      <c r="F27" s="15" t="s">
        <v>12964</v>
      </c>
      <c r="G27" s="15" t="s">
        <v>12823</v>
      </c>
      <c r="H27" s="15" t="s">
        <v>12972</v>
      </c>
      <c r="I27" s="29">
        <f>COUNTIF('13_DataProduct_SubCap_Matrix'!$A$2:$A$30, A27)</f>
        <v>0</v>
      </c>
      <c r="J27" s="29">
        <f>COUNTIFS('13_DataProduct_SubCap_Matrix'!$A$2:$A$30, A27, '13_DataProduct_SubCap_Matrix'!$H$2:$H$30, "Active")</f>
        <v>0</v>
      </c>
      <c r="K27" s="48" t="str">
        <f t="shared" si="1"/>
        <v>N/A</v>
      </c>
      <c r="L27" s="29" t="str">
        <f t="shared" si="2"/>
        <v>No-Direct-Map</v>
      </c>
    </row>
    <row r="28" ht="90.0" customHeight="1">
      <c r="A28" s="14" t="s">
        <v>13025</v>
      </c>
      <c r="B28" s="14" t="s">
        <v>13019</v>
      </c>
      <c r="C28" s="14" t="s">
        <v>13026</v>
      </c>
      <c r="D28" s="14" t="s">
        <v>13027</v>
      </c>
      <c r="E28" s="14" t="s">
        <v>12789</v>
      </c>
      <c r="F28" s="14" t="s">
        <v>12912</v>
      </c>
      <c r="G28" s="14" t="s">
        <v>12798</v>
      </c>
      <c r="H28" s="14" t="s">
        <v>12972</v>
      </c>
      <c r="I28" s="29">
        <f>COUNTIF('13_DataProduct_SubCap_Matrix'!$A$2:$A$30, A28)</f>
        <v>2</v>
      </c>
      <c r="J28" s="29">
        <f>COUNTIFS('13_DataProduct_SubCap_Matrix'!$A$2:$A$30, A28, '13_DataProduct_SubCap_Matrix'!$H$2:$H$30, "Active")</f>
        <v>2</v>
      </c>
      <c r="K28" s="48">
        <f t="shared" si="1"/>
        <v>1</v>
      </c>
      <c r="L28" s="29" t="str">
        <f t="shared" si="2"/>
        <v>Active</v>
      </c>
    </row>
    <row r="29" ht="90.0" customHeight="1">
      <c r="A29" s="15" t="s">
        <v>13028</v>
      </c>
      <c r="B29" s="15" t="s">
        <v>13019</v>
      </c>
      <c r="C29" s="15" t="s">
        <v>13029</v>
      </c>
      <c r="D29" s="15" t="s">
        <v>13030</v>
      </c>
      <c r="E29" s="15" t="s">
        <v>12753</v>
      </c>
      <c r="F29" s="15" t="s">
        <v>12964</v>
      </c>
      <c r="G29" s="15" t="s">
        <v>13031</v>
      </c>
      <c r="H29" s="15" t="s">
        <v>12972</v>
      </c>
      <c r="I29" s="29">
        <f>COUNTIF('13_DataProduct_SubCap_Matrix'!$A$2:$A$30, A29)</f>
        <v>1</v>
      </c>
      <c r="J29" s="29">
        <f>COUNTIFS('13_DataProduct_SubCap_Matrix'!$A$2:$A$30, A29, '13_DataProduct_SubCap_Matrix'!$H$2:$H$30, "Active")</f>
        <v>1</v>
      </c>
      <c r="K29" s="48">
        <f t="shared" si="1"/>
        <v>1</v>
      </c>
      <c r="L29" s="29" t="str">
        <f t="shared" si="2"/>
        <v>Active</v>
      </c>
    </row>
    <row r="30" ht="90.0" customHeight="1">
      <c r="A30" s="14" t="s">
        <v>13032</v>
      </c>
      <c r="B30" s="14" t="s">
        <v>13019</v>
      </c>
      <c r="C30" s="14" t="s">
        <v>13033</v>
      </c>
      <c r="D30" s="14" t="s">
        <v>13034</v>
      </c>
      <c r="E30" s="14" t="s">
        <v>12765</v>
      </c>
      <c r="F30" s="14" t="s">
        <v>12964</v>
      </c>
      <c r="G30" s="14" t="s">
        <v>8345</v>
      </c>
      <c r="H30" s="14" t="s">
        <v>12972</v>
      </c>
      <c r="I30" s="29">
        <f>COUNTIF('13_DataProduct_SubCap_Matrix'!$A$2:$A$30, A30)</f>
        <v>2</v>
      </c>
      <c r="J30" s="29">
        <f>COUNTIFS('13_DataProduct_SubCap_Matrix'!$A$2:$A$30, A30, '13_DataProduct_SubCap_Matrix'!$H$2:$H$30, "Active")</f>
        <v>2</v>
      </c>
      <c r="K30" s="48">
        <f t="shared" si="1"/>
        <v>1</v>
      </c>
      <c r="L30" s="29" t="str">
        <f t="shared" si="2"/>
        <v>Active</v>
      </c>
    </row>
    <row r="31" ht="90.0" customHeight="1">
      <c r="A31" s="15" t="s">
        <v>13035</v>
      </c>
      <c r="B31" s="15" t="s">
        <v>13019</v>
      </c>
      <c r="C31" s="15" t="s">
        <v>13036</v>
      </c>
      <c r="D31" s="15" t="s">
        <v>13037</v>
      </c>
      <c r="E31" s="15" t="s">
        <v>12789</v>
      </c>
      <c r="F31" s="15" t="s">
        <v>12912</v>
      </c>
      <c r="G31" s="15" t="s">
        <v>13038</v>
      </c>
      <c r="H31" s="15" t="s">
        <v>12972</v>
      </c>
      <c r="I31" s="29">
        <f>COUNTIF('13_DataProduct_SubCap_Matrix'!$A$2:$A$30, A31)</f>
        <v>1</v>
      </c>
      <c r="J31" s="29">
        <f>COUNTIFS('13_DataProduct_SubCap_Matrix'!$A$2:$A$30, A31, '13_DataProduct_SubCap_Matrix'!$H$2:$H$30, "Active")</f>
        <v>1</v>
      </c>
      <c r="K31" s="48">
        <f t="shared" si="1"/>
        <v>1</v>
      </c>
      <c r="L31" s="29" t="str">
        <f t="shared" si="2"/>
        <v>Active</v>
      </c>
    </row>
    <row r="32" ht="90.0" customHeight="1">
      <c r="A32" s="14" t="s">
        <v>13039</v>
      </c>
      <c r="B32" s="14" t="s">
        <v>13019</v>
      </c>
      <c r="C32" s="14" t="s">
        <v>13040</v>
      </c>
      <c r="D32" s="14" t="s">
        <v>13041</v>
      </c>
      <c r="E32" s="14" t="s">
        <v>12753</v>
      </c>
      <c r="F32" s="14" t="s">
        <v>12964</v>
      </c>
      <c r="G32" s="14" t="s">
        <v>8023</v>
      </c>
      <c r="H32" s="14" t="s">
        <v>12972</v>
      </c>
      <c r="I32" s="29">
        <f>COUNTIF('13_DataProduct_SubCap_Matrix'!$A$2:$A$30, A32)</f>
        <v>0</v>
      </c>
      <c r="J32" s="29">
        <f>COUNTIFS('13_DataProduct_SubCap_Matrix'!$A$2:$A$30, A32, '13_DataProduct_SubCap_Matrix'!$H$2:$H$30, "Active")</f>
        <v>0</v>
      </c>
      <c r="K32" s="48" t="str">
        <f t="shared" si="1"/>
        <v>N/A</v>
      </c>
      <c r="L32" s="29" t="str">
        <f t="shared" si="2"/>
        <v>No-Direct-Map</v>
      </c>
    </row>
    <row r="33" ht="90.0" customHeight="1">
      <c r="A33" s="15" t="s">
        <v>13042</v>
      </c>
      <c r="B33" s="15" t="s">
        <v>13019</v>
      </c>
      <c r="C33" s="15" t="s">
        <v>13043</v>
      </c>
      <c r="D33" s="15" t="s">
        <v>13044</v>
      </c>
      <c r="E33" s="15" t="s">
        <v>12753</v>
      </c>
      <c r="F33" s="15" t="s">
        <v>12964</v>
      </c>
      <c r="G33" s="15" t="s">
        <v>12979</v>
      </c>
      <c r="H33" s="15" t="s">
        <v>12972</v>
      </c>
      <c r="I33" s="29">
        <f>COUNTIF('13_DataProduct_SubCap_Matrix'!$A$2:$A$30, A33)</f>
        <v>0</v>
      </c>
      <c r="J33" s="29">
        <f>COUNTIFS('13_DataProduct_SubCap_Matrix'!$A$2:$A$30, A33, '13_DataProduct_SubCap_Matrix'!$H$2:$H$30, "Active")</f>
        <v>0</v>
      </c>
      <c r="K33" s="48" t="str">
        <f t="shared" si="1"/>
        <v>N/A</v>
      </c>
      <c r="L33" s="29" t="str">
        <f t="shared" si="2"/>
        <v>No-Direct-Map</v>
      </c>
    </row>
    <row r="34" ht="90.0" customHeight="1">
      <c r="A34" s="14" t="s">
        <v>13045</v>
      </c>
      <c r="B34" s="14" t="s">
        <v>13019</v>
      </c>
      <c r="C34" s="14" t="s">
        <v>13046</v>
      </c>
      <c r="D34" s="14" t="s">
        <v>13047</v>
      </c>
      <c r="E34" s="14" t="s">
        <v>12765</v>
      </c>
      <c r="F34" s="14" t="s">
        <v>12964</v>
      </c>
      <c r="G34" s="14" t="s">
        <v>8304</v>
      </c>
      <c r="H34" s="14" t="s">
        <v>12972</v>
      </c>
      <c r="I34" s="29">
        <f>COUNTIF('13_DataProduct_SubCap_Matrix'!$A$2:$A$30, A34)</f>
        <v>0</v>
      </c>
      <c r="J34" s="29">
        <f>COUNTIFS('13_DataProduct_SubCap_Matrix'!$A$2:$A$30, A34, '13_DataProduct_SubCap_Matrix'!$H$2:$H$30, "Active")</f>
        <v>0</v>
      </c>
      <c r="K34" s="48" t="str">
        <f t="shared" si="1"/>
        <v>N/A</v>
      </c>
      <c r="L34" s="29" t="str">
        <f t="shared" si="2"/>
        <v>No-Direct-Map</v>
      </c>
    </row>
    <row r="35" ht="90.0" customHeight="1">
      <c r="A35" s="15" t="s">
        <v>13048</v>
      </c>
      <c r="B35" s="15" t="s">
        <v>13049</v>
      </c>
      <c r="C35" s="15" t="s">
        <v>13050</v>
      </c>
      <c r="D35" s="15" t="s">
        <v>13051</v>
      </c>
      <c r="E35" s="15" t="s">
        <v>12738</v>
      </c>
      <c r="F35" s="15" t="s">
        <v>12912</v>
      </c>
      <c r="G35" s="15" t="s">
        <v>13052</v>
      </c>
      <c r="H35" s="15" t="s">
        <v>12972</v>
      </c>
      <c r="I35" s="29">
        <f>COUNTIF('13_DataProduct_SubCap_Matrix'!$A$2:$A$30, A35)</f>
        <v>1</v>
      </c>
      <c r="J35" s="29">
        <f>COUNTIFS('13_DataProduct_SubCap_Matrix'!$A$2:$A$30, A35, '13_DataProduct_SubCap_Matrix'!$H$2:$H$30, "Active")</f>
        <v>1</v>
      </c>
      <c r="K35" s="48">
        <f t="shared" si="1"/>
        <v>1</v>
      </c>
      <c r="L35" s="29" t="str">
        <f t="shared" si="2"/>
        <v>Active</v>
      </c>
    </row>
    <row r="36" ht="90.0" customHeight="1">
      <c r="A36" s="14" t="s">
        <v>13053</v>
      </c>
      <c r="B36" s="14" t="s">
        <v>13049</v>
      </c>
      <c r="C36" s="14" t="s">
        <v>13054</v>
      </c>
      <c r="D36" s="14" t="s">
        <v>13055</v>
      </c>
      <c r="E36" s="14" t="s">
        <v>12826</v>
      </c>
      <c r="F36" s="14" t="s">
        <v>12912</v>
      </c>
      <c r="G36" s="14" t="s">
        <v>13056</v>
      </c>
      <c r="H36" s="14" t="s">
        <v>12972</v>
      </c>
      <c r="I36" s="29">
        <f>COUNTIF('13_DataProduct_SubCap_Matrix'!$A$2:$A$30, A36)</f>
        <v>2</v>
      </c>
      <c r="J36" s="29">
        <f>COUNTIFS('13_DataProduct_SubCap_Matrix'!$A$2:$A$30, A36, '13_DataProduct_SubCap_Matrix'!$H$2:$H$30, "Active")</f>
        <v>2</v>
      </c>
      <c r="K36" s="48">
        <f t="shared" si="1"/>
        <v>1</v>
      </c>
      <c r="L36" s="29" t="str">
        <f t="shared" si="2"/>
        <v>Active</v>
      </c>
    </row>
    <row r="37" ht="90.0" customHeight="1">
      <c r="A37" s="15" t="s">
        <v>13057</v>
      </c>
      <c r="B37" s="15" t="s">
        <v>13049</v>
      </c>
      <c r="C37" s="15" t="s">
        <v>674</v>
      </c>
      <c r="D37" s="15" t="s">
        <v>13058</v>
      </c>
      <c r="E37" s="15" t="s">
        <v>12738</v>
      </c>
      <c r="F37" s="15" t="s">
        <v>12912</v>
      </c>
      <c r="G37" s="15" t="s">
        <v>13052</v>
      </c>
      <c r="H37" s="15" t="s">
        <v>12972</v>
      </c>
      <c r="I37" s="29">
        <f>COUNTIF('13_DataProduct_SubCap_Matrix'!$A$2:$A$30, A37)</f>
        <v>3</v>
      </c>
      <c r="J37" s="29">
        <f>COUNTIFS('13_DataProduct_SubCap_Matrix'!$A$2:$A$30, A37, '13_DataProduct_SubCap_Matrix'!$H$2:$H$30, "Active")</f>
        <v>3</v>
      </c>
      <c r="K37" s="48">
        <f t="shared" si="1"/>
        <v>1</v>
      </c>
      <c r="L37" s="29" t="str">
        <f t="shared" si="2"/>
        <v>Active</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L37">
    <cfRule type="cellIs" dxfId="0" priority="1" operator="equal">
      <formula>"Active"</formula>
    </cfRule>
  </conditionalFormatting>
  <conditionalFormatting sqref="L2:L37">
    <cfRule type="cellIs" dxfId="1" priority="2" operator="equal">
      <formula>"Inactive"</formula>
    </cfRule>
  </conditionalFormatting>
  <conditionalFormatting sqref="L2:L37">
    <cfRule type="cellIs" dxfId="3" priority="3" operator="equal">
      <formula>"Partial"</formula>
    </cfRule>
  </conditionalFormatting>
  <conditionalFormatting sqref="L2:L37">
    <cfRule type="cellIs" dxfId="5" priority="4" operator="equal">
      <formula>"No-Direct-Map"</formula>
    </cfRule>
  </conditionalFormatting>
  <conditionalFormatting sqref="A2:H37">
    <cfRule type="expression" dxfId="2" priority="5" stopIfTrue="1">
      <formula>$L2="Inactive"</formula>
    </cfRule>
  </conditionalFormatting>
  <conditionalFormatting sqref="A2:H37">
    <cfRule type="expression" dxfId="4" priority="6">
      <formula>$L2="Partial"</formula>
    </cfRule>
  </conditionalFormatting>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0"/>
    <col customWidth="1" min="2" max="2" width="38.0"/>
    <col customWidth="1" min="3" max="3" width="14.0"/>
    <col customWidth="1" min="4" max="4" width="30.0"/>
    <col customWidth="1" min="5" max="5" width="80.0"/>
    <col customWidth="1" min="6" max="6" width="55.0"/>
    <col customWidth="1" min="7" max="8" width="50.0"/>
    <col customWidth="1" min="9" max="9" width="18.0"/>
    <col customWidth="1" min="10" max="26" width="8.71"/>
  </cols>
  <sheetData>
    <row r="1" ht="49.5" customHeight="1">
      <c r="A1" s="46" t="s">
        <v>36</v>
      </c>
      <c r="B1" s="46" t="s">
        <v>12724</v>
      </c>
      <c r="C1" s="46" t="s">
        <v>24</v>
      </c>
      <c r="D1" s="46" t="s">
        <v>295</v>
      </c>
      <c r="E1" s="47" t="s">
        <v>13059</v>
      </c>
      <c r="F1" s="46" t="s">
        <v>13060</v>
      </c>
      <c r="G1" s="46" t="s">
        <v>13061</v>
      </c>
      <c r="H1" s="46" t="s">
        <v>8007</v>
      </c>
      <c r="I1" s="27" t="s">
        <v>1488</v>
      </c>
    </row>
    <row r="2" ht="99.75" customHeight="1">
      <c r="A2" s="14" t="s">
        <v>12777</v>
      </c>
      <c r="B2" s="14" t="s">
        <v>12778</v>
      </c>
      <c r="C2" s="14" t="s">
        <v>450</v>
      </c>
      <c r="D2" s="14" t="s">
        <v>451</v>
      </c>
      <c r="E2" s="14" t="s">
        <v>13062</v>
      </c>
      <c r="F2" s="14" t="s">
        <v>13063</v>
      </c>
      <c r="G2" s="14" t="s">
        <v>13064</v>
      </c>
      <c r="H2" s="14" t="s">
        <v>8676</v>
      </c>
      <c r="I2" s="29" t="str">
        <f t="array" ref="I2">IFERROR(XLOOKUP(C2, '2_Capability_Map'!$C$2:$C$200, '2_Capability_Map'!$M$2:$M$200, "Active"), "Active")</f>
        <v>Active</v>
      </c>
    </row>
    <row r="3" ht="99.75" customHeight="1">
      <c r="A3" s="15" t="s">
        <v>12777</v>
      </c>
      <c r="B3" s="15" t="s">
        <v>12778</v>
      </c>
      <c r="C3" s="15" t="s">
        <v>577</v>
      </c>
      <c r="D3" s="15" t="s">
        <v>578</v>
      </c>
      <c r="E3" s="16" t="s">
        <v>13065</v>
      </c>
      <c r="F3" s="15" t="s">
        <v>13066</v>
      </c>
      <c r="G3" s="15" t="s">
        <v>13067</v>
      </c>
      <c r="H3" s="15" t="s">
        <v>8038</v>
      </c>
      <c r="I3" s="29" t="str">
        <f t="array" ref="I3">IFERROR(XLOOKUP(C3, '2_Capability_Map'!$C$2:$C$200, '2_Capability_Map'!$M$2:$M$200, "Active"), "Active")</f>
        <v>Active</v>
      </c>
    </row>
    <row r="4" ht="99.75" customHeight="1">
      <c r="A4" s="14" t="s">
        <v>12777</v>
      </c>
      <c r="B4" s="14" t="s">
        <v>12778</v>
      </c>
      <c r="C4" s="14" t="s">
        <v>667</v>
      </c>
      <c r="D4" s="14" t="s">
        <v>668</v>
      </c>
      <c r="E4" s="17" t="s">
        <v>13068</v>
      </c>
      <c r="F4" s="14" t="s">
        <v>13069</v>
      </c>
      <c r="G4" s="14" t="s">
        <v>13070</v>
      </c>
      <c r="H4" s="14" t="s">
        <v>8038</v>
      </c>
      <c r="I4" s="29" t="str">
        <f t="array" ref="I4">IFERROR(XLOOKUP(C4, '2_Capability_Map'!$C$2:$C$200, '2_Capability_Map'!$M$2:$M$200, "Active"), "Active")</f>
        <v>Active</v>
      </c>
    </row>
    <row r="5" ht="99.75" customHeight="1">
      <c r="A5" s="15" t="s">
        <v>12777</v>
      </c>
      <c r="B5" s="15" t="s">
        <v>12778</v>
      </c>
      <c r="C5" s="15" t="s">
        <v>1017</v>
      </c>
      <c r="D5" s="15" t="s">
        <v>1018</v>
      </c>
      <c r="E5" s="16" t="s">
        <v>13071</v>
      </c>
      <c r="F5" s="15" t="s">
        <v>13072</v>
      </c>
      <c r="G5" s="15" t="s">
        <v>13073</v>
      </c>
      <c r="H5" s="15" t="s">
        <v>8676</v>
      </c>
      <c r="I5" s="29" t="str">
        <f t="array" ref="I5">IFERROR(XLOOKUP(C5, '2_Capability_Map'!$C$2:$C$200, '2_Capability_Map'!$M$2:$M$200, "Active"), "Active")</f>
        <v>Active</v>
      </c>
    </row>
    <row r="6" ht="99.75" customHeight="1">
      <c r="A6" s="14" t="s">
        <v>12777</v>
      </c>
      <c r="B6" s="14" t="s">
        <v>12778</v>
      </c>
      <c r="C6" s="14" t="s">
        <v>1025</v>
      </c>
      <c r="D6" s="14" t="s">
        <v>1026</v>
      </c>
      <c r="E6" s="17" t="s">
        <v>13074</v>
      </c>
      <c r="F6" s="14" t="s">
        <v>13075</v>
      </c>
      <c r="G6" s="14" t="s">
        <v>13076</v>
      </c>
      <c r="H6" s="14" t="s">
        <v>11477</v>
      </c>
      <c r="I6" s="29" t="str">
        <f t="array" ref="I6">IFERROR(XLOOKUP(C6, '2_Capability_Map'!$C$2:$C$200, '2_Capability_Map'!$M$2:$M$200, "Active"), "Active")</f>
        <v>Active</v>
      </c>
    </row>
    <row r="7" ht="99.75" customHeight="1">
      <c r="A7" s="15" t="s">
        <v>12777</v>
      </c>
      <c r="B7" s="15" t="s">
        <v>12778</v>
      </c>
      <c r="C7" s="15" t="s">
        <v>1030</v>
      </c>
      <c r="D7" s="15" t="s">
        <v>1031</v>
      </c>
      <c r="E7" s="15" t="s">
        <v>13077</v>
      </c>
      <c r="F7" s="15" t="s">
        <v>13078</v>
      </c>
      <c r="G7" s="15" t="s">
        <v>13079</v>
      </c>
      <c r="H7" s="15" t="s">
        <v>8038</v>
      </c>
      <c r="I7" s="29" t="str">
        <f t="array" ref="I7">IFERROR(XLOOKUP(C7, '2_Capability_Map'!$C$2:$C$200, '2_Capability_Map'!$M$2:$M$200, "Active"), "Active")</f>
        <v>Active</v>
      </c>
    </row>
    <row r="8" ht="99.75" customHeight="1">
      <c r="A8" s="14" t="s">
        <v>12777</v>
      </c>
      <c r="B8" s="14" t="s">
        <v>12778</v>
      </c>
      <c r="C8" s="14" t="s">
        <v>1035</v>
      </c>
      <c r="D8" s="14" t="s">
        <v>1036</v>
      </c>
      <c r="E8" s="17" t="s">
        <v>13080</v>
      </c>
      <c r="F8" s="14" t="s">
        <v>13081</v>
      </c>
      <c r="G8" s="14" t="s">
        <v>13082</v>
      </c>
      <c r="H8" s="14" t="s">
        <v>8038</v>
      </c>
      <c r="I8" s="29" t="str">
        <f t="array" ref="I8">IFERROR(XLOOKUP(C8, '2_Capability_Map'!$C$2:$C$200, '2_Capability_Map'!$M$2:$M$200, "Active"), "Active")</f>
        <v>Active</v>
      </c>
    </row>
    <row r="9" ht="99.75" customHeight="1">
      <c r="A9" s="15" t="s">
        <v>12777</v>
      </c>
      <c r="B9" s="15" t="s">
        <v>12778</v>
      </c>
      <c r="C9" s="15" t="s">
        <v>1180</v>
      </c>
      <c r="D9" s="15" t="s">
        <v>1181</v>
      </c>
      <c r="E9" s="15" t="s">
        <v>13083</v>
      </c>
      <c r="F9" s="15" t="s">
        <v>13084</v>
      </c>
      <c r="G9" s="15" t="s">
        <v>13082</v>
      </c>
      <c r="H9" s="15" t="s">
        <v>4006</v>
      </c>
      <c r="I9" s="29" t="str">
        <f t="array" ref="I9">IFERROR(XLOOKUP(C9, '2_Capability_Map'!$C$2:$C$200, '2_Capability_Map'!$M$2:$M$200, "Active"), "Active")</f>
        <v>Active</v>
      </c>
    </row>
    <row r="10" ht="99.75" customHeight="1">
      <c r="A10" s="14" t="s">
        <v>12892</v>
      </c>
      <c r="B10" s="14" t="s">
        <v>12893</v>
      </c>
      <c r="C10" s="14" t="s">
        <v>431</v>
      </c>
      <c r="D10" s="14" t="s">
        <v>432</v>
      </c>
      <c r="E10" s="14" t="s">
        <v>13085</v>
      </c>
      <c r="F10" s="14" t="s">
        <v>13086</v>
      </c>
      <c r="G10" s="14" t="s">
        <v>13087</v>
      </c>
      <c r="H10" s="14" t="s">
        <v>4999</v>
      </c>
      <c r="I10" s="29" t="str">
        <f t="array" ref="I10">IFERROR(XLOOKUP(C10, '2_Capability_Map'!$C$2:$C$200, '2_Capability_Map'!$M$2:$M$200, "Active"), "Active")</f>
        <v>Active</v>
      </c>
    </row>
    <row r="11" ht="99.75" customHeight="1">
      <c r="A11" s="15" t="s">
        <v>12892</v>
      </c>
      <c r="B11" s="15" t="s">
        <v>12893</v>
      </c>
      <c r="C11" s="15" t="s">
        <v>439</v>
      </c>
      <c r="D11" s="15" t="s">
        <v>440</v>
      </c>
      <c r="E11" s="16" t="s">
        <v>13088</v>
      </c>
      <c r="F11" s="15" t="s">
        <v>13089</v>
      </c>
      <c r="G11" s="15" t="s">
        <v>13090</v>
      </c>
      <c r="H11" s="15" t="s">
        <v>4999</v>
      </c>
      <c r="I11" s="29" t="str">
        <f t="array" ref="I11">IFERROR(XLOOKUP(C11, '2_Capability_Map'!$C$2:$C$200, '2_Capability_Map'!$M$2:$M$200, "Active"), "Active")</f>
        <v>Active</v>
      </c>
    </row>
    <row r="12" ht="99.75" customHeight="1">
      <c r="A12" s="14" t="s">
        <v>12892</v>
      </c>
      <c r="B12" s="14" t="s">
        <v>12893</v>
      </c>
      <c r="C12" s="14" t="s">
        <v>686</v>
      </c>
      <c r="D12" s="14" t="s">
        <v>687</v>
      </c>
      <c r="E12" s="17" t="s">
        <v>13091</v>
      </c>
      <c r="F12" s="14" t="s">
        <v>13092</v>
      </c>
      <c r="G12" s="14" t="s">
        <v>13093</v>
      </c>
      <c r="H12" s="14" t="s">
        <v>4999</v>
      </c>
      <c r="I12" s="29" t="str">
        <f t="array" ref="I12">IFERROR(XLOOKUP(C12, '2_Capability_Map'!$C$2:$C$200, '2_Capability_Map'!$M$2:$M$200, "Active"), "Active")</f>
        <v>Active</v>
      </c>
    </row>
    <row r="13" ht="99.75" customHeight="1">
      <c r="A13" s="15" t="s">
        <v>12892</v>
      </c>
      <c r="B13" s="15" t="s">
        <v>12893</v>
      </c>
      <c r="C13" s="15" t="s">
        <v>1299</v>
      </c>
      <c r="D13" s="15" t="s">
        <v>1300</v>
      </c>
      <c r="E13" s="16" t="s">
        <v>13094</v>
      </c>
      <c r="F13" s="15" t="s">
        <v>13095</v>
      </c>
      <c r="G13" s="15" t="s">
        <v>13096</v>
      </c>
      <c r="H13" s="15" t="s">
        <v>4999</v>
      </c>
      <c r="I13" s="29" t="str">
        <f t="array" ref="I13">IFERROR(XLOOKUP(C13, '2_Capability_Map'!$C$2:$C$200, '2_Capability_Map'!$M$2:$M$200, "Active"), "Active")</f>
        <v>Active</v>
      </c>
    </row>
    <row r="14" ht="99.75" customHeight="1">
      <c r="A14" s="14" t="s">
        <v>12813</v>
      </c>
      <c r="B14" s="14" t="s">
        <v>12814</v>
      </c>
      <c r="C14" s="14" t="s">
        <v>407</v>
      </c>
      <c r="D14" s="14" t="s">
        <v>408</v>
      </c>
      <c r="E14" s="14" t="s">
        <v>13097</v>
      </c>
      <c r="F14" s="14" t="s">
        <v>13098</v>
      </c>
      <c r="G14" s="14" t="s">
        <v>13099</v>
      </c>
      <c r="H14" s="14" t="s">
        <v>12823</v>
      </c>
      <c r="I14" s="29" t="str">
        <f t="array" ref="I14">IFERROR(XLOOKUP(C14, '2_Capability_Map'!$C$2:$C$200, '2_Capability_Map'!$M$2:$M$200, "Active"), "Active")</f>
        <v>Active</v>
      </c>
    </row>
    <row r="15" ht="99.75" customHeight="1">
      <c r="A15" s="15" t="s">
        <v>12813</v>
      </c>
      <c r="B15" s="15" t="s">
        <v>12814</v>
      </c>
      <c r="C15" s="15" t="s">
        <v>420</v>
      </c>
      <c r="D15" s="15" t="s">
        <v>421</v>
      </c>
      <c r="E15" s="15" t="s">
        <v>13100</v>
      </c>
      <c r="F15" s="15" t="s">
        <v>13101</v>
      </c>
      <c r="G15" s="15" t="s">
        <v>13102</v>
      </c>
      <c r="H15" s="15" t="s">
        <v>12823</v>
      </c>
      <c r="I15" s="29" t="str">
        <f t="array" ref="I15">IFERROR(XLOOKUP(C15, '2_Capability_Map'!$C$2:$C$200, '2_Capability_Map'!$M$2:$M$200, "Active"), "Active")</f>
        <v>Active</v>
      </c>
    </row>
    <row r="16" ht="99.75" customHeight="1">
      <c r="A16" s="14" t="s">
        <v>12801</v>
      </c>
      <c r="B16" s="14" t="s">
        <v>12802</v>
      </c>
      <c r="C16" s="14" t="s">
        <v>415</v>
      </c>
      <c r="D16" s="14" t="s">
        <v>416</v>
      </c>
      <c r="E16" s="14" t="s">
        <v>13103</v>
      </c>
      <c r="F16" s="14" t="s">
        <v>13104</v>
      </c>
      <c r="G16" s="14" t="s">
        <v>13105</v>
      </c>
      <c r="H16" s="14" t="s">
        <v>8290</v>
      </c>
      <c r="I16" s="29" t="str">
        <f t="array" ref="I16">IFERROR(XLOOKUP(C16, '2_Capability_Map'!$C$2:$C$200, '2_Capability_Map'!$M$2:$M$200, "Active"), "Active")</f>
        <v>Active</v>
      </c>
    </row>
    <row r="17" ht="99.75" customHeight="1">
      <c r="A17" s="15" t="s">
        <v>12801</v>
      </c>
      <c r="B17" s="15" t="s">
        <v>12802</v>
      </c>
      <c r="C17" s="15" t="s">
        <v>474</v>
      </c>
      <c r="D17" s="15" t="s">
        <v>475</v>
      </c>
      <c r="E17" s="16" t="s">
        <v>13106</v>
      </c>
      <c r="F17" s="15" t="s">
        <v>13107</v>
      </c>
      <c r="G17" s="15" t="s">
        <v>13108</v>
      </c>
      <c r="H17" s="15" t="s">
        <v>8290</v>
      </c>
      <c r="I17" s="29" t="str">
        <f t="array" ref="I17">IFERROR(XLOOKUP(C17, '2_Capability_Map'!$C$2:$C$200, '2_Capability_Map'!$M$2:$M$200, "Active"), "Active")</f>
        <v>Active</v>
      </c>
    </row>
    <row r="18" ht="99.75" customHeight="1">
      <c r="A18" s="14" t="s">
        <v>12738</v>
      </c>
      <c r="B18" s="14" t="s">
        <v>12739</v>
      </c>
      <c r="C18" s="14" t="s">
        <v>431</v>
      </c>
      <c r="D18" s="14" t="s">
        <v>432</v>
      </c>
      <c r="E18" s="17" t="s">
        <v>13109</v>
      </c>
      <c r="F18" s="14" t="s">
        <v>13110</v>
      </c>
      <c r="G18" s="14" t="s">
        <v>13111</v>
      </c>
      <c r="H18" s="14" t="s">
        <v>12750</v>
      </c>
      <c r="I18" s="29" t="str">
        <f t="array" ref="I18">IFERROR(XLOOKUP(C18, '2_Capability_Map'!$C$2:$C$200, '2_Capability_Map'!$M$2:$M$200, "Active"), "Active")</f>
        <v>Active</v>
      </c>
    </row>
    <row r="19" ht="99.75" customHeight="1">
      <c r="A19" s="15" t="s">
        <v>12738</v>
      </c>
      <c r="B19" s="15" t="s">
        <v>12739</v>
      </c>
      <c r="C19" s="15" t="s">
        <v>439</v>
      </c>
      <c r="D19" s="15" t="s">
        <v>440</v>
      </c>
      <c r="E19" s="16" t="s">
        <v>13112</v>
      </c>
      <c r="F19" s="15" t="s">
        <v>13113</v>
      </c>
      <c r="G19" s="15" t="s">
        <v>13114</v>
      </c>
      <c r="H19" s="15" t="s">
        <v>13115</v>
      </c>
      <c r="I19" s="29" t="str">
        <f t="array" ref="I19">IFERROR(XLOOKUP(C19, '2_Capability_Map'!$C$2:$C$200, '2_Capability_Map'!$M$2:$M$200, "Active"), "Active")</f>
        <v>Active</v>
      </c>
    </row>
    <row r="20" ht="99.75" customHeight="1">
      <c r="A20" s="14" t="s">
        <v>12738</v>
      </c>
      <c r="B20" s="14" t="s">
        <v>12739</v>
      </c>
      <c r="C20" s="14" t="s">
        <v>444</v>
      </c>
      <c r="D20" s="14" t="s">
        <v>445</v>
      </c>
      <c r="E20" s="14" t="s">
        <v>13116</v>
      </c>
      <c r="F20" s="14" t="s">
        <v>13117</v>
      </c>
      <c r="G20" s="14" t="s">
        <v>13118</v>
      </c>
      <c r="H20" s="14" t="s">
        <v>13119</v>
      </c>
      <c r="I20" s="29" t="str">
        <f t="array" ref="I20">IFERROR(XLOOKUP(C20, '2_Capability_Map'!$C$2:$C$200, '2_Capability_Map'!$M$2:$M$200, "Active"), "Active")</f>
        <v>Active</v>
      </c>
    </row>
    <row r="21" ht="99.75" customHeight="1">
      <c r="A21" s="15" t="s">
        <v>12738</v>
      </c>
      <c r="B21" s="15" t="s">
        <v>12739</v>
      </c>
      <c r="C21" s="15" t="s">
        <v>450</v>
      </c>
      <c r="D21" s="15" t="s">
        <v>451</v>
      </c>
      <c r="E21" s="16" t="s">
        <v>13120</v>
      </c>
      <c r="F21" s="15" t="s">
        <v>13121</v>
      </c>
      <c r="G21" s="15" t="s">
        <v>13122</v>
      </c>
      <c r="H21" s="15" t="s">
        <v>8426</v>
      </c>
      <c r="I21" s="29" t="str">
        <f t="array" ref="I21">IFERROR(XLOOKUP(C21, '2_Capability_Map'!$C$2:$C$200, '2_Capability_Map'!$M$2:$M$200, "Active"), "Active")</f>
        <v>Active</v>
      </c>
    </row>
    <row r="22" ht="99.75" customHeight="1">
      <c r="A22" s="14" t="s">
        <v>12738</v>
      </c>
      <c r="B22" s="14" t="s">
        <v>12739</v>
      </c>
      <c r="C22" s="14" t="s">
        <v>455</v>
      </c>
      <c r="D22" s="14" t="s">
        <v>456</v>
      </c>
      <c r="E22" s="14" t="s">
        <v>13123</v>
      </c>
      <c r="F22" s="14" t="s">
        <v>13124</v>
      </c>
      <c r="G22" s="14" t="s">
        <v>13125</v>
      </c>
      <c r="H22" s="14" t="s">
        <v>12750</v>
      </c>
      <c r="I22" s="29" t="str">
        <f t="array" ref="I22">IFERROR(XLOOKUP(C22, '2_Capability_Map'!$C$2:$C$200, '2_Capability_Map'!$M$2:$M$200, "Active"), "Active")</f>
        <v>Active</v>
      </c>
    </row>
    <row r="23" ht="99.75" customHeight="1">
      <c r="A23" s="15" t="s">
        <v>12738</v>
      </c>
      <c r="B23" s="15" t="s">
        <v>12739</v>
      </c>
      <c r="C23" s="15" t="s">
        <v>646</v>
      </c>
      <c r="D23" s="15" t="s">
        <v>647</v>
      </c>
      <c r="E23" s="16" t="s">
        <v>13126</v>
      </c>
      <c r="F23" s="15" t="s">
        <v>13127</v>
      </c>
      <c r="G23" s="15" t="s">
        <v>13122</v>
      </c>
      <c r="H23" s="15" t="s">
        <v>12297</v>
      </c>
      <c r="I23" s="29" t="str">
        <f t="array" ref="I23">IFERROR(XLOOKUP(C23, '2_Capability_Map'!$C$2:$C$200, '2_Capability_Map'!$M$2:$M$200, "Active"), "Active")</f>
        <v>Active</v>
      </c>
    </row>
    <row r="24" ht="99.75" customHeight="1">
      <c r="A24" s="14" t="s">
        <v>12738</v>
      </c>
      <c r="B24" s="14" t="s">
        <v>12739</v>
      </c>
      <c r="C24" s="14" t="s">
        <v>652</v>
      </c>
      <c r="D24" s="14" t="s">
        <v>653</v>
      </c>
      <c r="E24" s="17" t="s">
        <v>13128</v>
      </c>
      <c r="F24" s="14" t="s">
        <v>13129</v>
      </c>
      <c r="G24" s="14" t="s">
        <v>13130</v>
      </c>
      <c r="H24" s="14" t="s">
        <v>12297</v>
      </c>
      <c r="I24" s="29" t="str">
        <f t="array" ref="I24">IFERROR(XLOOKUP(C24, '2_Capability_Map'!$C$2:$C$200, '2_Capability_Map'!$M$2:$M$200, "Active"), "Active")</f>
        <v>Active</v>
      </c>
    </row>
    <row r="25" ht="99.75" customHeight="1">
      <c r="A25" s="15" t="s">
        <v>12738</v>
      </c>
      <c r="B25" s="15" t="s">
        <v>12739</v>
      </c>
      <c r="C25" s="15" t="s">
        <v>657</v>
      </c>
      <c r="D25" s="15" t="s">
        <v>658</v>
      </c>
      <c r="E25" s="15" t="s">
        <v>13131</v>
      </c>
      <c r="F25" s="15" t="s">
        <v>13132</v>
      </c>
      <c r="G25" s="15" t="s">
        <v>13130</v>
      </c>
      <c r="H25" s="15" t="s">
        <v>8481</v>
      </c>
      <c r="I25" s="29" t="str">
        <f t="array" ref="I25">IFERROR(XLOOKUP(C25, '2_Capability_Map'!$C$2:$C$200, '2_Capability_Map'!$M$2:$M$200, "Active"), "Active")</f>
        <v>Active</v>
      </c>
    </row>
    <row r="26" ht="99.75" customHeight="1">
      <c r="A26" s="14" t="s">
        <v>12738</v>
      </c>
      <c r="B26" s="14" t="s">
        <v>12739</v>
      </c>
      <c r="C26" s="14" t="s">
        <v>662</v>
      </c>
      <c r="D26" s="14" t="s">
        <v>663</v>
      </c>
      <c r="E26" s="14" t="s">
        <v>13133</v>
      </c>
      <c r="F26" s="14" t="s">
        <v>13134</v>
      </c>
      <c r="G26" s="14" t="s">
        <v>13135</v>
      </c>
      <c r="H26" s="14" t="s">
        <v>13136</v>
      </c>
      <c r="I26" s="29" t="str">
        <f t="array" ref="I26">IFERROR(XLOOKUP(C26, '2_Capability_Map'!$C$2:$C$200, '2_Capability_Map'!$M$2:$M$200, "Active"), "Active")</f>
        <v>Active</v>
      </c>
    </row>
    <row r="27" ht="99.75" customHeight="1">
      <c r="A27" s="15" t="s">
        <v>12738</v>
      </c>
      <c r="B27" s="15" t="s">
        <v>12739</v>
      </c>
      <c r="C27" s="15" t="s">
        <v>673</v>
      </c>
      <c r="D27" s="15" t="s">
        <v>674</v>
      </c>
      <c r="E27" s="15" t="s">
        <v>13137</v>
      </c>
      <c r="F27" s="15" t="s">
        <v>13138</v>
      </c>
      <c r="G27" s="15" t="s">
        <v>13139</v>
      </c>
      <c r="H27" s="15" t="s">
        <v>13052</v>
      </c>
      <c r="I27" s="29" t="str">
        <f t="array" ref="I27">IFERROR(XLOOKUP(C27, '2_Capability_Map'!$C$2:$C$200, '2_Capability_Map'!$M$2:$M$200, "Active"), "Active")</f>
        <v>Active</v>
      </c>
    </row>
    <row r="28" ht="99.75" customHeight="1">
      <c r="A28" s="14" t="s">
        <v>12738</v>
      </c>
      <c r="B28" s="14" t="s">
        <v>12739</v>
      </c>
      <c r="C28" s="14" t="s">
        <v>681</v>
      </c>
      <c r="D28" s="14" t="s">
        <v>682</v>
      </c>
      <c r="E28" s="14" t="s">
        <v>13140</v>
      </c>
      <c r="F28" s="14" t="s">
        <v>13141</v>
      </c>
      <c r="G28" s="14" t="s">
        <v>13139</v>
      </c>
      <c r="H28" s="14" t="s">
        <v>8467</v>
      </c>
      <c r="I28" s="29" t="str">
        <f t="array" ref="I28">IFERROR(XLOOKUP(C28, '2_Capability_Map'!$C$2:$C$200, '2_Capability_Map'!$M$2:$M$200, "Active"), "Active")</f>
        <v>Active</v>
      </c>
    </row>
    <row r="29" ht="99.75" customHeight="1">
      <c r="A29" s="15" t="s">
        <v>12738</v>
      </c>
      <c r="B29" s="15" t="s">
        <v>12739</v>
      </c>
      <c r="C29" s="15" t="s">
        <v>686</v>
      </c>
      <c r="D29" s="15" t="s">
        <v>687</v>
      </c>
      <c r="E29" s="15" t="s">
        <v>13142</v>
      </c>
      <c r="F29" s="15" t="s">
        <v>13143</v>
      </c>
      <c r="G29" s="15" t="s">
        <v>13144</v>
      </c>
      <c r="H29" s="15" t="s">
        <v>13145</v>
      </c>
      <c r="I29" s="29" t="str">
        <f t="array" ref="I29">IFERROR(XLOOKUP(C29, '2_Capability_Map'!$C$2:$C$200, '2_Capability_Map'!$M$2:$M$200, "Active"), "Active")</f>
        <v>Active</v>
      </c>
    </row>
    <row r="30" ht="99.75" customHeight="1">
      <c r="A30" s="14" t="s">
        <v>12738</v>
      </c>
      <c r="B30" s="14" t="s">
        <v>12739</v>
      </c>
      <c r="C30" s="14" t="s">
        <v>696</v>
      </c>
      <c r="D30" s="14" t="s">
        <v>697</v>
      </c>
      <c r="E30" s="14" t="s">
        <v>13146</v>
      </c>
      <c r="F30" s="14" t="s">
        <v>13147</v>
      </c>
      <c r="G30" s="14" t="s">
        <v>13139</v>
      </c>
      <c r="H30" s="14" t="s">
        <v>13148</v>
      </c>
      <c r="I30" s="29" t="str">
        <f t="array" ref="I30">IFERROR(XLOOKUP(C30, '2_Capability_Map'!$C$2:$C$200, '2_Capability_Map'!$M$2:$M$200, "Active"), "Active")</f>
        <v>Active</v>
      </c>
    </row>
    <row r="31" ht="99.75" customHeight="1">
      <c r="A31" s="15" t="s">
        <v>12765</v>
      </c>
      <c r="B31" s="15" t="s">
        <v>12766</v>
      </c>
      <c r="C31" s="15" t="s">
        <v>1383</v>
      </c>
      <c r="D31" s="15" t="s">
        <v>1384</v>
      </c>
      <c r="E31" s="15" t="s">
        <v>13149</v>
      </c>
      <c r="F31" s="15" t="s">
        <v>13150</v>
      </c>
      <c r="G31" s="15" t="s">
        <v>13151</v>
      </c>
      <c r="H31" s="15" t="s">
        <v>8304</v>
      </c>
      <c r="I31" s="29" t="str">
        <f t="array" ref="I31">IFERROR(XLOOKUP(C31, '2_Capability_Map'!$C$2:$C$200, '2_Capability_Map'!$M$2:$M$200, "Active"), "Active")</f>
        <v>Active</v>
      </c>
    </row>
    <row r="32" ht="99.75" customHeight="1">
      <c r="A32" s="14" t="s">
        <v>12765</v>
      </c>
      <c r="B32" s="14" t="s">
        <v>12766</v>
      </c>
      <c r="C32" s="14" t="s">
        <v>1405</v>
      </c>
      <c r="D32" s="14" t="s">
        <v>1406</v>
      </c>
      <c r="E32" s="14" t="s">
        <v>13152</v>
      </c>
      <c r="F32" s="14" t="s">
        <v>13153</v>
      </c>
      <c r="G32" s="14" t="s">
        <v>13154</v>
      </c>
      <c r="H32" s="14" t="s">
        <v>8260</v>
      </c>
      <c r="I32" s="29" t="str">
        <f t="array" ref="I32">IFERROR(XLOOKUP(C32, '2_Capability_Map'!$C$2:$C$200, '2_Capability_Map'!$M$2:$M$200, "Active"), "Active")</f>
        <v>Active</v>
      </c>
    </row>
    <row r="33" ht="99.75" customHeight="1">
      <c r="A33" s="15" t="s">
        <v>12765</v>
      </c>
      <c r="B33" s="15" t="s">
        <v>12766</v>
      </c>
      <c r="C33" s="15" t="s">
        <v>1388</v>
      </c>
      <c r="D33" s="15" t="s">
        <v>1389</v>
      </c>
      <c r="E33" s="15" t="s">
        <v>13155</v>
      </c>
      <c r="F33" s="15" t="s">
        <v>13156</v>
      </c>
      <c r="G33" s="15" t="s">
        <v>13157</v>
      </c>
      <c r="H33" s="15" t="s">
        <v>8304</v>
      </c>
      <c r="I33" s="29" t="str">
        <f t="array" ref="I33">IFERROR(XLOOKUP(C33, '2_Capability_Map'!$C$2:$C$200, '2_Capability_Map'!$M$2:$M$200, "Active"), "Active")</f>
        <v>Active</v>
      </c>
    </row>
    <row r="34" ht="99.75" customHeight="1">
      <c r="A34" s="14" t="s">
        <v>12765</v>
      </c>
      <c r="B34" s="14" t="s">
        <v>12766</v>
      </c>
      <c r="C34" s="14" t="s">
        <v>818</v>
      </c>
      <c r="D34" s="14" t="s">
        <v>819</v>
      </c>
      <c r="E34" s="14" t="s">
        <v>13158</v>
      </c>
      <c r="F34" s="14" t="s">
        <v>13159</v>
      </c>
      <c r="G34" s="14" t="s">
        <v>13160</v>
      </c>
      <c r="H34" s="14" t="s">
        <v>8275</v>
      </c>
      <c r="I34" s="29" t="str">
        <f t="array" ref="I34">IFERROR(XLOOKUP(C34, '2_Capability_Map'!$C$2:$C$200, '2_Capability_Map'!$M$2:$M$200, "Active"), "Active")</f>
        <v>Active</v>
      </c>
    </row>
    <row r="35" ht="99.75" customHeight="1">
      <c r="A35" s="15" t="s">
        <v>12853</v>
      </c>
      <c r="B35" s="15" t="s">
        <v>12854</v>
      </c>
      <c r="C35" s="15" t="s">
        <v>667</v>
      </c>
      <c r="D35" s="15" t="s">
        <v>668</v>
      </c>
      <c r="E35" s="16" t="s">
        <v>13161</v>
      </c>
      <c r="F35" s="15" t="s">
        <v>13162</v>
      </c>
      <c r="G35" s="15" t="s">
        <v>13163</v>
      </c>
      <c r="H35" s="15" t="s">
        <v>12297</v>
      </c>
      <c r="I35" s="29" t="str">
        <f t="array" ref="I35">IFERROR(XLOOKUP(C35, '2_Capability_Map'!$C$2:$C$200, '2_Capability_Map'!$M$2:$M$200, "Active"), "Active")</f>
        <v>Active</v>
      </c>
    </row>
    <row r="36" ht="99.75" customHeight="1">
      <c r="A36" s="14" t="s">
        <v>12853</v>
      </c>
      <c r="B36" s="14" t="s">
        <v>12854</v>
      </c>
      <c r="C36" s="14" t="s">
        <v>691</v>
      </c>
      <c r="D36" s="14" t="s">
        <v>692</v>
      </c>
      <c r="E36" s="17" t="s">
        <v>13164</v>
      </c>
      <c r="F36" s="14" t="s">
        <v>13165</v>
      </c>
      <c r="G36" s="14" t="s">
        <v>13166</v>
      </c>
      <c r="H36" s="14" t="s">
        <v>8143</v>
      </c>
      <c r="I36" s="29" t="str">
        <f t="array" ref="I36">IFERROR(XLOOKUP(C36, '2_Capability_Map'!$C$2:$C$200, '2_Capability_Map'!$M$2:$M$200, "Active"), "Active")</f>
        <v>Active</v>
      </c>
    </row>
    <row r="37" ht="99.75" customHeight="1">
      <c r="A37" s="15" t="s">
        <v>12853</v>
      </c>
      <c r="B37" s="15" t="s">
        <v>12854</v>
      </c>
      <c r="C37" s="15" t="s">
        <v>726</v>
      </c>
      <c r="D37" s="15" t="s">
        <v>727</v>
      </c>
      <c r="E37" s="16" t="s">
        <v>13167</v>
      </c>
      <c r="F37" s="15" t="s">
        <v>13168</v>
      </c>
      <c r="G37" s="15" t="s">
        <v>13169</v>
      </c>
      <c r="H37" s="15" t="s">
        <v>8143</v>
      </c>
      <c r="I37" s="29" t="str">
        <f t="array" ref="I37">IFERROR(XLOOKUP(C37, '2_Capability_Map'!$C$2:$C$200, '2_Capability_Map'!$M$2:$M$200, "Active"), "Active")</f>
        <v>Active</v>
      </c>
    </row>
    <row r="38" ht="99.75" customHeight="1">
      <c r="A38" s="14" t="s">
        <v>12853</v>
      </c>
      <c r="B38" s="14" t="s">
        <v>12854</v>
      </c>
      <c r="C38" s="14" t="s">
        <v>734</v>
      </c>
      <c r="D38" s="14" t="s">
        <v>735</v>
      </c>
      <c r="E38" s="14" t="s">
        <v>13170</v>
      </c>
      <c r="F38" s="14" t="s">
        <v>13171</v>
      </c>
      <c r="G38" s="14" t="s">
        <v>13172</v>
      </c>
      <c r="H38" s="14" t="s">
        <v>8143</v>
      </c>
      <c r="I38" s="29" t="str">
        <f t="array" ref="I38">IFERROR(XLOOKUP(C38, '2_Capability_Map'!$C$2:$C$200, '2_Capability_Map'!$M$2:$M$200, "Active"), "Active")</f>
        <v>Active</v>
      </c>
    </row>
    <row r="39" ht="99.75" customHeight="1">
      <c r="A39" s="15" t="s">
        <v>12753</v>
      </c>
      <c r="B39" s="15" t="s">
        <v>12754</v>
      </c>
      <c r="C39" s="15" t="s">
        <v>368</v>
      </c>
      <c r="D39" s="15" t="s">
        <v>369</v>
      </c>
      <c r="E39" s="15" t="s">
        <v>13173</v>
      </c>
      <c r="F39" s="15" t="s">
        <v>13174</v>
      </c>
      <c r="G39" s="15" t="s">
        <v>13175</v>
      </c>
      <c r="H39" s="15" t="s">
        <v>8068</v>
      </c>
      <c r="I39" s="29" t="str">
        <f t="array" ref="I39">IFERROR(XLOOKUP(C39, '2_Capability_Map'!$C$2:$C$200, '2_Capability_Map'!$M$2:$M$200, "Active"), "Active")</f>
        <v>Active</v>
      </c>
    </row>
    <row r="40" ht="99.75" customHeight="1">
      <c r="A40" s="14" t="s">
        <v>12753</v>
      </c>
      <c r="B40" s="14" t="s">
        <v>12754</v>
      </c>
      <c r="C40" s="14" t="s">
        <v>401</v>
      </c>
      <c r="D40" s="14" t="s">
        <v>402</v>
      </c>
      <c r="E40" s="17" t="s">
        <v>13176</v>
      </c>
      <c r="F40" s="14" t="s">
        <v>13177</v>
      </c>
      <c r="G40" s="14" t="s">
        <v>13178</v>
      </c>
      <c r="H40" s="14" t="s">
        <v>12983</v>
      </c>
      <c r="I40" s="29" t="str">
        <f t="array" ref="I40">IFERROR(XLOOKUP(C40, '2_Capability_Map'!$C$2:$C$200, '2_Capability_Map'!$M$2:$M$200, "Active"), "Active")</f>
        <v>Active</v>
      </c>
    </row>
    <row r="41" ht="99.75" customHeight="1">
      <c r="A41" s="15" t="s">
        <v>12753</v>
      </c>
      <c r="B41" s="15" t="s">
        <v>12754</v>
      </c>
      <c r="C41" s="15" t="s">
        <v>389</v>
      </c>
      <c r="D41" s="15" t="s">
        <v>390</v>
      </c>
      <c r="E41" s="16" t="s">
        <v>13179</v>
      </c>
      <c r="F41" s="15" t="s">
        <v>13180</v>
      </c>
      <c r="G41" s="15" t="s">
        <v>13181</v>
      </c>
      <c r="H41" s="15" t="s">
        <v>12979</v>
      </c>
      <c r="I41" s="29" t="str">
        <f t="array" ref="I41">IFERROR(XLOOKUP(C41, '2_Capability_Map'!$C$2:$C$200, '2_Capability_Map'!$M$2:$M$200, "Active"), "Active")</f>
        <v>Active</v>
      </c>
    </row>
    <row r="42" ht="99.75" customHeight="1">
      <c r="A42" s="14" t="s">
        <v>12753</v>
      </c>
      <c r="B42" s="14" t="s">
        <v>12754</v>
      </c>
      <c r="C42" s="14" t="s">
        <v>407</v>
      </c>
      <c r="D42" s="14" t="s">
        <v>408</v>
      </c>
      <c r="E42" s="17" t="s">
        <v>13182</v>
      </c>
      <c r="F42" s="14" t="s">
        <v>13183</v>
      </c>
      <c r="G42" s="14" t="s">
        <v>13184</v>
      </c>
      <c r="H42" s="14" t="s">
        <v>8023</v>
      </c>
      <c r="I42" s="29" t="str">
        <f t="array" ref="I42">IFERROR(XLOOKUP(C42, '2_Capability_Map'!$C$2:$C$200, '2_Capability_Map'!$M$2:$M$200, "Active"), "Active")</f>
        <v>Active</v>
      </c>
    </row>
    <row r="43" ht="99.75" customHeight="1">
      <c r="A43" s="15" t="s">
        <v>12753</v>
      </c>
      <c r="B43" s="15" t="s">
        <v>12754</v>
      </c>
      <c r="C43" s="15" t="s">
        <v>415</v>
      </c>
      <c r="D43" s="15" t="s">
        <v>416</v>
      </c>
      <c r="E43" s="16" t="s">
        <v>13185</v>
      </c>
      <c r="F43" s="15" t="s">
        <v>13186</v>
      </c>
      <c r="G43" s="15" t="s">
        <v>13187</v>
      </c>
      <c r="H43" s="15" t="s">
        <v>8023</v>
      </c>
      <c r="I43" s="29" t="str">
        <f t="array" ref="I43">IFERROR(XLOOKUP(C43, '2_Capability_Map'!$C$2:$C$200, '2_Capability_Map'!$M$2:$M$200, "Active"), "Active")</f>
        <v>Active</v>
      </c>
    </row>
    <row r="44" ht="99.75" customHeight="1">
      <c r="A44" s="14" t="s">
        <v>12753</v>
      </c>
      <c r="B44" s="14" t="s">
        <v>12754</v>
      </c>
      <c r="C44" s="14" t="s">
        <v>420</v>
      </c>
      <c r="D44" s="14" t="s">
        <v>421</v>
      </c>
      <c r="E44" s="17" t="s">
        <v>13188</v>
      </c>
      <c r="F44" s="14" t="s">
        <v>13189</v>
      </c>
      <c r="G44" s="14" t="s">
        <v>13190</v>
      </c>
      <c r="H44" s="14" t="s">
        <v>8023</v>
      </c>
      <c r="I44" s="29" t="str">
        <f t="array" ref="I44">IFERROR(XLOOKUP(C44, '2_Capability_Map'!$C$2:$C$200, '2_Capability_Map'!$M$2:$M$200, "Active"), "Active")</f>
        <v>Active</v>
      </c>
    </row>
    <row r="45" ht="99.75" customHeight="1">
      <c r="A45" s="15" t="s">
        <v>12753</v>
      </c>
      <c r="B45" s="15" t="s">
        <v>12754</v>
      </c>
      <c r="C45" s="15" t="s">
        <v>425</v>
      </c>
      <c r="D45" s="15" t="s">
        <v>426</v>
      </c>
      <c r="E45" s="15" t="s">
        <v>13191</v>
      </c>
      <c r="F45" s="15" t="s">
        <v>13192</v>
      </c>
      <c r="G45" s="15" t="s">
        <v>13193</v>
      </c>
      <c r="H45" s="15" t="s">
        <v>12983</v>
      </c>
      <c r="I45" s="29" t="str">
        <f t="array" ref="I45">IFERROR(XLOOKUP(C45, '2_Capability_Map'!$C$2:$C$200, '2_Capability_Map'!$M$2:$M$200, "Active"), "Active")</f>
        <v>Active</v>
      </c>
    </row>
    <row r="46" ht="99.75" customHeight="1">
      <c r="A46" s="14" t="s">
        <v>12753</v>
      </c>
      <c r="B46" s="14" t="s">
        <v>12754</v>
      </c>
      <c r="C46" s="14" t="s">
        <v>474</v>
      </c>
      <c r="D46" s="14" t="s">
        <v>475</v>
      </c>
      <c r="E46" s="17" t="s">
        <v>13194</v>
      </c>
      <c r="F46" s="14" t="s">
        <v>13195</v>
      </c>
      <c r="G46" s="14" t="s">
        <v>13196</v>
      </c>
      <c r="H46" s="14" t="s">
        <v>13031</v>
      </c>
      <c r="I46" s="29" t="str">
        <f t="array" ref="I46">IFERROR(XLOOKUP(C46, '2_Capability_Map'!$C$2:$C$200, '2_Capability_Map'!$M$2:$M$200, "Active"), "Active")</f>
        <v>Active</v>
      </c>
    </row>
    <row r="47" ht="99.75" customHeight="1">
      <c r="A47" s="15" t="s">
        <v>12867</v>
      </c>
      <c r="B47" s="15" t="s">
        <v>12868</v>
      </c>
      <c r="C47" s="15" t="s">
        <v>376</v>
      </c>
      <c r="D47" s="15" t="s">
        <v>377</v>
      </c>
      <c r="E47" s="15" t="s">
        <v>13197</v>
      </c>
      <c r="F47" s="15" t="s">
        <v>13198</v>
      </c>
      <c r="G47" s="15" t="s">
        <v>13199</v>
      </c>
      <c r="H47" s="15" t="s">
        <v>12877</v>
      </c>
      <c r="I47" s="29" t="str">
        <f t="array" ref="I47">IFERROR(XLOOKUP(C47, '2_Capability_Map'!$C$2:$C$200, '2_Capability_Map'!$M$2:$M$200, "Active"), "Active")</f>
        <v>Active</v>
      </c>
    </row>
    <row r="48" ht="99.75" customHeight="1">
      <c r="A48" s="14" t="s">
        <v>12867</v>
      </c>
      <c r="B48" s="14" t="s">
        <v>12868</v>
      </c>
      <c r="C48" s="14" t="s">
        <v>474</v>
      </c>
      <c r="D48" s="14" t="s">
        <v>475</v>
      </c>
      <c r="E48" s="17" t="s">
        <v>13200</v>
      </c>
      <c r="F48" s="14" t="s">
        <v>13201</v>
      </c>
      <c r="G48" s="14" t="s">
        <v>13202</v>
      </c>
      <c r="H48" s="14" t="s">
        <v>12877</v>
      </c>
      <c r="I48" s="29" t="str">
        <f t="array" ref="I48">IFERROR(XLOOKUP(C48, '2_Capability_Map'!$C$2:$C$200, '2_Capability_Map'!$M$2:$M$200, "Active"), "Active")</f>
        <v>Active</v>
      </c>
    </row>
    <row r="49" ht="99.75" customHeight="1">
      <c r="A49" s="15" t="s">
        <v>12867</v>
      </c>
      <c r="B49" s="15" t="s">
        <v>12868</v>
      </c>
      <c r="C49" s="15" t="s">
        <v>667</v>
      </c>
      <c r="D49" s="15" t="s">
        <v>668</v>
      </c>
      <c r="E49" s="15" t="s">
        <v>13203</v>
      </c>
      <c r="F49" s="15" t="s">
        <v>13204</v>
      </c>
      <c r="G49" s="15" t="s">
        <v>13205</v>
      </c>
      <c r="H49" s="15" t="s">
        <v>12877</v>
      </c>
      <c r="I49" s="29" t="str">
        <f t="array" ref="I49">IFERROR(XLOOKUP(C49, '2_Capability_Map'!$C$2:$C$200, '2_Capability_Map'!$M$2:$M$200, "Active"), "Active")</f>
        <v>Active</v>
      </c>
    </row>
    <row r="50" ht="99.75" customHeight="1">
      <c r="A50" s="14" t="s">
        <v>12838</v>
      </c>
      <c r="B50" s="14" t="s">
        <v>12839</v>
      </c>
      <c r="C50" s="14" t="s">
        <v>662</v>
      </c>
      <c r="D50" s="14" t="s">
        <v>663</v>
      </c>
      <c r="E50" s="17" t="s">
        <v>13206</v>
      </c>
      <c r="F50" s="14" t="s">
        <v>13207</v>
      </c>
      <c r="G50" s="14" t="s">
        <v>13208</v>
      </c>
      <c r="H50" s="14" t="s">
        <v>13209</v>
      </c>
      <c r="I50" s="29" t="str">
        <f t="array" ref="I50">IFERROR(XLOOKUP(C50, '2_Capability_Map'!$C$2:$C$200, '2_Capability_Map'!$M$2:$M$200, "Active"), "Active")</f>
        <v>Active</v>
      </c>
    </row>
    <row r="51" ht="99.75" customHeight="1">
      <c r="A51" s="15" t="s">
        <v>12838</v>
      </c>
      <c r="B51" s="15" t="s">
        <v>12839</v>
      </c>
      <c r="C51" s="15" t="s">
        <v>789</v>
      </c>
      <c r="D51" s="15" t="s">
        <v>790</v>
      </c>
      <c r="E51" s="15" t="s">
        <v>13210</v>
      </c>
      <c r="F51" s="15" t="s">
        <v>13211</v>
      </c>
      <c r="G51" s="15" t="s">
        <v>13212</v>
      </c>
      <c r="H51" s="15" t="s">
        <v>12850</v>
      </c>
      <c r="I51" s="29" t="str">
        <f t="array" ref="I51">IFERROR(XLOOKUP(C51, '2_Capability_Map'!$C$2:$C$200, '2_Capability_Map'!$M$2:$M$200, "Active"), "Active")</f>
        <v>Active</v>
      </c>
    </row>
    <row r="52" ht="99.75" customHeight="1">
      <c r="A52" s="14" t="s">
        <v>12838</v>
      </c>
      <c r="B52" s="14" t="s">
        <v>12839</v>
      </c>
      <c r="C52" s="14" t="s">
        <v>794</v>
      </c>
      <c r="D52" s="14" t="s">
        <v>795</v>
      </c>
      <c r="E52" s="17" t="s">
        <v>13213</v>
      </c>
      <c r="F52" s="14" t="s">
        <v>13214</v>
      </c>
      <c r="G52" s="14" t="s">
        <v>13212</v>
      </c>
      <c r="H52" s="14" t="s">
        <v>12850</v>
      </c>
      <c r="I52" s="29" t="str">
        <f t="array" ref="I52">IFERROR(XLOOKUP(C52, '2_Capability_Map'!$C$2:$C$200, '2_Capability_Map'!$M$2:$M$200, "Active"), "Active")</f>
        <v>Active</v>
      </c>
    </row>
    <row r="53" ht="99.75" customHeight="1">
      <c r="A53" s="15" t="s">
        <v>12838</v>
      </c>
      <c r="B53" s="15" t="s">
        <v>12839</v>
      </c>
      <c r="C53" s="15" t="s">
        <v>1206</v>
      </c>
      <c r="D53" s="15" t="s">
        <v>1207</v>
      </c>
      <c r="E53" s="15" t="s">
        <v>13215</v>
      </c>
      <c r="F53" s="15" t="s">
        <v>13216</v>
      </c>
      <c r="G53" s="15" t="s">
        <v>13217</v>
      </c>
      <c r="H53" s="15" t="s">
        <v>12850</v>
      </c>
      <c r="I53" s="29" t="str">
        <f t="array" ref="I53">IFERROR(XLOOKUP(C53, '2_Capability_Map'!$C$2:$C$200, '2_Capability_Map'!$M$2:$M$200, "Active"), "Active")</f>
        <v>Active</v>
      </c>
    </row>
    <row r="54" ht="99.75" customHeight="1">
      <c r="A54" s="14" t="s">
        <v>12838</v>
      </c>
      <c r="B54" s="14" t="s">
        <v>12839</v>
      </c>
      <c r="C54" s="14" t="s">
        <v>1224</v>
      </c>
      <c r="D54" s="14" t="s">
        <v>1225</v>
      </c>
      <c r="E54" s="17" t="s">
        <v>13218</v>
      </c>
      <c r="F54" s="14" t="s">
        <v>13219</v>
      </c>
      <c r="G54" s="14" t="s">
        <v>13220</v>
      </c>
      <c r="H54" s="14" t="s">
        <v>12850</v>
      </c>
      <c r="I54" s="29" t="str">
        <f t="array" ref="I54">IFERROR(XLOOKUP(C54, '2_Capability_Map'!$C$2:$C$200, '2_Capability_Map'!$M$2:$M$200, "Active"), "Active")</f>
        <v>Active</v>
      </c>
    </row>
    <row r="55" ht="99.75" customHeight="1">
      <c r="A55" s="15" t="s">
        <v>12789</v>
      </c>
      <c r="B55" s="15" t="s">
        <v>12790</v>
      </c>
      <c r="C55" s="15" t="s">
        <v>368</v>
      </c>
      <c r="D55" s="15" t="s">
        <v>369</v>
      </c>
      <c r="E55" s="16" t="s">
        <v>13221</v>
      </c>
      <c r="F55" s="15" t="s">
        <v>13222</v>
      </c>
      <c r="G55" s="15" t="s">
        <v>13223</v>
      </c>
      <c r="H55" s="15" t="s">
        <v>8068</v>
      </c>
      <c r="I55" s="29" t="str">
        <f t="array" ref="I55">IFERROR(XLOOKUP(C55, '2_Capability_Map'!$C$2:$C$200, '2_Capability_Map'!$M$2:$M$200, "Active"), "Active")</f>
        <v>Active</v>
      </c>
    </row>
    <row r="56" ht="99.75" customHeight="1">
      <c r="A56" s="14" t="s">
        <v>12789</v>
      </c>
      <c r="B56" s="14" t="s">
        <v>12790</v>
      </c>
      <c r="C56" s="14" t="s">
        <v>376</v>
      </c>
      <c r="D56" s="14" t="s">
        <v>377</v>
      </c>
      <c r="E56" s="14" t="s">
        <v>13224</v>
      </c>
      <c r="F56" s="14" t="s">
        <v>13225</v>
      </c>
      <c r="G56" s="14" t="s">
        <v>13226</v>
      </c>
      <c r="H56" s="14" t="s">
        <v>12798</v>
      </c>
      <c r="I56" s="29" t="str">
        <f t="array" ref="I56">IFERROR(XLOOKUP(C56, '2_Capability_Map'!$C$2:$C$200, '2_Capability_Map'!$M$2:$M$200, "Active"), "Active")</f>
        <v>Active</v>
      </c>
    </row>
    <row r="57" ht="99.75" customHeight="1">
      <c r="A57" s="15" t="s">
        <v>12789</v>
      </c>
      <c r="B57" s="15" t="s">
        <v>12790</v>
      </c>
      <c r="C57" s="15" t="s">
        <v>474</v>
      </c>
      <c r="D57" s="15" t="s">
        <v>475</v>
      </c>
      <c r="E57" s="15" t="s">
        <v>13227</v>
      </c>
      <c r="F57" s="15" t="s">
        <v>13228</v>
      </c>
      <c r="G57" s="15" t="s">
        <v>13229</v>
      </c>
      <c r="H57" s="15" t="s">
        <v>13038</v>
      </c>
      <c r="I57" s="29" t="str">
        <f t="array" ref="I57">IFERROR(XLOOKUP(C57, '2_Capability_Map'!$C$2:$C$200, '2_Capability_Map'!$M$2:$M$200, "Active"), "Active")</f>
        <v>Active</v>
      </c>
    </row>
    <row r="58" ht="99.75" customHeight="1">
      <c r="A58" s="14" t="s">
        <v>12789</v>
      </c>
      <c r="B58" s="14" t="s">
        <v>12790</v>
      </c>
      <c r="C58" s="14" t="s">
        <v>479</v>
      </c>
      <c r="D58" s="14" t="s">
        <v>480</v>
      </c>
      <c r="E58" s="17" t="s">
        <v>13230</v>
      </c>
      <c r="F58" s="14" t="s">
        <v>13231</v>
      </c>
      <c r="G58" s="14" t="s">
        <v>13232</v>
      </c>
      <c r="H58" s="14" t="s">
        <v>12798</v>
      </c>
      <c r="I58" s="29" t="str">
        <f t="array" ref="I58">IFERROR(XLOOKUP(C58, '2_Capability_Map'!$C$2:$C$200, '2_Capability_Map'!$M$2:$M$200, "Active"), "Active")</f>
        <v>Active</v>
      </c>
    </row>
    <row r="59" ht="99.75" customHeight="1">
      <c r="A59" s="15" t="s">
        <v>12880</v>
      </c>
      <c r="B59" s="15" t="s">
        <v>12881</v>
      </c>
      <c r="C59" s="15" t="s">
        <v>514</v>
      </c>
      <c r="D59" s="15" t="s">
        <v>515</v>
      </c>
      <c r="E59" s="16" t="s">
        <v>13233</v>
      </c>
      <c r="F59" s="15" t="s">
        <v>13234</v>
      </c>
      <c r="G59" s="15" t="s">
        <v>13235</v>
      </c>
      <c r="H59" s="15" t="s">
        <v>4999</v>
      </c>
      <c r="I59" s="29" t="str">
        <f t="array" ref="I59">IFERROR(XLOOKUP(C59, '2_Capability_Map'!$C$2:$C$200, '2_Capability_Map'!$M$2:$M$200, "Active"), "Active")</f>
        <v>Active</v>
      </c>
    </row>
    <row r="60" ht="99.75" customHeight="1">
      <c r="A60" s="14" t="s">
        <v>12880</v>
      </c>
      <c r="B60" s="14" t="s">
        <v>12881</v>
      </c>
      <c r="C60" s="14" t="s">
        <v>522</v>
      </c>
      <c r="D60" s="14" t="s">
        <v>523</v>
      </c>
      <c r="E60" s="17" t="s">
        <v>13236</v>
      </c>
      <c r="F60" s="14" t="s">
        <v>13237</v>
      </c>
      <c r="G60" s="14" t="s">
        <v>13238</v>
      </c>
      <c r="H60" s="14" t="s">
        <v>4999</v>
      </c>
      <c r="I60" s="29" t="str">
        <f t="array" ref="I60">IFERROR(XLOOKUP(C60, '2_Capability_Map'!$C$2:$C$200, '2_Capability_Map'!$M$2:$M$200, "Active"), "Active")</f>
        <v>Active</v>
      </c>
    </row>
    <row r="61" ht="99.75" customHeight="1">
      <c r="A61" s="15" t="s">
        <v>12880</v>
      </c>
      <c r="B61" s="15" t="s">
        <v>12881</v>
      </c>
      <c r="C61" s="15" t="s">
        <v>527</v>
      </c>
      <c r="D61" s="15" t="s">
        <v>528</v>
      </c>
      <c r="E61" s="16" t="s">
        <v>13239</v>
      </c>
      <c r="F61" s="15" t="s">
        <v>13240</v>
      </c>
      <c r="G61" s="15" t="s">
        <v>13241</v>
      </c>
      <c r="H61" s="15" t="s">
        <v>4999</v>
      </c>
      <c r="I61" s="29" t="str">
        <f t="array" ref="I61">IFERROR(XLOOKUP(C61, '2_Capability_Map'!$C$2:$C$200, '2_Capability_Map'!$M$2:$M$200, "Active"), "Active")</f>
        <v>Active</v>
      </c>
    </row>
    <row r="62" ht="99.75" customHeight="1">
      <c r="A62" s="14" t="s">
        <v>12880</v>
      </c>
      <c r="B62" s="14" t="s">
        <v>12881</v>
      </c>
      <c r="C62" s="14" t="s">
        <v>532</v>
      </c>
      <c r="D62" s="14" t="s">
        <v>533</v>
      </c>
      <c r="E62" s="17" t="s">
        <v>13242</v>
      </c>
      <c r="F62" s="14" t="s">
        <v>13243</v>
      </c>
      <c r="G62" s="14" t="s">
        <v>13244</v>
      </c>
      <c r="H62" s="14" t="s">
        <v>8023</v>
      </c>
      <c r="I62" s="29" t="str">
        <f t="array" ref="I62">IFERROR(XLOOKUP(C62, '2_Capability_Map'!$C$2:$C$200, '2_Capability_Map'!$M$2:$M$200, "Active"), "Active")</f>
        <v>Active</v>
      </c>
    </row>
    <row r="63" ht="99.75" customHeight="1">
      <c r="A63" s="15" t="s">
        <v>12880</v>
      </c>
      <c r="B63" s="15" t="s">
        <v>12881</v>
      </c>
      <c r="C63" s="15" t="s">
        <v>1293</v>
      </c>
      <c r="D63" s="15" t="s">
        <v>1294</v>
      </c>
      <c r="E63" s="16" t="s">
        <v>13245</v>
      </c>
      <c r="F63" s="15" t="s">
        <v>13246</v>
      </c>
      <c r="G63" s="15" t="s">
        <v>13247</v>
      </c>
      <c r="H63" s="15" t="s">
        <v>4999</v>
      </c>
      <c r="I63" s="29" t="str">
        <f t="array" ref="I63">IFERROR(XLOOKUP(C63, '2_Capability_Map'!$C$2:$C$200, '2_Capability_Map'!$M$2:$M$200, "Active"), "Active")</f>
        <v>Active</v>
      </c>
    </row>
    <row r="64" ht="99.75" customHeight="1">
      <c r="A64" s="14" t="s">
        <v>12880</v>
      </c>
      <c r="B64" s="14" t="s">
        <v>12881</v>
      </c>
      <c r="C64" s="14" t="s">
        <v>1299</v>
      </c>
      <c r="D64" s="14" t="s">
        <v>1300</v>
      </c>
      <c r="E64" s="17" t="s">
        <v>13248</v>
      </c>
      <c r="F64" s="14" t="s">
        <v>13249</v>
      </c>
      <c r="G64" s="14" t="s">
        <v>13250</v>
      </c>
      <c r="H64" s="14" t="s">
        <v>4999</v>
      </c>
      <c r="I64" s="29" t="str">
        <f t="array" ref="I64">IFERROR(XLOOKUP(C64, '2_Capability_Map'!$C$2:$C$200, '2_Capability_Map'!$M$2:$M$200, "Active"), "Active")</f>
        <v>Active</v>
      </c>
    </row>
    <row r="65" ht="99.75" customHeight="1">
      <c r="A65" s="15" t="s">
        <v>12826</v>
      </c>
      <c r="B65" s="15" t="s">
        <v>12827</v>
      </c>
      <c r="C65" s="15" t="s">
        <v>439</v>
      </c>
      <c r="D65" s="15" t="s">
        <v>440</v>
      </c>
      <c r="E65" s="16" t="s">
        <v>13251</v>
      </c>
      <c r="F65" s="15" t="s">
        <v>13252</v>
      </c>
      <c r="G65" s="15" t="s">
        <v>13253</v>
      </c>
      <c r="H65" s="15" t="s">
        <v>12835</v>
      </c>
      <c r="I65" s="29" t="str">
        <f t="array" ref="I65">IFERROR(XLOOKUP(C65, '2_Capability_Map'!$C$2:$C$200, '2_Capability_Map'!$M$2:$M$200, "Active"), "Active")</f>
        <v>Active</v>
      </c>
    </row>
    <row r="66" ht="99.75" customHeight="1">
      <c r="A66" s="14" t="s">
        <v>12826</v>
      </c>
      <c r="B66" s="14" t="s">
        <v>12827</v>
      </c>
      <c r="C66" s="14" t="s">
        <v>572</v>
      </c>
      <c r="D66" s="14" t="s">
        <v>573</v>
      </c>
      <c r="E66" s="14" t="s">
        <v>13254</v>
      </c>
      <c r="F66" s="14" t="s">
        <v>13255</v>
      </c>
      <c r="G66" s="14" t="s">
        <v>13256</v>
      </c>
      <c r="H66" s="14" t="s">
        <v>12850</v>
      </c>
      <c r="I66" s="29" t="str">
        <f t="array" ref="I66">IFERROR(XLOOKUP(C66, '2_Capability_Map'!$C$2:$C$200, '2_Capability_Map'!$M$2:$M$200, "Active"), "Active")</f>
        <v>Active</v>
      </c>
    </row>
    <row r="67" ht="99.75" customHeight="1">
      <c r="A67" s="15" t="s">
        <v>12826</v>
      </c>
      <c r="B67" s="15" t="s">
        <v>12827</v>
      </c>
      <c r="C67" s="15" t="s">
        <v>766</v>
      </c>
      <c r="D67" s="15" t="s">
        <v>767</v>
      </c>
      <c r="E67" s="15" t="s">
        <v>13257</v>
      </c>
      <c r="F67" s="15" t="s">
        <v>13258</v>
      </c>
      <c r="G67" s="15" t="s">
        <v>13259</v>
      </c>
      <c r="H67" s="15" t="s">
        <v>12835</v>
      </c>
      <c r="I67" s="29" t="str">
        <f t="array" ref="I67">IFERROR(XLOOKUP(C67, '2_Capability_Map'!$C$2:$C$200, '2_Capability_Map'!$M$2:$M$200, "Active"), "Active")</f>
        <v>Active</v>
      </c>
    </row>
    <row r="68" ht="99.75" customHeight="1">
      <c r="A68" s="14" t="s">
        <v>12826</v>
      </c>
      <c r="B68" s="14" t="s">
        <v>12827</v>
      </c>
      <c r="C68" s="14" t="s">
        <v>784</v>
      </c>
      <c r="D68" s="14" t="s">
        <v>785</v>
      </c>
      <c r="E68" s="17" t="s">
        <v>13260</v>
      </c>
      <c r="F68" s="14" t="s">
        <v>13261</v>
      </c>
      <c r="G68" s="14" t="s">
        <v>13262</v>
      </c>
      <c r="H68" s="14" t="s">
        <v>12835</v>
      </c>
      <c r="I68" s="29" t="str">
        <f t="array" ref="I68">IFERROR(XLOOKUP(C68, '2_Capability_Map'!$C$2:$C$200, '2_Capability_Map'!$M$2:$M$200, "Active"), "Active")</f>
        <v>Active</v>
      </c>
    </row>
    <row r="69" ht="99.75" customHeight="1">
      <c r="A69" s="15" t="s">
        <v>12826</v>
      </c>
      <c r="B69" s="15" t="s">
        <v>12827</v>
      </c>
      <c r="C69" s="15" t="s">
        <v>799</v>
      </c>
      <c r="D69" s="15" t="s">
        <v>800</v>
      </c>
      <c r="E69" s="15" t="s">
        <v>13263</v>
      </c>
      <c r="F69" s="15" t="s">
        <v>13264</v>
      </c>
      <c r="G69" s="15" t="s">
        <v>13265</v>
      </c>
      <c r="H69" s="15" t="s">
        <v>12835</v>
      </c>
      <c r="I69" s="29" t="str">
        <f t="array" ref="I69">IFERROR(XLOOKUP(C69, '2_Capability_Map'!$C$2:$C$200, '2_Capability_Map'!$M$2:$M$200, "Active"), "Active")</f>
        <v>Active</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I69">
    <cfRule type="cellIs" dxfId="0" priority="1" operator="equal">
      <formula>"Active"</formula>
    </cfRule>
  </conditionalFormatting>
  <conditionalFormatting sqref="I2:I69">
    <cfRule type="cellIs" dxfId="1" priority="2" operator="equal">
      <formula>"Inactive"</formula>
    </cfRule>
  </conditionalFormatting>
  <conditionalFormatting sqref="A2:H69">
    <cfRule type="expression" dxfId="2" priority="3">
      <formula>$I2="Inactive"</formula>
    </cfRule>
  </conditionalFormatting>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38.0"/>
    <col customWidth="1" min="3" max="3" width="14.0"/>
    <col customWidth="1" min="4" max="4" width="30.0"/>
    <col customWidth="1" min="5" max="5" width="80.0"/>
    <col customWidth="1" min="6" max="6" width="55.0"/>
    <col customWidth="1" min="7" max="7" width="50.0"/>
    <col customWidth="1" min="8" max="8" width="18.0"/>
    <col customWidth="1" min="9" max="26" width="8.71"/>
  </cols>
  <sheetData>
    <row r="1" ht="49.5" customHeight="1">
      <c r="A1" s="46" t="s">
        <v>40</v>
      </c>
      <c r="B1" s="46" t="s">
        <v>12904</v>
      </c>
      <c r="C1" s="46" t="s">
        <v>24</v>
      </c>
      <c r="D1" s="46" t="s">
        <v>295</v>
      </c>
      <c r="E1" s="46" t="s">
        <v>13266</v>
      </c>
      <c r="F1" s="46" t="s">
        <v>13060</v>
      </c>
      <c r="G1" s="46" t="s">
        <v>8007</v>
      </c>
      <c r="H1" s="27" t="s">
        <v>1488</v>
      </c>
    </row>
    <row r="2" ht="94.5" customHeight="1">
      <c r="A2" s="14" t="s">
        <v>12907</v>
      </c>
      <c r="B2" s="14" t="s">
        <v>12909</v>
      </c>
      <c r="C2" s="14" t="s">
        <v>368</v>
      </c>
      <c r="D2" s="14" t="s">
        <v>369</v>
      </c>
      <c r="E2" s="17" t="s">
        <v>13267</v>
      </c>
      <c r="F2" s="14" t="s">
        <v>13268</v>
      </c>
      <c r="G2" s="14" t="s">
        <v>8068</v>
      </c>
      <c r="H2" s="29" t="str">
        <f t="array" ref="H2">IFERROR(XLOOKUP(C2, '2_Capability_Map'!$C$2:$C$200, '2_Capability_Map'!$M$2:$M$200, "Active"), "Active")</f>
        <v>Active</v>
      </c>
    </row>
    <row r="3" ht="94.5" customHeight="1">
      <c r="A3" s="15" t="s">
        <v>12920</v>
      </c>
      <c r="B3" s="15" t="s">
        <v>12921</v>
      </c>
      <c r="C3" s="15" t="s">
        <v>389</v>
      </c>
      <c r="D3" s="15" t="s">
        <v>390</v>
      </c>
      <c r="E3" s="16" t="s">
        <v>13269</v>
      </c>
      <c r="F3" s="15" t="s">
        <v>13270</v>
      </c>
      <c r="G3" s="15" t="s">
        <v>12918</v>
      </c>
      <c r="H3" s="29" t="str">
        <f t="array" ref="H3">IFERROR(XLOOKUP(C3, '2_Capability_Map'!$C$2:$C$200, '2_Capability_Map'!$M$2:$M$200, "Active"), "Active")</f>
        <v>Active</v>
      </c>
    </row>
    <row r="4" ht="94.5" customHeight="1">
      <c r="A4" s="14" t="s">
        <v>12924</v>
      </c>
      <c r="B4" s="14" t="s">
        <v>12925</v>
      </c>
      <c r="C4" s="14" t="s">
        <v>818</v>
      </c>
      <c r="D4" s="14" t="s">
        <v>819</v>
      </c>
      <c r="E4" s="14" t="s">
        <v>13271</v>
      </c>
      <c r="F4" s="14" t="s">
        <v>13272</v>
      </c>
      <c r="G4" s="14" t="s">
        <v>8304</v>
      </c>
      <c r="H4" s="29" t="str">
        <f t="array" ref="H4">IFERROR(XLOOKUP(C4, '2_Capability_Map'!$C$2:$C$200, '2_Capability_Map'!$M$2:$M$200, "Active"), "Active")</f>
        <v>Active</v>
      </c>
    </row>
    <row r="5" ht="94.5" customHeight="1">
      <c r="A5" s="15" t="s">
        <v>12928</v>
      </c>
      <c r="B5" s="15" t="s">
        <v>12930</v>
      </c>
      <c r="C5" s="15" t="s">
        <v>646</v>
      </c>
      <c r="D5" s="15" t="s">
        <v>647</v>
      </c>
      <c r="E5" s="16" t="s">
        <v>13273</v>
      </c>
      <c r="F5" s="15" t="s">
        <v>13274</v>
      </c>
      <c r="G5" s="15" t="s">
        <v>12297</v>
      </c>
      <c r="H5" s="29" t="str">
        <f t="array" ref="H5">IFERROR(XLOOKUP(C5, '2_Capability_Map'!$C$2:$C$200, '2_Capability_Map'!$M$2:$M$200, "Active"), "Active")</f>
        <v>Active</v>
      </c>
    </row>
    <row r="6" ht="94.5" customHeight="1">
      <c r="A6" s="14" t="s">
        <v>12928</v>
      </c>
      <c r="B6" s="14" t="s">
        <v>12930</v>
      </c>
      <c r="C6" s="14" t="s">
        <v>652</v>
      </c>
      <c r="D6" s="14" t="s">
        <v>653</v>
      </c>
      <c r="E6" s="17" t="s">
        <v>13275</v>
      </c>
      <c r="F6" s="14" t="s">
        <v>13276</v>
      </c>
      <c r="G6" s="14" t="s">
        <v>12297</v>
      </c>
      <c r="H6" s="29" t="str">
        <f t="array" ref="H6">IFERROR(XLOOKUP(C6, '2_Capability_Map'!$C$2:$C$200, '2_Capability_Map'!$M$2:$M$200, "Active"), "Active")</f>
        <v>Active</v>
      </c>
    </row>
    <row r="7" ht="94.5" customHeight="1">
      <c r="A7" s="15" t="s">
        <v>12935</v>
      </c>
      <c r="B7" s="15" t="s">
        <v>12936</v>
      </c>
      <c r="C7" s="15" t="s">
        <v>818</v>
      </c>
      <c r="D7" s="15" t="s">
        <v>819</v>
      </c>
      <c r="E7" s="16" t="s">
        <v>13277</v>
      </c>
      <c r="F7" s="15" t="s">
        <v>13278</v>
      </c>
      <c r="G7" s="15" t="s">
        <v>8260</v>
      </c>
      <c r="H7" s="29" t="str">
        <f t="array" ref="H7">IFERROR(XLOOKUP(C7, '2_Capability_Map'!$C$2:$C$200, '2_Capability_Map'!$M$2:$M$200, "Active"), "Active")</f>
        <v>Active</v>
      </c>
    </row>
    <row r="8" ht="94.5" customHeight="1">
      <c r="A8" s="14" t="s">
        <v>12939</v>
      </c>
      <c r="B8" s="14" t="s">
        <v>12940</v>
      </c>
      <c r="C8" s="14" t="s">
        <v>667</v>
      </c>
      <c r="D8" s="14" t="s">
        <v>668</v>
      </c>
      <c r="E8" s="17" t="s">
        <v>13279</v>
      </c>
      <c r="F8" s="14" t="s">
        <v>13280</v>
      </c>
      <c r="G8" s="14" t="s">
        <v>12877</v>
      </c>
      <c r="H8" s="29" t="str">
        <f t="array" ref="H8">IFERROR(XLOOKUP(C8, '2_Capability_Map'!$C$2:$C$200, '2_Capability_Map'!$M$2:$M$200, "Active"), "Active")</f>
        <v>Active</v>
      </c>
    </row>
    <row r="9" ht="94.5" customHeight="1">
      <c r="A9" s="15" t="s">
        <v>12944</v>
      </c>
      <c r="B9" s="15" t="s">
        <v>12945</v>
      </c>
      <c r="C9" s="15" t="s">
        <v>474</v>
      </c>
      <c r="D9" s="15" t="s">
        <v>475</v>
      </c>
      <c r="E9" s="16" t="s">
        <v>13281</v>
      </c>
      <c r="F9" s="15" t="s">
        <v>13282</v>
      </c>
      <c r="G9" s="15" t="s">
        <v>12877</v>
      </c>
      <c r="H9" s="29" t="str">
        <f t="array" ref="H9">IFERROR(XLOOKUP(C9, '2_Capability_Map'!$C$2:$C$200, '2_Capability_Map'!$M$2:$M$200, "Active"), "Active")</f>
        <v>Active</v>
      </c>
    </row>
    <row r="10" ht="94.5" customHeight="1">
      <c r="A10" s="14" t="s">
        <v>12955</v>
      </c>
      <c r="B10" s="14" t="s">
        <v>12956</v>
      </c>
      <c r="C10" s="14" t="s">
        <v>726</v>
      </c>
      <c r="D10" s="14" t="s">
        <v>727</v>
      </c>
      <c r="E10" s="17" t="s">
        <v>13283</v>
      </c>
      <c r="F10" s="14" t="s">
        <v>13284</v>
      </c>
      <c r="G10" s="14" t="s">
        <v>12959</v>
      </c>
      <c r="H10" s="29" t="str">
        <f t="array" ref="H10">IFERROR(XLOOKUP(C10, '2_Capability_Map'!$C$2:$C$200, '2_Capability_Map'!$M$2:$M$200, "Active"), "Active")</f>
        <v>Active</v>
      </c>
    </row>
    <row r="11" ht="94.5" customHeight="1">
      <c r="A11" s="15" t="s">
        <v>12955</v>
      </c>
      <c r="B11" s="15" t="s">
        <v>12956</v>
      </c>
      <c r="C11" s="15" t="s">
        <v>734</v>
      </c>
      <c r="D11" s="15" t="s">
        <v>735</v>
      </c>
      <c r="E11" s="15" t="s">
        <v>13285</v>
      </c>
      <c r="F11" s="15" t="s">
        <v>13286</v>
      </c>
      <c r="G11" s="15" t="s">
        <v>12959</v>
      </c>
      <c r="H11" s="29" t="str">
        <f t="array" ref="H11">IFERROR(XLOOKUP(C11, '2_Capability_Map'!$C$2:$C$200, '2_Capability_Map'!$M$2:$M$200, "Active"), "Active")</f>
        <v>Active</v>
      </c>
    </row>
    <row r="12" ht="94.5" customHeight="1">
      <c r="A12" s="14" t="s">
        <v>12984</v>
      </c>
      <c r="B12" s="14" t="s">
        <v>12985</v>
      </c>
      <c r="C12" s="14" t="s">
        <v>612</v>
      </c>
      <c r="D12" s="14" t="s">
        <v>613</v>
      </c>
      <c r="E12" s="17" t="s">
        <v>13287</v>
      </c>
      <c r="F12" s="14" t="s">
        <v>13288</v>
      </c>
      <c r="G12" s="14" t="s">
        <v>4999</v>
      </c>
      <c r="H12" s="29" t="str">
        <f t="array" ref="H12">IFERROR(XLOOKUP(C12, '2_Capability_Map'!$C$2:$C$200, '2_Capability_Map'!$M$2:$M$200, "Active"), "Active")</f>
        <v>Active</v>
      </c>
    </row>
    <row r="13" ht="94.5" customHeight="1">
      <c r="A13" s="15" t="s">
        <v>13004</v>
      </c>
      <c r="B13" s="15" t="s">
        <v>13006</v>
      </c>
      <c r="C13" s="15" t="s">
        <v>368</v>
      </c>
      <c r="D13" s="15" t="s">
        <v>369</v>
      </c>
      <c r="E13" s="16" t="s">
        <v>13289</v>
      </c>
      <c r="F13" s="15" t="s">
        <v>13290</v>
      </c>
      <c r="G13" s="15" t="s">
        <v>8068</v>
      </c>
      <c r="H13" s="29" t="str">
        <f t="array" ref="H13">IFERROR(XLOOKUP(C13, '2_Capability_Map'!$C$2:$C$200, '2_Capability_Map'!$M$2:$M$200, "Active"), "Active")</f>
        <v>Active</v>
      </c>
    </row>
    <row r="14" ht="94.5" customHeight="1">
      <c r="A14" s="14" t="s">
        <v>13004</v>
      </c>
      <c r="B14" s="14" t="s">
        <v>13006</v>
      </c>
      <c r="C14" s="14" t="s">
        <v>376</v>
      </c>
      <c r="D14" s="14" t="s">
        <v>377</v>
      </c>
      <c r="E14" s="17" t="s">
        <v>13291</v>
      </c>
      <c r="F14" s="14" t="s">
        <v>13292</v>
      </c>
      <c r="G14" s="14" t="s">
        <v>12798</v>
      </c>
      <c r="H14" s="29" t="str">
        <f t="array" ref="H14">IFERROR(XLOOKUP(C14, '2_Capability_Map'!$C$2:$C$200, '2_Capability_Map'!$M$2:$M$200, "Active"), "Active")</f>
        <v>Active</v>
      </c>
    </row>
    <row r="15" ht="94.5" customHeight="1">
      <c r="A15" s="15" t="s">
        <v>13008</v>
      </c>
      <c r="B15" s="15" t="s">
        <v>13009</v>
      </c>
      <c r="C15" s="15" t="s">
        <v>407</v>
      </c>
      <c r="D15" s="15" t="s">
        <v>408</v>
      </c>
      <c r="E15" s="16" t="s">
        <v>13293</v>
      </c>
      <c r="F15" s="15" t="s">
        <v>13294</v>
      </c>
      <c r="G15" s="15" t="s">
        <v>12240</v>
      </c>
      <c r="H15" s="29" t="str">
        <f t="array" ref="H15">IFERROR(XLOOKUP(C15, '2_Capability_Map'!$C$2:$C$200, '2_Capability_Map'!$M$2:$M$200, "Active"), "Active")</f>
        <v>Active</v>
      </c>
    </row>
    <row r="16" ht="94.5" customHeight="1">
      <c r="A16" s="14" t="s">
        <v>13011</v>
      </c>
      <c r="B16" s="14" t="s">
        <v>13012</v>
      </c>
      <c r="C16" s="14" t="s">
        <v>407</v>
      </c>
      <c r="D16" s="14" t="s">
        <v>408</v>
      </c>
      <c r="E16" s="17" t="s">
        <v>13295</v>
      </c>
      <c r="F16" s="14" t="s">
        <v>13296</v>
      </c>
      <c r="G16" s="14" t="s">
        <v>8068</v>
      </c>
      <c r="H16" s="29" t="str">
        <f t="array" ref="H16">IFERROR(XLOOKUP(C16, '2_Capability_Map'!$C$2:$C$200, '2_Capability_Map'!$M$2:$M$200, "Active"), "Active")</f>
        <v>Active</v>
      </c>
    </row>
    <row r="17" ht="94.5" customHeight="1">
      <c r="A17" s="15" t="s">
        <v>13011</v>
      </c>
      <c r="B17" s="15" t="s">
        <v>13012</v>
      </c>
      <c r="C17" s="15" t="s">
        <v>474</v>
      </c>
      <c r="D17" s="15" t="s">
        <v>475</v>
      </c>
      <c r="E17" s="15" t="s">
        <v>13297</v>
      </c>
      <c r="F17" s="15" t="s">
        <v>13298</v>
      </c>
      <c r="G17" s="15" t="s">
        <v>8068</v>
      </c>
      <c r="H17" s="29" t="str">
        <f t="array" ref="H17">IFERROR(XLOOKUP(C17, '2_Capability_Map'!$C$2:$C$200, '2_Capability_Map'!$M$2:$M$200, "Active"), "Active")</f>
        <v>Active</v>
      </c>
    </row>
    <row r="18" ht="94.5" customHeight="1">
      <c r="A18" s="14" t="s">
        <v>13018</v>
      </c>
      <c r="B18" s="14" t="s">
        <v>13020</v>
      </c>
      <c r="C18" s="14" t="s">
        <v>474</v>
      </c>
      <c r="D18" s="14" t="s">
        <v>475</v>
      </c>
      <c r="E18" s="17" t="s">
        <v>13299</v>
      </c>
      <c r="F18" s="14" t="s">
        <v>13300</v>
      </c>
      <c r="G18" s="14" t="s">
        <v>8606</v>
      </c>
      <c r="H18" s="29" t="str">
        <f t="array" ref="H18">IFERROR(XLOOKUP(C18, '2_Capability_Map'!$C$2:$C$200, '2_Capability_Map'!$M$2:$M$200, "Active"), "Active")</f>
        <v>Active</v>
      </c>
    </row>
    <row r="19" ht="94.5" customHeight="1">
      <c r="A19" s="15" t="s">
        <v>13025</v>
      </c>
      <c r="B19" s="15" t="s">
        <v>13026</v>
      </c>
      <c r="C19" s="15" t="s">
        <v>461</v>
      </c>
      <c r="D19" s="15" t="s">
        <v>462</v>
      </c>
      <c r="E19" s="16" t="s">
        <v>13301</v>
      </c>
      <c r="F19" s="15" t="s">
        <v>13302</v>
      </c>
      <c r="G19" s="15" t="s">
        <v>12798</v>
      </c>
      <c r="H19" s="29" t="str">
        <f t="array" ref="H19">IFERROR(XLOOKUP(C19, '2_Capability_Map'!$C$2:$C$200, '2_Capability_Map'!$M$2:$M$200, "Active"), "Active")</f>
        <v>Active</v>
      </c>
    </row>
    <row r="20" ht="94.5" customHeight="1">
      <c r="A20" s="14" t="s">
        <v>13025</v>
      </c>
      <c r="B20" s="14" t="s">
        <v>13026</v>
      </c>
      <c r="C20" s="14" t="s">
        <v>479</v>
      </c>
      <c r="D20" s="14" t="s">
        <v>480</v>
      </c>
      <c r="E20" s="17" t="s">
        <v>13303</v>
      </c>
      <c r="F20" s="14" t="s">
        <v>13304</v>
      </c>
      <c r="G20" s="14" t="s">
        <v>12798</v>
      </c>
      <c r="H20" s="29" t="str">
        <f t="array" ref="H20">IFERROR(XLOOKUP(C20, '2_Capability_Map'!$C$2:$C$200, '2_Capability_Map'!$M$2:$M$200, "Active"), "Active")</f>
        <v>Active</v>
      </c>
    </row>
    <row r="21" ht="94.5" customHeight="1">
      <c r="A21" s="15" t="s">
        <v>13028</v>
      </c>
      <c r="B21" s="15" t="s">
        <v>13029</v>
      </c>
      <c r="C21" s="15" t="s">
        <v>484</v>
      </c>
      <c r="D21" s="15" t="s">
        <v>485</v>
      </c>
      <c r="E21" s="16" t="s">
        <v>13305</v>
      </c>
      <c r="F21" s="15" t="s">
        <v>13306</v>
      </c>
      <c r="G21" s="15" t="s">
        <v>13031</v>
      </c>
      <c r="H21" s="29" t="str">
        <f t="array" ref="H21">IFERROR(XLOOKUP(C21, '2_Capability_Map'!$C$2:$C$200, '2_Capability_Map'!$M$2:$M$200, "Active"), "Active")</f>
        <v>Active</v>
      </c>
    </row>
    <row r="22" ht="94.5" customHeight="1">
      <c r="A22" s="14" t="s">
        <v>13032</v>
      </c>
      <c r="B22" s="14" t="s">
        <v>13033</v>
      </c>
      <c r="C22" s="14" t="s">
        <v>461</v>
      </c>
      <c r="D22" s="14" t="s">
        <v>462</v>
      </c>
      <c r="E22" s="17" t="s">
        <v>13307</v>
      </c>
      <c r="F22" s="14" t="s">
        <v>13308</v>
      </c>
      <c r="G22" s="14" t="s">
        <v>8345</v>
      </c>
      <c r="H22" s="29" t="str">
        <f t="array" ref="H22">IFERROR(XLOOKUP(C22, '2_Capability_Map'!$C$2:$C$200, '2_Capability_Map'!$M$2:$M$200, "Active"), "Active")</f>
        <v>Active</v>
      </c>
    </row>
    <row r="23" ht="94.5" customHeight="1">
      <c r="A23" s="15" t="s">
        <v>13032</v>
      </c>
      <c r="B23" s="15" t="s">
        <v>13033</v>
      </c>
      <c r="C23" s="15" t="s">
        <v>818</v>
      </c>
      <c r="D23" s="15" t="s">
        <v>819</v>
      </c>
      <c r="E23" s="16" t="s">
        <v>13309</v>
      </c>
      <c r="F23" s="15" t="s">
        <v>13310</v>
      </c>
      <c r="G23" s="15" t="s">
        <v>8345</v>
      </c>
      <c r="H23" s="29" t="str">
        <f t="array" ref="H23">IFERROR(XLOOKUP(C23, '2_Capability_Map'!$C$2:$C$200, '2_Capability_Map'!$M$2:$M$200, "Active"), "Active")</f>
        <v>Active</v>
      </c>
    </row>
    <row r="24" ht="94.5" customHeight="1">
      <c r="A24" s="14" t="s">
        <v>13035</v>
      </c>
      <c r="B24" s="14" t="s">
        <v>13036</v>
      </c>
      <c r="C24" s="14" t="s">
        <v>469</v>
      </c>
      <c r="D24" s="14" t="s">
        <v>470</v>
      </c>
      <c r="E24" s="17" t="s">
        <v>13311</v>
      </c>
      <c r="F24" s="14" t="s">
        <v>13312</v>
      </c>
      <c r="G24" s="14" t="s">
        <v>13038</v>
      </c>
      <c r="H24" s="29" t="str">
        <f t="array" ref="H24">IFERROR(XLOOKUP(C24, '2_Capability_Map'!$C$2:$C$200, '2_Capability_Map'!$M$2:$M$200, "Active"), "Active")</f>
        <v>Active</v>
      </c>
    </row>
    <row r="25" ht="94.5" customHeight="1">
      <c r="A25" s="15" t="s">
        <v>13048</v>
      </c>
      <c r="B25" s="15" t="s">
        <v>13050</v>
      </c>
      <c r="C25" s="15" t="s">
        <v>686</v>
      </c>
      <c r="D25" s="15" t="s">
        <v>687</v>
      </c>
      <c r="E25" s="16" t="s">
        <v>13313</v>
      </c>
      <c r="F25" s="15" t="s">
        <v>13314</v>
      </c>
      <c r="G25" s="15" t="s">
        <v>13052</v>
      </c>
      <c r="H25" s="29" t="str">
        <f t="array" ref="H25">IFERROR(XLOOKUP(C25, '2_Capability_Map'!$C$2:$C$200, '2_Capability_Map'!$M$2:$M$200, "Active"), "Active")</f>
        <v>Active</v>
      </c>
    </row>
    <row r="26" ht="94.5" customHeight="1">
      <c r="A26" s="14" t="s">
        <v>13053</v>
      </c>
      <c r="B26" s="14" t="s">
        <v>13054</v>
      </c>
      <c r="C26" s="14" t="s">
        <v>673</v>
      </c>
      <c r="D26" s="14" t="s">
        <v>674</v>
      </c>
      <c r="E26" s="14" t="s">
        <v>13315</v>
      </c>
      <c r="F26" s="14" t="s">
        <v>13316</v>
      </c>
      <c r="G26" s="14" t="s">
        <v>13056</v>
      </c>
      <c r="H26" s="29" t="str">
        <f t="array" ref="H26">IFERROR(XLOOKUP(C26, '2_Capability_Map'!$C$2:$C$200, '2_Capability_Map'!$M$2:$M$200, "Active"), "Active")</f>
        <v>Active</v>
      </c>
    </row>
    <row r="27" ht="94.5" customHeight="1">
      <c r="A27" s="15" t="s">
        <v>13053</v>
      </c>
      <c r="B27" s="15" t="s">
        <v>13054</v>
      </c>
      <c r="C27" s="15" t="s">
        <v>696</v>
      </c>
      <c r="D27" s="15" t="s">
        <v>697</v>
      </c>
      <c r="E27" s="16" t="s">
        <v>13317</v>
      </c>
      <c r="F27" s="15" t="s">
        <v>13318</v>
      </c>
      <c r="G27" s="15" t="s">
        <v>13056</v>
      </c>
      <c r="H27" s="29" t="str">
        <f t="array" ref="H27">IFERROR(XLOOKUP(C27, '2_Capability_Map'!$C$2:$C$200, '2_Capability_Map'!$M$2:$M$200, "Active"), "Active")</f>
        <v>Active</v>
      </c>
    </row>
    <row r="28" ht="94.5" customHeight="1">
      <c r="A28" s="14" t="s">
        <v>13057</v>
      </c>
      <c r="B28" s="14" t="s">
        <v>674</v>
      </c>
      <c r="C28" s="14" t="s">
        <v>673</v>
      </c>
      <c r="D28" s="14" t="s">
        <v>674</v>
      </c>
      <c r="E28" s="17" t="s">
        <v>13319</v>
      </c>
      <c r="F28" s="14" t="s">
        <v>13320</v>
      </c>
      <c r="G28" s="14" t="s">
        <v>13052</v>
      </c>
      <c r="H28" s="29" t="str">
        <f t="array" ref="H28">IFERROR(XLOOKUP(C28, '2_Capability_Map'!$C$2:$C$200, '2_Capability_Map'!$M$2:$M$200, "Active"), "Active")</f>
        <v>Active</v>
      </c>
    </row>
    <row r="29" ht="94.5" customHeight="1">
      <c r="A29" s="15" t="s">
        <v>13057</v>
      </c>
      <c r="B29" s="15" t="s">
        <v>674</v>
      </c>
      <c r="C29" s="15" t="s">
        <v>681</v>
      </c>
      <c r="D29" s="15" t="s">
        <v>682</v>
      </c>
      <c r="E29" s="16" t="s">
        <v>13321</v>
      </c>
      <c r="F29" s="15" t="s">
        <v>13322</v>
      </c>
      <c r="G29" s="15" t="s">
        <v>13052</v>
      </c>
      <c r="H29" s="29" t="str">
        <f t="array" ref="H29">IFERROR(XLOOKUP(C29, '2_Capability_Map'!$C$2:$C$200, '2_Capability_Map'!$M$2:$M$200, "Active"), "Active")</f>
        <v>Active</v>
      </c>
    </row>
    <row r="30" ht="94.5" customHeight="1">
      <c r="A30" s="14" t="s">
        <v>13057</v>
      </c>
      <c r="B30" s="14" t="s">
        <v>674</v>
      </c>
      <c r="C30" s="14" t="s">
        <v>1441</v>
      </c>
      <c r="D30" s="14" t="s">
        <v>1442</v>
      </c>
      <c r="E30" s="17" t="s">
        <v>13323</v>
      </c>
      <c r="F30" s="14" t="s">
        <v>13324</v>
      </c>
      <c r="G30" s="14" t="s">
        <v>13052</v>
      </c>
      <c r="H30" s="29" t="str">
        <f t="array" ref="H30">IFERROR(XLOOKUP(C30, '2_Capability_Map'!$C$2:$C$200, '2_Capability_Map'!$M$2:$M$200, "Active"), "Active")</f>
        <v>Active</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2:H30">
    <cfRule type="cellIs" dxfId="0" priority="1" operator="equal">
      <formula>"Active"</formula>
    </cfRule>
  </conditionalFormatting>
  <conditionalFormatting sqref="H2:H30">
    <cfRule type="cellIs" dxfId="1" priority="2" operator="equal">
      <formula>"Inactive"</formula>
    </cfRule>
  </conditionalFormatting>
  <conditionalFormatting sqref="A2:G30">
    <cfRule type="expression" dxfId="2" priority="3">
      <formula>$H2="Inactive"</formula>
    </cfRule>
  </conditionalFormatting>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12.0"/>
    <col customWidth="1" min="3" max="3" width="22.0"/>
    <col customWidth="1" min="4" max="4" width="18.0"/>
    <col customWidth="1" min="5" max="6" width="36.0"/>
    <col customWidth="1" min="7" max="7" width="26.0"/>
    <col customWidth="1" min="8" max="8" width="8.0"/>
    <col customWidth="1" min="9" max="9" width="14.0"/>
    <col customWidth="1" min="10" max="10" width="50.0"/>
    <col customWidth="1" min="11" max="11" width="70.0"/>
    <col customWidth="1" min="12" max="12" width="30.0"/>
    <col customWidth="1" min="13" max="13" width="10.0"/>
    <col customWidth="1" min="14" max="14" width="60.0"/>
    <col customWidth="1" min="15" max="15" width="10.0"/>
    <col customWidth="1" min="16" max="16" width="40.0"/>
    <col customWidth="1" min="17" max="17" width="16.0"/>
    <col customWidth="1" min="18" max="18" width="18.0"/>
    <col customWidth="1" min="19" max="26" width="8.71"/>
  </cols>
  <sheetData>
    <row r="1" ht="37.5" customHeight="1">
      <c r="A1" s="46" t="s">
        <v>28</v>
      </c>
      <c r="B1" s="46" t="s">
        <v>13325</v>
      </c>
      <c r="C1" s="46" t="s">
        <v>13326</v>
      </c>
      <c r="D1" s="46" t="s">
        <v>13327</v>
      </c>
      <c r="E1" s="46" t="s">
        <v>13328</v>
      </c>
      <c r="F1" s="46" t="s">
        <v>13329</v>
      </c>
      <c r="G1" s="46" t="s">
        <v>13330</v>
      </c>
      <c r="H1" s="46" t="s">
        <v>13331</v>
      </c>
      <c r="I1" s="46" t="s">
        <v>13332</v>
      </c>
      <c r="J1" s="46" t="s">
        <v>13333</v>
      </c>
      <c r="K1" s="46" t="s">
        <v>1481</v>
      </c>
      <c r="L1" s="46" t="s">
        <v>13334</v>
      </c>
      <c r="M1" s="46" t="s">
        <v>13335</v>
      </c>
      <c r="N1" s="46" t="s">
        <v>13336</v>
      </c>
      <c r="O1" s="46" t="s">
        <v>13337</v>
      </c>
      <c r="P1" s="46" t="s">
        <v>13338</v>
      </c>
      <c r="Q1" s="27" t="s">
        <v>13339</v>
      </c>
      <c r="R1" s="27" t="s">
        <v>1488</v>
      </c>
    </row>
    <row r="2" ht="79.5" customHeight="1">
      <c r="A2" s="14" t="s">
        <v>13340</v>
      </c>
      <c r="B2" s="14" t="s">
        <v>13341</v>
      </c>
      <c r="C2" s="14" t="s">
        <v>13342</v>
      </c>
      <c r="D2" s="14" t="s">
        <v>13343</v>
      </c>
      <c r="E2" s="14" t="s">
        <v>13344</v>
      </c>
      <c r="F2" s="14" t="s">
        <v>13345</v>
      </c>
      <c r="G2" s="14" t="s">
        <v>13346</v>
      </c>
      <c r="H2" s="14">
        <v>2.0</v>
      </c>
      <c r="I2" s="14" t="s">
        <v>1493</v>
      </c>
      <c r="J2" s="14" t="s">
        <v>13347</v>
      </c>
      <c r="K2" s="14" t="s">
        <v>13348</v>
      </c>
      <c r="L2" s="14" t="s">
        <v>13349</v>
      </c>
      <c r="M2" s="14">
        <v>8.0</v>
      </c>
      <c r="N2" s="14" t="s">
        <v>13350</v>
      </c>
      <c r="O2" s="14">
        <v>2.0</v>
      </c>
      <c r="P2" s="14" t="s">
        <v>13351</v>
      </c>
      <c r="Q2" s="29">
        <f t="array" ref="Q2">SUMPRODUCT(--(IFERROR(XLOOKUP({"P1C1.1.1","P1C1.1.2","P1C1.1.3","P1C1.2.1","P1C1.5.1","P1C1.6.1","P1C1.6.2","P1C1.6.5"}, '2_Capability_Map'!$C$2:$C$200, '2_Capability_Map'!$M$2:$M$200, "Active"), "Active")="Active"))</f>
        <v>8</v>
      </c>
      <c r="R2" s="29" t="str">
        <f t="shared" ref="R2:R743" si="1">IF(Q2=0, "Inactive", IF(Q2=M2, "Active", "Partial"))</f>
        <v>Active</v>
      </c>
    </row>
    <row r="3" ht="79.5" customHeight="1">
      <c r="A3" s="15" t="s">
        <v>13352</v>
      </c>
      <c r="B3" s="15" t="s">
        <v>13341</v>
      </c>
      <c r="C3" s="15" t="s">
        <v>13342</v>
      </c>
      <c r="D3" s="15" t="s">
        <v>13343</v>
      </c>
      <c r="E3" s="15" t="s">
        <v>13344</v>
      </c>
      <c r="F3" s="15" t="s">
        <v>13345</v>
      </c>
      <c r="G3" s="15" t="s">
        <v>13353</v>
      </c>
      <c r="H3" s="15">
        <v>2.0</v>
      </c>
      <c r="I3" s="15" t="s">
        <v>1493</v>
      </c>
      <c r="J3" s="15" t="s">
        <v>13354</v>
      </c>
      <c r="K3" s="15" t="s">
        <v>13355</v>
      </c>
      <c r="L3" s="15" t="s">
        <v>13356</v>
      </c>
      <c r="M3" s="15">
        <v>9.0</v>
      </c>
      <c r="N3" s="15" t="s">
        <v>13357</v>
      </c>
      <c r="O3" s="15">
        <v>3.0</v>
      </c>
      <c r="P3" s="15" t="s">
        <v>13351</v>
      </c>
      <c r="Q3" s="29">
        <f t="array" ref="Q3">SUMPRODUCT(--(IFERROR(XLOOKUP({"P1C1.1.1","P1C1.1.2","P1C1.1.3","P1C1.2.1","P1C1.5.1","P1C2.1.1","P1C2.1.4","P1C2.1.5","P1C2.8.1"}, '2_Capability_Map'!$C$2:$C$200, '2_Capability_Map'!$M$2:$M$200, "Active"), "Active")="Active"))</f>
        <v>9</v>
      </c>
      <c r="R3" s="29" t="str">
        <f t="shared" si="1"/>
        <v>Active</v>
      </c>
    </row>
    <row r="4" ht="79.5" customHeight="1">
      <c r="A4" s="14" t="s">
        <v>13358</v>
      </c>
      <c r="B4" s="14" t="s">
        <v>13341</v>
      </c>
      <c r="C4" s="14" t="s">
        <v>13342</v>
      </c>
      <c r="D4" s="14" t="s">
        <v>13359</v>
      </c>
      <c r="E4" s="14" t="s">
        <v>13360</v>
      </c>
      <c r="F4" s="14" t="s">
        <v>13345</v>
      </c>
      <c r="G4" s="14" t="s">
        <v>13361</v>
      </c>
      <c r="H4" s="14">
        <v>2.0</v>
      </c>
      <c r="I4" s="14" t="s">
        <v>1493</v>
      </c>
      <c r="J4" s="14" t="s">
        <v>13362</v>
      </c>
      <c r="K4" s="14" t="s">
        <v>13363</v>
      </c>
      <c r="L4" s="14" t="s">
        <v>13364</v>
      </c>
      <c r="M4" s="14">
        <v>8.0</v>
      </c>
      <c r="N4" s="14" t="s">
        <v>13365</v>
      </c>
      <c r="O4" s="14">
        <v>3.0</v>
      </c>
      <c r="P4" s="14" t="s">
        <v>13351</v>
      </c>
      <c r="Q4" s="29">
        <f t="array" ref="Q4">SUMPRODUCT(--(IFERROR(XLOOKUP({"P1C1.1.1","P1C1.1.2","P1C1.1.3","P1C1.2.1","P1C1.5.1","P1C2.7.1","P1C2.7.2","P1C2.7.3"}, '2_Capability_Map'!$C$2:$C$200, '2_Capability_Map'!$M$2:$M$200, "Active"), "Active")="Active"))</f>
        <v>8</v>
      </c>
      <c r="R4" s="29" t="str">
        <f t="shared" si="1"/>
        <v>Active</v>
      </c>
    </row>
    <row r="5" ht="79.5" customHeight="1">
      <c r="A5" s="15" t="s">
        <v>13366</v>
      </c>
      <c r="B5" s="15" t="s">
        <v>13341</v>
      </c>
      <c r="C5" s="15" t="s">
        <v>13342</v>
      </c>
      <c r="D5" s="15" t="s">
        <v>13359</v>
      </c>
      <c r="E5" s="15" t="s">
        <v>13360</v>
      </c>
      <c r="F5" s="15" t="s">
        <v>13345</v>
      </c>
      <c r="G5" s="15" t="s">
        <v>13346</v>
      </c>
      <c r="H5" s="15">
        <v>2.0</v>
      </c>
      <c r="I5" s="15" t="s">
        <v>1493</v>
      </c>
      <c r="J5" s="15" t="s">
        <v>13367</v>
      </c>
      <c r="K5" s="15" t="s">
        <v>13368</v>
      </c>
      <c r="L5" s="15" t="s">
        <v>13349</v>
      </c>
      <c r="M5" s="15">
        <v>8.0</v>
      </c>
      <c r="N5" s="15" t="s">
        <v>13350</v>
      </c>
      <c r="O5" s="15">
        <v>2.0</v>
      </c>
      <c r="P5" s="15" t="s">
        <v>13351</v>
      </c>
      <c r="Q5" s="29">
        <f t="array" ref="Q5">SUMPRODUCT(--(IFERROR(XLOOKUP({"P1C1.1.1","P1C1.1.2","P1C1.1.3","P1C1.2.1","P1C1.5.1","P1C1.6.1","P1C1.6.2","P1C1.6.5"}, '2_Capability_Map'!$C$2:$C$200, '2_Capability_Map'!$M$2:$M$200, "Active"), "Active")="Active"))</f>
        <v>8</v>
      </c>
      <c r="R5" s="29" t="str">
        <f t="shared" si="1"/>
        <v>Active</v>
      </c>
    </row>
    <row r="6" ht="79.5" customHeight="1">
      <c r="A6" s="14" t="s">
        <v>13369</v>
      </c>
      <c r="B6" s="14" t="s">
        <v>13341</v>
      </c>
      <c r="C6" s="14" t="s">
        <v>13342</v>
      </c>
      <c r="D6" s="14" t="s">
        <v>13359</v>
      </c>
      <c r="E6" s="14" t="s">
        <v>13360</v>
      </c>
      <c r="F6" s="14" t="s">
        <v>13345</v>
      </c>
      <c r="G6" s="14" t="s">
        <v>13346</v>
      </c>
      <c r="H6" s="14">
        <v>2.0</v>
      </c>
      <c r="I6" s="14" t="s">
        <v>1493</v>
      </c>
      <c r="J6" s="14" t="s">
        <v>13370</v>
      </c>
      <c r="K6" s="14" t="s">
        <v>13371</v>
      </c>
      <c r="L6" s="14" t="s">
        <v>13349</v>
      </c>
      <c r="M6" s="14">
        <v>8.0</v>
      </c>
      <c r="N6" s="14" t="s">
        <v>13350</v>
      </c>
      <c r="O6" s="14">
        <v>2.0</v>
      </c>
      <c r="P6" s="14" t="s">
        <v>13351</v>
      </c>
      <c r="Q6" s="29">
        <f t="array" ref="Q6">SUMPRODUCT(--(IFERROR(XLOOKUP({"P1C1.1.1","P1C1.1.2","P1C1.1.3","P1C1.2.1","P1C1.5.1","P1C1.6.1","P1C1.6.2","P1C1.6.5"}, '2_Capability_Map'!$C$2:$C$200, '2_Capability_Map'!$M$2:$M$200, "Active"), "Active")="Active"))</f>
        <v>8</v>
      </c>
      <c r="R6" s="29" t="str">
        <f t="shared" si="1"/>
        <v>Active</v>
      </c>
    </row>
    <row r="7" ht="79.5" customHeight="1">
      <c r="A7" s="15" t="s">
        <v>13372</v>
      </c>
      <c r="B7" s="15" t="s">
        <v>13341</v>
      </c>
      <c r="C7" s="15" t="s">
        <v>13342</v>
      </c>
      <c r="D7" s="15" t="s">
        <v>13359</v>
      </c>
      <c r="E7" s="15" t="s">
        <v>13360</v>
      </c>
      <c r="F7" s="15" t="s">
        <v>13345</v>
      </c>
      <c r="G7" s="15" t="s">
        <v>13346</v>
      </c>
      <c r="H7" s="15">
        <v>2.0</v>
      </c>
      <c r="I7" s="15" t="s">
        <v>1493</v>
      </c>
      <c r="J7" s="15" t="s">
        <v>13373</v>
      </c>
      <c r="K7" s="15" t="s">
        <v>13374</v>
      </c>
      <c r="L7" s="15" t="s">
        <v>13349</v>
      </c>
      <c r="M7" s="15">
        <v>8.0</v>
      </c>
      <c r="N7" s="15" t="s">
        <v>13350</v>
      </c>
      <c r="O7" s="15">
        <v>2.0</v>
      </c>
      <c r="P7" s="15" t="s">
        <v>13351</v>
      </c>
      <c r="Q7" s="29">
        <f t="array" ref="Q7">SUMPRODUCT(--(IFERROR(XLOOKUP({"P1C1.1.1","P1C1.1.2","P1C1.1.3","P1C1.2.1","P1C1.5.1","P1C1.6.1","P1C1.6.2","P1C1.6.5"}, '2_Capability_Map'!$C$2:$C$200, '2_Capability_Map'!$M$2:$M$200, "Active"), "Active")="Active"))</f>
        <v>8</v>
      </c>
      <c r="R7" s="29" t="str">
        <f t="shared" si="1"/>
        <v>Active</v>
      </c>
    </row>
    <row r="8" ht="79.5" customHeight="1">
      <c r="A8" s="14" t="s">
        <v>13375</v>
      </c>
      <c r="B8" s="14" t="s">
        <v>13341</v>
      </c>
      <c r="C8" s="14" t="s">
        <v>13342</v>
      </c>
      <c r="D8" s="14" t="s">
        <v>13359</v>
      </c>
      <c r="E8" s="14" t="s">
        <v>13360</v>
      </c>
      <c r="F8" s="14" t="s">
        <v>13345</v>
      </c>
      <c r="G8" s="14" t="s">
        <v>13376</v>
      </c>
      <c r="H8" s="14">
        <v>3.0</v>
      </c>
      <c r="I8" s="14" t="s">
        <v>1493</v>
      </c>
      <c r="J8" s="14" t="s">
        <v>13377</v>
      </c>
      <c r="K8" s="14" t="s">
        <v>13378</v>
      </c>
      <c r="L8" s="14" t="s">
        <v>13379</v>
      </c>
      <c r="M8" s="14">
        <v>12.0</v>
      </c>
      <c r="N8" s="14" t="s">
        <v>13380</v>
      </c>
      <c r="O8" s="14">
        <v>4.0</v>
      </c>
      <c r="P8" s="14" t="s">
        <v>13351</v>
      </c>
      <c r="Q8" s="29">
        <f t="array" ref="Q8">SUMPRODUCT(--(IFERROR(XLOOKUP({"P1C1.1.1","P1C1.1.2","P1C1.1.3","P1C1.2.1","P1C1.5.1","P1C2.1.1","P1C2.1.4","P1C2.1.5","P1C2.7.1","P1C2.7.2","P1C2.7.3","P1C2.8.1"}, '2_Capability_Map'!$C$2:$C$200, '2_Capability_Map'!$M$2:$M$200, "Active"), "Active")="Active"))</f>
        <v>12</v>
      </c>
      <c r="R8" s="29" t="str">
        <f t="shared" si="1"/>
        <v>Active</v>
      </c>
    </row>
    <row r="9" ht="79.5" customHeight="1">
      <c r="A9" s="15" t="s">
        <v>13381</v>
      </c>
      <c r="B9" s="15" t="s">
        <v>13341</v>
      </c>
      <c r="C9" s="15" t="s">
        <v>13342</v>
      </c>
      <c r="D9" s="15" t="s">
        <v>13382</v>
      </c>
      <c r="E9" s="15" t="s">
        <v>13383</v>
      </c>
      <c r="F9" s="15" t="s">
        <v>13345</v>
      </c>
      <c r="G9" s="15" t="s">
        <v>13353</v>
      </c>
      <c r="H9" s="15">
        <v>2.0</v>
      </c>
      <c r="I9" s="15" t="s">
        <v>1493</v>
      </c>
      <c r="J9" s="15" t="s">
        <v>13384</v>
      </c>
      <c r="K9" s="15" t="s">
        <v>13385</v>
      </c>
      <c r="L9" s="15" t="s">
        <v>13356</v>
      </c>
      <c r="M9" s="15">
        <v>9.0</v>
      </c>
      <c r="N9" s="15" t="s">
        <v>13357</v>
      </c>
      <c r="O9" s="15">
        <v>3.0</v>
      </c>
      <c r="P9" s="15" t="s">
        <v>13351</v>
      </c>
      <c r="Q9" s="29">
        <f t="array" ref="Q9">SUMPRODUCT(--(IFERROR(XLOOKUP({"P1C1.1.1","P1C1.1.2","P1C1.1.3","P1C1.2.1","P1C1.5.1","P1C2.1.1","P1C2.1.4","P1C2.1.5","P1C2.8.1"}, '2_Capability_Map'!$C$2:$C$200, '2_Capability_Map'!$M$2:$M$200, "Active"), "Active")="Active"))</f>
        <v>9</v>
      </c>
      <c r="R9" s="29" t="str">
        <f t="shared" si="1"/>
        <v>Active</v>
      </c>
    </row>
    <row r="10" ht="79.5" customHeight="1">
      <c r="A10" s="14" t="s">
        <v>13386</v>
      </c>
      <c r="B10" s="14" t="s">
        <v>13341</v>
      </c>
      <c r="C10" s="14" t="s">
        <v>13342</v>
      </c>
      <c r="D10" s="14" t="s">
        <v>13382</v>
      </c>
      <c r="E10" s="14" t="s">
        <v>13383</v>
      </c>
      <c r="F10" s="14" t="s">
        <v>13345</v>
      </c>
      <c r="G10" s="14" t="s">
        <v>13353</v>
      </c>
      <c r="H10" s="14">
        <v>2.0</v>
      </c>
      <c r="I10" s="14" t="s">
        <v>1493</v>
      </c>
      <c r="J10" s="14" t="s">
        <v>13387</v>
      </c>
      <c r="K10" s="14" t="s">
        <v>13388</v>
      </c>
      <c r="L10" s="14" t="s">
        <v>13356</v>
      </c>
      <c r="M10" s="14">
        <v>9.0</v>
      </c>
      <c r="N10" s="14" t="s">
        <v>13357</v>
      </c>
      <c r="O10" s="14">
        <v>3.0</v>
      </c>
      <c r="P10" s="14" t="s">
        <v>13351</v>
      </c>
      <c r="Q10" s="29">
        <f t="array" ref="Q10">SUMPRODUCT(--(IFERROR(XLOOKUP({"P1C1.1.1","P1C1.1.2","P1C1.1.3","P1C1.2.1","P1C1.5.1","P1C2.1.1","P1C2.1.4","P1C2.1.5","P1C2.8.1"}, '2_Capability_Map'!$C$2:$C$200, '2_Capability_Map'!$M$2:$M$200, "Active"), "Active")="Active"))</f>
        <v>9</v>
      </c>
      <c r="R10" s="29" t="str">
        <f t="shared" si="1"/>
        <v>Active</v>
      </c>
    </row>
    <row r="11" ht="79.5" customHeight="1">
      <c r="A11" s="15" t="s">
        <v>13389</v>
      </c>
      <c r="B11" s="15" t="s">
        <v>13341</v>
      </c>
      <c r="C11" s="15" t="s">
        <v>13342</v>
      </c>
      <c r="D11" s="15" t="s">
        <v>13390</v>
      </c>
      <c r="E11" s="15" t="s">
        <v>13391</v>
      </c>
      <c r="F11" s="15" t="s">
        <v>13345</v>
      </c>
      <c r="G11" s="15" t="s">
        <v>13392</v>
      </c>
      <c r="H11" s="15">
        <v>3.0</v>
      </c>
      <c r="I11" s="15" t="s">
        <v>1493</v>
      </c>
      <c r="J11" s="15" t="s">
        <v>13393</v>
      </c>
      <c r="K11" s="15" t="s">
        <v>13394</v>
      </c>
      <c r="L11" s="15" t="s">
        <v>13395</v>
      </c>
      <c r="M11" s="15">
        <v>14.0</v>
      </c>
      <c r="N11" s="15" t="s">
        <v>13380</v>
      </c>
      <c r="O11" s="15">
        <v>4.0</v>
      </c>
      <c r="P11" s="15" t="s">
        <v>13351</v>
      </c>
      <c r="Q11" s="29">
        <f t="array" ref="Q11">SUMPRODUCT(--(IFERROR(XLOOKUP({"P1C1.1.1","P1C1.1.2","P1C1.1.3","P1C1.2.1","P1C1.5.1","P1C2.1.1","P1C2.1.4","P1C2.1.5","P1C2.5.1","P1C2.5.2","P1C2.5.3","P1C2.5.4","P1C2.5.5","P1C2.8.1"}, '2_Capability_Map'!$C$2:$C$200, '2_Capability_Map'!$M$2:$M$200, "Active"), "Active")="Active"))</f>
        <v>14</v>
      </c>
      <c r="R11" s="29" t="str">
        <f t="shared" si="1"/>
        <v>Active</v>
      </c>
    </row>
    <row r="12" ht="79.5" customHeight="1">
      <c r="A12" s="14" t="s">
        <v>13396</v>
      </c>
      <c r="B12" s="14" t="s">
        <v>13341</v>
      </c>
      <c r="C12" s="14" t="s">
        <v>13342</v>
      </c>
      <c r="D12" s="14" t="s">
        <v>13390</v>
      </c>
      <c r="E12" s="14" t="s">
        <v>13391</v>
      </c>
      <c r="F12" s="14" t="s">
        <v>13345</v>
      </c>
      <c r="G12" s="14" t="s">
        <v>13346</v>
      </c>
      <c r="H12" s="14">
        <v>2.0</v>
      </c>
      <c r="I12" s="14" t="s">
        <v>1493</v>
      </c>
      <c r="J12" s="14" t="s">
        <v>13397</v>
      </c>
      <c r="K12" s="14" t="s">
        <v>13398</v>
      </c>
      <c r="L12" s="14" t="s">
        <v>13349</v>
      </c>
      <c r="M12" s="14">
        <v>8.0</v>
      </c>
      <c r="N12" s="14" t="s">
        <v>13350</v>
      </c>
      <c r="O12" s="14">
        <v>2.0</v>
      </c>
      <c r="P12" s="14" t="s">
        <v>13351</v>
      </c>
      <c r="Q12" s="29">
        <f t="array" ref="Q12">SUMPRODUCT(--(IFERROR(XLOOKUP({"P1C1.1.1","P1C1.1.2","P1C1.1.3","P1C1.2.1","P1C1.5.1","P1C1.6.1","P1C1.6.2","P1C1.6.5"}, '2_Capability_Map'!$C$2:$C$200, '2_Capability_Map'!$M$2:$M$200, "Active"), "Active")="Active"))</f>
        <v>8</v>
      </c>
      <c r="R12" s="29" t="str">
        <f t="shared" si="1"/>
        <v>Active</v>
      </c>
    </row>
    <row r="13" ht="79.5" customHeight="1">
      <c r="A13" s="15" t="s">
        <v>13399</v>
      </c>
      <c r="B13" s="15" t="s">
        <v>13341</v>
      </c>
      <c r="C13" s="15" t="s">
        <v>13342</v>
      </c>
      <c r="D13" s="15" t="s">
        <v>13400</v>
      </c>
      <c r="E13" s="15" t="s">
        <v>13401</v>
      </c>
      <c r="F13" s="15" t="s">
        <v>13345</v>
      </c>
      <c r="G13" s="15" t="s">
        <v>13402</v>
      </c>
      <c r="H13" s="15">
        <v>2.0</v>
      </c>
      <c r="I13" s="15" t="s">
        <v>1493</v>
      </c>
      <c r="J13" s="15" t="s">
        <v>13403</v>
      </c>
      <c r="K13" s="15" t="s">
        <v>13404</v>
      </c>
      <c r="L13" s="15" t="s">
        <v>13405</v>
      </c>
      <c r="M13" s="15">
        <v>10.0</v>
      </c>
      <c r="N13" s="15" t="s">
        <v>13365</v>
      </c>
      <c r="O13" s="15">
        <v>3.0</v>
      </c>
      <c r="P13" s="15" t="s">
        <v>13351</v>
      </c>
      <c r="Q13" s="29">
        <f t="array" ref="Q13">SUMPRODUCT(--(IFERROR(XLOOKUP({"P1C1.1.1","P1C1.1.2","P1C1.1.3","P1C1.2.1","P1C1.5.1","P1C2.5.1","P1C2.5.2","P1C2.5.3","P1C2.5.4","P1C2.5.5"}, '2_Capability_Map'!$C$2:$C$200, '2_Capability_Map'!$M$2:$M$200, "Active"), "Active")="Active"))</f>
        <v>10</v>
      </c>
      <c r="R13" s="29" t="str">
        <f t="shared" si="1"/>
        <v>Active</v>
      </c>
    </row>
    <row r="14" ht="79.5" customHeight="1">
      <c r="A14" s="14" t="s">
        <v>13406</v>
      </c>
      <c r="B14" s="14" t="s">
        <v>13341</v>
      </c>
      <c r="C14" s="14" t="s">
        <v>13342</v>
      </c>
      <c r="D14" s="14" t="s">
        <v>13400</v>
      </c>
      <c r="E14" s="14" t="s">
        <v>13401</v>
      </c>
      <c r="F14" s="14" t="s">
        <v>13345</v>
      </c>
      <c r="G14" s="14" t="s">
        <v>13361</v>
      </c>
      <c r="H14" s="14">
        <v>2.0</v>
      </c>
      <c r="I14" s="14" t="s">
        <v>1493</v>
      </c>
      <c r="J14" s="14" t="s">
        <v>13407</v>
      </c>
      <c r="K14" s="14" t="s">
        <v>13408</v>
      </c>
      <c r="L14" s="14" t="s">
        <v>13364</v>
      </c>
      <c r="M14" s="14">
        <v>8.0</v>
      </c>
      <c r="N14" s="14" t="s">
        <v>13365</v>
      </c>
      <c r="O14" s="14">
        <v>3.0</v>
      </c>
      <c r="P14" s="14" t="s">
        <v>13351</v>
      </c>
      <c r="Q14" s="29">
        <f t="array" ref="Q14">SUMPRODUCT(--(IFERROR(XLOOKUP({"P1C1.1.1","P1C1.1.2","P1C1.1.3","P1C1.2.1","P1C1.5.1","P1C2.7.1","P1C2.7.2","P1C2.7.3"}, '2_Capability_Map'!$C$2:$C$200, '2_Capability_Map'!$M$2:$M$200, "Active"), "Active")="Active"))</f>
        <v>8</v>
      </c>
      <c r="R14" s="29" t="str">
        <f t="shared" si="1"/>
        <v>Active</v>
      </c>
    </row>
    <row r="15" ht="79.5" customHeight="1">
      <c r="A15" s="15" t="s">
        <v>13409</v>
      </c>
      <c r="B15" s="15" t="s">
        <v>13341</v>
      </c>
      <c r="C15" s="15" t="s">
        <v>13342</v>
      </c>
      <c r="D15" s="15" t="s">
        <v>13400</v>
      </c>
      <c r="E15" s="15" t="s">
        <v>13401</v>
      </c>
      <c r="F15" s="15" t="s">
        <v>13345</v>
      </c>
      <c r="G15" s="15" t="s">
        <v>13376</v>
      </c>
      <c r="H15" s="15">
        <v>3.0</v>
      </c>
      <c r="I15" s="15" t="s">
        <v>1493</v>
      </c>
      <c r="J15" s="15" t="s">
        <v>13410</v>
      </c>
      <c r="K15" s="15" t="s">
        <v>13411</v>
      </c>
      <c r="L15" s="15" t="s">
        <v>13379</v>
      </c>
      <c r="M15" s="15">
        <v>12.0</v>
      </c>
      <c r="N15" s="15" t="s">
        <v>13380</v>
      </c>
      <c r="O15" s="15">
        <v>4.0</v>
      </c>
      <c r="P15" s="15" t="s">
        <v>13351</v>
      </c>
      <c r="Q15" s="29">
        <f t="array" ref="Q15">SUMPRODUCT(--(IFERROR(XLOOKUP({"P1C1.1.1","P1C1.1.2","P1C1.1.3","P1C1.2.1","P1C1.5.1","P1C2.1.1","P1C2.1.4","P1C2.1.5","P1C2.7.1","P1C2.7.2","P1C2.7.3","P1C2.8.1"}, '2_Capability_Map'!$C$2:$C$200, '2_Capability_Map'!$M$2:$M$200, "Active"), "Active")="Active"))</f>
        <v>12</v>
      </c>
      <c r="R15" s="29" t="str">
        <f t="shared" si="1"/>
        <v>Active</v>
      </c>
    </row>
    <row r="16" ht="79.5" customHeight="1">
      <c r="A16" s="14" t="s">
        <v>13412</v>
      </c>
      <c r="B16" s="14" t="s">
        <v>13341</v>
      </c>
      <c r="C16" s="14" t="s">
        <v>13342</v>
      </c>
      <c r="D16" s="14" t="s">
        <v>13413</v>
      </c>
      <c r="E16" s="14" t="s">
        <v>13414</v>
      </c>
      <c r="F16" s="14" t="s">
        <v>13345</v>
      </c>
      <c r="G16" s="14" t="s">
        <v>13415</v>
      </c>
      <c r="H16" s="14">
        <v>2.0</v>
      </c>
      <c r="I16" s="14" t="s">
        <v>1493</v>
      </c>
      <c r="J16" s="14" t="s">
        <v>13416</v>
      </c>
      <c r="K16" s="14" t="s">
        <v>13417</v>
      </c>
      <c r="L16" s="14" t="s">
        <v>13418</v>
      </c>
      <c r="M16" s="14">
        <v>10.0</v>
      </c>
      <c r="N16" s="14" t="s">
        <v>13419</v>
      </c>
      <c r="O16" s="14">
        <v>3.0</v>
      </c>
      <c r="P16" s="14" t="s">
        <v>13351</v>
      </c>
      <c r="Q16" s="29">
        <f t="array" ref="Q16">SUMPRODUCT(--(IFERROR(XLOOKUP({"P1C1.1.1","P1C1.1.2","P1C1.1.3","P1C1.2.1","P1C1.5.1","P1C4.1.1","P1C4.4.1","P1C4.5.1","P1C4.6.1","P1C4.8.5"}, '2_Capability_Map'!$C$2:$C$200, '2_Capability_Map'!$M$2:$M$200, "Active"), "Active")="Active"))</f>
        <v>10</v>
      </c>
      <c r="R16" s="29" t="str">
        <f t="shared" si="1"/>
        <v>Active</v>
      </c>
    </row>
    <row r="17" ht="79.5" customHeight="1">
      <c r="A17" s="15" t="s">
        <v>13420</v>
      </c>
      <c r="B17" s="15" t="s">
        <v>13341</v>
      </c>
      <c r="C17" s="15" t="s">
        <v>13342</v>
      </c>
      <c r="D17" s="15" t="s">
        <v>13413</v>
      </c>
      <c r="E17" s="15" t="s">
        <v>13414</v>
      </c>
      <c r="F17" s="15" t="s">
        <v>13345</v>
      </c>
      <c r="G17" s="15" t="s">
        <v>13346</v>
      </c>
      <c r="H17" s="15">
        <v>2.0</v>
      </c>
      <c r="I17" s="15" t="s">
        <v>1493</v>
      </c>
      <c r="J17" s="15" t="s">
        <v>13421</v>
      </c>
      <c r="K17" s="15" t="s">
        <v>13422</v>
      </c>
      <c r="L17" s="15" t="s">
        <v>13349</v>
      </c>
      <c r="M17" s="15">
        <v>8.0</v>
      </c>
      <c r="N17" s="15" t="s">
        <v>13350</v>
      </c>
      <c r="O17" s="15">
        <v>2.0</v>
      </c>
      <c r="P17" s="15" t="s">
        <v>13351</v>
      </c>
      <c r="Q17" s="29">
        <f t="array" ref="Q17">SUMPRODUCT(--(IFERROR(XLOOKUP({"P1C1.1.1","P1C1.1.2","P1C1.1.3","P1C1.2.1","P1C1.5.1","P1C1.6.1","P1C1.6.2","P1C1.6.5"}, '2_Capability_Map'!$C$2:$C$200, '2_Capability_Map'!$M$2:$M$200, "Active"), "Active")="Active"))</f>
        <v>8</v>
      </c>
      <c r="R17" s="29" t="str">
        <f t="shared" si="1"/>
        <v>Active</v>
      </c>
    </row>
    <row r="18" ht="79.5" customHeight="1">
      <c r="A18" s="14" t="s">
        <v>13423</v>
      </c>
      <c r="B18" s="14" t="s">
        <v>13341</v>
      </c>
      <c r="C18" s="14" t="s">
        <v>13342</v>
      </c>
      <c r="D18" s="14" t="s">
        <v>13424</v>
      </c>
      <c r="E18" s="14" t="s">
        <v>13425</v>
      </c>
      <c r="F18" s="14" t="s">
        <v>13345</v>
      </c>
      <c r="G18" s="14" t="s">
        <v>13346</v>
      </c>
      <c r="H18" s="14">
        <v>2.0</v>
      </c>
      <c r="I18" s="14" t="s">
        <v>1493</v>
      </c>
      <c r="J18" s="14" t="s">
        <v>13426</v>
      </c>
      <c r="K18" s="14" t="s">
        <v>13427</v>
      </c>
      <c r="L18" s="14" t="s">
        <v>13349</v>
      </c>
      <c r="M18" s="14">
        <v>8.0</v>
      </c>
      <c r="N18" s="14" t="s">
        <v>13350</v>
      </c>
      <c r="O18" s="14">
        <v>2.0</v>
      </c>
      <c r="P18" s="14" t="s">
        <v>13351</v>
      </c>
      <c r="Q18" s="29">
        <f t="array" ref="Q18">SUMPRODUCT(--(IFERROR(XLOOKUP({"P1C1.1.1","P1C1.1.2","P1C1.1.3","P1C1.2.1","P1C1.5.1","P1C1.6.1","P1C1.6.2","P1C1.6.5"}, '2_Capability_Map'!$C$2:$C$200, '2_Capability_Map'!$M$2:$M$200, "Active"), "Active")="Active"))</f>
        <v>8</v>
      </c>
      <c r="R18" s="29" t="str">
        <f t="shared" si="1"/>
        <v>Active</v>
      </c>
    </row>
    <row r="19" ht="79.5" customHeight="1">
      <c r="A19" s="15" t="s">
        <v>13428</v>
      </c>
      <c r="B19" s="15" t="s">
        <v>13341</v>
      </c>
      <c r="C19" s="15" t="s">
        <v>13342</v>
      </c>
      <c r="D19" s="15" t="s">
        <v>13429</v>
      </c>
      <c r="E19" s="15" t="s">
        <v>13430</v>
      </c>
      <c r="F19" s="15" t="s">
        <v>13345</v>
      </c>
      <c r="G19" s="15" t="s">
        <v>13346</v>
      </c>
      <c r="H19" s="15">
        <v>2.0</v>
      </c>
      <c r="I19" s="15" t="s">
        <v>1493</v>
      </c>
      <c r="J19" s="15" t="s">
        <v>13431</v>
      </c>
      <c r="K19" s="15" t="s">
        <v>13432</v>
      </c>
      <c r="L19" s="15" t="s">
        <v>13349</v>
      </c>
      <c r="M19" s="15">
        <v>8.0</v>
      </c>
      <c r="N19" s="15" t="s">
        <v>13350</v>
      </c>
      <c r="O19" s="15">
        <v>2.0</v>
      </c>
      <c r="P19" s="15" t="s">
        <v>13351</v>
      </c>
      <c r="Q19" s="29">
        <f t="array" ref="Q19">SUMPRODUCT(--(IFERROR(XLOOKUP({"P1C1.1.1","P1C1.1.2","P1C1.1.3","P1C1.2.1","P1C1.5.1","P1C1.6.1","P1C1.6.2","P1C1.6.5"}, '2_Capability_Map'!$C$2:$C$200, '2_Capability_Map'!$M$2:$M$200, "Active"), "Active")="Active"))</f>
        <v>8</v>
      </c>
      <c r="R19" s="29" t="str">
        <f t="shared" si="1"/>
        <v>Active</v>
      </c>
    </row>
    <row r="20" ht="79.5" customHeight="1">
      <c r="A20" s="14" t="s">
        <v>13433</v>
      </c>
      <c r="B20" s="14" t="s">
        <v>13341</v>
      </c>
      <c r="C20" s="14" t="s">
        <v>13342</v>
      </c>
      <c r="D20" s="14" t="s">
        <v>13429</v>
      </c>
      <c r="E20" s="14" t="s">
        <v>13430</v>
      </c>
      <c r="F20" s="14" t="s">
        <v>13345</v>
      </c>
      <c r="G20" s="14" t="s">
        <v>13392</v>
      </c>
      <c r="H20" s="14">
        <v>3.0</v>
      </c>
      <c r="I20" s="14" t="s">
        <v>1493</v>
      </c>
      <c r="J20" s="14" t="s">
        <v>13434</v>
      </c>
      <c r="K20" s="14" t="s">
        <v>13435</v>
      </c>
      <c r="L20" s="14" t="s">
        <v>13395</v>
      </c>
      <c r="M20" s="14">
        <v>14.0</v>
      </c>
      <c r="N20" s="14" t="s">
        <v>13380</v>
      </c>
      <c r="O20" s="14">
        <v>4.0</v>
      </c>
      <c r="P20" s="14" t="s">
        <v>13351</v>
      </c>
      <c r="Q20" s="29">
        <f t="array" ref="Q20">SUMPRODUCT(--(IFERROR(XLOOKUP({"P1C1.1.1","P1C1.1.2","P1C1.1.3","P1C1.2.1","P1C1.5.1","P1C2.1.1","P1C2.1.4","P1C2.1.5","P1C2.5.1","P1C2.5.2","P1C2.5.3","P1C2.5.4","P1C2.5.5","P1C2.8.1"}, '2_Capability_Map'!$C$2:$C$200, '2_Capability_Map'!$M$2:$M$200, "Active"), "Active")="Active"))</f>
        <v>14</v>
      </c>
      <c r="R20" s="29" t="str">
        <f t="shared" si="1"/>
        <v>Active</v>
      </c>
    </row>
    <row r="21" ht="79.5" customHeight="1">
      <c r="A21" s="15" t="s">
        <v>13436</v>
      </c>
      <c r="B21" s="15" t="s">
        <v>13341</v>
      </c>
      <c r="C21" s="15" t="s">
        <v>13342</v>
      </c>
      <c r="D21" s="15" t="s">
        <v>13429</v>
      </c>
      <c r="E21" s="15" t="s">
        <v>13430</v>
      </c>
      <c r="F21" s="15" t="s">
        <v>13345</v>
      </c>
      <c r="G21" s="15" t="s">
        <v>13346</v>
      </c>
      <c r="H21" s="15">
        <v>2.0</v>
      </c>
      <c r="I21" s="15" t="s">
        <v>1493</v>
      </c>
      <c r="J21" s="15" t="s">
        <v>13437</v>
      </c>
      <c r="K21" s="15" t="s">
        <v>13438</v>
      </c>
      <c r="L21" s="15" t="s">
        <v>13349</v>
      </c>
      <c r="M21" s="15">
        <v>8.0</v>
      </c>
      <c r="N21" s="15" t="s">
        <v>13350</v>
      </c>
      <c r="O21" s="15">
        <v>2.0</v>
      </c>
      <c r="P21" s="15" t="s">
        <v>13351</v>
      </c>
      <c r="Q21" s="29">
        <f t="array" ref="Q21">SUMPRODUCT(--(IFERROR(XLOOKUP({"P1C1.1.1","P1C1.1.2","P1C1.1.3","P1C1.2.1","P1C1.5.1","P1C1.6.1","P1C1.6.2","P1C1.6.5"}, '2_Capability_Map'!$C$2:$C$200, '2_Capability_Map'!$M$2:$M$200, "Active"), "Active")="Active"))</f>
        <v>8</v>
      </c>
      <c r="R21" s="29" t="str">
        <f t="shared" si="1"/>
        <v>Active</v>
      </c>
    </row>
    <row r="22" ht="79.5" customHeight="1">
      <c r="A22" s="14" t="s">
        <v>13439</v>
      </c>
      <c r="B22" s="14" t="s">
        <v>13341</v>
      </c>
      <c r="C22" s="14" t="s">
        <v>13342</v>
      </c>
      <c r="D22" s="14" t="s">
        <v>13429</v>
      </c>
      <c r="E22" s="14" t="s">
        <v>13430</v>
      </c>
      <c r="F22" s="14" t="s">
        <v>13345</v>
      </c>
      <c r="G22" s="14" t="s">
        <v>13415</v>
      </c>
      <c r="H22" s="14">
        <v>2.0</v>
      </c>
      <c r="I22" s="14" t="s">
        <v>1493</v>
      </c>
      <c r="J22" s="14" t="s">
        <v>13440</v>
      </c>
      <c r="K22" s="14" t="s">
        <v>13441</v>
      </c>
      <c r="L22" s="14" t="s">
        <v>13418</v>
      </c>
      <c r="M22" s="14">
        <v>10.0</v>
      </c>
      <c r="N22" s="14" t="s">
        <v>13419</v>
      </c>
      <c r="O22" s="14">
        <v>3.0</v>
      </c>
      <c r="P22" s="14" t="s">
        <v>13351</v>
      </c>
      <c r="Q22" s="29">
        <f t="array" ref="Q22">SUMPRODUCT(--(IFERROR(XLOOKUP({"P1C1.1.1","P1C1.1.2","P1C1.1.3","P1C1.2.1","P1C1.5.1","P1C4.1.1","P1C4.4.1","P1C4.5.1","P1C4.6.1","P1C4.8.5"}, '2_Capability_Map'!$C$2:$C$200, '2_Capability_Map'!$M$2:$M$200, "Active"), "Active")="Active"))</f>
        <v>10</v>
      </c>
      <c r="R22" s="29" t="str">
        <f t="shared" si="1"/>
        <v>Active</v>
      </c>
    </row>
    <row r="23" ht="79.5" customHeight="1">
      <c r="A23" s="15" t="s">
        <v>13442</v>
      </c>
      <c r="B23" s="15" t="s">
        <v>13341</v>
      </c>
      <c r="C23" s="15" t="s">
        <v>13342</v>
      </c>
      <c r="D23" s="15" t="s">
        <v>13429</v>
      </c>
      <c r="E23" s="15" t="s">
        <v>13430</v>
      </c>
      <c r="F23" s="15" t="s">
        <v>13345</v>
      </c>
      <c r="G23" s="15" t="s">
        <v>13346</v>
      </c>
      <c r="H23" s="15">
        <v>2.0</v>
      </c>
      <c r="I23" s="15" t="s">
        <v>1493</v>
      </c>
      <c r="J23" s="15" t="s">
        <v>13443</v>
      </c>
      <c r="K23" s="15" t="s">
        <v>13444</v>
      </c>
      <c r="L23" s="15" t="s">
        <v>13349</v>
      </c>
      <c r="M23" s="15">
        <v>8.0</v>
      </c>
      <c r="N23" s="15" t="s">
        <v>13350</v>
      </c>
      <c r="O23" s="15">
        <v>2.0</v>
      </c>
      <c r="P23" s="15" t="s">
        <v>13351</v>
      </c>
      <c r="Q23" s="29">
        <f t="array" ref="Q23">SUMPRODUCT(--(IFERROR(XLOOKUP({"P1C1.1.1","P1C1.1.2","P1C1.1.3","P1C1.2.1","P1C1.5.1","P1C1.6.1","P1C1.6.2","P1C1.6.5"}, '2_Capability_Map'!$C$2:$C$200, '2_Capability_Map'!$M$2:$M$200, "Active"), "Active")="Active"))</f>
        <v>8</v>
      </c>
      <c r="R23" s="29" t="str">
        <f t="shared" si="1"/>
        <v>Active</v>
      </c>
    </row>
    <row r="24" ht="79.5" customHeight="1">
      <c r="A24" s="14" t="s">
        <v>13445</v>
      </c>
      <c r="B24" s="14" t="s">
        <v>13341</v>
      </c>
      <c r="C24" s="14" t="s">
        <v>13342</v>
      </c>
      <c r="D24" s="14" t="s">
        <v>13429</v>
      </c>
      <c r="E24" s="14" t="s">
        <v>13430</v>
      </c>
      <c r="F24" s="14" t="s">
        <v>13345</v>
      </c>
      <c r="G24" s="14" t="s">
        <v>13402</v>
      </c>
      <c r="H24" s="14">
        <v>2.0</v>
      </c>
      <c r="I24" s="14" t="s">
        <v>1493</v>
      </c>
      <c r="J24" s="14" t="s">
        <v>13446</v>
      </c>
      <c r="K24" s="14" t="s">
        <v>13447</v>
      </c>
      <c r="L24" s="14" t="s">
        <v>13405</v>
      </c>
      <c r="M24" s="14">
        <v>10.0</v>
      </c>
      <c r="N24" s="14" t="s">
        <v>13365</v>
      </c>
      <c r="O24" s="14">
        <v>3.0</v>
      </c>
      <c r="P24" s="14" t="s">
        <v>13351</v>
      </c>
      <c r="Q24" s="29">
        <f t="array" ref="Q24">SUMPRODUCT(--(IFERROR(XLOOKUP({"P1C1.1.1","P1C1.1.2","P1C1.1.3","P1C1.2.1","P1C1.5.1","P1C2.5.1","P1C2.5.2","P1C2.5.3","P1C2.5.4","P1C2.5.5"}, '2_Capability_Map'!$C$2:$C$200, '2_Capability_Map'!$M$2:$M$200, "Active"), "Active")="Active"))</f>
        <v>10</v>
      </c>
      <c r="R24" s="29" t="str">
        <f t="shared" si="1"/>
        <v>Active</v>
      </c>
    </row>
    <row r="25" ht="79.5" customHeight="1">
      <c r="A25" s="15" t="s">
        <v>13448</v>
      </c>
      <c r="B25" s="15" t="s">
        <v>13341</v>
      </c>
      <c r="C25" s="15" t="s">
        <v>13342</v>
      </c>
      <c r="D25" s="15" t="s">
        <v>13429</v>
      </c>
      <c r="E25" s="15" t="s">
        <v>13430</v>
      </c>
      <c r="F25" s="15" t="s">
        <v>13345</v>
      </c>
      <c r="G25" s="15" t="s">
        <v>13346</v>
      </c>
      <c r="H25" s="15">
        <v>2.0</v>
      </c>
      <c r="I25" s="15" t="s">
        <v>1493</v>
      </c>
      <c r="J25" s="15" t="s">
        <v>13449</v>
      </c>
      <c r="K25" s="15" t="s">
        <v>13450</v>
      </c>
      <c r="L25" s="15" t="s">
        <v>13349</v>
      </c>
      <c r="M25" s="15">
        <v>8.0</v>
      </c>
      <c r="N25" s="15" t="s">
        <v>13350</v>
      </c>
      <c r="O25" s="15">
        <v>2.0</v>
      </c>
      <c r="P25" s="15" t="s">
        <v>13351</v>
      </c>
      <c r="Q25" s="29">
        <f t="array" ref="Q25">SUMPRODUCT(--(IFERROR(XLOOKUP({"P1C1.1.1","P1C1.1.2","P1C1.1.3","P1C1.2.1","P1C1.5.1","P1C1.6.1","P1C1.6.2","P1C1.6.5"}, '2_Capability_Map'!$C$2:$C$200, '2_Capability_Map'!$M$2:$M$200, "Active"), "Active")="Active"))</f>
        <v>8</v>
      </c>
      <c r="R25" s="29" t="str">
        <f t="shared" si="1"/>
        <v>Active</v>
      </c>
    </row>
    <row r="26" ht="79.5" customHeight="1">
      <c r="A26" s="14" t="s">
        <v>13451</v>
      </c>
      <c r="B26" s="14" t="s">
        <v>13341</v>
      </c>
      <c r="C26" s="14" t="s">
        <v>13342</v>
      </c>
      <c r="D26" s="14" t="s">
        <v>13429</v>
      </c>
      <c r="E26" s="14" t="s">
        <v>13430</v>
      </c>
      <c r="F26" s="14" t="s">
        <v>13345</v>
      </c>
      <c r="G26" s="14" t="s">
        <v>13415</v>
      </c>
      <c r="H26" s="14">
        <v>2.0</v>
      </c>
      <c r="I26" s="14" t="s">
        <v>1493</v>
      </c>
      <c r="J26" s="14" t="s">
        <v>13452</v>
      </c>
      <c r="K26" s="14" t="s">
        <v>13453</v>
      </c>
      <c r="L26" s="14" t="s">
        <v>13418</v>
      </c>
      <c r="M26" s="14">
        <v>10.0</v>
      </c>
      <c r="N26" s="14" t="s">
        <v>13419</v>
      </c>
      <c r="O26" s="14">
        <v>3.0</v>
      </c>
      <c r="P26" s="14" t="s">
        <v>13351</v>
      </c>
      <c r="Q26" s="29">
        <f t="array" ref="Q26">SUMPRODUCT(--(IFERROR(XLOOKUP({"P1C1.1.1","P1C1.1.2","P1C1.1.3","P1C1.2.1","P1C1.5.1","P1C4.1.1","P1C4.4.1","P1C4.5.1","P1C4.6.1","P1C4.8.5"}, '2_Capability_Map'!$C$2:$C$200, '2_Capability_Map'!$M$2:$M$200, "Active"), "Active")="Active"))</f>
        <v>10</v>
      </c>
      <c r="R26" s="29" t="str">
        <f t="shared" si="1"/>
        <v>Active</v>
      </c>
    </row>
    <row r="27" ht="79.5" customHeight="1">
      <c r="A27" s="15" t="s">
        <v>13454</v>
      </c>
      <c r="B27" s="15" t="s">
        <v>13341</v>
      </c>
      <c r="C27" s="15" t="s">
        <v>13342</v>
      </c>
      <c r="D27" s="15" t="s">
        <v>13455</v>
      </c>
      <c r="E27" s="15" t="s">
        <v>13456</v>
      </c>
      <c r="F27" s="15" t="s">
        <v>13345</v>
      </c>
      <c r="G27" s="15" t="s">
        <v>13415</v>
      </c>
      <c r="H27" s="15">
        <v>2.0</v>
      </c>
      <c r="I27" s="15" t="s">
        <v>1493</v>
      </c>
      <c r="J27" s="15" t="s">
        <v>13457</v>
      </c>
      <c r="K27" s="15" t="s">
        <v>13458</v>
      </c>
      <c r="L27" s="15" t="s">
        <v>13418</v>
      </c>
      <c r="M27" s="15">
        <v>10.0</v>
      </c>
      <c r="N27" s="15" t="s">
        <v>13419</v>
      </c>
      <c r="O27" s="15">
        <v>3.0</v>
      </c>
      <c r="P27" s="15" t="s">
        <v>13351</v>
      </c>
      <c r="Q27" s="29">
        <f t="array" ref="Q27">SUMPRODUCT(--(IFERROR(XLOOKUP({"P1C1.1.1","P1C1.1.2","P1C1.1.3","P1C1.2.1","P1C1.5.1","P1C4.1.1","P1C4.4.1","P1C4.5.1","P1C4.6.1","P1C4.8.5"}, '2_Capability_Map'!$C$2:$C$200, '2_Capability_Map'!$M$2:$M$200, "Active"), "Active")="Active"))</f>
        <v>10</v>
      </c>
      <c r="R27" s="29" t="str">
        <f t="shared" si="1"/>
        <v>Active</v>
      </c>
    </row>
    <row r="28" ht="79.5" customHeight="1">
      <c r="A28" s="14" t="s">
        <v>13459</v>
      </c>
      <c r="B28" s="14" t="s">
        <v>13341</v>
      </c>
      <c r="C28" s="14" t="s">
        <v>13342</v>
      </c>
      <c r="D28" s="14" t="s">
        <v>13455</v>
      </c>
      <c r="E28" s="14" t="s">
        <v>13456</v>
      </c>
      <c r="F28" s="14" t="s">
        <v>13345</v>
      </c>
      <c r="G28" s="14" t="s">
        <v>13415</v>
      </c>
      <c r="H28" s="14">
        <v>2.0</v>
      </c>
      <c r="I28" s="14" t="s">
        <v>1493</v>
      </c>
      <c r="J28" s="14" t="s">
        <v>13460</v>
      </c>
      <c r="K28" s="14" t="s">
        <v>13461</v>
      </c>
      <c r="L28" s="14" t="s">
        <v>13418</v>
      </c>
      <c r="M28" s="14">
        <v>10.0</v>
      </c>
      <c r="N28" s="14" t="s">
        <v>13419</v>
      </c>
      <c r="O28" s="14">
        <v>3.0</v>
      </c>
      <c r="P28" s="14" t="s">
        <v>13351</v>
      </c>
      <c r="Q28" s="29">
        <f t="array" ref="Q28">SUMPRODUCT(--(IFERROR(XLOOKUP({"P1C1.1.1","P1C1.1.2","P1C1.1.3","P1C1.2.1","P1C1.5.1","P1C4.1.1","P1C4.4.1","P1C4.5.1","P1C4.6.1","P1C4.8.5"}, '2_Capability_Map'!$C$2:$C$200, '2_Capability_Map'!$M$2:$M$200, "Active"), "Active")="Active"))</f>
        <v>10</v>
      </c>
      <c r="R28" s="29" t="str">
        <f t="shared" si="1"/>
        <v>Active</v>
      </c>
    </row>
    <row r="29" ht="79.5" customHeight="1">
      <c r="A29" s="15" t="s">
        <v>13462</v>
      </c>
      <c r="B29" s="15" t="s">
        <v>13341</v>
      </c>
      <c r="C29" s="15" t="s">
        <v>13342</v>
      </c>
      <c r="D29" s="15" t="s">
        <v>13463</v>
      </c>
      <c r="E29" s="15" t="s">
        <v>13464</v>
      </c>
      <c r="F29" s="15" t="s">
        <v>13345</v>
      </c>
      <c r="G29" s="15" t="s">
        <v>13353</v>
      </c>
      <c r="H29" s="15">
        <v>2.0</v>
      </c>
      <c r="I29" s="15" t="s">
        <v>1493</v>
      </c>
      <c r="J29" s="16" t="s">
        <v>13465</v>
      </c>
      <c r="K29" s="16" t="s">
        <v>13466</v>
      </c>
      <c r="L29" s="15" t="s">
        <v>13356</v>
      </c>
      <c r="M29" s="15">
        <v>9.0</v>
      </c>
      <c r="N29" s="15" t="s">
        <v>13357</v>
      </c>
      <c r="O29" s="15">
        <v>3.0</v>
      </c>
      <c r="P29" s="15" t="s">
        <v>13351</v>
      </c>
      <c r="Q29" s="29">
        <f t="array" ref="Q29">SUMPRODUCT(--(IFERROR(XLOOKUP({"P1C1.1.1","P1C1.1.2","P1C1.1.3","P1C1.2.1","P1C1.5.1","P1C2.1.1","P1C2.1.4","P1C2.1.5","P1C2.8.1"}, '2_Capability_Map'!$C$2:$C$200, '2_Capability_Map'!$M$2:$M$200, "Active"), "Active")="Active"))</f>
        <v>9</v>
      </c>
      <c r="R29" s="29" t="str">
        <f t="shared" si="1"/>
        <v>Active</v>
      </c>
    </row>
    <row r="30" ht="79.5" customHeight="1">
      <c r="A30" s="14" t="s">
        <v>13467</v>
      </c>
      <c r="B30" s="14" t="s">
        <v>13341</v>
      </c>
      <c r="C30" s="14" t="s">
        <v>13342</v>
      </c>
      <c r="D30" s="14" t="s">
        <v>13468</v>
      </c>
      <c r="E30" s="14" t="s">
        <v>13469</v>
      </c>
      <c r="F30" s="14" t="s">
        <v>13345</v>
      </c>
      <c r="G30" s="14" t="s">
        <v>13361</v>
      </c>
      <c r="H30" s="14">
        <v>2.0</v>
      </c>
      <c r="I30" s="14" t="s">
        <v>1493</v>
      </c>
      <c r="J30" s="14" t="s">
        <v>13470</v>
      </c>
      <c r="K30" s="14" t="s">
        <v>13471</v>
      </c>
      <c r="L30" s="14" t="s">
        <v>13364</v>
      </c>
      <c r="M30" s="14">
        <v>8.0</v>
      </c>
      <c r="N30" s="14" t="s">
        <v>13365</v>
      </c>
      <c r="O30" s="14">
        <v>3.0</v>
      </c>
      <c r="P30" s="14" t="s">
        <v>13351</v>
      </c>
      <c r="Q30" s="29">
        <f t="array" ref="Q30">SUMPRODUCT(--(IFERROR(XLOOKUP({"P1C1.1.1","P1C1.1.2","P1C1.1.3","P1C1.2.1","P1C1.5.1","P1C2.7.1","P1C2.7.2","P1C2.7.3"}, '2_Capability_Map'!$C$2:$C$200, '2_Capability_Map'!$M$2:$M$200, "Active"), "Active")="Active"))</f>
        <v>8</v>
      </c>
      <c r="R30" s="29" t="str">
        <f t="shared" si="1"/>
        <v>Active</v>
      </c>
    </row>
    <row r="31" ht="79.5" customHeight="1">
      <c r="A31" s="15" t="s">
        <v>13472</v>
      </c>
      <c r="B31" s="15" t="s">
        <v>13341</v>
      </c>
      <c r="C31" s="15" t="s">
        <v>13342</v>
      </c>
      <c r="D31" s="15" t="s">
        <v>13468</v>
      </c>
      <c r="E31" s="15" t="s">
        <v>13469</v>
      </c>
      <c r="F31" s="15" t="s">
        <v>13345</v>
      </c>
      <c r="G31" s="15" t="s">
        <v>13361</v>
      </c>
      <c r="H31" s="15">
        <v>2.0</v>
      </c>
      <c r="I31" s="15" t="s">
        <v>1493</v>
      </c>
      <c r="J31" s="15" t="s">
        <v>13473</v>
      </c>
      <c r="K31" s="15" t="s">
        <v>13474</v>
      </c>
      <c r="L31" s="15" t="s">
        <v>13364</v>
      </c>
      <c r="M31" s="15">
        <v>8.0</v>
      </c>
      <c r="N31" s="15" t="s">
        <v>13365</v>
      </c>
      <c r="O31" s="15">
        <v>3.0</v>
      </c>
      <c r="P31" s="15" t="s">
        <v>13351</v>
      </c>
      <c r="Q31" s="29">
        <f t="array" ref="Q31">SUMPRODUCT(--(IFERROR(XLOOKUP({"P1C1.1.1","P1C1.1.2","P1C1.1.3","P1C1.2.1","P1C1.5.1","P1C2.7.1","P1C2.7.2","P1C2.7.3"}, '2_Capability_Map'!$C$2:$C$200, '2_Capability_Map'!$M$2:$M$200, "Active"), "Active")="Active"))</f>
        <v>8</v>
      </c>
      <c r="R31" s="29" t="str">
        <f t="shared" si="1"/>
        <v>Active</v>
      </c>
    </row>
    <row r="32" ht="79.5" customHeight="1">
      <c r="A32" s="14" t="s">
        <v>13475</v>
      </c>
      <c r="B32" s="14" t="s">
        <v>13341</v>
      </c>
      <c r="C32" s="14" t="s">
        <v>13342</v>
      </c>
      <c r="D32" s="14" t="s">
        <v>13468</v>
      </c>
      <c r="E32" s="14" t="s">
        <v>13469</v>
      </c>
      <c r="F32" s="14" t="s">
        <v>13345</v>
      </c>
      <c r="G32" s="14" t="s">
        <v>13476</v>
      </c>
      <c r="H32" s="14">
        <v>2.0</v>
      </c>
      <c r="I32" s="14" t="s">
        <v>1493</v>
      </c>
      <c r="J32" s="14" t="s">
        <v>13477</v>
      </c>
      <c r="K32" s="14" t="s">
        <v>13478</v>
      </c>
      <c r="L32" s="14" t="s">
        <v>13479</v>
      </c>
      <c r="M32" s="14">
        <v>9.0</v>
      </c>
      <c r="N32" s="14" t="s">
        <v>13350</v>
      </c>
      <c r="O32" s="14">
        <v>2.0</v>
      </c>
      <c r="P32" s="14" t="s">
        <v>13351</v>
      </c>
      <c r="Q32" s="29">
        <f t="array" ref="Q32">SUMPRODUCT(--(IFERROR(XLOOKUP({"P1C1.1.1","P1C1.1.2","P1C1.1.3","P1C1.2.1","P1C1.5.1","P1C3.1.1","P1C3.2.4","P1C3.3.1","P1C3.4.1"}, '2_Capability_Map'!$C$2:$C$200, '2_Capability_Map'!$M$2:$M$200, "Active"), "Active")="Active"))</f>
        <v>9</v>
      </c>
      <c r="R32" s="29" t="str">
        <f t="shared" si="1"/>
        <v>Active</v>
      </c>
    </row>
    <row r="33" ht="79.5" customHeight="1">
      <c r="A33" s="15" t="s">
        <v>13480</v>
      </c>
      <c r="B33" s="15" t="s">
        <v>13341</v>
      </c>
      <c r="C33" s="15" t="s">
        <v>13342</v>
      </c>
      <c r="D33" s="15" t="s">
        <v>13481</v>
      </c>
      <c r="E33" s="15" t="s">
        <v>13482</v>
      </c>
      <c r="F33" s="15" t="s">
        <v>13483</v>
      </c>
      <c r="G33" s="15" t="s">
        <v>13484</v>
      </c>
      <c r="H33" s="15">
        <v>3.0</v>
      </c>
      <c r="I33" s="15" t="s">
        <v>1493</v>
      </c>
      <c r="J33" s="15" t="s">
        <v>13485</v>
      </c>
      <c r="K33" s="15" t="s">
        <v>13486</v>
      </c>
      <c r="L33" s="15" t="s">
        <v>13487</v>
      </c>
      <c r="M33" s="15">
        <v>13.0</v>
      </c>
      <c r="N33" s="15" t="s">
        <v>13365</v>
      </c>
      <c r="O33" s="15">
        <v>3.0</v>
      </c>
      <c r="P33" s="15" t="s">
        <v>13351</v>
      </c>
      <c r="Q33" s="29">
        <f t="array" ref="Q33">SUMPRODUCT(--(IFERROR(XLOOKUP({"P1C1.1.1","P1C1.1.2","P1C1.1.3","P1C1.2.1","P1C1.5.1","P1C2.5.1","P1C2.5.2","P1C2.5.3","P1C2.5.4","P1C2.5.5","P1C2.7.1","P1C2.7.2","P1C2.7.3"}, '2_Capability_Map'!$C$2:$C$200, '2_Capability_Map'!$M$2:$M$200, "Active"), "Active")="Active"))</f>
        <v>13</v>
      </c>
      <c r="R33" s="29" t="str">
        <f t="shared" si="1"/>
        <v>Active</v>
      </c>
    </row>
    <row r="34" ht="79.5" customHeight="1">
      <c r="A34" s="14" t="s">
        <v>13488</v>
      </c>
      <c r="B34" s="14" t="s">
        <v>13341</v>
      </c>
      <c r="C34" s="14" t="s">
        <v>13342</v>
      </c>
      <c r="D34" s="14" t="s">
        <v>13481</v>
      </c>
      <c r="E34" s="14" t="s">
        <v>13482</v>
      </c>
      <c r="F34" s="14" t="s">
        <v>13483</v>
      </c>
      <c r="G34" s="14" t="s">
        <v>13489</v>
      </c>
      <c r="H34" s="14">
        <v>2.0</v>
      </c>
      <c r="I34" s="14" t="s">
        <v>1493</v>
      </c>
      <c r="J34" s="14" t="s">
        <v>13490</v>
      </c>
      <c r="K34" s="14" t="s">
        <v>13491</v>
      </c>
      <c r="L34" s="14" t="s">
        <v>13492</v>
      </c>
      <c r="M34" s="14">
        <v>8.0</v>
      </c>
      <c r="N34" s="14" t="s">
        <v>13365</v>
      </c>
      <c r="O34" s="14">
        <v>3.0</v>
      </c>
      <c r="P34" s="14" t="s">
        <v>13351</v>
      </c>
      <c r="Q34" s="29">
        <f t="array" ref="Q34">SUMPRODUCT(--(IFERROR(XLOOKUP({"P1C1.6.1","P1C1.6.2","P1C1.6.5","P1C2.5.1","P1C2.5.2","P1C2.5.3","P1C2.5.4","P1C2.5.5"}, '2_Capability_Map'!$C$2:$C$200, '2_Capability_Map'!$M$2:$M$200, "Active"), "Active")="Active"))</f>
        <v>8</v>
      </c>
      <c r="R34" s="29" t="str">
        <f t="shared" si="1"/>
        <v>Active</v>
      </c>
    </row>
    <row r="35" ht="79.5" customHeight="1">
      <c r="A35" s="15" t="s">
        <v>13493</v>
      </c>
      <c r="B35" s="15" t="s">
        <v>13341</v>
      </c>
      <c r="C35" s="15" t="s">
        <v>13342</v>
      </c>
      <c r="D35" s="15" t="s">
        <v>13481</v>
      </c>
      <c r="E35" s="15" t="s">
        <v>13482</v>
      </c>
      <c r="F35" s="15" t="s">
        <v>13483</v>
      </c>
      <c r="G35" s="15" t="s">
        <v>13494</v>
      </c>
      <c r="H35" s="15">
        <v>3.0</v>
      </c>
      <c r="I35" s="15" t="s">
        <v>1493</v>
      </c>
      <c r="J35" s="15" t="s">
        <v>13495</v>
      </c>
      <c r="K35" s="15" t="s">
        <v>13496</v>
      </c>
      <c r="L35" s="15" t="s">
        <v>13497</v>
      </c>
      <c r="M35" s="15">
        <v>12.0</v>
      </c>
      <c r="N35" s="15" t="s">
        <v>13380</v>
      </c>
      <c r="O35" s="15">
        <v>4.0</v>
      </c>
      <c r="P35" s="15" t="s">
        <v>13351</v>
      </c>
      <c r="Q35" s="29">
        <f t="array" ref="Q35">SUMPRODUCT(--(IFERROR(XLOOKUP({"P1C2.1.1","P1C2.1.4","P1C2.1.5","P1C2.5.1","P1C2.5.2","P1C2.5.3","P1C2.5.4","P1C2.5.5","P1C2.7.1","P1C2.7.2","P1C2.7.3","P1C2.8.1"}, '2_Capability_Map'!$C$2:$C$200, '2_Capability_Map'!$M$2:$M$200, "Active"), "Active")="Active"))</f>
        <v>12</v>
      </c>
      <c r="R35" s="29" t="str">
        <f t="shared" si="1"/>
        <v>Active</v>
      </c>
    </row>
    <row r="36" ht="79.5" customHeight="1">
      <c r="A36" s="14" t="s">
        <v>13498</v>
      </c>
      <c r="B36" s="14" t="s">
        <v>13341</v>
      </c>
      <c r="C36" s="14" t="s">
        <v>13342</v>
      </c>
      <c r="D36" s="14" t="s">
        <v>13499</v>
      </c>
      <c r="E36" s="14" t="s">
        <v>13500</v>
      </c>
      <c r="F36" s="14" t="s">
        <v>13483</v>
      </c>
      <c r="G36" s="14" t="s">
        <v>13501</v>
      </c>
      <c r="H36" s="14">
        <v>2.0</v>
      </c>
      <c r="I36" s="14" t="s">
        <v>1493</v>
      </c>
      <c r="J36" s="14" t="s">
        <v>13502</v>
      </c>
      <c r="K36" s="14" t="s">
        <v>13503</v>
      </c>
      <c r="L36" s="14" t="s">
        <v>13504</v>
      </c>
      <c r="M36" s="14">
        <v>9.0</v>
      </c>
      <c r="N36" s="14" t="s">
        <v>13380</v>
      </c>
      <c r="O36" s="14">
        <v>4.0</v>
      </c>
      <c r="P36" s="14" t="s">
        <v>13351</v>
      </c>
      <c r="Q36" s="29">
        <f t="array" ref="Q36">SUMPRODUCT(--(IFERROR(XLOOKUP({"P1C2.1.1","P1C2.1.4","P1C2.1.5","P1C2.5.1","P1C2.5.2","P1C2.5.3","P1C2.5.4","P1C2.5.5","P1C2.8.1"}, '2_Capability_Map'!$C$2:$C$200, '2_Capability_Map'!$M$2:$M$200, "Active"), "Active")="Active"))</f>
        <v>9</v>
      </c>
      <c r="R36" s="29" t="str">
        <f t="shared" si="1"/>
        <v>Active</v>
      </c>
    </row>
    <row r="37" ht="79.5" customHeight="1">
      <c r="A37" s="15" t="s">
        <v>13505</v>
      </c>
      <c r="B37" s="15" t="s">
        <v>13341</v>
      </c>
      <c r="C37" s="15" t="s">
        <v>13342</v>
      </c>
      <c r="D37" s="15" t="s">
        <v>13506</v>
      </c>
      <c r="E37" s="15" t="s">
        <v>13507</v>
      </c>
      <c r="F37" s="15" t="s">
        <v>13508</v>
      </c>
      <c r="G37" s="15" t="s">
        <v>13415</v>
      </c>
      <c r="H37" s="15">
        <v>2.0</v>
      </c>
      <c r="I37" s="15" t="s">
        <v>1493</v>
      </c>
      <c r="J37" s="15" t="s">
        <v>13509</v>
      </c>
      <c r="K37" s="15" t="s">
        <v>13510</v>
      </c>
      <c r="L37" s="15" t="s">
        <v>13418</v>
      </c>
      <c r="M37" s="15">
        <v>10.0</v>
      </c>
      <c r="N37" s="15" t="s">
        <v>13419</v>
      </c>
      <c r="O37" s="15">
        <v>3.0</v>
      </c>
      <c r="P37" s="15" t="s">
        <v>13351</v>
      </c>
      <c r="Q37" s="29">
        <f t="array" ref="Q37">SUMPRODUCT(--(IFERROR(XLOOKUP({"P1C1.1.1","P1C1.1.2","P1C1.1.3","P1C1.2.1","P1C1.5.1","P1C4.1.1","P1C4.4.1","P1C4.5.1","P1C4.6.1","P1C4.8.5"}, '2_Capability_Map'!$C$2:$C$200, '2_Capability_Map'!$M$2:$M$200, "Active"), "Active")="Active"))</f>
        <v>10</v>
      </c>
      <c r="R37" s="29" t="str">
        <f t="shared" si="1"/>
        <v>Active</v>
      </c>
    </row>
    <row r="38" ht="79.5" customHeight="1">
      <c r="A38" s="14" t="s">
        <v>13511</v>
      </c>
      <c r="B38" s="14" t="s">
        <v>13341</v>
      </c>
      <c r="C38" s="14" t="s">
        <v>13342</v>
      </c>
      <c r="D38" s="14" t="s">
        <v>13512</v>
      </c>
      <c r="E38" s="14" t="s">
        <v>13513</v>
      </c>
      <c r="F38" s="14" t="s">
        <v>13514</v>
      </c>
      <c r="G38" s="14" t="s">
        <v>13515</v>
      </c>
      <c r="H38" s="14">
        <v>2.0</v>
      </c>
      <c r="I38" s="14" t="s">
        <v>1493</v>
      </c>
      <c r="J38" s="14" t="s">
        <v>13516</v>
      </c>
      <c r="K38" s="14" t="s">
        <v>13517</v>
      </c>
      <c r="L38" s="14" t="s">
        <v>13518</v>
      </c>
      <c r="M38" s="14">
        <v>8.0</v>
      </c>
      <c r="N38" s="14" t="s">
        <v>13365</v>
      </c>
      <c r="O38" s="14">
        <v>3.0</v>
      </c>
      <c r="P38" s="14" t="s">
        <v>13351</v>
      </c>
      <c r="Q38" s="29">
        <f t="array" ref="Q38">SUMPRODUCT(--(IFERROR(XLOOKUP({"P1C2.5.1","P1C2.5.2","P1C2.5.3","P1C2.5.4","P1C2.5.5","P1C2.7.1","P1C2.7.2","P1C2.7.3"}, '2_Capability_Map'!$C$2:$C$200, '2_Capability_Map'!$M$2:$M$200, "Active"), "Active")="Active"))</f>
        <v>8</v>
      </c>
      <c r="R38" s="29" t="str">
        <f t="shared" si="1"/>
        <v>Active</v>
      </c>
    </row>
    <row r="39" ht="79.5" customHeight="1">
      <c r="A39" s="15" t="s">
        <v>13519</v>
      </c>
      <c r="B39" s="15" t="s">
        <v>13341</v>
      </c>
      <c r="C39" s="15" t="s">
        <v>13342</v>
      </c>
      <c r="D39" s="15" t="s">
        <v>13520</v>
      </c>
      <c r="E39" s="15" t="s">
        <v>13521</v>
      </c>
      <c r="F39" s="15" t="s">
        <v>13522</v>
      </c>
      <c r="G39" s="15" t="s">
        <v>13523</v>
      </c>
      <c r="H39" s="15">
        <v>2.0</v>
      </c>
      <c r="I39" s="15" t="s">
        <v>1493</v>
      </c>
      <c r="J39" s="15" t="s">
        <v>13524</v>
      </c>
      <c r="K39" s="15" t="s">
        <v>13524</v>
      </c>
      <c r="L39" s="15" t="s">
        <v>13525</v>
      </c>
      <c r="M39" s="15">
        <v>7.0</v>
      </c>
      <c r="N39" s="15" t="s">
        <v>13526</v>
      </c>
      <c r="O39" s="15">
        <v>2.0</v>
      </c>
      <c r="P39" s="15" t="s">
        <v>13351</v>
      </c>
      <c r="Q39" s="29">
        <f t="array" ref="Q39">SUMPRODUCT(--(IFERROR(XLOOKUP({"P1C2.1.1","P1C2.1.4","P1C2.1.5","P1C2.7.1","P1C2.7.2","P1C2.7.3","P1C2.8.1"}, '2_Capability_Map'!$C$2:$C$200, '2_Capability_Map'!$M$2:$M$200, "Active"), "Active")="Active"))</f>
        <v>7</v>
      </c>
      <c r="R39" s="29" t="str">
        <f t="shared" si="1"/>
        <v>Active</v>
      </c>
    </row>
    <row r="40" ht="79.5" customHeight="1">
      <c r="A40" s="14" t="s">
        <v>13527</v>
      </c>
      <c r="B40" s="14" t="s">
        <v>13341</v>
      </c>
      <c r="C40" s="14" t="s">
        <v>13342</v>
      </c>
      <c r="D40" s="14" t="s">
        <v>13520</v>
      </c>
      <c r="E40" s="14" t="s">
        <v>13521</v>
      </c>
      <c r="F40" s="14" t="s">
        <v>13522</v>
      </c>
      <c r="G40" s="14" t="s">
        <v>13353</v>
      </c>
      <c r="H40" s="14">
        <v>2.0</v>
      </c>
      <c r="I40" s="14" t="s">
        <v>1493</v>
      </c>
      <c r="J40" s="14" t="s">
        <v>13528</v>
      </c>
      <c r="K40" s="14" t="s">
        <v>13528</v>
      </c>
      <c r="L40" s="14" t="s">
        <v>13356</v>
      </c>
      <c r="M40" s="14">
        <v>9.0</v>
      </c>
      <c r="N40" s="14" t="s">
        <v>13357</v>
      </c>
      <c r="O40" s="14">
        <v>3.0</v>
      </c>
      <c r="P40" s="14" t="s">
        <v>13351</v>
      </c>
      <c r="Q40" s="29">
        <f t="array" ref="Q40">SUMPRODUCT(--(IFERROR(XLOOKUP({"P1C1.1.1","P1C1.1.2","P1C1.1.3","P1C1.2.1","P1C1.5.1","P1C2.1.1","P1C2.1.4","P1C2.1.5","P1C2.8.1"}, '2_Capability_Map'!$C$2:$C$200, '2_Capability_Map'!$M$2:$M$200, "Active"), "Active")="Active"))</f>
        <v>9</v>
      </c>
      <c r="R40" s="29" t="str">
        <f t="shared" si="1"/>
        <v>Active</v>
      </c>
    </row>
    <row r="41" ht="79.5" customHeight="1">
      <c r="A41" s="15" t="s">
        <v>13529</v>
      </c>
      <c r="B41" s="15" t="s">
        <v>13341</v>
      </c>
      <c r="C41" s="15" t="s">
        <v>13342</v>
      </c>
      <c r="D41" s="15" t="s">
        <v>13520</v>
      </c>
      <c r="E41" s="15" t="s">
        <v>13521</v>
      </c>
      <c r="F41" s="15" t="s">
        <v>13522</v>
      </c>
      <c r="G41" s="15" t="s">
        <v>13523</v>
      </c>
      <c r="H41" s="15">
        <v>2.0</v>
      </c>
      <c r="I41" s="15" t="s">
        <v>1493</v>
      </c>
      <c r="J41" s="15" t="s">
        <v>13530</v>
      </c>
      <c r="K41" s="15" t="s">
        <v>13530</v>
      </c>
      <c r="L41" s="15" t="s">
        <v>13525</v>
      </c>
      <c r="M41" s="15">
        <v>7.0</v>
      </c>
      <c r="N41" s="15" t="s">
        <v>13526</v>
      </c>
      <c r="O41" s="15">
        <v>2.0</v>
      </c>
      <c r="P41" s="15" t="s">
        <v>13351</v>
      </c>
      <c r="Q41" s="29">
        <f t="array" ref="Q41">SUMPRODUCT(--(IFERROR(XLOOKUP({"P1C2.1.1","P1C2.1.4","P1C2.1.5","P1C2.7.1","P1C2.7.2","P1C2.7.3","P1C2.8.1"}, '2_Capability_Map'!$C$2:$C$200, '2_Capability_Map'!$M$2:$M$200, "Active"), "Active")="Active"))</f>
        <v>7</v>
      </c>
      <c r="R41" s="29" t="str">
        <f t="shared" si="1"/>
        <v>Active</v>
      </c>
    </row>
    <row r="42" ht="79.5" customHeight="1">
      <c r="A42" s="14" t="s">
        <v>13531</v>
      </c>
      <c r="B42" s="14" t="s">
        <v>13341</v>
      </c>
      <c r="C42" s="14" t="s">
        <v>13342</v>
      </c>
      <c r="D42" s="14" t="s">
        <v>13520</v>
      </c>
      <c r="E42" s="14" t="s">
        <v>13521</v>
      </c>
      <c r="F42" s="14" t="s">
        <v>13522</v>
      </c>
      <c r="G42" s="14" t="s">
        <v>13523</v>
      </c>
      <c r="H42" s="14">
        <v>2.0</v>
      </c>
      <c r="I42" s="14" t="s">
        <v>1493</v>
      </c>
      <c r="J42" s="14" t="s">
        <v>13532</v>
      </c>
      <c r="K42" s="14" t="s">
        <v>13532</v>
      </c>
      <c r="L42" s="14" t="s">
        <v>13525</v>
      </c>
      <c r="M42" s="14">
        <v>7.0</v>
      </c>
      <c r="N42" s="14" t="s">
        <v>13526</v>
      </c>
      <c r="O42" s="14">
        <v>2.0</v>
      </c>
      <c r="P42" s="14" t="s">
        <v>13351</v>
      </c>
      <c r="Q42" s="29">
        <f t="array" ref="Q42">SUMPRODUCT(--(IFERROR(XLOOKUP({"P1C2.1.1","P1C2.1.4","P1C2.1.5","P1C2.7.1","P1C2.7.2","P1C2.7.3","P1C2.8.1"}, '2_Capability_Map'!$C$2:$C$200, '2_Capability_Map'!$M$2:$M$200, "Active"), "Active")="Active"))</f>
        <v>7</v>
      </c>
      <c r="R42" s="29" t="str">
        <f t="shared" si="1"/>
        <v>Active</v>
      </c>
    </row>
    <row r="43" ht="79.5" customHeight="1">
      <c r="A43" s="15" t="s">
        <v>13533</v>
      </c>
      <c r="B43" s="15" t="s">
        <v>13341</v>
      </c>
      <c r="C43" s="15" t="s">
        <v>13342</v>
      </c>
      <c r="D43" s="15" t="s">
        <v>13534</v>
      </c>
      <c r="E43" s="15" t="s">
        <v>13535</v>
      </c>
      <c r="F43" s="15" t="s">
        <v>13522</v>
      </c>
      <c r="G43" s="15" t="s">
        <v>13523</v>
      </c>
      <c r="H43" s="15">
        <v>2.0</v>
      </c>
      <c r="I43" s="15" t="s">
        <v>1493</v>
      </c>
      <c r="J43" s="15" t="s">
        <v>13536</v>
      </c>
      <c r="K43" s="15" t="s">
        <v>13537</v>
      </c>
      <c r="L43" s="15" t="s">
        <v>13525</v>
      </c>
      <c r="M43" s="15">
        <v>7.0</v>
      </c>
      <c r="N43" s="15" t="s">
        <v>13526</v>
      </c>
      <c r="O43" s="15">
        <v>2.0</v>
      </c>
      <c r="P43" s="15" t="s">
        <v>13351</v>
      </c>
      <c r="Q43" s="29">
        <f t="array" ref="Q43">SUMPRODUCT(--(IFERROR(XLOOKUP({"P1C2.1.1","P1C2.1.4","P1C2.1.5","P1C2.7.1","P1C2.7.2","P1C2.7.3","P1C2.8.1"}, '2_Capability_Map'!$C$2:$C$200, '2_Capability_Map'!$M$2:$M$200, "Active"), "Active")="Active"))</f>
        <v>7</v>
      </c>
      <c r="R43" s="29" t="str">
        <f t="shared" si="1"/>
        <v>Active</v>
      </c>
    </row>
    <row r="44" ht="79.5" customHeight="1">
      <c r="A44" s="14" t="s">
        <v>13538</v>
      </c>
      <c r="B44" s="14" t="s">
        <v>13341</v>
      </c>
      <c r="C44" s="14" t="s">
        <v>13342</v>
      </c>
      <c r="D44" s="14" t="s">
        <v>13534</v>
      </c>
      <c r="E44" s="14" t="s">
        <v>13535</v>
      </c>
      <c r="F44" s="14" t="s">
        <v>13522</v>
      </c>
      <c r="G44" s="14" t="s">
        <v>13523</v>
      </c>
      <c r="H44" s="14">
        <v>2.0</v>
      </c>
      <c r="I44" s="14" t="s">
        <v>1493</v>
      </c>
      <c r="J44" s="14" t="s">
        <v>13539</v>
      </c>
      <c r="K44" s="14" t="s">
        <v>13540</v>
      </c>
      <c r="L44" s="14" t="s">
        <v>13525</v>
      </c>
      <c r="M44" s="14">
        <v>7.0</v>
      </c>
      <c r="N44" s="14" t="s">
        <v>13526</v>
      </c>
      <c r="O44" s="14">
        <v>2.0</v>
      </c>
      <c r="P44" s="14" t="s">
        <v>13351</v>
      </c>
      <c r="Q44" s="29">
        <f t="array" ref="Q44">SUMPRODUCT(--(IFERROR(XLOOKUP({"P1C2.1.1","P1C2.1.4","P1C2.1.5","P1C2.7.1","P1C2.7.2","P1C2.7.3","P1C2.8.1"}, '2_Capability_Map'!$C$2:$C$200, '2_Capability_Map'!$M$2:$M$200, "Active"), "Active")="Active"))</f>
        <v>7</v>
      </c>
      <c r="R44" s="29" t="str">
        <f t="shared" si="1"/>
        <v>Active</v>
      </c>
    </row>
    <row r="45" ht="79.5" customHeight="1">
      <c r="A45" s="15" t="s">
        <v>13541</v>
      </c>
      <c r="B45" s="15" t="s">
        <v>13341</v>
      </c>
      <c r="C45" s="15" t="s">
        <v>13342</v>
      </c>
      <c r="D45" s="15" t="s">
        <v>13534</v>
      </c>
      <c r="E45" s="15" t="s">
        <v>13535</v>
      </c>
      <c r="F45" s="15" t="s">
        <v>13522</v>
      </c>
      <c r="G45" s="15" t="s">
        <v>13523</v>
      </c>
      <c r="H45" s="15">
        <v>2.0</v>
      </c>
      <c r="I45" s="15" t="s">
        <v>1493</v>
      </c>
      <c r="J45" s="15" t="s">
        <v>13542</v>
      </c>
      <c r="K45" s="15" t="s">
        <v>13543</v>
      </c>
      <c r="L45" s="15" t="s">
        <v>13525</v>
      </c>
      <c r="M45" s="15">
        <v>7.0</v>
      </c>
      <c r="N45" s="15" t="s">
        <v>13526</v>
      </c>
      <c r="O45" s="15">
        <v>2.0</v>
      </c>
      <c r="P45" s="15" t="s">
        <v>13351</v>
      </c>
      <c r="Q45" s="29">
        <f t="array" ref="Q45">SUMPRODUCT(--(IFERROR(XLOOKUP({"P1C2.1.1","P1C2.1.4","P1C2.1.5","P1C2.7.1","P1C2.7.2","P1C2.7.3","P1C2.8.1"}, '2_Capability_Map'!$C$2:$C$200, '2_Capability_Map'!$M$2:$M$200, "Active"), "Active")="Active"))</f>
        <v>7</v>
      </c>
      <c r="R45" s="29" t="str">
        <f t="shared" si="1"/>
        <v>Active</v>
      </c>
    </row>
    <row r="46" ht="79.5" customHeight="1">
      <c r="A46" s="14" t="s">
        <v>13544</v>
      </c>
      <c r="B46" s="14" t="s">
        <v>13341</v>
      </c>
      <c r="C46" s="14" t="s">
        <v>13342</v>
      </c>
      <c r="D46" s="14" t="s">
        <v>13534</v>
      </c>
      <c r="E46" s="14" t="s">
        <v>13535</v>
      </c>
      <c r="F46" s="14" t="s">
        <v>13522</v>
      </c>
      <c r="G46" s="14" t="s">
        <v>13523</v>
      </c>
      <c r="H46" s="14">
        <v>2.0</v>
      </c>
      <c r="I46" s="14" t="s">
        <v>1493</v>
      </c>
      <c r="J46" s="14" t="s">
        <v>13545</v>
      </c>
      <c r="K46" s="14" t="s">
        <v>13546</v>
      </c>
      <c r="L46" s="14" t="s">
        <v>13525</v>
      </c>
      <c r="M46" s="14">
        <v>7.0</v>
      </c>
      <c r="N46" s="14" t="s">
        <v>13526</v>
      </c>
      <c r="O46" s="14">
        <v>2.0</v>
      </c>
      <c r="P46" s="14" t="s">
        <v>13351</v>
      </c>
      <c r="Q46" s="29">
        <f t="array" ref="Q46">SUMPRODUCT(--(IFERROR(XLOOKUP({"P1C2.1.1","P1C2.1.4","P1C2.1.5","P1C2.7.1","P1C2.7.2","P1C2.7.3","P1C2.8.1"}, '2_Capability_Map'!$C$2:$C$200, '2_Capability_Map'!$M$2:$M$200, "Active"), "Active")="Active"))</f>
        <v>7</v>
      </c>
      <c r="R46" s="29" t="str">
        <f t="shared" si="1"/>
        <v>Active</v>
      </c>
    </row>
    <row r="47" ht="79.5" customHeight="1">
      <c r="A47" s="15" t="s">
        <v>13547</v>
      </c>
      <c r="B47" s="15" t="s">
        <v>13341</v>
      </c>
      <c r="C47" s="15" t="s">
        <v>13342</v>
      </c>
      <c r="D47" s="15" t="s">
        <v>13534</v>
      </c>
      <c r="E47" s="15" t="s">
        <v>13535</v>
      </c>
      <c r="F47" s="15" t="s">
        <v>13522</v>
      </c>
      <c r="G47" s="15" t="s">
        <v>13523</v>
      </c>
      <c r="H47" s="15">
        <v>2.0</v>
      </c>
      <c r="I47" s="15" t="s">
        <v>1493</v>
      </c>
      <c r="J47" s="15" t="s">
        <v>13548</v>
      </c>
      <c r="K47" s="15" t="s">
        <v>13549</v>
      </c>
      <c r="L47" s="15" t="s">
        <v>13525</v>
      </c>
      <c r="M47" s="15">
        <v>7.0</v>
      </c>
      <c r="N47" s="15" t="s">
        <v>13526</v>
      </c>
      <c r="O47" s="15">
        <v>2.0</v>
      </c>
      <c r="P47" s="15" t="s">
        <v>13351</v>
      </c>
      <c r="Q47" s="29">
        <f t="array" ref="Q47">SUMPRODUCT(--(IFERROR(XLOOKUP({"P1C2.1.1","P1C2.1.4","P1C2.1.5","P1C2.7.1","P1C2.7.2","P1C2.7.3","P1C2.8.1"}, '2_Capability_Map'!$C$2:$C$200, '2_Capability_Map'!$M$2:$M$200, "Active"), "Active")="Active"))</f>
        <v>7</v>
      </c>
      <c r="R47" s="29" t="str">
        <f t="shared" si="1"/>
        <v>Active</v>
      </c>
    </row>
    <row r="48" ht="79.5" customHeight="1">
      <c r="A48" s="14" t="s">
        <v>13550</v>
      </c>
      <c r="B48" s="14" t="s">
        <v>13341</v>
      </c>
      <c r="C48" s="14" t="s">
        <v>13342</v>
      </c>
      <c r="D48" s="14" t="s">
        <v>13534</v>
      </c>
      <c r="E48" s="14" t="s">
        <v>13535</v>
      </c>
      <c r="F48" s="14" t="s">
        <v>13522</v>
      </c>
      <c r="G48" s="14" t="s">
        <v>13523</v>
      </c>
      <c r="H48" s="14">
        <v>2.0</v>
      </c>
      <c r="I48" s="14" t="s">
        <v>1493</v>
      </c>
      <c r="J48" s="14" t="s">
        <v>13551</v>
      </c>
      <c r="K48" s="14" t="s">
        <v>13552</v>
      </c>
      <c r="L48" s="14" t="s">
        <v>13525</v>
      </c>
      <c r="M48" s="14">
        <v>7.0</v>
      </c>
      <c r="N48" s="14" t="s">
        <v>13526</v>
      </c>
      <c r="O48" s="14">
        <v>2.0</v>
      </c>
      <c r="P48" s="14" t="s">
        <v>13351</v>
      </c>
      <c r="Q48" s="29">
        <f t="array" ref="Q48">SUMPRODUCT(--(IFERROR(XLOOKUP({"P1C2.1.1","P1C2.1.4","P1C2.1.5","P1C2.7.1","P1C2.7.2","P1C2.7.3","P1C2.8.1"}, '2_Capability_Map'!$C$2:$C$200, '2_Capability_Map'!$M$2:$M$200, "Active"), "Active")="Active"))</f>
        <v>7</v>
      </c>
      <c r="R48" s="29" t="str">
        <f t="shared" si="1"/>
        <v>Active</v>
      </c>
    </row>
    <row r="49" ht="79.5" customHeight="1">
      <c r="A49" s="15" t="s">
        <v>13553</v>
      </c>
      <c r="B49" s="15" t="s">
        <v>13341</v>
      </c>
      <c r="C49" s="15" t="s">
        <v>13342</v>
      </c>
      <c r="D49" s="15" t="s">
        <v>13534</v>
      </c>
      <c r="E49" s="15" t="s">
        <v>13535</v>
      </c>
      <c r="F49" s="15" t="s">
        <v>13522</v>
      </c>
      <c r="G49" s="15" t="s">
        <v>13523</v>
      </c>
      <c r="H49" s="15">
        <v>2.0</v>
      </c>
      <c r="I49" s="15" t="s">
        <v>1493</v>
      </c>
      <c r="J49" s="15" t="s">
        <v>13554</v>
      </c>
      <c r="K49" s="16" t="s">
        <v>13555</v>
      </c>
      <c r="L49" s="15" t="s">
        <v>13525</v>
      </c>
      <c r="M49" s="15">
        <v>7.0</v>
      </c>
      <c r="N49" s="15" t="s">
        <v>13526</v>
      </c>
      <c r="O49" s="15">
        <v>2.0</v>
      </c>
      <c r="P49" s="15" t="s">
        <v>13351</v>
      </c>
      <c r="Q49" s="29">
        <f t="array" ref="Q49">SUMPRODUCT(--(IFERROR(XLOOKUP({"P1C2.1.1","P1C2.1.4","P1C2.1.5","P1C2.7.1","P1C2.7.2","P1C2.7.3","P1C2.8.1"}, '2_Capability_Map'!$C$2:$C$200, '2_Capability_Map'!$M$2:$M$200, "Active"), "Active")="Active"))</f>
        <v>7</v>
      </c>
      <c r="R49" s="29" t="str">
        <f t="shared" si="1"/>
        <v>Active</v>
      </c>
    </row>
    <row r="50" ht="79.5" customHeight="1">
      <c r="A50" s="14" t="s">
        <v>13556</v>
      </c>
      <c r="B50" s="14" t="s">
        <v>13341</v>
      </c>
      <c r="C50" s="14" t="s">
        <v>13342</v>
      </c>
      <c r="D50" s="14" t="s">
        <v>13557</v>
      </c>
      <c r="E50" s="14" t="s">
        <v>13558</v>
      </c>
      <c r="F50" s="14" t="s">
        <v>13522</v>
      </c>
      <c r="G50" s="14" t="s">
        <v>13523</v>
      </c>
      <c r="H50" s="14">
        <v>2.0</v>
      </c>
      <c r="I50" s="14" t="s">
        <v>1493</v>
      </c>
      <c r="J50" s="14" t="s">
        <v>13559</v>
      </c>
      <c r="K50" s="14" t="s">
        <v>13560</v>
      </c>
      <c r="L50" s="14" t="s">
        <v>13525</v>
      </c>
      <c r="M50" s="14">
        <v>7.0</v>
      </c>
      <c r="N50" s="14" t="s">
        <v>13526</v>
      </c>
      <c r="O50" s="14">
        <v>2.0</v>
      </c>
      <c r="P50" s="14" t="s">
        <v>13351</v>
      </c>
      <c r="Q50" s="29">
        <f t="array" ref="Q50">SUMPRODUCT(--(IFERROR(XLOOKUP({"P1C2.1.1","P1C2.1.4","P1C2.1.5","P1C2.7.1","P1C2.7.2","P1C2.7.3","P1C2.8.1"}, '2_Capability_Map'!$C$2:$C$200, '2_Capability_Map'!$M$2:$M$200, "Active"), "Active")="Active"))</f>
        <v>7</v>
      </c>
      <c r="R50" s="29" t="str">
        <f t="shared" si="1"/>
        <v>Active</v>
      </c>
    </row>
    <row r="51" ht="79.5" customHeight="1">
      <c r="A51" s="15" t="s">
        <v>13561</v>
      </c>
      <c r="B51" s="15" t="s">
        <v>13341</v>
      </c>
      <c r="C51" s="15" t="s">
        <v>13342</v>
      </c>
      <c r="D51" s="15" t="s">
        <v>13557</v>
      </c>
      <c r="E51" s="15" t="s">
        <v>13558</v>
      </c>
      <c r="F51" s="15" t="s">
        <v>13522</v>
      </c>
      <c r="G51" s="15" t="s">
        <v>13523</v>
      </c>
      <c r="H51" s="15">
        <v>2.0</v>
      </c>
      <c r="I51" s="15" t="s">
        <v>1493</v>
      </c>
      <c r="J51" s="15" t="s">
        <v>13562</v>
      </c>
      <c r="K51" s="15" t="s">
        <v>13563</v>
      </c>
      <c r="L51" s="15" t="s">
        <v>13525</v>
      </c>
      <c r="M51" s="15">
        <v>7.0</v>
      </c>
      <c r="N51" s="15" t="s">
        <v>13526</v>
      </c>
      <c r="O51" s="15">
        <v>2.0</v>
      </c>
      <c r="P51" s="15" t="s">
        <v>13351</v>
      </c>
      <c r="Q51" s="29">
        <f t="array" ref="Q51">SUMPRODUCT(--(IFERROR(XLOOKUP({"P1C2.1.1","P1C2.1.4","P1C2.1.5","P1C2.7.1","P1C2.7.2","P1C2.7.3","P1C2.8.1"}, '2_Capability_Map'!$C$2:$C$200, '2_Capability_Map'!$M$2:$M$200, "Active"), "Active")="Active"))</f>
        <v>7</v>
      </c>
      <c r="R51" s="29" t="str">
        <f t="shared" si="1"/>
        <v>Active</v>
      </c>
    </row>
    <row r="52" ht="79.5" customHeight="1">
      <c r="A52" s="14" t="s">
        <v>13564</v>
      </c>
      <c r="B52" s="14" t="s">
        <v>13341</v>
      </c>
      <c r="C52" s="14" t="s">
        <v>13342</v>
      </c>
      <c r="D52" s="14" t="s">
        <v>13557</v>
      </c>
      <c r="E52" s="14" t="s">
        <v>13558</v>
      </c>
      <c r="F52" s="14" t="s">
        <v>13522</v>
      </c>
      <c r="G52" s="14" t="s">
        <v>13523</v>
      </c>
      <c r="H52" s="14">
        <v>2.0</v>
      </c>
      <c r="I52" s="14" t="s">
        <v>1493</v>
      </c>
      <c r="J52" s="14" t="s">
        <v>13565</v>
      </c>
      <c r="K52" s="14" t="s">
        <v>13566</v>
      </c>
      <c r="L52" s="14" t="s">
        <v>13525</v>
      </c>
      <c r="M52" s="14">
        <v>7.0</v>
      </c>
      <c r="N52" s="14" t="s">
        <v>13526</v>
      </c>
      <c r="O52" s="14">
        <v>2.0</v>
      </c>
      <c r="P52" s="14" t="s">
        <v>13351</v>
      </c>
      <c r="Q52" s="29">
        <f t="array" ref="Q52">SUMPRODUCT(--(IFERROR(XLOOKUP({"P1C2.1.1","P1C2.1.4","P1C2.1.5","P1C2.7.1","P1C2.7.2","P1C2.7.3","P1C2.8.1"}, '2_Capability_Map'!$C$2:$C$200, '2_Capability_Map'!$M$2:$M$200, "Active"), "Active")="Active"))</f>
        <v>7</v>
      </c>
      <c r="R52" s="29" t="str">
        <f t="shared" si="1"/>
        <v>Active</v>
      </c>
    </row>
    <row r="53" ht="79.5" customHeight="1">
      <c r="A53" s="15" t="s">
        <v>13567</v>
      </c>
      <c r="B53" s="15" t="s">
        <v>13341</v>
      </c>
      <c r="C53" s="15" t="s">
        <v>13342</v>
      </c>
      <c r="D53" s="15" t="s">
        <v>13557</v>
      </c>
      <c r="E53" s="15" t="s">
        <v>13558</v>
      </c>
      <c r="F53" s="15" t="s">
        <v>13522</v>
      </c>
      <c r="G53" s="15" t="s">
        <v>13494</v>
      </c>
      <c r="H53" s="15">
        <v>3.0</v>
      </c>
      <c r="I53" s="15" t="s">
        <v>1493</v>
      </c>
      <c r="J53" s="15" t="s">
        <v>13568</v>
      </c>
      <c r="K53" s="15" t="s">
        <v>13569</v>
      </c>
      <c r="L53" s="15" t="s">
        <v>13497</v>
      </c>
      <c r="M53" s="15">
        <v>12.0</v>
      </c>
      <c r="N53" s="15" t="s">
        <v>13380</v>
      </c>
      <c r="O53" s="15">
        <v>4.0</v>
      </c>
      <c r="P53" s="15" t="s">
        <v>13351</v>
      </c>
      <c r="Q53" s="29">
        <f t="array" ref="Q53">SUMPRODUCT(--(IFERROR(XLOOKUP({"P1C2.1.1","P1C2.1.4","P1C2.1.5","P1C2.5.1","P1C2.5.2","P1C2.5.3","P1C2.5.4","P1C2.5.5","P1C2.7.1","P1C2.7.2","P1C2.7.3","P1C2.8.1"}, '2_Capability_Map'!$C$2:$C$200, '2_Capability_Map'!$M$2:$M$200, "Active"), "Active")="Active"))</f>
        <v>12</v>
      </c>
      <c r="R53" s="29" t="str">
        <f t="shared" si="1"/>
        <v>Active</v>
      </c>
    </row>
    <row r="54" ht="79.5" customHeight="1">
      <c r="A54" s="14" t="s">
        <v>13570</v>
      </c>
      <c r="B54" s="14" t="s">
        <v>13341</v>
      </c>
      <c r="C54" s="14" t="s">
        <v>13342</v>
      </c>
      <c r="D54" s="14" t="s">
        <v>13557</v>
      </c>
      <c r="E54" s="14" t="s">
        <v>13558</v>
      </c>
      <c r="F54" s="14" t="s">
        <v>13522</v>
      </c>
      <c r="G54" s="14" t="s">
        <v>13523</v>
      </c>
      <c r="H54" s="14">
        <v>2.0</v>
      </c>
      <c r="I54" s="14" t="s">
        <v>1493</v>
      </c>
      <c r="J54" s="14" t="s">
        <v>13571</v>
      </c>
      <c r="K54" s="14" t="s">
        <v>13572</v>
      </c>
      <c r="L54" s="14" t="s">
        <v>13525</v>
      </c>
      <c r="M54" s="14">
        <v>7.0</v>
      </c>
      <c r="N54" s="14" t="s">
        <v>13526</v>
      </c>
      <c r="O54" s="14">
        <v>2.0</v>
      </c>
      <c r="P54" s="14" t="s">
        <v>13351</v>
      </c>
      <c r="Q54" s="29">
        <f t="array" ref="Q54">SUMPRODUCT(--(IFERROR(XLOOKUP({"P1C2.1.1","P1C2.1.4","P1C2.1.5","P1C2.7.1","P1C2.7.2","P1C2.7.3","P1C2.8.1"}, '2_Capability_Map'!$C$2:$C$200, '2_Capability_Map'!$M$2:$M$200, "Active"), "Active")="Active"))</f>
        <v>7</v>
      </c>
      <c r="R54" s="29" t="str">
        <f t="shared" si="1"/>
        <v>Active</v>
      </c>
    </row>
    <row r="55" ht="79.5" customHeight="1">
      <c r="A55" s="15" t="s">
        <v>13573</v>
      </c>
      <c r="B55" s="15" t="s">
        <v>13341</v>
      </c>
      <c r="C55" s="15" t="s">
        <v>13342</v>
      </c>
      <c r="D55" s="15" t="s">
        <v>13557</v>
      </c>
      <c r="E55" s="15" t="s">
        <v>13558</v>
      </c>
      <c r="F55" s="15" t="s">
        <v>13522</v>
      </c>
      <c r="G55" s="15" t="s">
        <v>13523</v>
      </c>
      <c r="H55" s="15">
        <v>2.0</v>
      </c>
      <c r="I55" s="15" t="s">
        <v>1493</v>
      </c>
      <c r="J55" s="15" t="s">
        <v>13574</v>
      </c>
      <c r="K55" s="15" t="s">
        <v>13575</v>
      </c>
      <c r="L55" s="15" t="s">
        <v>13525</v>
      </c>
      <c r="M55" s="15">
        <v>7.0</v>
      </c>
      <c r="N55" s="15" t="s">
        <v>13526</v>
      </c>
      <c r="O55" s="15">
        <v>2.0</v>
      </c>
      <c r="P55" s="15" t="s">
        <v>13351</v>
      </c>
      <c r="Q55" s="29">
        <f t="array" ref="Q55">SUMPRODUCT(--(IFERROR(XLOOKUP({"P1C2.1.1","P1C2.1.4","P1C2.1.5","P1C2.7.1","P1C2.7.2","P1C2.7.3","P1C2.8.1"}, '2_Capability_Map'!$C$2:$C$200, '2_Capability_Map'!$M$2:$M$200, "Active"), "Active")="Active"))</f>
        <v>7</v>
      </c>
      <c r="R55" s="29" t="str">
        <f t="shared" si="1"/>
        <v>Active</v>
      </c>
    </row>
    <row r="56" ht="79.5" customHeight="1">
      <c r="A56" s="14" t="s">
        <v>13576</v>
      </c>
      <c r="B56" s="14" t="s">
        <v>13341</v>
      </c>
      <c r="C56" s="14" t="s">
        <v>13342</v>
      </c>
      <c r="D56" s="14" t="s">
        <v>13557</v>
      </c>
      <c r="E56" s="14" t="s">
        <v>13558</v>
      </c>
      <c r="F56" s="14" t="s">
        <v>13522</v>
      </c>
      <c r="G56" s="14" t="s">
        <v>13577</v>
      </c>
      <c r="H56" s="14">
        <v>3.0</v>
      </c>
      <c r="I56" s="14" t="s">
        <v>1493</v>
      </c>
      <c r="J56" s="14" t="s">
        <v>13578</v>
      </c>
      <c r="K56" s="14" t="s">
        <v>13579</v>
      </c>
      <c r="L56" s="14" t="s">
        <v>13580</v>
      </c>
      <c r="M56" s="14">
        <v>10.0</v>
      </c>
      <c r="N56" s="14" t="s">
        <v>13526</v>
      </c>
      <c r="O56" s="14">
        <v>2.0</v>
      </c>
      <c r="P56" s="14" t="s">
        <v>13351</v>
      </c>
      <c r="Q56" s="29">
        <f t="array" ref="Q56">SUMPRODUCT(--(IFERROR(XLOOKUP({"P1C1.6.1","P1C1.6.2","P1C1.6.5","P1C2.1.1","P1C2.1.4","P1C2.1.5","P1C2.7.1","P1C2.7.2","P1C2.7.3","P1C2.8.1"}, '2_Capability_Map'!$C$2:$C$200, '2_Capability_Map'!$M$2:$M$200, "Active"), "Active")="Active"))</f>
        <v>10</v>
      </c>
      <c r="R56" s="29" t="str">
        <f t="shared" si="1"/>
        <v>Active</v>
      </c>
    </row>
    <row r="57" ht="79.5" customHeight="1">
      <c r="A57" s="15" t="s">
        <v>13581</v>
      </c>
      <c r="B57" s="15" t="s">
        <v>13341</v>
      </c>
      <c r="C57" s="15" t="s">
        <v>13342</v>
      </c>
      <c r="D57" s="15" t="s">
        <v>13557</v>
      </c>
      <c r="E57" s="15" t="s">
        <v>13558</v>
      </c>
      <c r="F57" s="15" t="s">
        <v>13522</v>
      </c>
      <c r="G57" s="15" t="s">
        <v>13523</v>
      </c>
      <c r="H57" s="15">
        <v>2.0</v>
      </c>
      <c r="I57" s="15" t="s">
        <v>1493</v>
      </c>
      <c r="J57" s="15" t="s">
        <v>13582</v>
      </c>
      <c r="K57" s="15" t="s">
        <v>13583</v>
      </c>
      <c r="L57" s="15" t="s">
        <v>13525</v>
      </c>
      <c r="M57" s="15">
        <v>7.0</v>
      </c>
      <c r="N57" s="15" t="s">
        <v>13526</v>
      </c>
      <c r="O57" s="15">
        <v>2.0</v>
      </c>
      <c r="P57" s="15" t="s">
        <v>13351</v>
      </c>
      <c r="Q57" s="29">
        <f t="array" ref="Q57">SUMPRODUCT(--(IFERROR(XLOOKUP({"P1C2.1.1","P1C2.1.4","P1C2.1.5","P1C2.7.1","P1C2.7.2","P1C2.7.3","P1C2.8.1"}, '2_Capability_Map'!$C$2:$C$200, '2_Capability_Map'!$M$2:$M$200, "Active"), "Active")="Active"))</f>
        <v>7</v>
      </c>
      <c r="R57" s="29" t="str">
        <f t="shared" si="1"/>
        <v>Active</v>
      </c>
    </row>
    <row r="58" ht="79.5" customHeight="1">
      <c r="A58" s="14" t="s">
        <v>13584</v>
      </c>
      <c r="B58" s="14" t="s">
        <v>13341</v>
      </c>
      <c r="C58" s="14" t="s">
        <v>13342</v>
      </c>
      <c r="D58" s="14" t="s">
        <v>13557</v>
      </c>
      <c r="E58" s="14" t="s">
        <v>13558</v>
      </c>
      <c r="F58" s="14" t="s">
        <v>13522</v>
      </c>
      <c r="G58" s="14" t="s">
        <v>13523</v>
      </c>
      <c r="H58" s="14">
        <v>2.0</v>
      </c>
      <c r="I58" s="14" t="s">
        <v>1493</v>
      </c>
      <c r="J58" s="14" t="s">
        <v>13585</v>
      </c>
      <c r="K58" s="14" t="s">
        <v>13586</v>
      </c>
      <c r="L58" s="14" t="s">
        <v>13525</v>
      </c>
      <c r="M58" s="14">
        <v>7.0</v>
      </c>
      <c r="N58" s="14" t="s">
        <v>13526</v>
      </c>
      <c r="O58" s="14">
        <v>2.0</v>
      </c>
      <c r="P58" s="14" t="s">
        <v>13351</v>
      </c>
      <c r="Q58" s="29">
        <f t="array" ref="Q58">SUMPRODUCT(--(IFERROR(XLOOKUP({"P1C2.1.1","P1C2.1.4","P1C2.1.5","P1C2.7.1","P1C2.7.2","P1C2.7.3","P1C2.8.1"}, '2_Capability_Map'!$C$2:$C$200, '2_Capability_Map'!$M$2:$M$200, "Active"), "Active")="Active"))</f>
        <v>7</v>
      </c>
      <c r="R58" s="29" t="str">
        <f t="shared" si="1"/>
        <v>Active</v>
      </c>
    </row>
    <row r="59" ht="79.5" customHeight="1">
      <c r="A59" s="15" t="s">
        <v>13587</v>
      </c>
      <c r="B59" s="15" t="s">
        <v>13341</v>
      </c>
      <c r="C59" s="15" t="s">
        <v>13342</v>
      </c>
      <c r="D59" s="15" t="s">
        <v>13557</v>
      </c>
      <c r="E59" s="15" t="s">
        <v>13558</v>
      </c>
      <c r="F59" s="15" t="s">
        <v>13522</v>
      </c>
      <c r="G59" s="15" t="s">
        <v>13523</v>
      </c>
      <c r="H59" s="15">
        <v>2.0</v>
      </c>
      <c r="I59" s="15" t="s">
        <v>1493</v>
      </c>
      <c r="J59" s="15" t="s">
        <v>13588</v>
      </c>
      <c r="K59" s="15" t="s">
        <v>13589</v>
      </c>
      <c r="L59" s="15" t="s">
        <v>13525</v>
      </c>
      <c r="M59" s="15">
        <v>7.0</v>
      </c>
      <c r="N59" s="15" t="s">
        <v>13526</v>
      </c>
      <c r="O59" s="15">
        <v>2.0</v>
      </c>
      <c r="P59" s="15" t="s">
        <v>13351</v>
      </c>
      <c r="Q59" s="29">
        <f t="array" ref="Q59">SUMPRODUCT(--(IFERROR(XLOOKUP({"P1C2.1.1","P1C2.1.4","P1C2.1.5","P1C2.7.1","P1C2.7.2","P1C2.7.3","P1C2.8.1"}, '2_Capability_Map'!$C$2:$C$200, '2_Capability_Map'!$M$2:$M$200, "Active"), "Active")="Active"))</f>
        <v>7</v>
      </c>
      <c r="R59" s="29" t="str">
        <f t="shared" si="1"/>
        <v>Active</v>
      </c>
    </row>
    <row r="60" ht="79.5" customHeight="1">
      <c r="A60" s="14" t="s">
        <v>13590</v>
      </c>
      <c r="B60" s="14" t="s">
        <v>13341</v>
      </c>
      <c r="C60" s="14" t="s">
        <v>13342</v>
      </c>
      <c r="D60" s="14" t="s">
        <v>13591</v>
      </c>
      <c r="E60" s="14" t="s">
        <v>13592</v>
      </c>
      <c r="F60" s="14" t="s">
        <v>13522</v>
      </c>
      <c r="G60" s="14" t="s">
        <v>13494</v>
      </c>
      <c r="H60" s="14">
        <v>3.0</v>
      </c>
      <c r="I60" s="14" t="s">
        <v>1493</v>
      </c>
      <c r="J60" s="14" t="s">
        <v>13593</v>
      </c>
      <c r="K60" s="14" t="s">
        <v>13594</v>
      </c>
      <c r="L60" s="14" t="s">
        <v>13497</v>
      </c>
      <c r="M60" s="14">
        <v>12.0</v>
      </c>
      <c r="N60" s="14" t="s">
        <v>13380</v>
      </c>
      <c r="O60" s="14">
        <v>4.0</v>
      </c>
      <c r="P60" s="14" t="s">
        <v>13351</v>
      </c>
      <c r="Q60" s="29">
        <f t="array" ref="Q60">SUMPRODUCT(--(IFERROR(XLOOKUP({"P1C2.1.1","P1C2.1.4","P1C2.1.5","P1C2.5.1","P1C2.5.2","P1C2.5.3","P1C2.5.4","P1C2.5.5","P1C2.7.1","P1C2.7.2","P1C2.7.3","P1C2.8.1"}, '2_Capability_Map'!$C$2:$C$200, '2_Capability_Map'!$M$2:$M$200, "Active"), "Active")="Active"))</f>
        <v>12</v>
      </c>
      <c r="R60" s="29" t="str">
        <f t="shared" si="1"/>
        <v>Active</v>
      </c>
    </row>
    <row r="61" ht="79.5" customHeight="1">
      <c r="A61" s="15" t="s">
        <v>13595</v>
      </c>
      <c r="B61" s="15" t="s">
        <v>13341</v>
      </c>
      <c r="C61" s="15" t="s">
        <v>13342</v>
      </c>
      <c r="D61" s="15" t="s">
        <v>13591</v>
      </c>
      <c r="E61" s="15" t="s">
        <v>13592</v>
      </c>
      <c r="F61" s="15" t="s">
        <v>13522</v>
      </c>
      <c r="G61" s="15" t="s">
        <v>13523</v>
      </c>
      <c r="H61" s="15">
        <v>2.0</v>
      </c>
      <c r="I61" s="15" t="s">
        <v>1493</v>
      </c>
      <c r="J61" s="15" t="s">
        <v>13596</v>
      </c>
      <c r="K61" s="15" t="s">
        <v>13597</v>
      </c>
      <c r="L61" s="15" t="s">
        <v>13525</v>
      </c>
      <c r="M61" s="15">
        <v>7.0</v>
      </c>
      <c r="N61" s="15" t="s">
        <v>13526</v>
      </c>
      <c r="O61" s="15">
        <v>2.0</v>
      </c>
      <c r="P61" s="15" t="s">
        <v>13351</v>
      </c>
      <c r="Q61" s="29">
        <f t="array" ref="Q61">SUMPRODUCT(--(IFERROR(XLOOKUP({"P1C2.1.1","P1C2.1.4","P1C2.1.5","P1C2.7.1","P1C2.7.2","P1C2.7.3","P1C2.8.1"}, '2_Capability_Map'!$C$2:$C$200, '2_Capability_Map'!$M$2:$M$200, "Active"), "Active")="Active"))</f>
        <v>7</v>
      </c>
      <c r="R61" s="29" t="str">
        <f t="shared" si="1"/>
        <v>Active</v>
      </c>
    </row>
    <row r="62" ht="79.5" customHeight="1">
      <c r="A62" s="14" t="s">
        <v>13598</v>
      </c>
      <c r="B62" s="14" t="s">
        <v>13341</v>
      </c>
      <c r="C62" s="14" t="s">
        <v>13342</v>
      </c>
      <c r="D62" s="14" t="s">
        <v>13591</v>
      </c>
      <c r="E62" s="14" t="s">
        <v>13592</v>
      </c>
      <c r="F62" s="14" t="s">
        <v>13522</v>
      </c>
      <c r="G62" s="14" t="s">
        <v>13523</v>
      </c>
      <c r="H62" s="14">
        <v>2.0</v>
      </c>
      <c r="I62" s="14" t="s">
        <v>1493</v>
      </c>
      <c r="J62" s="14" t="s">
        <v>13599</v>
      </c>
      <c r="K62" s="14" t="s">
        <v>13600</v>
      </c>
      <c r="L62" s="14" t="s">
        <v>13525</v>
      </c>
      <c r="M62" s="14">
        <v>7.0</v>
      </c>
      <c r="N62" s="14" t="s">
        <v>13526</v>
      </c>
      <c r="O62" s="14">
        <v>2.0</v>
      </c>
      <c r="P62" s="14" t="s">
        <v>13351</v>
      </c>
      <c r="Q62" s="29">
        <f t="array" ref="Q62">SUMPRODUCT(--(IFERROR(XLOOKUP({"P1C2.1.1","P1C2.1.4","P1C2.1.5","P1C2.7.1","P1C2.7.2","P1C2.7.3","P1C2.8.1"}, '2_Capability_Map'!$C$2:$C$200, '2_Capability_Map'!$M$2:$M$200, "Active"), "Active")="Active"))</f>
        <v>7</v>
      </c>
      <c r="R62" s="29" t="str">
        <f t="shared" si="1"/>
        <v>Active</v>
      </c>
    </row>
    <row r="63" ht="79.5" customHeight="1">
      <c r="A63" s="15" t="s">
        <v>13601</v>
      </c>
      <c r="B63" s="15" t="s">
        <v>13341</v>
      </c>
      <c r="C63" s="15" t="s">
        <v>13342</v>
      </c>
      <c r="D63" s="15" t="s">
        <v>13591</v>
      </c>
      <c r="E63" s="15" t="s">
        <v>13592</v>
      </c>
      <c r="F63" s="15" t="s">
        <v>13522</v>
      </c>
      <c r="G63" s="15" t="s">
        <v>13523</v>
      </c>
      <c r="H63" s="15">
        <v>2.0</v>
      </c>
      <c r="I63" s="15" t="s">
        <v>1493</v>
      </c>
      <c r="J63" s="15" t="s">
        <v>13602</v>
      </c>
      <c r="K63" s="15" t="s">
        <v>13603</v>
      </c>
      <c r="L63" s="15" t="s">
        <v>13525</v>
      </c>
      <c r="M63" s="15">
        <v>7.0</v>
      </c>
      <c r="N63" s="15" t="s">
        <v>13526</v>
      </c>
      <c r="O63" s="15">
        <v>2.0</v>
      </c>
      <c r="P63" s="15" t="s">
        <v>13351</v>
      </c>
      <c r="Q63" s="29">
        <f t="array" ref="Q63">SUMPRODUCT(--(IFERROR(XLOOKUP({"P1C2.1.1","P1C2.1.4","P1C2.1.5","P1C2.7.1","P1C2.7.2","P1C2.7.3","P1C2.8.1"}, '2_Capability_Map'!$C$2:$C$200, '2_Capability_Map'!$M$2:$M$200, "Active"), "Active")="Active"))</f>
        <v>7</v>
      </c>
      <c r="R63" s="29" t="str">
        <f t="shared" si="1"/>
        <v>Active</v>
      </c>
    </row>
    <row r="64" ht="79.5" customHeight="1">
      <c r="A64" s="14" t="s">
        <v>13604</v>
      </c>
      <c r="B64" s="14" t="s">
        <v>13341</v>
      </c>
      <c r="C64" s="14" t="s">
        <v>13342</v>
      </c>
      <c r="D64" s="14" t="s">
        <v>13591</v>
      </c>
      <c r="E64" s="14" t="s">
        <v>13592</v>
      </c>
      <c r="F64" s="14" t="s">
        <v>13522</v>
      </c>
      <c r="G64" s="14" t="s">
        <v>13523</v>
      </c>
      <c r="H64" s="14">
        <v>2.0</v>
      </c>
      <c r="I64" s="14" t="s">
        <v>1493</v>
      </c>
      <c r="J64" s="14" t="s">
        <v>13605</v>
      </c>
      <c r="K64" s="14" t="s">
        <v>13606</v>
      </c>
      <c r="L64" s="14" t="s">
        <v>13525</v>
      </c>
      <c r="M64" s="14">
        <v>7.0</v>
      </c>
      <c r="N64" s="14" t="s">
        <v>13526</v>
      </c>
      <c r="O64" s="14">
        <v>2.0</v>
      </c>
      <c r="P64" s="14" t="s">
        <v>13351</v>
      </c>
      <c r="Q64" s="29">
        <f t="array" ref="Q64">SUMPRODUCT(--(IFERROR(XLOOKUP({"P1C2.1.1","P1C2.1.4","P1C2.1.5","P1C2.7.1","P1C2.7.2","P1C2.7.3","P1C2.8.1"}, '2_Capability_Map'!$C$2:$C$200, '2_Capability_Map'!$M$2:$M$200, "Active"), "Active")="Active"))</f>
        <v>7</v>
      </c>
      <c r="R64" s="29" t="str">
        <f t="shared" si="1"/>
        <v>Active</v>
      </c>
    </row>
    <row r="65" ht="79.5" customHeight="1">
      <c r="A65" s="15" t="s">
        <v>13607</v>
      </c>
      <c r="B65" s="15" t="s">
        <v>13341</v>
      </c>
      <c r="C65" s="15" t="s">
        <v>13342</v>
      </c>
      <c r="D65" s="15" t="s">
        <v>13591</v>
      </c>
      <c r="E65" s="15" t="s">
        <v>13592</v>
      </c>
      <c r="F65" s="15" t="s">
        <v>13522</v>
      </c>
      <c r="G65" s="15" t="s">
        <v>13523</v>
      </c>
      <c r="H65" s="15">
        <v>2.0</v>
      </c>
      <c r="I65" s="15" t="s">
        <v>1493</v>
      </c>
      <c r="J65" s="15" t="s">
        <v>13608</v>
      </c>
      <c r="K65" s="15" t="s">
        <v>13609</v>
      </c>
      <c r="L65" s="15" t="s">
        <v>13525</v>
      </c>
      <c r="M65" s="15">
        <v>7.0</v>
      </c>
      <c r="N65" s="15" t="s">
        <v>13526</v>
      </c>
      <c r="O65" s="15">
        <v>2.0</v>
      </c>
      <c r="P65" s="15" t="s">
        <v>13351</v>
      </c>
      <c r="Q65" s="29">
        <f t="array" ref="Q65">SUMPRODUCT(--(IFERROR(XLOOKUP({"P1C2.1.1","P1C2.1.4","P1C2.1.5","P1C2.7.1","P1C2.7.2","P1C2.7.3","P1C2.8.1"}, '2_Capability_Map'!$C$2:$C$200, '2_Capability_Map'!$M$2:$M$200, "Active"), "Active")="Active"))</f>
        <v>7</v>
      </c>
      <c r="R65" s="29" t="str">
        <f t="shared" si="1"/>
        <v>Active</v>
      </c>
    </row>
    <row r="66" ht="79.5" customHeight="1">
      <c r="A66" s="14" t="s">
        <v>13610</v>
      </c>
      <c r="B66" s="14" t="s">
        <v>13341</v>
      </c>
      <c r="C66" s="14" t="s">
        <v>13342</v>
      </c>
      <c r="D66" s="14" t="s">
        <v>13591</v>
      </c>
      <c r="E66" s="14" t="s">
        <v>13592</v>
      </c>
      <c r="F66" s="14" t="s">
        <v>13522</v>
      </c>
      <c r="G66" s="14" t="s">
        <v>13523</v>
      </c>
      <c r="H66" s="14">
        <v>2.0</v>
      </c>
      <c r="I66" s="14" t="s">
        <v>1493</v>
      </c>
      <c r="J66" s="14" t="s">
        <v>13611</v>
      </c>
      <c r="K66" s="14" t="s">
        <v>13612</v>
      </c>
      <c r="L66" s="14" t="s">
        <v>13525</v>
      </c>
      <c r="M66" s="14">
        <v>7.0</v>
      </c>
      <c r="N66" s="14" t="s">
        <v>13526</v>
      </c>
      <c r="O66" s="14">
        <v>2.0</v>
      </c>
      <c r="P66" s="14" t="s">
        <v>13351</v>
      </c>
      <c r="Q66" s="29">
        <f t="array" ref="Q66">SUMPRODUCT(--(IFERROR(XLOOKUP({"P1C2.1.1","P1C2.1.4","P1C2.1.5","P1C2.7.1","P1C2.7.2","P1C2.7.3","P1C2.8.1"}, '2_Capability_Map'!$C$2:$C$200, '2_Capability_Map'!$M$2:$M$200, "Active"), "Active")="Active"))</f>
        <v>7</v>
      </c>
      <c r="R66" s="29" t="str">
        <f t="shared" si="1"/>
        <v>Active</v>
      </c>
    </row>
    <row r="67" ht="79.5" customHeight="1">
      <c r="A67" s="15" t="s">
        <v>13613</v>
      </c>
      <c r="B67" s="15" t="s">
        <v>13341</v>
      </c>
      <c r="C67" s="15" t="s">
        <v>13342</v>
      </c>
      <c r="D67" s="15" t="s">
        <v>13614</v>
      </c>
      <c r="E67" s="15" t="s">
        <v>13615</v>
      </c>
      <c r="F67" s="15" t="s">
        <v>13522</v>
      </c>
      <c r="G67" s="15" t="s">
        <v>13523</v>
      </c>
      <c r="H67" s="15">
        <v>2.0</v>
      </c>
      <c r="I67" s="15" t="s">
        <v>1493</v>
      </c>
      <c r="J67" s="15" t="s">
        <v>13616</v>
      </c>
      <c r="K67" s="15" t="s">
        <v>13617</v>
      </c>
      <c r="L67" s="15" t="s">
        <v>13525</v>
      </c>
      <c r="M67" s="15">
        <v>7.0</v>
      </c>
      <c r="N67" s="15" t="s">
        <v>13526</v>
      </c>
      <c r="O67" s="15">
        <v>2.0</v>
      </c>
      <c r="P67" s="15" t="s">
        <v>13351</v>
      </c>
      <c r="Q67" s="29">
        <f t="array" ref="Q67">SUMPRODUCT(--(IFERROR(XLOOKUP({"P1C2.1.1","P1C2.1.4","P1C2.1.5","P1C2.7.1","P1C2.7.2","P1C2.7.3","P1C2.8.1"}, '2_Capability_Map'!$C$2:$C$200, '2_Capability_Map'!$M$2:$M$200, "Active"), "Active")="Active"))</f>
        <v>7</v>
      </c>
      <c r="R67" s="29" t="str">
        <f t="shared" si="1"/>
        <v>Active</v>
      </c>
    </row>
    <row r="68" ht="79.5" customHeight="1">
      <c r="A68" s="14" t="s">
        <v>13618</v>
      </c>
      <c r="B68" s="14" t="s">
        <v>13341</v>
      </c>
      <c r="C68" s="14" t="s">
        <v>13342</v>
      </c>
      <c r="D68" s="14" t="s">
        <v>13614</v>
      </c>
      <c r="E68" s="14" t="s">
        <v>13615</v>
      </c>
      <c r="F68" s="14" t="s">
        <v>13522</v>
      </c>
      <c r="G68" s="14" t="s">
        <v>13523</v>
      </c>
      <c r="H68" s="14">
        <v>2.0</v>
      </c>
      <c r="I68" s="14" t="s">
        <v>1493</v>
      </c>
      <c r="J68" s="14" t="s">
        <v>13619</v>
      </c>
      <c r="K68" s="14" t="s">
        <v>13620</v>
      </c>
      <c r="L68" s="14" t="s">
        <v>13525</v>
      </c>
      <c r="M68" s="14">
        <v>7.0</v>
      </c>
      <c r="N68" s="14" t="s">
        <v>13526</v>
      </c>
      <c r="O68" s="14">
        <v>2.0</v>
      </c>
      <c r="P68" s="14" t="s">
        <v>13351</v>
      </c>
      <c r="Q68" s="29">
        <f t="array" ref="Q68">SUMPRODUCT(--(IFERROR(XLOOKUP({"P1C2.1.1","P1C2.1.4","P1C2.1.5","P1C2.7.1","P1C2.7.2","P1C2.7.3","P1C2.8.1"}, '2_Capability_Map'!$C$2:$C$200, '2_Capability_Map'!$M$2:$M$200, "Active"), "Active")="Active"))</f>
        <v>7</v>
      </c>
      <c r="R68" s="29" t="str">
        <f t="shared" si="1"/>
        <v>Active</v>
      </c>
    </row>
    <row r="69" ht="79.5" customHeight="1">
      <c r="A69" s="15" t="s">
        <v>13621</v>
      </c>
      <c r="B69" s="15" t="s">
        <v>13341</v>
      </c>
      <c r="C69" s="15" t="s">
        <v>13342</v>
      </c>
      <c r="D69" s="15" t="s">
        <v>13614</v>
      </c>
      <c r="E69" s="15" t="s">
        <v>13615</v>
      </c>
      <c r="F69" s="15" t="s">
        <v>13522</v>
      </c>
      <c r="G69" s="15" t="s">
        <v>13622</v>
      </c>
      <c r="H69" s="15">
        <v>2.0</v>
      </c>
      <c r="I69" s="15" t="s">
        <v>1493</v>
      </c>
      <c r="J69" s="15" t="s">
        <v>13623</v>
      </c>
      <c r="K69" s="15" t="s">
        <v>13624</v>
      </c>
      <c r="L69" s="15" t="s">
        <v>13625</v>
      </c>
      <c r="M69" s="15">
        <v>7.0</v>
      </c>
      <c r="N69" s="15" t="s">
        <v>13626</v>
      </c>
      <c r="O69" s="15">
        <v>1.0</v>
      </c>
      <c r="P69" s="15" t="s">
        <v>13351</v>
      </c>
      <c r="Q69" s="29">
        <f t="array" ref="Q69">SUMPRODUCT(--(IFERROR(XLOOKUP({"P1C1.6.1","P1C1.6.2","P1C1.6.5","P1C2.1.1","P1C2.1.4","P1C2.1.5","P1C2.8.1"}, '2_Capability_Map'!$C$2:$C$200, '2_Capability_Map'!$M$2:$M$200, "Active"), "Active")="Active"))</f>
        <v>7</v>
      </c>
      <c r="R69" s="29" t="str">
        <f t="shared" si="1"/>
        <v>Active</v>
      </c>
    </row>
    <row r="70" ht="79.5" customHeight="1">
      <c r="A70" s="14" t="s">
        <v>13627</v>
      </c>
      <c r="B70" s="14" t="s">
        <v>13341</v>
      </c>
      <c r="C70" s="14" t="s">
        <v>13342</v>
      </c>
      <c r="D70" s="14" t="s">
        <v>13628</v>
      </c>
      <c r="E70" s="14" t="s">
        <v>13629</v>
      </c>
      <c r="F70" s="14" t="s">
        <v>13630</v>
      </c>
      <c r="G70" s="14" t="s">
        <v>13631</v>
      </c>
      <c r="H70" s="14">
        <v>3.0</v>
      </c>
      <c r="I70" s="14" t="s">
        <v>1493</v>
      </c>
      <c r="J70" s="14" t="s">
        <v>13632</v>
      </c>
      <c r="K70" s="14" t="s">
        <v>13632</v>
      </c>
      <c r="L70" s="14" t="s">
        <v>13633</v>
      </c>
      <c r="M70" s="14">
        <v>12.0</v>
      </c>
      <c r="N70" s="14" t="s">
        <v>13357</v>
      </c>
      <c r="O70" s="14">
        <v>3.0</v>
      </c>
      <c r="P70" s="14" t="s">
        <v>13351</v>
      </c>
      <c r="Q70" s="29">
        <f t="array" ref="Q70">SUMPRODUCT(--(IFERROR(XLOOKUP({"P1C1.1.1","P1C1.1.2","P1C1.1.3","P1C1.2.1","P1C1.5.1","P1C1.6.1","P1C1.6.2","P1C1.6.5","P1C2.1.1","P1C2.1.4","P1C2.1.5","P1C2.8.1"}, '2_Capability_Map'!$C$2:$C$200, '2_Capability_Map'!$M$2:$M$200, "Active"), "Active")="Active"))</f>
        <v>12</v>
      </c>
      <c r="R70" s="29" t="str">
        <f t="shared" si="1"/>
        <v>Active</v>
      </c>
    </row>
    <row r="71" ht="79.5" customHeight="1">
      <c r="A71" s="15" t="s">
        <v>13634</v>
      </c>
      <c r="B71" s="15" t="s">
        <v>13341</v>
      </c>
      <c r="C71" s="15" t="s">
        <v>13342</v>
      </c>
      <c r="D71" s="15" t="s">
        <v>13628</v>
      </c>
      <c r="E71" s="15" t="s">
        <v>13629</v>
      </c>
      <c r="F71" s="15" t="s">
        <v>13630</v>
      </c>
      <c r="G71" s="15" t="s">
        <v>13346</v>
      </c>
      <c r="H71" s="15">
        <v>2.0</v>
      </c>
      <c r="I71" s="15" t="s">
        <v>1493</v>
      </c>
      <c r="J71" s="15" t="s">
        <v>13635</v>
      </c>
      <c r="K71" s="15" t="s">
        <v>13635</v>
      </c>
      <c r="L71" s="15" t="s">
        <v>13349</v>
      </c>
      <c r="M71" s="15">
        <v>8.0</v>
      </c>
      <c r="N71" s="15" t="s">
        <v>13350</v>
      </c>
      <c r="O71" s="15">
        <v>2.0</v>
      </c>
      <c r="P71" s="15" t="s">
        <v>13351</v>
      </c>
      <c r="Q71" s="29">
        <f t="array" ref="Q71">SUMPRODUCT(--(IFERROR(XLOOKUP({"P1C1.1.1","P1C1.1.2","P1C1.1.3","P1C1.2.1","P1C1.5.1","P1C1.6.1","P1C1.6.2","P1C1.6.5"}, '2_Capability_Map'!$C$2:$C$200, '2_Capability_Map'!$M$2:$M$200, "Active"), "Active")="Active"))</f>
        <v>8</v>
      </c>
      <c r="R71" s="29" t="str">
        <f t="shared" si="1"/>
        <v>Active</v>
      </c>
    </row>
    <row r="72" ht="79.5" customHeight="1">
      <c r="A72" s="14" t="s">
        <v>13636</v>
      </c>
      <c r="B72" s="14" t="s">
        <v>13341</v>
      </c>
      <c r="C72" s="14" t="s">
        <v>13342</v>
      </c>
      <c r="D72" s="14" t="s">
        <v>13628</v>
      </c>
      <c r="E72" s="14" t="s">
        <v>13629</v>
      </c>
      <c r="F72" s="14" t="s">
        <v>13630</v>
      </c>
      <c r="G72" s="14" t="s">
        <v>13346</v>
      </c>
      <c r="H72" s="14">
        <v>2.0</v>
      </c>
      <c r="I72" s="14" t="s">
        <v>1493</v>
      </c>
      <c r="J72" s="14" t="s">
        <v>13637</v>
      </c>
      <c r="K72" s="14" t="s">
        <v>13637</v>
      </c>
      <c r="L72" s="14" t="s">
        <v>13349</v>
      </c>
      <c r="M72" s="14">
        <v>8.0</v>
      </c>
      <c r="N72" s="14" t="s">
        <v>13350</v>
      </c>
      <c r="O72" s="14">
        <v>2.0</v>
      </c>
      <c r="P72" s="14" t="s">
        <v>13351</v>
      </c>
      <c r="Q72" s="29">
        <f t="array" ref="Q72">SUMPRODUCT(--(IFERROR(XLOOKUP({"P1C1.1.1","P1C1.1.2","P1C1.1.3","P1C1.2.1","P1C1.5.1","P1C1.6.1","P1C1.6.2","P1C1.6.5"}, '2_Capability_Map'!$C$2:$C$200, '2_Capability_Map'!$M$2:$M$200, "Active"), "Active")="Active"))</f>
        <v>8</v>
      </c>
      <c r="R72" s="29" t="str">
        <f t="shared" si="1"/>
        <v>Active</v>
      </c>
    </row>
    <row r="73" ht="79.5" customHeight="1">
      <c r="A73" s="15" t="s">
        <v>13638</v>
      </c>
      <c r="B73" s="15" t="s">
        <v>13341</v>
      </c>
      <c r="C73" s="15" t="s">
        <v>13342</v>
      </c>
      <c r="D73" s="15" t="s">
        <v>13639</v>
      </c>
      <c r="E73" s="15" t="s">
        <v>13640</v>
      </c>
      <c r="F73" s="15" t="s">
        <v>13641</v>
      </c>
      <c r="G73" s="15" t="s">
        <v>13515</v>
      </c>
      <c r="H73" s="15">
        <v>2.0</v>
      </c>
      <c r="I73" s="15" t="s">
        <v>1493</v>
      </c>
      <c r="J73" s="15" t="s">
        <v>13642</v>
      </c>
      <c r="K73" s="15" t="s">
        <v>13643</v>
      </c>
      <c r="L73" s="15" t="s">
        <v>13518</v>
      </c>
      <c r="M73" s="15">
        <v>8.0</v>
      </c>
      <c r="N73" s="15" t="s">
        <v>13365</v>
      </c>
      <c r="O73" s="15">
        <v>3.0</v>
      </c>
      <c r="P73" s="15" t="s">
        <v>13351</v>
      </c>
      <c r="Q73" s="29">
        <f t="array" ref="Q73">SUMPRODUCT(--(IFERROR(XLOOKUP({"P1C2.5.1","P1C2.5.2","P1C2.5.3","P1C2.5.4","P1C2.5.5","P1C2.7.1","P1C2.7.2","P1C2.7.3"}, '2_Capability_Map'!$C$2:$C$200, '2_Capability_Map'!$M$2:$M$200, "Active"), "Active")="Active"))</f>
        <v>8</v>
      </c>
      <c r="R73" s="29" t="str">
        <f t="shared" si="1"/>
        <v>Active</v>
      </c>
    </row>
    <row r="74" ht="79.5" customHeight="1">
      <c r="A74" s="14" t="s">
        <v>13644</v>
      </c>
      <c r="B74" s="14" t="s">
        <v>13341</v>
      </c>
      <c r="C74" s="14" t="s">
        <v>13342</v>
      </c>
      <c r="D74" s="14" t="s">
        <v>13645</v>
      </c>
      <c r="E74" s="14" t="s">
        <v>13646</v>
      </c>
      <c r="F74" s="14" t="s">
        <v>13641</v>
      </c>
      <c r="G74" s="14" t="s">
        <v>13647</v>
      </c>
      <c r="H74" s="14">
        <v>2.0</v>
      </c>
      <c r="I74" s="14" t="s">
        <v>1493</v>
      </c>
      <c r="J74" s="14" t="s">
        <v>13648</v>
      </c>
      <c r="K74" s="14" t="s">
        <v>13649</v>
      </c>
      <c r="L74" s="14" t="s">
        <v>13650</v>
      </c>
      <c r="M74" s="14">
        <v>7.0</v>
      </c>
      <c r="N74" s="14" t="s">
        <v>13651</v>
      </c>
      <c r="O74" s="14">
        <v>2.0</v>
      </c>
      <c r="P74" s="14" t="s">
        <v>13351</v>
      </c>
      <c r="Q74" s="29">
        <f t="array" ref="Q74">SUMPRODUCT(--(IFERROR(XLOOKUP({"P1C2.2.1","P1C2.2.4","P1C2.3.1","P1C2.4.1","P1C2.7.1","P1C2.7.2","P1C2.7.3"}, '2_Capability_Map'!$C$2:$C$200, '2_Capability_Map'!$M$2:$M$200, "Active"), "Active")="Active"))</f>
        <v>7</v>
      </c>
      <c r="R74" s="29" t="str">
        <f t="shared" si="1"/>
        <v>Active</v>
      </c>
    </row>
    <row r="75" ht="79.5" customHeight="1">
      <c r="A75" s="15" t="s">
        <v>13652</v>
      </c>
      <c r="B75" s="15" t="s">
        <v>13341</v>
      </c>
      <c r="C75" s="15" t="s">
        <v>13342</v>
      </c>
      <c r="D75" s="15" t="s">
        <v>13653</v>
      </c>
      <c r="E75" s="15" t="s">
        <v>13654</v>
      </c>
      <c r="F75" s="15" t="s">
        <v>13641</v>
      </c>
      <c r="G75" s="15" t="s">
        <v>13655</v>
      </c>
      <c r="H75" s="15">
        <v>2.0</v>
      </c>
      <c r="I75" s="15" t="s">
        <v>1493</v>
      </c>
      <c r="J75" s="15" t="s">
        <v>13656</v>
      </c>
      <c r="K75" s="15" t="s">
        <v>13657</v>
      </c>
      <c r="L75" s="15" t="s">
        <v>13658</v>
      </c>
      <c r="M75" s="15">
        <v>9.0</v>
      </c>
      <c r="N75" s="15" t="s">
        <v>13659</v>
      </c>
      <c r="O75" s="15">
        <v>2.0</v>
      </c>
      <c r="P75" s="15" t="s">
        <v>13351</v>
      </c>
      <c r="Q75" s="29">
        <f t="array" ref="Q75">SUMPRODUCT(--(IFERROR(XLOOKUP({"P1C2.1.1","P1C2.1.4","P1C2.1.5","P1C2.8.1","P1C4.1.1","P1C4.4.1","P1C4.5.1","P1C4.6.1","P1C4.8.5"}, '2_Capability_Map'!$C$2:$C$200, '2_Capability_Map'!$M$2:$M$200, "Active"), "Active")="Active"))</f>
        <v>9</v>
      </c>
      <c r="R75" s="29" t="str">
        <f t="shared" si="1"/>
        <v>Active</v>
      </c>
    </row>
    <row r="76" ht="79.5" customHeight="1">
      <c r="A76" s="14" t="s">
        <v>13660</v>
      </c>
      <c r="B76" s="14" t="s">
        <v>13341</v>
      </c>
      <c r="C76" s="14" t="s">
        <v>13342</v>
      </c>
      <c r="D76" s="14" t="s">
        <v>13661</v>
      </c>
      <c r="E76" s="14" t="s">
        <v>13662</v>
      </c>
      <c r="F76" s="14" t="s">
        <v>13641</v>
      </c>
      <c r="G76" s="14" t="s">
        <v>13523</v>
      </c>
      <c r="H76" s="14">
        <v>2.0</v>
      </c>
      <c r="I76" s="14" t="s">
        <v>1493</v>
      </c>
      <c r="J76" s="14" t="s">
        <v>13663</v>
      </c>
      <c r="K76" s="14" t="s">
        <v>13664</v>
      </c>
      <c r="L76" s="14" t="s">
        <v>13525</v>
      </c>
      <c r="M76" s="14">
        <v>7.0</v>
      </c>
      <c r="N76" s="14" t="s">
        <v>13526</v>
      </c>
      <c r="O76" s="14">
        <v>2.0</v>
      </c>
      <c r="P76" s="14" t="s">
        <v>13351</v>
      </c>
      <c r="Q76" s="29">
        <f t="array" ref="Q76">SUMPRODUCT(--(IFERROR(XLOOKUP({"P1C2.1.1","P1C2.1.4","P1C2.1.5","P1C2.7.1","P1C2.7.2","P1C2.7.3","P1C2.8.1"}, '2_Capability_Map'!$C$2:$C$200, '2_Capability_Map'!$M$2:$M$200, "Active"), "Active")="Active"))</f>
        <v>7</v>
      </c>
      <c r="R76" s="29" t="str">
        <f t="shared" si="1"/>
        <v>Active</v>
      </c>
    </row>
    <row r="77" ht="79.5" customHeight="1">
      <c r="A77" s="15" t="s">
        <v>13665</v>
      </c>
      <c r="B77" s="15" t="s">
        <v>13341</v>
      </c>
      <c r="C77" s="15" t="s">
        <v>13342</v>
      </c>
      <c r="D77" s="15" t="s">
        <v>13666</v>
      </c>
      <c r="E77" s="15" t="s">
        <v>13667</v>
      </c>
      <c r="F77" s="15" t="s">
        <v>13668</v>
      </c>
      <c r="G77" s="15" t="s">
        <v>13515</v>
      </c>
      <c r="H77" s="15">
        <v>2.0</v>
      </c>
      <c r="I77" s="15" t="s">
        <v>1493</v>
      </c>
      <c r="J77" s="15" t="s">
        <v>13669</v>
      </c>
      <c r="K77" s="15" t="s">
        <v>13670</v>
      </c>
      <c r="L77" s="15" t="s">
        <v>13518</v>
      </c>
      <c r="M77" s="15">
        <v>8.0</v>
      </c>
      <c r="N77" s="15" t="s">
        <v>13365</v>
      </c>
      <c r="O77" s="15">
        <v>3.0</v>
      </c>
      <c r="P77" s="15" t="s">
        <v>13351</v>
      </c>
      <c r="Q77" s="29">
        <f t="array" ref="Q77">SUMPRODUCT(--(IFERROR(XLOOKUP({"P1C2.5.1","P1C2.5.2","P1C2.5.3","P1C2.5.4","P1C2.5.5","P1C2.7.1","P1C2.7.2","P1C2.7.3"}, '2_Capability_Map'!$C$2:$C$200, '2_Capability_Map'!$M$2:$M$200, "Active"), "Active")="Active"))</f>
        <v>8</v>
      </c>
      <c r="R77" s="29" t="str">
        <f t="shared" si="1"/>
        <v>Active</v>
      </c>
    </row>
    <row r="78" ht="79.5" customHeight="1">
      <c r="A78" s="14" t="s">
        <v>13671</v>
      </c>
      <c r="B78" s="14" t="s">
        <v>13341</v>
      </c>
      <c r="C78" s="14" t="s">
        <v>13342</v>
      </c>
      <c r="D78" s="14" t="s">
        <v>13672</v>
      </c>
      <c r="E78" s="14" t="s">
        <v>13673</v>
      </c>
      <c r="F78" s="14" t="s">
        <v>13668</v>
      </c>
      <c r="G78" s="14" t="s">
        <v>13515</v>
      </c>
      <c r="H78" s="14">
        <v>2.0</v>
      </c>
      <c r="I78" s="14" t="s">
        <v>1493</v>
      </c>
      <c r="J78" s="14" t="s">
        <v>13674</v>
      </c>
      <c r="K78" s="14" t="s">
        <v>13675</v>
      </c>
      <c r="L78" s="14" t="s">
        <v>13518</v>
      </c>
      <c r="M78" s="14">
        <v>8.0</v>
      </c>
      <c r="N78" s="14" t="s">
        <v>13365</v>
      </c>
      <c r="O78" s="14">
        <v>3.0</v>
      </c>
      <c r="P78" s="14" t="s">
        <v>13351</v>
      </c>
      <c r="Q78" s="29">
        <f t="array" ref="Q78">SUMPRODUCT(--(IFERROR(XLOOKUP({"P1C2.5.1","P1C2.5.2","P1C2.5.3","P1C2.5.4","P1C2.5.5","P1C2.7.1","P1C2.7.2","P1C2.7.3"}, '2_Capability_Map'!$C$2:$C$200, '2_Capability_Map'!$M$2:$M$200, "Active"), "Active")="Active"))</f>
        <v>8</v>
      </c>
      <c r="R78" s="29" t="str">
        <f t="shared" si="1"/>
        <v>Active</v>
      </c>
    </row>
    <row r="79" ht="79.5" customHeight="1">
      <c r="A79" s="15" t="s">
        <v>13676</v>
      </c>
      <c r="B79" s="15" t="s">
        <v>13341</v>
      </c>
      <c r="C79" s="15" t="s">
        <v>13342</v>
      </c>
      <c r="D79" s="15" t="s">
        <v>13677</v>
      </c>
      <c r="E79" s="15" t="s">
        <v>13678</v>
      </c>
      <c r="F79" s="15" t="s">
        <v>13679</v>
      </c>
      <c r="G79" s="15" t="s">
        <v>13523</v>
      </c>
      <c r="H79" s="15">
        <v>2.0</v>
      </c>
      <c r="I79" s="15" t="s">
        <v>1493</v>
      </c>
      <c r="J79" s="15" t="s">
        <v>13680</v>
      </c>
      <c r="K79" s="15" t="s">
        <v>13681</v>
      </c>
      <c r="L79" s="15" t="s">
        <v>13525</v>
      </c>
      <c r="M79" s="15">
        <v>7.0</v>
      </c>
      <c r="N79" s="15" t="s">
        <v>13526</v>
      </c>
      <c r="O79" s="15">
        <v>2.0</v>
      </c>
      <c r="P79" s="15" t="s">
        <v>13351</v>
      </c>
      <c r="Q79" s="29">
        <f t="array" ref="Q79">SUMPRODUCT(--(IFERROR(XLOOKUP({"P1C2.1.1","P1C2.1.4","P1C2.1.5","P1C2.7.1","P1C2.7.2","P1C2.7.3","P1C2.8.1"}, '2_Capability_Map'!$C$2:$C$200, '2_Capability_Map'!$M$2:$M$200, "Active"), "Active")="Active"))</f>
        <v>7</v>
      </c>
      <c r="R79" s="29" t="str">
        <f t="shared" si="1"/>
        <v>Active</v>
      </c>
    </row>
    <row r="80" ht="79.5" customHeight="1">
      <c r="A80" s="14" t="s">
        <v>13682</v>
      </c>
      <c r="B80" s="14" t="s">
        <v>13341</v>
      </c>
      <c r="C80" s="14" t="s">
        <v>13342</v>
      </c>
      <c r="D80" s="14" t="s">
        <v>13683</v>
      </c>
      <c r="E80" s="14" t="s">
        <v>13684</v>
      </c>
      <c r="F80" s="14" t="s">
        <v>13679</v>
      </c>
      <c r="G80" s="14" t="s">
        <v>13515</v>
      </c>
      <c r="H80" s="14">
        <v>2.0</v>
      </c>
      <c r="I80" s="14" t="s">
        <v>1493</v>
      </c>
      <c r="J80" s="14" t="s">
        <v>13685</v>
      </c>
      <c r="K80" s="14" t="s">
        <v>13685</v>
      </c>
      <c r="L80" s="14" t="s">
        <v>13518</v>
      </c>
      <c r="M80" s="14">
        <v>8.0</v>
      </c>
      <c r="N80" s="14" t="s">
        <v>13365</v>
      </c>
      <c r="O80" s="14">
        <v>3.0</v>
      </c>
      <c r="P80" s="14" t="s">
        <v>13351</v>
      </c>
      <c r="Q80" s="29">
        <f t="array" ref="Q80">SUMPRODUCT(--(IFERROR(XLOOKUP({"P1C2.5.1","P1C2.5.2","P1C2.5.3","P1C2.5.4","P1C2.5.5","P1C2.7.1","P1C2.7.2","P1C2.7.3"}, '2_Capability_Map'!$C$2:$C$200, '2_Capability_Map'!$M$2:$M$200, "Active"), "Active")="Active"))</f>
        <v>8</v>
      </c>
      <c r="R80" s="29" t="str">
        <f t="shared" si="1"/>
        <v>Active</v>
      </c>
    </row>
    <row r="81" ht="79.5" customHeight="1">
      <c r="A81" s="15" t="s">
        <v>13686</v>
      </c>
      <c r="B81" s="15" t="s">
        <v>13341</v>
      </c>
      <c r="C81" s="15" t="s">
        <v>13342</v>
      </c>
      <c r="D81" s="15" t="s">
        <v>13687</v>
      </c>
      <c r="E81" s="15" t="s">
        <v>13688</v>
      </c>
      <c r="F81" s="15" t="s">
        <v>13679</v>
      </c>
      <c r="G81" s="15" t="s">
        <v>13515</v>
      </c>
      <c r="H81" s="15">
        <v>2.0</v>
      </c>
      <c r="I81" s="15" t="s">
        <v>1493</v>
      </c>
      <c r="J81" s="15" t="s">
        <v>13689</v>
      </c>
      <c r="K81" s="15" t="s">
        <v>13690</v>
      </c>
      <c r="L81" s="15" t="s">
        <v>13518</v>
      </c>
      <c r="M81" s="15">
        <v>8.0</v>
      </c>
      <c r="N81" s="15" t="s">
        <v>13365</v>
      </c>
      <c r="O81" s="15">
        <v>3.0</v>
      </c>
      <c r="P81" s="15" t="s">
        <v>13351</v>
      </c>
      <c r="Q81" s="29">
        <f t="array" ref="Q81">SUMPRODUCT(--(IFERROR(XLOOKUP({"P1C2.5.1","P1C2.5.2","P1C2.5.3","P1C2.5.4","P1C2.5.5","P1C2.7.1","P1C2.7.2","P1C2.7.3"}, '2_Capability_Map'!$C$2:$C$200, '2_Capability_Map'!$M$2:$M$200, "Active"), "Active")="Active"))</f>
        <v>8</v>
      </c>
      <c r="R81" s="29" t="str">
        <f t="shared" si="1"/>
        <v>Active</v>
      </c>
    </row>
    <row r="82" ht="79.5" customHeight="1">
      <c r="A82" s="14" t="s">
        <v>13691</v>
      </c>
      <c r="B82" s="14" t="s">
        <v>13341</v>
      </c>
      <c r="C82" s="14" t="s">
        <v>13342</v>
      </c>
      <c r="D82" s="14" t="s">
        <v>13692</v>
      </c>
      <c r="E82" s="14" t="s">
        <v>13693</v>
      </c>
      <c r="F82" s="14" t="s">
        <v>13679</v>
      </c>
      <c r="G82" s="14" t="s">
        <v>13523</v>
      </c>
      <c r="H82" s="14">
        <v>2.0</v>
      </c>
      <c r="I82" s="14" t="s">
        <v>1493</v>
      </c>
      <c r="J82" s="14" t="s">
        <v>13694</v>
      </c>
      <c r="K82" s="14" t="s">
        <v>13695</v>
      </c>
      <c r="L82" s="14" t="s">
        <v>13525</v>
      </c>
      <c r="M82" s="14">
        <v>7.0</v>
      </c>
      <c r="N82" s="14" t="s">
        <v>13526</v>
      </c>
      <c r="O82" s="14">
        <v>2.0</v>
      </c>
      <c r="P82" s="14" t="s">
        <v>13351</v>
      </c>
      <c r="Q82" s="29">
        <f t="array" ref="Q82">SUMPRODUCT(--(IFERROR(XLOOKUP({"P1C2.1.1","P1C2.1.4","P1C2.1.5","P1C2.7.1","P1C2.7.2","P1C2.7.3","P1C2.8.1"}, '2_Capability_Map'!$C$2:$C$200, '2_Capability_Map'!$M$2:$M$200, "Active"), "Active")="Active"))</f>
        <v>7</v>
      </c>
      <c r="R82" s="29" t="str">
        <f t="shared" si="1"/>
        <v>Active</v>
      </c>
    </row>
    <row r="83" ht="79.5" customHeight="1">
      <c r="A83" s="15" t="s">
        <v>13696</v>
      </c>
      <c r="B83" s="15" t="s">
        <v>13341</v>
      </c>
      <c r="C83" s="15" t="s">
        <v>13342</v>
      </c>
      <c r="D83" s="15" t="s">
        <v>13692</v>
      </c>
      <c r="E83" s="15" t="s">
        <v>13693</v>
      </c>
      <c r="F83" s="15" t="s">
        <v>13679</v>
      </c>
      <c r="G83" s="15" t="s">
        <v>13515</v>
      </c>
      <c r="H83" s="15">
        <v>2.0</v>
      </c>
      <c r="I83" s="15" t="s">
        <v>1493</v>
      </c>
      <c r="J83" s="15" t="s">
        <v>13697</v>
      </c>
      <c r="K83" s="15" t="s">
        <v>13698</v>
      </c>
      <c r="L83" s="15" t="s">
        <v>13518</v>
      </c>
      <c r="M83" s="15">
        <v>8.0</v>
      </c>
      <c r="N83" s="15" t="s">
        <v>13365</v>
      </c>
      <c r="O83" s="15">
        <v>3.0</v>
      </c>
      <c r="P83" s="15" t="s">
        <v>13351</v>
      </c>
      <c r="Q83" s="29">
        <f t="array" ref="Q83">SUMPRODUCT(--(IFERROR(XLOOKUP({"P1C2.5.1","P1C2.5.2","P1C2.5.3","P1C2.5.4","P1C2.5.5","P1C2.7.1","P1C2.7.2","P1C2.7.3"}, '2_Capability_Map'!$C$2:$C$200, '2_Capability_Map'!$M$2:$M$200, "Active"), "Active")="Active"))</f>
        <v>8</v>
      </c>
      <c r="R83" s="29" t="str">
        <f t="shared" si="1"/>
        <v>Active</v>
      </c>
    </row>
    <row r="84" ht="79.5" customHeight="1">
      <c r="A84" s="14" t="s">
        <v>13699</v>
      </c>
      <c r="B84" s="14" t="s">
        <v>13341</v>
      </c>
      <c r="C84" s="14" t="s">
        <v>13342</v>
      </c>
      <c r="D84" s="14" t="s">
        <v>13692</v>
      </c>
      <c r="E84" s="14" t="s">
        <v>13693</v>
      </c>
      <c r="F84" s="14" t="s">
        <v>13679</v>
      </c>
      <c r="G84" s="14" t="s">
        <v>13515</v>
      </c>
      <c r="H84" s="14">
        <v>2.0</v>
      </c>
      <c r="I84" s="14" t="s">
        <v>1493</v>
      </c>
      <c r="J84" s="14" t="s">
        <v>13700</v>
      </c>
      <c r="K84" s="14" t="s">
        <v>13701</v>
      </c>
      <c r="L84" s="14" t="s">
        <v>13518</v>
      </c>
      <c r="M84" s="14">
        <v>8.0</v>
      </c>
      <c r="N84" s="14" t="s">
        <v>13365</v>
      </c>
      <c r="O84" s="14">
        <v>3.0</v>
      </c>
      <c r="P84" s="14" t="s">
        <v>13351</v>
      </c>
      <c r="Q84" s="29">
        <f t="array" ref="Q84">SUMPRODUCT(--(IFERROR(XLOOKUP({"P1C2.5.1","P1C2.5.2","P1C2.5.3","P1C2.5.4","P1C2.5.5","P1C2.7.1","P1C2.7.2","P1C2.7.3"}, '2_Capability_Map'!$C$2:$C$200, '2_Capability_Map'!$M$2:$M$200, "Active"), "Active")="Active"))</f>
        <v>8</v>
      </c>
      <c r="R84" s="29" t="str">
        <f t="shared" si="1"/>
        <v>Active</v>
      </c>
    </row>
    <row r="85" ht="79.5" customHeight="1">
      <c r="A85" s="15" t="s">
        <v>13702</v>
      </c>
      <c r="B85" s="15" t="s">
        <v>13341</v>
      </c>
      <c r="C85" s="15" t="s">
        <v>13342</v>
      </c>
      <c r="D85" s="15" t="s">
        <v>13703</v>
      </c>
      <c r="E85" s="15" t="s">
        <v>13704</v>
      </c>
      <c r="F85" s="15" t="s">
        <v>13705</v>
      </c>
      <c r="G85" s="15" t="s">
        <v>13706</v>
      </c>
      <c r="H85" s="15">
        <v>2.0</v>
      </c>
      <c r="I85" s="15" t="s">
        <v>1493</v>
      </c>
      <c r="J85" s="15" t="s">
        <v>13707</v>
      </c>
      <c r="K85" s="15" t="s">
        <v>13708</v>
      </c>
      <c r="L85" s="15" t="s">
        <v>13709</v>
      </c>
      <c r="M85" s="15">
        <v>8.0</v>
      </c>
      <c r="N85" s="15" t="s">
        <v>13626</v>
      </c>
      <c r="O85" s="15">
        <v>1.0</v>
      </c>
      <c r="P85" s="15" t="s">
        <v>13351</v>
      </c>
      <c r="Q85" s="29">
        <f t="array" ref="Q85">SUMPRODUCT(--(IFERROR(XLOOKUP({"P1C2.1.1","P1C2.1.4","P1C2.1.5","P1C2.8.1","P1C3.1.1","P1C3.2.4","P1C3.3.1","P1C3.4.1"}, '2_Capability_Map'!$C$2:$C$200, '2_Capability_Map'!$M$2:$M$200, "Active"), "Active")="Active"))</f>
        <v>8</v>
      </c>
      <c r="R85" s="29" t="str">
        <f t="shared" si="1"/>
        <v>Active</v>
      </c>
    </row>
    <row r="86" ht="79.5" customHeight="1">
      <c r="A86" s="14" t="s">
        <v>13710</v>
      </c>
      <c r="B86" s="14" t="s">
        <v>13341</v>
      </c>
      <c r="C86" s="14" t="s">
        <v>13342</v>
      </c>
      <c r="D86" s="14" t="s">
        <v>13711</v>
      </c>
      <c r="E86" s="14" t="s">
        <v>13712</v>
      </c>
      <c r="F86" s="14" t="s">
        <v>13705</v>
      </c>
      <c r="G86" s="14" t="s">
        <v>13523</v>
      </c>
      <c r="H86" s="14">
        <v>2.0</v>
      </c>
      <c r="I86" s="14" t="s">
        <v>1493</v>
      </c>
      <c r="J86" s="14" t="s">
        <v>13713</v>
      </c>
      <c r="K86" s="14" t="s">
        <v>13714</v>
      </c>
      <c r="L86" s="14" t="s">
        <v>13525</v>
      </c>
      <c r="M86" s="14">
        <v>7.0</v>
      </c>
      <c r="N86" s="14" t="s">
        <v>13526</v>
      </c>
      <c r="O86" s="14">
        <v>2.0</v>
      </c>
      <c r="P86" s="14" t="s">
        <v>13351</v>
      </c>
      <c r="Q86" s="29">
        <f t="array" ref="Q86">SUMPRODUCT(--(IFERROR(XLOOKUP({"P1C2.1.1","P1C2.1.4","P1C2.1.5","P1C2.7.1","P1C2.7.2","P1C2.7.3","P1C2.8.1"}, '2_Capability_Map'!$C$2:$C$200, '2_Capability_Map'!$M$2:$M$200, "Active"), "Active")="Active"))</f>
        <v>7</v>
      </c>
      <c r="R86" s="29" t="str">
        <f t="shared" si="1"/>
        <v>Active</v>
      </c>
    </row>
    <row r="87" ht="79.5" customHeight="1">
      <c r="A87" s="15" t="s">
        <v>13715</v>
      </c>
      <c r="B87" s="15" t="s">
        <v>13341</v>
      </c>
      <c r="C87" s="15" t="s">
        <v>13342</v>
      </c>
      <c r="D87" s="15" t="s">
        <v>13716</v>
      </c>
      <c r="E87" s="15" t="s">
        <v>13717</v>
      </c>
      <c r="F87" s="15" t="s">
        <v>13705</v>
      </c>
      <c r="G87" s="15" t="s">
        <v>13361</v>
      </c>
      <c r="H87" s="15">
        <v>2.0</v>
      </c>
      <c r="I87" s="15" t="s">
        <v>1493</v>
      </c>
      <c r="J87" s="15" t="s">
        <v>13718</v>
      </c>
      <c r="K87" s="15" t="s">
        <v>13719</v>
      </c>
      <c r="L87" s="15" t="s">
        <v>13364</v>
      </c>
      <c r="M87" s="15">
        <v>8.0</v>
      </c>
      <c r="N87" s="15" t="s">
        <v>13365</v>
      </c>
      <c r="O87" s="15">
        <v>3.0</v>
      </c>
      <c r="P87" s="15" t="s">
        <v>13351</v>
      </c>
      <c r="Q87" s="29">
        <f t="array" ref="Q87">SUMPRODUCT(--(IFERROR(XLOOKUP({"P1C1.1.1","P1C1.1.2","P1C1.1.3","P1C1.2.1","P1C1.5.1","P1C2.7.1","P1C2.7.2","P1C2.7.3"}, '2_Capability_Map'!$C$2:$C$200, '2_Capability_Map'!$M$2:$M$200, "Active"), "Active")="Active"))</f>
        <v>8</v>
      </c>
      <c r="R87" s="29" t="str">
        <f t="shared" si="1"/>
        <v>Active</v>
      </c>
    </row>
    <row r="88" ht="79.5" customHeight="1">
      <c r="A88" s="14" t="s">
        <v>13720</v>
      </c>
      <c r="B88" s="14" t="s">
        <v>13341</v>
      </c>
      <c r="C88" s="14" t="s">
        <v>13342</v>
      </c>
      <c r="D88" s="14" t="s">
        <v>13716</v>
      </c>
      <c r="E88" s="14" t="s">
        <v>13717</v>
      </c>
      <c r="F88" s="14" t="s">
        <v>13705</v>
      </c>
      <c r="G88" s="14" t="s">
        <v>13523</v>
      </c>
      <c r="H88" s="14">
        <v>2.0</v>
      </c>
      <c r="I88" s="14" t="s">
        <v>1493</v>
      </c>
      <c r="J88" s="14" t="s">
        <v>13721</v>
      </c>
      <c r="K88" s="14" t="s">
        <v>13722</v>
      </c>
      <c r="L88" s="14" t="s">
        <v>13525</v>
      </c>
      <c r="M88" s="14">
        <v>7.0</v>
      </c>
      <c r="N88" s="14" t="s">
        <v>13526</v>
      </c>
      <c r="O88" s="14">
        <v>2.0</v>
      </c>
      <c r="P88" s="14" t="s">
        <v>13351</v>
      </c>
      <c r="Q88" s="29">
        <f t="array" ref="Q88">SUMPRODUCT(--(IFERROR(XLOOKUP({"P1C2.1.1","P1C2.1.4","P1C2.1.5","P1C2.7.1","P1C2.7.2","P1C2.7.3","P1C2.8.1"}, '2_Capability_Map'!$C$2:$C$200, '2_Capability_Map'!$M$2:$M$200, "Active"), "Active")="Active"))</f>
        <v>7</v>
      </c>
      <c r="R88" s="29" t="str">
        <f t="shared" si="1"/>
        <v>Active</v>
      </c>
    </row>
    <row r="89" ht="79.5" customHeight="1">
      <c r="A89" s="15" t="s">
        <v>13723</v>
      </c>
      <c r="B89" s="15" t="s">
        <v>13341</v>
      </c>
      <c r="C89" s="15" t="s">
        <v>13342</v>
      </c>
      <c r="D89" s="15" t="s">
        <v>13724</v>
      </c>
      <c r="E89" s="15" t="s">
        <v>13725</v>
      </c>
      <c r="F89" s="15" t="s">
        <v>13705</v>
      </c>
      <c r="G89" s="15" t="s">
        <v>13523</v>
      </c>
      <c r="H89" s="15">
        <v>2.0</v>
      </c>
      <c r="I89" s="15" t="s">
        <v>1493</v>
      </c>
      <c r="J89" s="15" t="s">
        <v>13726</v>
      </c>
      <c r="K89" s="15" t="s">
        <v>13727</v>
      </c>
      <c r="L89" s="15" t="s">
        <v>13525</v>
      </c>
      <c r="M89" s="15">
        <v>7.0</v>
      </c>
      <c r="N89" s="15" t="s">
        <v>13526</v>
      </c>
      <c r="O89" s="15">
        <v>2.0</v>
      </c>
      <c r="P89" s="15" t="s">
        <v>13351</v>
      </c>
      <c r="Q89" s="29">
        <f t="array" ref="Q89">SUMPRODUCT(--(IFERROR(XLOOKUP({"P1C2.1.1","P1C2.1.4","P1C2.1.5","P1C2.7.1","P1C2.7.2","P1C2.7.3","P1C2.8.1"}, '2_Capability_Map'!$C$2:$C$200, '2_Capability_Map'!$M$2:$M$200, "Active"), "Active")="Active"))</f>
        <v>7</v>
      </c>
      <c r="R89" s="29" t="str">
        <f t="shared" si="1"/>
        <v>Active</v>
      </c>
    </row>
    <row r="90" ht="79.5" customHeight="1">
      <c r="A90" s="14" t="s">
        <v>13728</v>
      </c>
      <c r="B90" s="14" t="s">
        <v>13341</v>
      </c>
      <c r="C90" s="14" t="s">
        <v>13342</v>
      </c>
      <c r="D90" s="14" t="s">
        <v>13724</v>
      </c>
      <c r="E90" s="14" t="s">
        <v>13725</v>
      </c>
      <c r="F90" s="14" t="s">
        <v>13705</v>
      </c>
      <c r="G90" s="14" t="s">
        <v>13655</v>
      </c>
      <c r="H90" s="14">
        <v>2.0</v>
      </c>
      <c r="I90" s="14" t="s">
        <v>1493</v>
      </c>
      <c r="J90" s="14" t="s">
        <v>13729</v>
      </c>
      <c r="K90" s="14" t="s">
        <v>13730</v>
      </c>
      <c r="L90" s="14" t="s">
        <v>13658</v>
      </c>
      <c r="M90" s="14">
        <v>9.0</v>
      </c>
      <c r="N90" s="14" t="s">
        <v>13659</v>
      </c>
      <c r="O90" s="14">
        <v>2.0</v>
      </c>
      <c r="P90" s="14" t="s">
        <v>13351</v>
      </c>
      <c r="Q90" s="29">
        <f t="array" ref="Q90">SUMPRODUCT(--(IFERROR(XLOOKUP({"P1C2.1.1","P1C2.1.4","P1C2.1.5","P1C2.8.1","P1C4.1.1","P1C4.4.1","P1C4.5.1","P1C4.6.1","P1C4.8.5"}, '2_Capability_Map'!$C$2:$C$200, '2_Capability_Map'!$M$2:$M$200, "Active"), "Active")="Active"))</f>
        <v>9</v>
      </c>
      <c r="R90" s="29" t="str">
        <f t="shared" si="1"/>
        <v>Active</v>
      </c>
    </row>
    <row r="91" ht="79.5" customHeight="1">
      <c r="A91" s="15" t="s">
        <v>13731</v>
      </c>
      <c r="B91" s="15" t="s">
        <v>13341</v>
      </c>
      <c r="C91" s="15" t="s">
        <v>13342</v>
      </c>
      <c r="D91" s="15" t="s">
        <v>13724</v>
      </c>
      <c r="E91" s="15" t="s">
        <v>13725</v>
      </c>
      <c r="F91" s="15" t="s">
        <v>13705</v>
      </c>
      <c r="G91" s="15" t="s">
        <v>13706</v>
      </c>
      <c r="H91" s="15">
        <v>2.0</v>
      </c>
      <c r="I91" s="15" t="s">
        <v>1493</v>
      </c>
      <c r="J91" s="15" t="s">
        <v>13732</v>
      </c>
      <c r="K91" s="15" t="s">
        <v>13733</v>
      </c>
      <c r="L91" s="15" t="s">
        <v>13709</v>
      </c>
      <c r="M91" s="15">
        <v>8.0</v>
      </c>
      <c r="N91" s="15" t="s">
        <v>13626</v>
      </c>
      <c r="O91" s="15">
        <v>1.0</v>
      </c>
      <c r="P91" s="15" t="s">
        <v>13351</v>
      </c>
      <c r="Q91" s="29">
        <f t="array" ref="Q91">SUMPRODUCT(--(IFERROR(XLOOKUP({"P1C2.1.1","P1C2.1.4","P1C2.1.5","P1C2.8.1","P1C3.1.1","P1C3.2.4","P1C3.3.1","P1C3.4.1"}, '2_Capability_Map'!$C$2:$C$200, '2_Capability_Map'!$M$2:$M$200, "Active"), "Active")="Active"))</f>
        <v>8</v>
      </c>
      <c r="R91" s="29" t="str">
        <f t="shared" si="1"/>
        <v>Active</v>
      </c>
    </row>
    <row r="92" ht="79.5" customHeight="1">
      <c r="A92" s="14" t="s">
        <v>13734</v>
      </c>
      <c r="B92" s="14" t="s">
        <v>13341</v>
      </c>
      <c r="C92" s="14" t="s">
        <v>13342</v>
      </c>
      <c r="D92" s="14" t="s">
        <v>13724</v>
      </c>
      <c r="E92" s="14" t="s">
        <v>13725</v>
      </c>
      <c r="F92" s="14" t="s">
        <v>13705</v>
      </c>
      <c r="G92" s="14" t="s">
        <v>13706</v>
      </c>
      <c r="H92" s="14">
        <v>2.0</v>
      </c>
      <c r="I92" s="14" t="s">
        <v>1493</v>
      </c>
      <c r="J92" s="14" t="s">
        <v>13735</v>
      </c>
      <c r="K92" s="14" t="s">
        <v>13736</v>
      </c>
      <c r="L92" s="14" t="s">
        <v>13709</v>
      </c>
      <c r="M92" s="14">
        <v>8.0</v>
      </c>
      <c r="N92" s="14" t="s">
        <v>13626</v>
      </c>
      <c r="O92" s="14">
        <v>1.0</v>
      </c>
      <c r="P92" s="14" t="s">
        <v>13351</v>
      </c>
      <c r="Q92" s="29">
        <f t="array" ref="Q92">SUMPRODUCT(--(IFERROR(XLOOKUP({"P1C2.1.1","P1C2.1.4","P1C2.1.5","P1C2.8.1","P1C3.1.1","P1C3.2.4","P1C3.3.1","P1C3.4.1"}, '2_Capability_Map'!$C$2:$C$200, '2_Capability_Map'!$M$2:$M$200, "Active"), "Active")="Active"))</f>
        <v>8</v>
      </c>
      <c r="R92" s="29" t="str">
        <f t="shared" si="1"/>
        <v>Active</v>
      </c>
    </row>
    <row r="93" ht="79.5" customHeight="1">
      <c r="A93" s="15" t="s">
        <v>13737</v>
      </c>
      <c r="B93" s="15" t="s">
        <v>13341</v>
      </c>
      <c r="C93" s="15" t="s">
        <v>13342</v>
      </c>
      <c r="D93" s="15" t="s">
        <v>13738</v>
      </c>
      <c r="E93" s="15" t="s">
        <v>13739</v>
      </c>
      <c r="F93" s="15" t="s">
        <v>13705</v>
      </c>
      <c r="G93" s="15" t="s">
        <v>13494</v>
      </c>
      <c r="H93" s="15">
        <v>3.0</v>
      </c>
      <c r="I93" s="15" t="s">
        <v>1493</v>
      </c>
      <c r="J93" s="15" t="s">
        <v>13740</v>
      </c>
      <c r="K93" s="15" t="s">
        <v>13741</v>
      </c>
      <c r="L93" s="15" t="s">
        <v>13497</v>
      </c>
      <c r="M93" s="15">
        <v>12.0</v>
      </c>
      <c r="N93" s="15" t="s">
        <v>13380</v>
      </c>
      <c r="O93" s="15">
        <v>4.0</v>
      </c>
      <c r="P93" s="15" t="s">
        <v>13351</v>
      </c>
      <c r="Q93" s="29">
        <f t="array" ref="Q93">SUMPRODUCT(--(IFERROR(XLOOKUP({"P1C2.1.1","P1C2.1.4","P1C2.1.5","P1C2.5.1","P1C2.5.2","P1C2.5.3","P1C2.5.4","P1C2.5.5","P1C2.7.1","P1C2.7.2","P1C2.7.3","P1C2.8.1"}, '2_Capability_Map'!$C$2:$C$200, '2_Capability_Map'!$M$2:$M$200, "Active"), "Active")="Active"))</f>
        <v>12</v>
      </c>
      <c r="R93" s="29" t="str">
        <f t="shared" si="1"/>
        <v>Active</v>
      </c>
    </row>
    <row r="94" ht="79.5" customHeight="1">
      <c r="A94" s="14" t="s">
        <v>13742</v>
      </c>
      <c r="B94" s="14" t="s">
        <v>13341</v>
      </c>
      <c r="C94" s="14" t="s">
        <v>13342</v>
      </c>
      <c r="D94" s="14" t="s">
        <v>13738</v>
      </c>
      <c r="E94" s="14" t="s">
        <v>13739</v>
      </c>
      <c r="F94" s="14" t="s">
        <v>13705</v>
      </c>
      <c r="G94" s="14" t="s">
        <v>13743</v>
      </c>
      <c r="H94" s="14">
        <v>2.0</v>
      </c>
      <c r="I94" s="14" t="s">
        <v>1493</v>
      </c>
      <c r="J94" s="14" t="s">
        <v>13744</v>
      </c>
      <c r="K94" s="14" t="s">
        <v>13745</v>
      </c>
      <c r="L94" s="14" t="s">
        <v>13746</v>
      </c>
      <c r="M94" s="14">
        <v>6.0</v>
      </c>
      <c r="N94" s="14" t="s">
        <v>13747</v>
      </c>
      <c r="O94" s="14">
        <v>1.0</v>
      </c>
      <c r="P94" s="14" t="s">
        <v>13351</v>
      </c>
      <c r="Q94" s="29">
        <f t="array" ref="Q94">SUMPRODUCT(--(IFERROR(XLOOKUP({"P1C1.6.1","P1C1.6.2","P1C1.6.5","P1C2.7.1","P1C2.7.2","P1C2.7.3"}, '2_Capability_Map'!$C$2:$C$200, '2_Capability_Map'!$M$2:$M$200, "Active"), "Active")="Active"))</f>
        <v>6</v>
      </c>
      <c r="R94" s="29" t="str">
        <f t="shared" si="1"/>
        <v>Active</v>
      </c>
    </row>
    <row r="95" ht="79.5" customHeight="1">
      <c r="A95" s="15" t="s">
        <v>13748</v>
      </c>
      <c r="B95" s="15" t="s">
        <v>13341</v>
      </c>
      <c r="C95" s="15" t="s">
        <v>13342</v>
      </c>
      <c r="D95" s="15" t="s">
        <v>13749</v>
      </c>
      <c r="E95" s="15" t="s">
        <v>13750</v>
      </c>
      <c r="F95" s="15" t="s">
        <v>13751</v>
      </c>
      <c r="G95" s="15" t="s">
        <v>13515</v>
      </c>
      <c r="H95" s="15">
        <v>2.0</v>
      </c>
      <c r="I95" s="15" t="s">
        <v>1493</v>
      </c>
      <c r="J95" s="15" t="s">
        <v>13752</v>
      </c>
      <c r="K95" s="15" t="s">
        <v>13753</v>
      </c>
      <c r="L95" s="15" t="s">
        <v>13518</v>
      </c>
      <c r="M95" s="15">
        <v>8.0</v>
      </c>
      <c r="N95" s="15" t="s">
        <v>13365</v>
      </c>
      <c r="O95" s="15">
        <v>3.0</v>
      </c>
      <c r="P95" s="15" t="s">
        <v>13351</v>
      </c>
      <c r="Q95" s="29">
        <f t="array" ref="Q95">SUMPRODUCT(--(IFERROR(XLOOKUP({"P1C2.5.1","P1C2.5.2","P1C2.5.3","P1C2.5.4","P1C2.5.5","P1C2.7.1","P1C2.7.2","P1C2.7.3"}, '2_Capability_Map'!$C$2:$C$200, '2_Capability_Map'!$M$2:$M$200, "Active"), "Active")="Active"))</f>
        <v>8</v>
      </c>
      <c r="R95" s="29" t="str">
        <f t="shared" si="1"/>
        <v>Active</v>
      </c>
    </row>
    <row r="96" ht="79.5" customHeight="1">
      <c r="A96" s="14" t="s">
        <v>13754</v>
      </c>
      <c r="B96" s="14" t="s">
        <v>13341</v>
      </c>
      <c r="C96" s="14" t="s">
        <v>13342</v>
      </c>
      <c r="D96" s="14" t="s">
        <v>13755</v>
      </c>
      <c r="E96" s="14" t="s">
        <v>13756</v>
      </c>
      <c r="F96" s="14" t="s">
        <v>13751</v>
      </c>
      <c r="G96" s="14" t="s">
        <v>13523</v>
      </c>
      <c r="H96" s="14">
        <v>2.0</v>
      </c>
      <c r="I96" s="14" t="s">
        <v>1493</v>
      </c>
      <c r="J96" s="14" t="s">
        <v>13757</v>
      </c>
      <c r="K96" s="14" t="s">
        <v>13758</v>
      </c>
      <c r="L96" s="14" t="s">
        <v>13525</v>
      </c>
      <c r="M96" s="14">
        <v>7.0</v>
      </c>
      <c r="N96" s="14" t="s">
        <v>13526</v>
      </c>
      <c r="O96" s="14">
        <v>2.0</v>
      </c>
      <c r="P96" s="14" t="s">
        <v>13351</v>
      </c>
      <c r="Q96" s="29">
        <f t="array" ref="Q96">SUMPRODUCT(--(IFERROR(XLOOKUP({"P1C2.1.1","P1C2.1.4","P1C2.1.5","P1C2.7.1","P1C2.7.2","P1C2.7.3","P1C2.8.1"}, '2_Capability_Map'!$C$2:$C$200, '2_Capability_Map'!$M$2:$M$200, "Active"), "Active")="Active"))</f>
        <v>7</v>
      </c>
      <c r="R96" s="29" t="str">
        <f t="shared" si="1"/>
        <v>Active</v>
      </c>
    </row>
    <row r="97" ht="79.5" customHeight="1">
      <c r="A97" s="15" t="s">
        <v>13759</v>
      </c>
      <c r="B97" s="15" t="s">
        <v>13341</v>
      </c>
      <c r="C97" s="15" t="s">
        <v>13342</v>
      </c>
      <c r="D97" s="15" t="s">
        <v>13760</v>
      </c>
      <c r="E97" s="15" t="s">
        <v>13761</v>
      </c>
      <c r="F97" s="15" t="s">
        <v>13751</v>
      </c>
      <c r="G97" s="15" t="s">
        <v>13523</v>
      </c>
      <c r="H97" s="15">
        <v>2.0</v>
      </c>
      <c r="I97" s="15" t="s">
        <v>1493</v>
      </c>
      <c r="J97" s="15" t="s">
        <v>13762</v>
      </c>
      <c r="K97" s="15" t="s">
        <v>13763</v>
      </c>
      <c r="L97" s="15" t="s">
        <v>13525</v>
      </c>
      <c r="M97" s="15">
        <v>7.0</v>
      </c>
      <c r="N97" s="15" t="s">
        <v>13526</v>
      </c>
      <c r="O97" s="15">
        <v>2.0</v>
      </c>
      <c r="P97" s="15" t="s">
        <v>13351</v>
      </c>
      <c r="Q97" s="29">
        <f t="array" ref="Q97">SUMPRODUCT(--(IFERROR(XLOOKUP({"P1C2.1.1","P1C2.1.4","P1C2.1.5","P1C2.7.1","P1C2.7.2","P1C2.7.3","P1C2.8.1"}, '2_Capability_Map'!$C$2:$C$200, '2_Capability_Map'!$M$2:$M$200, "Active"), "Active")="Active"))</f>
        <v>7</v>
      </c>
      <c r="R97" s="29" t="str">
        <f t="shared" si="1"/>
        <v>Active</v>
      </c>
    </row>
    <row r="98" ht="79.5" customHeight="1">
      <c r="A98" s="14" t="s">
        <v>13764</v>
      </c>
      <c r="B98" s="14" t="s">
        <v>13341</v>
      </c>
      <c r="C98" s="14" t="s">
        <v>13342</v>
      </c>
      <c r="D98" s="14" t="s">
        <v>13765</v>
      </c>
      <c r="E98" s="14" t="s">
        <v>13766</v>
      </c>
      <c r="F98" s="14" t="s">
        <v>13767</v>
      </c>
      <c r="G98" s="14" t="s">
        <v>13768</v>
      </c>
      <c r="H98" s="14">
        <v>2.0</v>
      </c>
      <c r="I98" s="14" t="s">
        <v>1493</v>
      </c>
      <c r="J98" s="14" t="s">
        <v>13769</v>
      </c>
      <c r="K98" s="14" t="s">
        <v>13770</v>
      </c>
      <c r="L98" s="14" t="s">
        <v>13771</v>
      </c>
      <c r="M98" s="14">
        <v>9.0</v>
      </c>
      <c r="N98" s="14" t="s">
        <v>13772</v>
      </c>
      <c r="O98" s="14">
        <v>1.0</v>
      </c>
      <c r="P98" s="14" t="s">
        <v>13351</v>
      </c>
      <c r="Q98" s="29">
        <f t="array" ref="Q98">SUMPRODUCT(--(IFERROR(XLOOKUP({"P1C3.1.1","P1C3.2.4","P1C3.3.1","P1C3.4.1","P1C4.1.1","P1C4.4.1","P1C4.5.1","P1C4.6.1","P1C4.8.5"}, '2_Capability_Map'!$C$2:$C$200, '2_Capability_Map'!$M$2:$M$200, "Active"), "Active")="Active"))</f>
        <v>9</v>
      </c>
      <c r="R98" s="29" t="str">
        <f t="shared" si="1"/>
        <v>Active</v>
      </c>
    </row>
    <row r="99" ht="79.5" customHeight="1">
      <c r="A99" s="15" t="s">
        <v>13773</v>
      </c>
      <c r="B99" s="15" t="s">
        <v>13341</v>
      </c>
      <c r="C99" s="15" t="s">
        <v>13342</v>
      </c>
      <c r="D99" s="15" t="s">
        <v>13774</v>
      </c>
      <c r="E99" s="15" t="s">
        <v>13775</v>
      </c>
      <c r="F99" s="15" t="s">
        <v>13767</v>
      </c>
      <c r="G99" s="15" t="s">
        <v>13515</v>
      </c>
      <c r="H99" s="15">
        <v>2.0</v>
      </c>
      <c r="I99" s="15" t="s">
        <v>1493</v>
      </c>
      <c r="J99" s="15" t="s">
        <v>13776</v>
      </c>
      <c r="K99" s="15" t="s">
        <v>13777</v>
      </c>
      <c r="L99" s="15" t="s">
        <v>13518</v>
      </c>
      <c r="M99" s="15">
        <v>8.0</v>
      </c>
      <c r="N99" s="15" t="s">
        <v>13365</v>
      </c>
      <c r="O99" s="15">
        <v>3.0</v>
      </c>
      <c r="P99" s="15" t="s">
        <v>13351</v>
      </c>
      <c r="Q99" s="29">
        <f t="array" ref="Q99">SUMPRODUCT(--(IFERROR(XLOOKUP({"P1C2.5.1","P1C2.5.2","P1C2.5.3","P1C2.5.4","P1C2.5.5","P1C2.7.1","P1C2.7.2","P1C2.7.3"}, '2_Capability_Map'!$C$2:$C$200, '2_Capability_Map'!$M$2:$M$200, "Active"), "Active")="Active"))</f>
        <v>8</v>
      </c>
      <c r="R99" s="29" t="str">
        <f t="shared" si="1"/>
        <v>Active</v>
      </c>
    </row>
    <row r="100" ht="79.5" customHeight="1">
      <c r="A100" s="14" t="s">
        <v>13778</v>
      </c>
      <c r="B100" s="14" t="s">
        <v>13341</v>
      </c>
      <c r="C100" s="14" t="s">
        <v>13342</v>
      </c>
      <c r="D100" s="14" t="s">
        <v>13779</v>
      </c>
      <c r="E100" s="14" t="s">
        <v>13780</v>
      </c>
      <c r="F100" s="14" t="s">
        <v>13781</v>
      </c>
      <c r="G100" s="14" t="s">
        <v>13346</v>
      </c>
      <c r="H100" s="14">
        <v>2.0</v>
      </c>
      <c r="I100" s="14" t="s">
        <v>1493</v>
      </c>
      <c r="J100" s="14" t="s">
        <v>13782</v>
      </c>
      <c r="K100" s="14" t="s">
        <v>13783</v>
      </c>
      <c r="L100" s="14" t="s">
        <v>13349</v>
      </c>
      <c r="M100" s="14">
        <v>8.0</v>
      </c>
      <c r="N100" s="14" t="s">
        <v>13350</v>
      </c>
      <c r="O100" s="14">
        <v>2.0</v>
      </c>
      <c r="P100" s="14" t="s">
        <v>13351</v>
      </c>
      <c r="Q100" s="29">
        <f t="array" ref="Q100">SUMPRODUCT(--(IFERROR(XLOOKUP({"P1C1.1.1","P1C1.1.2","P1C1.1.3","P1C1.2.1","P1C1.5.1","P1C1.6.1","P1C1.6.2","P1C1.6.5"}, '2_Capability_Map'!$C$2:$C$200, '2_Capability_Map'!$M$2:$M$200, "Active"), "Active")="Active"))</f>
        <v>8</v>
      </c>
      <c r="R100" s="29" t="str">
        <f t="shared" si="1"/>
        <v>Active</v>
      </c>
    </row>
    <row r="101" ht="79.5" customHeight="1">
      <c r="A101" s="15" t="s">
        <v>13784</v>
      </c>
      <c r="B101" s="15" t="s">
        <v>13341</v>
      </c>
      <c r="C101" s="15" t="s">
        <v>13342</v>
      </c>
      <c r="D101" s="15" t="s">
        <v>13785</v>
      </c>
      <c r="E101" s="15" t="s">
        <v>13786</v>
      </c>
      <c r="F101" s="15" t="s">
        <v>13781</v>
      </c>
      <c r="G101" s="15" t="s">
        <v>13415</v>
      </c>
      <c r="H101" s="15">
        <v>2.0</v>
      </c>
      <c r="I101" s="15" t="s">
        <v>1493</v>
      </c>
      <c r="J101" s="15" t="s">
        <v>13787</v>
      </c>
      <c r="K101" s="15" t="s">
        <v>13787</v>
      </c>
      <c r="L101" s="15" t="s">
        <v>13418</v>
      </c>
      <c r="M101" s="15">
        <v>10.0</v>
      </c>
      <c r="N101" s="15" t="s">
        <v>13419</v>
      </c>
      <c r="O101" s="15">
        <v>3.0</v>
      </c>
      <c r="P101" s="15" t="s">
        <v>13351</v>
      </c>
      <c r="Q101" s="29">
        <f t="array" ref="Q101">SUMPRODUCT(--(IFERROR(XLOOKUP({"P1C1.1.1","P1C1.1.2","P1C1.1.3","P1C1.2.1","P1C1.5.1","P1C4.1.1","P1C4.4.1","P1C4.5.1","P1C4.6.1","P1C4.8.5"}, '2_Capability_Map'!$C$2:$C$200, '2_Capability_Map'!$M$2:$M$200, "Active"), "Active")="Active"))</f>
        <v>10</v>
      </c>
      <c r="R101" s="29" t="str">
        <f t="shared" si="1"/>
        <v>Active</v>
      </c>
    </row>
    <row r="102" ht="79.5" customHeight="1">
      <c r="A102" s="14" t="s">
        <v>13788</v>
      </c>
      <c r="B102" s="14" t="s">
        <v>13341</v>
      </c>
      <c r="C102" s="14" t="s">
        <v>13342</v>
      </c>
      <c r="D102" s="14" t="s">
        <v>13789</v>
      </c>
      <c r="E102" s="14" t="s">
        <v>13790</v>
      </c>
      <c r="F102" s="14" t="s">
        <v>13781</v>
      </c>
      <c r="G102" s="14" t="s">
        <v>13361</v>
      </c>
      <c r="H102" s="14">
        <v>2.0</v>
      </c>
      <c r="I102" s="14" t="s">
        <v>1493</v>
      </c>
      <c r="J102" s="14" t="s">
        <v>13791</v>
      </c>
      <c r="K102" s="14" t="s">
        <v>13792</v>
      </c>
      <c r="L102" s="14" t="s">
        <v>13364</v>
      </c>
      <c r="M102" s="14">
        <v>8.0</v>
      </c>
      <c r="N102" s="14" t="s">
        <v>13365</v>
      </c>
      <c r="O102" s="14">
        <v>3.0</v>
      </c>
      <c r="P102" s="14" t="s">
        <v>13351</v>
      </c>
      <c r="Q102" s="29">
        <f t="array" ref="Q102">SUMPRODUCT(--(IFERROR(XLOOKUP({"P1C1.1.1","P1C1.1.2","P1C1.1.3","P1C1.2.1","P1C1.5.1","P1C2.7.1","P1C2.7.2","P1C2.7.3"}, '2_Capability_Map'!$C$2:$C$200, '2_Capability_Map'!$M$2:$M$200, "Active"), "Active")="Active"))</f>
        <v>8</v>
      </c>
      <c r="R102" s="29" t="str">
        <f t="shared" si="1"/>
        <v>Active</v>
      </c>
    </row>
    <row r="103" ht="79.5" customHeight="1">
      <c r="A103" s="15" t="s">
        <v>13793</v>
      </c>
      <c r="B103" s="15" t="s">
        <v>13341</v>
      </c>
      <c r="C103" s="15" t="s">
        <v>13342</v>
      </c>
      <c r="D103" s="15" t="s">
        <v>13789</v>
      </c>
      <c r="E103" s="15" t="s">
        <v>13790</v>
      </c>
      <c r="F103" s="15" t="s">
        <v>13781</v>
      </c>
      <c r="G103" s="15" t="s">
        <v>13353</v>
      </c>
      <c r="H103" s="15">
        <v>2.0</v>
      </c>
      <c r="I103" s="15" t="s">
        <v>1493</v>
      </c>
      <c r="J103" s="15" t="s">
        <v>13794</v>
      </c>
      <c r="K103" s="15" t="s">
        <v>13795</v>
      </c>
      <c r="L103" s="15" t="s">
        <v>13356</v>
      </c>
      <c r="M103" s="15">
        <v>9.0</v>
      </c>
      <c r="N103" s="15" t="s">
        <v>13357</v>
      </c>
      <c r="O103" s="15">
        <v>3.0</v>
      </c>
      <c r="P103" s="15" t="s">
        <v>13351</v>
      </c>
      <c r="Q103" s="29">
        <f t="array" ref="Q103">SUMPRODUCT(--(IFERROR(XLOOKUP({"P1C1.1.1","P1C1.1.2","P1C1.1.3","P1C1.2.1","P1C1.5.1","P1C2.1.1","P1C2.1.4","P1C2.1.5","P1C2.8.1"}, '2_Capability_Map'!$C$2:$C$200, '2_Capability_Map'!$M$2:$M$200, "Active"), "Active")="Active"))</f>
        <v>9</v>
      </c>
      <c r="R103" s="29" t="str">
        <f t="shared" si="1"/>
        <v>Active</v>
      </c>
    </row>
    <row r="104" ht="79.5" customHeight="1">
      <c r="A104" s="14" t="s">
        <v>13796</v>
      </c>
      <c r="B104" s="14" t="s">
        <v>13341</v>
      </c>
      <c r="C104" s="14" t="s">
        <v>13342</v>
      </c>
      <c r="D104" s="14" t="s">
        <v>13789</v>
      </c>
      <c r="E104" s="14" t="s">
        <v>13790</v>
      </c>
      <c r="F104" s="14" t="s">
        <v>13781</v>
      </c>
      <c r="G104" s="14" t="s">
        <v>13476</v>
      </c>
      <c r="H104" s="14">
        <v>2.0</v>
      </c>
      <c r="I104" s="14" t="s">
        <v>1493</v>
      </c>
      <c r="J104" s="14" t="s">
        <v>13797</v>
      </c>
      <c r="K104" s="14" t="s">
        <v>13798</v>
      </c>
      <c r="L104" s="14" t="s">
        <v>13479</v>
      </c>
      <c r="M104" s="14">
        <v>9.0</v>
      </c>
      <c r="N104" s="14" t="s">
        <v>13350</v>
      </c>
      <c r="O104" s="14">
        <v>2.0</v>
      </c>
      <c r="P104" s="14" t="s">
        <v>13351</v>
      </c>
      <c r="Q104" s="29">
        <f t="array" ref="Q104">SUMPRODUCT(--(IFERROR(XLOOKUP({"P1C1.1.1","P1C1.1.2","P1C1.1.3","P1C1.2.1","P1C1.5.1","P1C3.1.1","P1C3.2.4","P1C3.3.1","P1C3.4.1"}, '2_Capability_Map'!$C$2:$C$200, '2_Capability_Map'!$M$2:$M$200, "Active"), "Active")="Active"))</f>
        <v>9</v>
      </c>
      <c r="R104" s="29" t="str">
        <f t="shared" si="1"/>
        <v>Active</v>
      </c>
    </row>
    <row r="105" ht="79.5" customHeight="1">
      <c r="A105" s="15" t="s">
        <v>13799</v>
      </c>
      <c r="B105" s="15" t="s">
        <v>13341</v>
      </c>
      <c r="C105" s="15" t="s">
        <v>13342</v>
      </c>
      <c r="D105" s="15" t="s">
        <v>13800</v>
      </c>
      <c r="E105" s="15" t="s">
        <v>13801</v>
      </c>
      <c r="F105" s="15" t="s">
        <v>13781</v>
      </c>
      <c r="G105" s="15" t="s">
        <v>13361</v>
      </c>
      <c r="H105" s="15">
        <v>2.0</v>
      </c>
      <c r="I105" s="15" t="s">
        <v>1493</v>
      </c>
      <c r="J105" s="15" t="s">
        <v>13802</v>
      </c>
      <c r="K105" s="15" t="s">
        <v>13803</v>
      </c>
      <c r="L105" s="15" t="s">
        <v>13364</v>
      </c>
      <c r="M105" s="15">
        <v>8.0</v>
      </c>
      <c r="N105" s="15" t="s">
        <v>13365</v>
      </c>
      <c r="O105" s="15">
        <v>3.0</v>
      </c>
      <c r="P105" s="15" t="s">
        <v>13351</v>
      </c>
      <c r="Q105" s="29">
        <f t="array" ref="Q105">SUMPRODUCT(--(IFERROR(XLOOKUP({"P1C1.1.1","P1C1.1.2","P1C1.1.3","P1C1.2.1","P1C1.5.1","P1C2.7.1","P1C2.7.2","P1C2.7.3"}, '2_Capability_Map'!$C$2:$C$200, '2_Capability_Map'!$M$2:$M$200, "Active"), "Active")="Active"))</f>
        <v>8</v>
      </c>
      <c r="R105" s="29" t="str">
        <f t="shared" si="1"/>
        <v>Active</v>
      </c>
    </row>
    <row r="106" ht="79.5" customHeight="1">
      <c r="A106" s="14" t="s">
        <v>13804</v>
      </c>
      <c r="B106" s="14" t="s">
        <v>13341</v>
      </c>
      <c r="C106" s="14" t="s">
        <v>13342</v>
      </c>
      <c r="D106" s="14" t="s">
        <v>13800</v>
      </c>
      <c r="E106" s="14" t="s">
        <v>13801</v>
      </c>
      <c r="F106" s="14" t="s">
        <v>13781</v>
      </c>
      <c r="G106" s="14" t="s">
        <v>13361</v>
      </c>
      <c r="H106" s="14">
        <v>2.0</v>
      </c>
      <c r="I106" s="14" t="s">
        <v>1493</v>
      </c>
      <c r="J106" s="14" t="s">
        <v>13805</v>
      </c>
      <c r="K106" s="14" t="s">
        <v>13806</v>
      </c>
      <c r="L106" s="14" t="s">
        <v>13364</v>
      </c>
      <c r="M106" s="14">
        <v>8.0</v>
      </c>
      <c r="N106" s="14" t="s">
        <v>13365</v>
      </c>
      <c r="O106" s="14">
        <v>3.0</v>
      </c>
      <c r="P106" s="14" t="s">
        <v>13351</v>
      </c>
      <c r="Q106" s="29">
        <f t="array" ref="Q106">SUMPRODUCT(--(IFERROR(XLOOKUP({"P1C1.1.1","P1C1.1.2","P1C1.1.3","P1C1.2.1","P1C1.5.1","P1C2.7.1","P1C2.7.2","P1C2.7.3"}, '2_Capability_Map'!$C$2:$C$200, '2_Capability_Map'!$M$2:$M$200, "Active"), "Active")="Active"))</f>
        <v>8</v>
      </c>
      <c r="R106" s="29" t="str">
        <f t="shared" si="1"/>
        <v>Active</v>
      </c>
    </row>
    <row r="107" ht="79.5" customHeight="1">
      <c r="A107" s="15" t="s">
        <v>13807</v>
      </c>
      <c r="B107" s="15" t="s">
        <v>13341</v>
      </c>
      <c r="C107" s="15" t="s">
        <v>13342</v>
      </c>
      <c r="D107" s="15" t="s">
        <v>13800</v>
      </c>
      <c r="E107" s="15" t="s">
        <v>13801</v>
      </c>
      <c r="F107" s="15" t="s">
        <v>13781</v>
      </c>
      <c r="G107" s="15" t="s">
        <v>13361</v>
      </c>
      <c r="H107" s="15">
        <v>2.0</v>
      </c>
      <c r="I107" s="15" t="s">
        <v>1493</v>
      </c>
      <c r="J107" s="15" t="s">
        <v>13808</v>
      </c>
      <c r="K107" s="15" t="s">
        <v>13809</v>
      </c>
      <c r="L107" s="15" t="s">
        <v>13364</v>
      </c>
      <c r="M107" s="15">
        <v>8.0</v>
      </c>
      <c r="N107" s="15" t="s">
        <v>13365</v>
      </c>
      <c r="O107" s="15">
        <v>3.0</v>
      </c>
      <c r="P107" s="15" t="s">
        <v>13351</v>
      </c>
      <c r="Q107" s="29">
        <f t="array" ref="Q107">SUMPRODUCT(--(IFERROR(XLOOKUP({"P1C1.1.1","P1C1.1.2","P1C1.1.3","P1C1.2.1","P1C1.5.1","P1C2.7.1","P1C2.7.2","P1C2.7.3"}, '2_Capability_Map'!$C$2:$C$200, '2_Capability_Map'!$M$2:$M$200, "Active"), "Active")="Active"))</f>
        <v>8</v>
      </c>
      <c r="R107" s="29" t="str">
        <f t="shared" si="1"/>
        <v>Active</v>
      </c>
    </row>
    <row r="108" ht="79.5" customHeight="1">
      <c r="A108" s="14" t="s">
        <v>13810</v>
      </c>
      <c r="B108" s="14" t="s">
        <v>13341</v>
      </c>
      <c r="C108" s="14" t="s">
        <v>13342</v>
      </c>
      <c r="D108" s="14" t="s">
        <v>13800</v>
      </c>
      <c r="E108" s="14" t="s">
        <v>13801</v>
      </c>
      <c r="F108" s="14" t="s">
        <v>13781</v>
      </c>
      <c r="G108" s="14" t="s">
        <v>13361</v>
      </c>
      <c r="H108" s="14">
        <v>2.0</v>
      </c>
      <c r="I108" s="14" t="s">
        <v>1493</v>
      </c>
      <c r="J108" s="14" t="s">
        <v>13811</v>
      </c>
      <c r="K108" s="14" t="s">
        <v>13812</v>
      </c>
      <c r="L108" s="14" t="s">
        <v>13364</v>
      </c>
      <c r="M108" s="14">
        <v>8.0</v>
      </c>
      <c r="N108" s="14" t="s">
        <v>13365</v>
      </c>
      <c r="O108" s="14">
        <v>3.0</v>
      </c>
      <c r="P108" s="14" t="s">
        <v>13351</v>
      </c>
      <c r="Q108" s="29">
        <f t="array" ref="Q108">SUMPRODUCT(--(IFERROR(XLOOKUP({"P1C1.1.1","P1C1.1.2","P1C1.1.3","P1C1.2.1","P1C1.5.1","P1C2.7.1","P1C2.7.2","P1C2.7.3"}, '2_Capability_Map'!$C$2:$C$200, '2_Capability_Map'!$M$2:$M$200, "Active"), "Active")="Active"))</f>
        <v>8</v>
      </c>
      <c r="R108" s="29" t="str">
        <f t="shared" si="1"/>
        <v>Active</v>
      </c>
    </row>
    <row r="109" ht="79.5" customHeight="1">
      <c r="A109" s="15" t="s">
        <v>13813</v>
      </c>
      <c r="B109" s="15" t="s">
        <v>13341</v>
      </c>
      <c r="C109" s="15" t="s">
        <v>13342</v>
      </c>
      <c r="D109" s="15" t="s">
        <v>13800</v>
      </c>
      <c r="E109" s="15" t="s">
        <v>13801</v>
      </c>
      <c r="F109" s="15" t="s">
        <v>13781</v>
      </c>
      <c r="G109" s="15" t="s">
        <v>13361</v>
      </c>
      <c r="H109" s="15">
        <v>2.0</v>
      </c>
      <c r="I109" s="15" t="s">
        <v>1493</v>
      </c>
      <c r="J109" s="15" t="s">
        <v>13814</v>
      </c>
      <c r="K109" s="15" t="s">
        <v>13815</v>
      </c>
      <c r="L109" s="15" t="s">
        <v>13364</v>
      </c>
      <c r="M109" s="15">
        <v>8.0</v>
      </c>
      <c r="N109" s="15" t="s">
        <v>13365</v>
      </c>
      <c r="O109" s="15">
        <v>3.0</v>
      </c>
      <c r="P109" s="15" t="s">
        <v>13351</v>
      </c>
      <c r="Q109" s="29">
        <f t="array" ref="Q109">SUMPRODUCT(--(IFERROR(XLOOKUP({"P1C1.1.1","P1C1.1.2","P1C1.1.3","P1C1.2.1","P1C1.5.1","P1C2.7.1","P1C2.7.2","P1C2.7.3"}, '2_Capability_Map'!$C$2:$C$200, '2_Capability_Map'!$M$2:$M$200, "Active"), "Active")="Active"))</f>
        <v>8</v>
      </c>
      <c r="R109" s="29" t="str">
        <f t="shared" si="1"/>
        <v>Active</v>
      </c>
    </row>
    <row r="110" ht="79.5" customHeight="1">
      <c r="A110" s="14" t="s">
        <v>13816</v>
      </c>
      <c r="B110" s="14" t="s">
        <v>13341</v>
      </c>
      <c r="C110" s="14" t="s">
        <v>13342</v>
      </c>
      <c r="D110" s="14" t="s">
        <v>13800</v>
      </c>
      <c r="E110" s="14" t="s">
        <v>13801</v>
      </c>
      <c r="F110" s="14" t="s">
        <v>13781</v>
      </c>
      <c r="G110" s="14" t="s">
        <v>13361</v>
      </c>
      <c r="H110" s="14">
        <v>2.0</v>
      </c>
      <c r="I110" s="14" t="s">
        <v>1493</v>
      </c>
      <c r="J110" s="14" t="s">
        <v>13817</v>
      </c>
      <c r="K110" s="14" t="s">
        <v>13818</v>
      </c>
      <c r="L110" s="14" t="s">
        <v>13364</v>
      </c>
      <c r="M110" s="14">
        <v>8.0</v>
      </c>
      <c r="N110" s="14" t="s">
        <v>13365</v>
      </c>
      <c r="O110" s="14">
        <v>3.0</v>
      </c>
      <c r="P110" s="14" t="s">
        <v>13351</v>
      </c>
      <c r="Q110" s="29">
        <f t="array" ref="Q110">SUMPRODUCT(--(IFERROR(XLOOKUP({"P1C1.1.1","P1C1.1.2","P1C1.1.3","P1C1.2.1","P1C1.5.1","P1C2.7.1","P1C2.7.2","P1C2.7.3"}, '2_Capability_Map'!$C$2:$C$200, '2_Capability_Map'!$M$2:$M$200, "Active"), "Active")="Active"))</f>
        <v>8</v>
      </c>
      <c r="R110" s="29" t="str">
        <f t="shared" si="1"/>
        <v>Active</v>
      </c>
    </row>
    <row r="111" ht="79.5" customHeight="1">
      <c r="A111" s="15" t="s">
        <v>13819</v>
      </c>
      <c r="B111" s="15" t="s">
        <v>13341</v>
      </c>
      <c r="C111" s="15" t="s">
        <v>13342</v>
      </c>
      <c r="D111" s="15" t="s">
        <v>13800</v>
      </c>
      <c r="E111" s="15" t="s">
        <v>13801</v>
      </c>
      <c r="F111" s="15" t="s">
        <v>13781</v>
      </c>
      <c r="G111" s="15" t="s">
        <v>13361</v>
      </c>
      <c r="H111" s="15">
        <v>2.0</v>
      </c>
      <c r="I111" s="15" t="s">
        <v>1493</v>
      </c>
      <c r="J111" s="15" t="s">
        <v>13820</v>
      </c>
      <c r="K111" s="15" t="s">
        <v>13821</v>
      </c>
      <c r="L111" s="15" t="s">
        <v>13364</v>
      </c>
      <c r="M111" s="15">
        <v>8.0</v>
      </c>
      <c r="N111" s="15" t="s">
        <v>13365</v>
      </c>
      <c r="O111" s="15">
        <v>3.0</v>
      </c>
      <c r="P111" s="15" t="s">
        <v>13351</v>
      </c>
      <c r="Q111" s="29">
        <f t="array" ref="Q111">SUMPRODUCT(--(IFERROR(XLOOKUP({"P1C1.1.1","P1C1.1.2","P1C1.1.3","P1C1.2.1","P1C1.5.1","P1C2.7.1","P1C2.7.2","P1C2.7.3"}, '2_Capability_Map'!$C$2:$C$200, '2_Capability_Map'!$M$2:$M$200, "Active"), "Active")="Active"))</f>
        <v>8</v>
      </c>
      <c r="R111" s="29" t="str">
        <f t="shared" si="1"/>
        <v>Active</v>
      </c>
    </row>
    <row r="112" ht="79.5" customHeight="1">
      <c r="A112" s="14" t="s">
        <v>13822</v>
      </c>
      <c r="B112" s="14" t="s">
        <v>13341</v>
      </c>
      <c r="C112" s="14" t="s">
        <v>13342</v>
      </c>
      <c r="D112" s="14" t="s">
        <v>13800</v>
      </c>
      <c r="E112" s="14" t="s">
        <v>13801</v>
      </c>
      <c r="F112" s="14" t="s">
        <v>13781</v>
      </c>
      <c r="G112" s="14" t="s">
        <v>13361</v>
      </c>
      <c r="H112" s="14">
        <v>2.0</v>
      </c>
      <c r="I112" s="14" t="s">
        <v>1493</v>
      </c>
      <c r="J112" s="14" t="s">
        <v>13823</v>
      </c>
      <c r="K112" s="14" t="s">
        <v>13824</v>
      </c>
      <c r="L112" s="14" t="s">
        <v>13364</v>
      </c>
      <c r="M112" s="14">
        <v>8.0</v>
      </c>
      <c r="N112" s="14" t="s">
        <v>13365</v>
      </c>
      <c r="O112" s="14">
        <v>3.0</v>
      </c>
      <c r="P112" s="14" t="s">
        <v>13351</v>
      </c>
      <c r="Q112" s="29">
        <f t="array" ref="Q112">SUMPRODUCT(--(IFERROR(XLOOKUP({"P1C1.1.1","P1C1.1.2","P1C1.1.3","P1C1.2.1","P1C1.5.1","P1C2.7.1","P1C2.7.2","P1C2.7.3"}, '2_Capability_Map'!$C$2:$C$200, '2_Capability_Map'!$M$2:$M$200, "Active"), "Active")="Active"))</f>
        <v>8</v>
      </c>
      <c r="R112" s="29" t="str">
        <f t="shared" si="1"/>
        <v>Active</v>
      </c>
    </row>
    <row r="113" ht="79.5" customHeight="1">
      <c r="A113" s="15" t="s">
        <v>13825</v>
      </c>
      <c r="B113" s="15" t="s">
        <v>13341</v>
      </c>
      <c r="C113" s="15" t="s">
        <v>13342</v>
      </c>
      <c r="D113" s="15" t="s">
        <v>13800</v>
      </c>
      <c r="E113" s="15" t="s">
        <v>13801</v>
      </c>
      <c r="F113" s="15" t="s">
        <v>13781</v>
      </c>
      <c r="G113" s="15" t="s">
        <v>13361</v>
      </c>
      <c r="H113" s="15">
        <v>2.0</v>
      </c>
      <c r="I113" s="15" t="s">
        <v>1493</v>
      </c>
      <c r="J113" s="15" t="s">
        <v>13826</v>
      </c>
      <c r="K113" s="15" t="s">
        <v>13827</v>
      </c>
      <c r="L113" s="15" t="s">
        <v>13364</v>
      </c>
      <c r="M113" s="15">
        <v>8.0</v>
      </c>
      <c r="N113" s="15" t="s">
        <v>13365</v>
      </c>
      <c r="O113" s="15">
        <v>3.0</v>
      </c>
      <c r="P113" s="15" t="s">
        <v>13351</v>
      </c>
      <c r="Q113" s="29">
        <f t="array" ref="Q113">SUMPRODUCT(--(IFERROR(XLOOKUP({"P1C1.1.1","P1C1.1.2","P1C1.1.3","P1C1.2.1","P1C1.5.1","P1C2.7.1","P1C2.7.2","P1C2.7.3"}, '2_Capability_Map'!$C$2:$C$200, '2_Capability_Map'!$M$2:$M$200, "Active"), "Active")="Active"))</f>
        <v>8</v>
      </c>
      <c r="R113" s="29" t="str">
        <f t="shared" si="1"/>
        <v>Active</v>
      </c>
    </row>
    <row r="114" ht="79.5" customHeight="1">
      <c r="A114" s="14" t="s">
        <v>13828</v>
      </c>
      <c r="B114" s="14" t="s">
        <v>13341</v>
      </c>
      <c r="C114" s="14" t="s">
        <v>13342</v>
      </c>
      <c r="D114" s="14" t="s">
        <v>13800</v>
      </c>
      <c r="E114" s="14" t="s">
        <v>13801</v>
      </c>
      <c r="F114" s="14" t="s">
        <v>13781</v>
      </c>
      <c r="G114" s="14" t="s">
        <v>13829</v>
      </c>
      <c r="H114" s="14">
        <v>3.0</v>
      </c>
      <c r="I114" s="14" t="s">
        <v>1493</v>
      </c>
      <c r="J114" s="14" t="s">
        <v>13830</v>
      </c>
      <c r="K114" s="14" t="s">
        <v>13831</v>
      </c>
      <c r="L114" s="14" t="s">
        <v>13832</v>
      </c>
      <c r="M114" s="14">
        <v>12.0</v>
      </c>
      <c r="N114" s="14" t="s">
        <v>13365</v>
      </c>
      <c r="O114" s="14">
        <v>3.0</v>
      </c>
      <c r="P114" s="14" t="s">
        <v>13351</v>
      </c>
      <c r="Q114" s="29">
        <f t="array" ref="Q114">SUMPRODUCT(--(IFERROR(XLOOKUP({"P1C1.1.1","P1C1.1.2","P1C1.1.3","P1C1.2.1","P1C1.5.1","P1C2.7.1","P1C2.7.2","P1C2.7.3","P1C3.1.1","P1C3.2.4","P1C3.3.1","P1C3.4.1"}, '2_Capability_Map'!$C$2:$C$200, '2_Capability_Map'!$M$2:$M$200, "Active"), "Active")="Active"))</f>
        <v>12</v>
      </c>
      <c r="R114" s="29" t="str">
        <f t="shared" si="1"/>
        <v>Active</v>
      </c>
    </row>
    <row r="115" ht="79.5" customHeight="1">
      <c r="A115" s="15" t="s">
        <v>13833</v>
      </c>
      <c r="B115" s="15" t="s">
        <v>13341</v>
      </c>
      <c r="C115" s="15" t="s">
        <v>13342</v>
      </c>
      <c r="D115" s="15" t="s">
        <v>13800</v>
      </c>
      <c r="E115" s="15" t="s">
        <v>13801</v>
      </c>
      <c r="F115" s="15" t="s">
        <v>13781</v>
      </c>
      <c r="G115" s="15" t="s">
        <v>13361</v>
      </c>
      <c r="H115" s="15">
        <v>2.0</v>
      </c>
      <c r="I115" s="15" t="s">
        <v>1493</v>
      </c>
      <c r="J115" s="15" t="s">
        <v>13834</v>
      </c>
      <c r="K115" s="15" t="s">
        <v>13835</v>
      </c>
      <c r="L115" s="15" t="s">
        <v>13364</v>
      </c>
      <c r="M115" s="15">
        <v>8.0</v>
      </c>
      <c r="N115" s="15" t="s">
        <v>13365</v>
      </c>
      <c r="O115" s="15">
        <v>3.0</v>
      </c>
      <c r="P115" s="15" t="s">
        <v>13351</v>
      </c>
      <c r="Q115" s="29">
        <f t="array" ref="Q115">SUMPRODUCT(--(IFERROR(XLOOKUP({"P1C1.1.1","P1C1.1.2","P1C1.1.3","P1C1.2.1","P1C1.5.1","P1C2.7.1","P1C2.7.2","P1C2.7.3"}, '2_Capability_Map'!$C$2:$C$200, '2_Capability_Map'!$M$2:$M$200, "Active"), "Active")="Active"))</f>
        <v>8</v>
      </c>
      <c r="R115" s="29" t="str">
        <f t="shared" si="1"/>
        <v>Active</v>
      </c>
    </row>
    <row r="116" ht="79.5" customHeight="1">
      <c r="A116" s="14" t="s">
        <v>13836</v>
      </c>
      <c r="B116" s="14" t="s">
        <v>13341</v>
      </c>
      <c r="C116" s="14" t="s">
        <v>13342</v>
      </c>
      <c r="D116" s="14" t="s">
        <v>13837</v>
      </c>
      <c r="E116" s="14" t="s">
        <v>13838</v>
      </c>
      <c r="F116" s="14" t="s">
        <v>13781</v>
      </c>
      <c r="G116" s="14" t="s">
        <v>13415</v>
      </c>
      <c r="H116" s="14">
        <v>2.0</v>
      </c>
      <c r="I116" s="14" t="s">
        <v>1493</v>
      </c>
      <c r="J116" s="14" t="s">
        <v>13839</v>
      </c>
      <c r="K116" s="14" t="s">
        <v>13840</v>
      </c>
      <c r="L116" s="14" t="s">
        <v>13418</v>
      </c>
      <c r="M116" s="14">
        <v>10.0</v>
      </c>
      <c r="N116" s="14" t="s">
        <v>13419</v>
      </c>
      <c r="O116" s="14">
        <v>3.0</v>
      </c>
      <c r="P116" s="14" t="s">
        <v>13351</v>
      </c>
      <c r="Q116" s="29">
        <f t="array" ref="Q116">SUMPRODUCT(--(IFERROR(XLOOKUP({"P1C1.1.1","P1C1.1.2","P1C1.1.3","P1C1.2.1","P1C1.5.1","P1C4.1.1","P1C4.4.1","P1C4.5.1","P1C4.6.1","P1C4.8.5"}, '2_Capability_Map'!$C$2:$C$200, '2_Capability_Map'!$M$2:$M$200, "Active"), "Active")="Active"))</f>
        <v>10</v>
      </c>
      <c r="R116" s="29" t="str">
        <f t="shared" si="1"/>
        <v>Active</v>
      </c>
    </row>
    <row r="117" ht="79.5" customHeight="1">
      <c r="A117" s="15" t="s">
        <v>13841</v>
      </c>
      <c r="B117" s="15" t="s">
        <v>13341</v>
      </c>
      <c r="C117" s="15" t="s">
        <v>13342</v>
      </c>
      <c r="D117" s="15" t="s">
        <v>13837</v>
      </c>
      <c r="E117" s="15" t="s">
        <v>13838</v>
      </c>
      <c r="F117" s="15" t="s">
        <v>13781</v>
      </c>
      <c r="G117" s="15" t="s">
        <v>13361</v>
      </c>
      <c r="H117" s="15">
        <v>2.0</v>
      </c>
      <c r="I117" s="15" t="s">
        <v>1493</v>
      </c>
      <c r="J117" s="15" t="s">
        <v>13842</v>
      </c>
      <c r="K117" s="15" t="s">
        <v>13843</v>
      </c>
      <c r="L117" s="15" t="s">
        <v>13364</v>
      </c>
      <c r="M117" s="15">
        <v>8.0</v>
      </c>
      <c r="N117" s="15" t="s">
        <v>13365</v>
      </c>
      <c r="O117" s="15">
        <v>3.0</v>
      </c>
      <c r="P117" s="15" t="s">
        <v>13351</v>
      </c>
      <c r="Q117" s="29">
        <f t="array" ref="Q117">SUMPRODUCT(--(IFERROR(XLOOKUP({"P1C1.1.1","P1C1.1.2","P1C1.1.3","P1C1.2.1","P1C1.5.1","P1C2.7.1","P1C2.7.2","P1C2.7.3"}, '2_Capability_Map'!$C$2:$C$200, '2_Capability_Map'!$M$2:$M$200, "Active"), "Active")="Active"))</f>
        <v>8</v>
      </c>
      <c r="R117" s="29" t="str">
        <f t="shared" si="1"/>
        <v>Active</v>
      </c>
    </row>
    <row r="118" ht="79.5" customHeight="1">
      <c r="A118" s="14" t="s">
        <v>13844</v>
      </c>
      <c r="B118" s="14" t="s">
        <v>13341</v>
      </c>
      <c r="C118" s="14" t="s">
        <v>13342</v>
      </c>
      <c r="D118" s="14" t="s">
        <v>13837</v>
      </c>
      <c r="E118" s="14" t="s">
        <v>13838</v>
      </c>
      <c r="F118" s="14" t="s">
        <v>13781</v>
      </c>
      <c r="G118" s="14" t="s">
        <v>13415</v>
      </c>
      <c r="H118" s="14">
        <v>2.0</v>
      </c>
      <c r="I118" s="14" t="s">
        <v>1493</v>
      </c>
      <c r="J118" s="14" t="s">
        <v>13845</v>
      </c>
      <c r="K118" s="14" t="s">
        <v>13846</v>
      </c>
      <c r="L118" s="14" t="s">
        <v>13418</v>
      </c>
      <c r="M118" s="14">
        <v>10.0</v>
      </c>
      <c r="N118" s="14" t="s">
        <v>13419</v>
      </c>
      <c r="O118" s="14">
        <v>3.0</v>
      </c>
      <c r="P118" s="14" t="s">
        <v>13351</v>
      </c>
      <c r="Q118" s="29">
        <f t="array" ref="Q118">SUMPRODUCT(--(IFERROR(XLOOKUP({"P1C1.1.1","P1C1.1.2","P1C1.1.3","P1C1.2.1","P1C1.5.1","P1C4.1.1","P1C4.4.1","P1C4.5.1","P1C4.6.1","P1C4.8.5"}, '2_Capability_Map'!$C$2:$C$200, '2_Capability_Map'!$M$2:$M$200, "Active"), "Active")="Active"))</f>
        <v>10</v>
      </c>
      <c r="R118" s="29" t="str">
        <f t="shared" si="1"/>
        <v>Active</v>
      </c>
    </row>
    <row r="119" ht="79.5" customHeight="1">
      <c r="A119" s="15" t="s">
        <v>13847</v>
      </c>
      <c r="B119" s="15" t="s">
        <v>13341</v>
      </c>
      <c r="C119" s="15" t="s">
        <v>13342</v>
      </c>
      <c r="D119" s="15" t="s">
        <v>13837</v>
      </c>
      <c r="E119" s="15" t="s">
        <v>13838</v>
      </c>
      <c r="F119" s="15" t="s">
        <v>13781</v>
      </c>
      <c r="G119" s="15" t="s">
        <v>13848</v>
      </c>
      <c r="H119" s="15">
        <v>3.0</v>
      </c>
      <c r="I119" s="15" t="s">
        <v>1493</v>
      </c>
      <c r="J119" s="15" t="s">
        <v>13849</v>
      </c>
      <c r="K119" s="15" t="s">
        <v>13850</v>
      </c>
      <c r="L119" s="15" t="s">
        <v>13851</v>
      </c>
      <c r="M119" s="15">
        <v>13.0</v>
      </c>
      <c r="N119" s="15" t="s">
        <v>13852</v>
      </c>
      <c r="O119" s="15">
        <v>4.0</v>
      </c>
      <c r="P119" s="15" t="s">
        <v>13351</v>
      </c>
      <c r="Q119" s="29">
        <f t="array" ref="Q119">SUMPRODUCT(--(IFERROR(XLOOKUP({"P1C1.1.1","P1C1.1.2","P1C1.1.3","P1C1.2.1","P1C1.5.1","P1C2.7.1","P1C2.7.2","P1C2.7.3","P1C4.1.1","P1C4.4.1","P1C4.5.1","P1C4.6.1","P1C4.8.5"}, '2_Capability_Map'!$C$2:$C$200, '2_Capability_Map'!$M$2:$M$200, "Active"), "Active")="Active"))</f>
        <v>13</v>
      </c>
      <c r="R119" s="29" t="str">
        <f t="shared" si="1"/>
        <v>Active</v>
      </c>
    </row>
    <row r="120" ht="79.5" customHeight="1">
      <c r="A120" s="14" t="s">
        <v>13853</v>
      </c>
      <c r="B120" s="14" t="s">
        <v>13341</v>
      </c>
      <c r="C120" s="14" t="s">
        <v>13342</v>
      </c>
      <c r="D120" s="14" t="s">
        <v>13837</v>
      </c>
      <c r="E120" s="14" t="s">
        <v>13838</v>
      </c>
      <c r="F120" s="14" t="s">
        <v>13781</v>
      </c>
      <c r="G120" s="14" t="s">
        <v>13476</v>
      </c>
      <c r="H120" s="14">
        <v>2.0</v>
      </c>
      <c r="I120" s="14" t="s">
        <v>1493</v>
      </c>
      <c r="J120" s="14" t="s">
        <v>13854</v>
      </c>
      <c r="K120" s="14" t="s">
        <v>13855</v>
      </c>
      <c r="L120" s="14" t="s">
        <v>13479</v>
      </c>
      <c r="M120" s="14">
        <v>9.0</v>
      </c>
      <c r="N120" s="14" t="s">
        <v>13350</v>
      </c>
      <c r="O120" s="14">
        <v>2.0</v>
      </c>
      <c r="P120" s="14" t="s">
        <v>13351</v>
      </c>
      <c r="Q120" s="29">
        <f t="array" ref="Q120">SUMPRODUCT(--(IFERROR(XLOOKUP({"P1C1.1.1","P1C1.1.2","P1C1.1.3","P1C1.2.1","P1C1.5.1","P1C3.1.1","P1C3.2.4","P1C3.3.1","P1C3.4.1"}, '2_Capability_Map'!$C$2:$C$200, '2_Capability_Map'!$M$2:$M$200, "Active"), "Active")="Active"))</f>
        <v>9</v>
      </c>
      <c r="R120" s="29" t="str">
        <f t="shared" si="1"/>
        <v>Active</v>
      </c>
    </row>
    <row r="121" ht="79.5" customHeight="1">
      <c r="A121" s="15" t="s">
        <v>13856</v>
      </c>
      <c r="B121" s="15" t="s">
        <v>13341</v>
      </c>
      <c r="C121" s="15" t="s">
        <v>13342</v>
      </c>
      <c r="D121" s="15" t="s">
        <v>13857</v>
      </c>
      <c r="E121" s="15" t="s">
        <v>13858</v>
      </c>
      <c r="F121" s="15" t="s">
        <v>13859</v>
      </c>
      <c r="G121" s="15" t="s">
        <v>13523</v>
      </c>
      <c r="H121" s="15">
        <v>2.0</v>
      </c>
      <c r="I121" s="15" t="s">
        <v>1493</v>
      </c>
      <c r="J121" s="15" t="s">
        <v>13860</v>
      </c>
      <c r="K121" s="15" t="s">
        <v>13861</v>
      </c>
      <c r="L121" s="15" t="s">
        <v>13525</v>
      </c>
      <c r="M121" s="15">
        <v>7.0</v>
      </c>
      <c r="N121" s="15" t="s">
        <v>13526</v>
      </c>
      <c r="O121" s="15">
        <v>2.0</v>
      </c>
      <c r="P121" s="15" t="s">
        <v>13351</v>
      </c>
      <c r="Q121" s="29">
        <f t="array" ref="Q121">SUMPRODUCT(--(IFERROR(XLOOKUP({"P1C2.1.1","P1C2.1.4","P1C2.1.5","P1C2.7.1","P1C2.7.2","P1C2.7.3","P1C2.8.1"}, '2_Capability_Map'!$C$2:$C$200, '2_Capability_Map'!$M$2:$M$200, "Active"), "Active")="Active"))</f>
        <v>7</v>
      </c>
      <c r="R121" s="29" t="str">
        <f t="shared" si="1"/>
        <v>Active</v>
      </c>
    </row>
    <row r="122" ht="79.5" customHeight="1">
      <c r="A122" s="14" t="s">
        <v>13862</v>
      </c>
      <c r="B122" s="14" t="s">
        <v>13341</v>
      </c>
      <c r="C122" s="14" t="s">
        <v>13342</v>
      </c>
      <c r="D122" s="14" t="s">
        <v>13863</v>
      </c>
      <c r="E122" s="14" t="s">
        <v>2131</v>
      </c>
      <c r="F122" s="14" t="s">
        <v>13859</v>
      </c>
      <c r="G122" s="14" t="s">
        <v>13848</v>
      </c>
      <c r="H122" s="14">
        <v>3.0</v>
      </c>
      <c r="I122" s="14" t="s">
        <v>1493</v>
      </c>
      <c r="J122" s="14" t="s">
        <v>13864</v>
      </c>
      <c r="K122" s="14" t="s">
        <v>13865</v>
      </c>
      <c r="L122" s="14" t="s">
        <v>13851</v>
      </c>
      <c r="M122" s="14">
        <v>13.0</v>
      </c>
      <c r="N122" s="14" t="s">
        <v>13852</v>
      </c>
      <c r="O122" s="14">
        <v>4.0</v>
      </c>
      <c r="P122" s="14" t="s">
        <v>13351</v>
      </c>
      <c r="Q122" s="29">
        <f t="array" ref="Q122">SUMPRODUCT(--(IFERROR(XLOOKUP({"P1C1.1.1","P1C1.1.2","P1C1.1.3","P1C1.2.1","P1C1.5.1","P1C2.7.1","P1C2.7.2","P1C2.7.3","P1C4.1.1","P1C4.4.1","P1C4.5.1","P1C4.6.1","P1C4.8.5"}, '2_Capability_Map'!$C$2:$C$200, '2_Capability_Map'!$M$2:$M$200, "Active"), "Active")="Active"))</f>
        <v>13</v>
      </c>
      <c r="R122" s="29" t="str">
        <f t="shared" si="1"/>
        <v>Active</v>
      </c>
    </row>
    <row r="123" ht="79.5" customHeight="1">
      <c r="A123" s="15" t="s">
        <v>13866</v>
      </c>
      <c r="B123" s="15" t="s">
        <v>13341</v>
      </c>
      <c r="C123" s="15" t="s">
        <v>13342</v>
      </c>
      <c r="D123" s="15" t="s">
        <v>13867</v>
      </c>
      <c r="E123" s="15" t="s">
        <v>13868</v>
      </c>
      <c r="F123" s="15" t="s">
        <v>13859</v>
      </c>
      <c r="G123" s="15" t="s">
        <v>13523</v>
      </c>
      <c r="H123" s="15">
        <v>2.0</v>
      </c>
      <c r="I123" s="15" t="s">
        <v>1493</v>
      </c>
      <c r="J123" s="15" t="s">
        <v>13869</v>
      </c>
      <c r="K123" s="15" t="s">
        <v>13870</v>
      </c>
      <c r="L123" s="15" t="s">
        <v>13525</v>
      </c>
      <c r="M123" s="15">
        <v>7.0</v>
      </c>
      <c r="N123" s="15" t="s">
        <v>13526</v>
      </c>
      <c r="O123" s="15">
        <v>2.0</v>
      </c>
      <c r="P123" s="15" t="s">
        <v>13351</v>
      </c>
      <c r="Q123" s="29">
        <f t="array" ref="Q123">SUMPRODUCT(--(IFERROR(XLOOKUP({"P1C2.1.1","P1C2.1.4","P1C2.1.5","P1C2.7.1","P1C2.7.2","P1C2.7.3","P1C2.8.1"}, '2_Capability_Map'!$C$2:$C$200, '2_Capability_Map'!$M$2:$M$200, "Active"), "Active")="Active"))</f>
        <v>7</v>
      </c>
      <c r="R123" s="29" t="str">
        <f t="shared" si="1"/>
        <v>Active</v>
      </c>
    </row>
    <row r="124" ht="79.5" customHeight="1">
      <c r="A124" s="14" t="s">
        <v>13871</v>
      </c>
      <c r="B124" s="14" t="s">
        <v>13341</v>
      </c>
      <c r="C124" s="14" t="s">
        <v>13342</v>
      </c>
      <c r="D124" s="14" t="s">
        <v>13872</v>
      </c>
      <c r="E124" s="14" t="s">
        <v>13873</v>
      </c>
      <c r="F124" s="14" t="s">
        <v>13859</v>
      </c>
      <c r="G124" s="14" t="s">
        <v>13476</v>
      </c>
      <c r="H124" s="14">
        <v>2.0</v>
      </c>
      <c r="I124" s="14" t="s">
        <v>1493</v>
      </c>
      <c r="J124" s="14" t="s">
        <v>13874</v>
      </c>
      <c r="K124" s="14" t="s">
        <v>13875</v>
      </c>
      <c r="L124" s="14" t="s">
        <v>13479</v>
      </c>
      <c r="M124" s="14">
        <v>9.0</v>
      </c>
      <c r="N124" s="14" t="s">
        <v>13350</v>
      </c>
      <c r="O124" s="14">
        <v>2.0</v>
      </c>
      <c r="P124" s="14" t="s">
        <v>13351</v>
      </c>
      <c r="Q124" s="29">
        <f t="array" ref="Q124">SUMPRODUCT(--(IFERROR(XLOOKUP({"P1C1.1.1","P1C1.1.2","P1C1.1.3","P1C1.2.1","P1C1.5.1","P1C3.1.1","P1C3.2.4","P1C3.3.1","P1C3.4.1"}, '2_Capability_Map'!$C$2:$C$200, '2_Capability_Map'!$M$2:$M$200, "Active"), "Active")="Active"))</f>
        <v>9</v>
      </c>
      <c r="R124" s="29" t="str">
        <f t="shared" si="1"/>
        <v>Active</v>
      </c>
    </row>
    <row r="125" ht="79.5" customHeight="1">
      <c r="A125" s="15" t="s">
        <v>13876</v>
      </c>
      <c r="B125" s="15" t="s">
        <v>13341</v>
      </c>
      <c r="C125" s="15" t="s">
        <v>13342</v>
      </c>
      <c r="D125" s="15" t="s">
        <v>13877</v>
      </c>
      <c r="E125" s="15" t="s">
        <v>13878</v>
      </c>
      <c r="F125" s="15" t="s">
        <v>13859</v>
      </c>
      <c r="G125" s="15" t="s">
        <v>13484</v>
      </c>
      <c r="H125" s="15">
        <v>3.0</v>
      </c>
      <c r="I125" s="15" t="s">
        <v>1493</v>
      </c>
      <c r="J125" s="15" t="s">
        <v>13879</v>
      </c>
      <c r="K125" s="15" t="s">
        <v>13880</v>
      </c>
      <c r="L125" s="15" t="s">
        <v>13487</v>
      </c>
      <c r="M125" s="15">
        <v>13.0</v>
      </c>
      <c r="N125" s="15" t="s">
        <v>13365</v>
      </c>
      <c r="O125" s="15">
        <v>3.0</v>
      </c>
      <c r="P125" s="15" t="s">
        <v>13351</v>
      </c>
      <c r="Q125" s="29">
        <f t="array" ref="Q125">SUMPRODUCT(--(IFERROR(XLOOKUP({"P1C1.1.1","P1C1.1.2","P1C1.1.3","P1C1.2.1","P1C1.5.1","P1C2.5.1","P1C2.5.2","P1C2.5.3","P1C2.5.4","P1C2.5.5","P1C2.7.1","P1C2.7.2","P1C2.7.3"}, '2_Capability_Map'!$C$2:$C$200, '2_Capability_Map'!$M$2:$M$200, "Active"), "Active")="Active"))</f>
        <v>13</v>
      </c>
      <c r="R125" s="29" t="str">
        <f t="shared" si="1"/>
        <v>Active</v>
      </c>
    </row>
    <row r="126" ht="79.5" customHeight="1">
      <c r="A126" s="14" t="s">
        <v>13881</v>
      </c>
      <c r="B126" s="14" t="s">
        <v>13341</v>
      </c>
      <c r="C126" s="14" t="s">
        <v>13342</v>
      </c>
      <c r="D126" s="14" t="s">
        <v>13877</v>
      </c>
      <c r="E126" s="14" t="s">
        <v>13878</v>
      </c>
      <c r="F126" s="14" t="s">
        <v>13859</v>
      </c>
      <c r="G126" s="14" t="s">
        <v>13361</v>
      </c>
      <c r="H126" s="14">
        <v>2.0</v>
      </c>
      <c r="I126" s="14" t="s">
        <v>1493</v>
      </c>
      <c r="J126" s="14" t="s">
        <v>13882</v>
      </c>
      <c r="K126" s="14" t="s">
        <v>13883</v>
      </c>
      <c r="L126" s="14" t="s">
        <v>13364</v>
      </c>
      <c r="M126" s="14">
        <v>8.0</v>
      </c>
      <c r="N126" s="14" t="s">
        <v>13365</v>
      </c>
      <c r="O126" s="14">
        <v>3.0</v>
      </c>
      <c r="P126" s="14" t="s">
        <v>13351</v>
      </c>
      <c r="Q126" s="29">
        <f t="array" ref="Q126">SUMPRODUCT(--(IFERROR(XLOOKUP({"P1C1.1.1","P1C1.1.2","P1C1.1.3","P1C1.2.1","P1C1.5.1","P1C2.7.1","P1C2.7.2","P1C2.7.3"}, '2_Capability_Map'!$C$2:$C$200, '2_Capability_Map'!$M$2:$M$200, "Active"), "Active")="Active"))</f>
        <v>8</v>
      </c>
      <c r="R126" s="29" t="str">
        <f t="shared" si="1"/>
        <v>Active</v>
      </c>
    </row>
    <row r="127" ht="79.5" customHeight="1">
      <c r="A127" s="15" t="s">
        <v>13884</v>
      </c>
      <c r="B127" s="15" t="s">
        <v>13341</v>
      </c>
      <c r="C127" s="15" t="s">
        <v>13342</v>
      </c>
      <c r="D127" s="15" t="s">
        <v>13877</v>
      </c>
      <c r="E127" s="15" t="s">
        <v>13878</v>
      </c>
      <c r="F127" s="15" t="s">
        <v>13859</v>
      </c>
      <c r="G127" s="15" t="s">
        <v>13361</v>
      </c>
      <c r="H127" s="15">
        <v>2.0</v>
      </c>
      <c r="I127" s="15" t="s">
        <v>1493</v>
      </c>
      <c r="J127" s="15" t="s">
        <v>13885</v>
      </c>
      <c r="K127" s="15" t="s">
        <v>13886</v>
      </c>
      <c r="L127" s="15" t="s">
        <v>13364</v>
      </c>
      <c r="M127" s="15">
        <v>8.0</v>
      </c>
      <c r="N127" s="15" t="s">
        <v>13365</v>
      </c>
      <c r="O127" s="15">
        <v>3.0</v>
      </c>
      <c r="P127" s="15" t="s">
        <v>13351</v>
      </c>
      <c r="Q127" s="29">
        <f t="array" ref="Q127">SUMPRODUCT(--(IFERROR(XLOOKUP({"P1C1.1.1","P1C1.1.2","P1C1.1.3","P1C1.2.1","P1C1.5.1","P1C2.7.1","P1C2.7.2","P1C2.7.3"}, '2_Capability_Map'!$C$2:$C$200, '2_Capability_Map'!$M$2:$M$200, "Active"), "Active")="Active"))</f>
        <v>8</v>
      </c>
      <c r="R127" s="29" t="str">
        <f t="shared" si="1"/>
        <v>Active</v>
      </c>
    </row>
    <row r="128" ht="79.5" customHeight="1">
      <c r="A128" s="14" t="s">
        <v>13887</v>
      </c>
      <c r="B128" s="14" t="s">
        <v>13341</v>
      </c>
      <c r="C128" s="14" t="s">
        <v>13342</v>
      </c>
      <c r="D128" s="14" t="s">
        <v>13877</v>
      </c>
      <c r="E128" s="14" t="s">
        <v>13878</v>
      </c>
      <c r="F128" s="14" t="s">
        <v>13859</v>
      </c>
      <c r="G128" s="14" t="s">
        <v>13415</v>
      </c>
      <c r="H128" s="14">
        <v>2.0</v>
      </c>
      <c r="I128" s="14" t="s">
        <v>1493</v>
      </c>
      <c r="J128" s="14" t="s">
        <v>13888</v>
      </c>
      <c r="K128" s="14" t="s">
        <v>13889</v>
      </c>
      <c r="L128" s="14" t="s">
        <v>13418</v>
      </c>
      <c r="M128" s="14">
        <v>10.0</v>
      </c>
      <c r="N128" s="14" t="s">
        <v>13419</v>
      </c>
      <c r="O128" s="14">
        <v>3.0</v>
      </c>
      <c r="P128" s="14" t="s">
        <v>13351</v>
      </c>
      <c r="Q128" s="29">
        <f t="array" ref="Q128">SUMPRODUCT(--(IFERROR(XLOOKUP({"P1C1.1.1","P1C1.1.2","P1C1.1.3","P1C1.2.1","P1C1.5.1","P1C4.1.1","P1C4.4.1","P1C4.5.1","P1C4.6.1","P1C4.8.5"}, '2_Capability_Map'!$C$2:$C$200, '2_Capability_Map'!$M$2:$M$200, "Active"), "Active")="Active"))</f>
        <v>10</v>
      </c>
      <c r="R128" s="29" t="str">
        <f t="shared" si="1"/>
        <v>Active</v>
      </c>
    </row>
    <row r="129" ht="79.5" customHeight="1">
      <c r="A129" s="15" t="s">
        <v>13890</v>
      </c>
      <c r="B129" s="15" t="s">
        <v>13341</v>
      </c>
      <c r="C129" s="15" t="s">
        <v>13342</v>
      </c>
      <c r="D129" s="15" t="s">
        <v>13877</v>
      </c>
      <c r="E129" s="15" t="s">
        <v>13878</v>
      </c>
      <c r="F129" s="15" t="s">
        <v>13859</v>
      </c>
      <c r="G129" s="15" t="s">
        <v>13361</v>
      </c>
      <c r="H129" s="15">
        <v>2.0</v>
      </c>
      <c r="I129" s="15" t="s">
        <v>1493</v>
      </c>
      <c r="J129" s="15" t="s">
        <v>13891</v>
      </c>
      <c r="K129" s="15" t="s">
        <v>13892</v>
      </c>
      <c r="L129" s="15" t="s">
        <v>13364</v>
      </c>
      <c r="M129" s="15">
        <v>8.0</v>
      </c>
      <c r="N129" s="15" t="s">
        <v>13365</v>
      </c>
      <c r="O129" s="15">
        <v>3.0</v>
      </c>
      <c r="P129" s="15" t="s">
        <v>13351</v>
      </c>
      <c r="Q129" s="29">
        <f t="array" ref="Q129">SUMPRODUCT(--(IFERROR(XLOOKUP({"P1C1.1.1","P1C1.1.2","P1C1.1.3","P1C1.2.1","P1C1.5.1","P1C2.7.1","P1C2.7.2","P1C2.7.3"}, '2_Capability_Map'!$C$2:$C$200, '2_Capability_Map'!$M$2:$M$200, "Active"), "Active")="Active"))</f>
        <v>8</v>
      </c>
      <c r="R129" s="29" t="str">
        <f t="shared" si="1"/>
        <v>Active</v>
      </c>
    </row>
    <row r="130" ht="79.5" customHeight="1">
      <c r="A130" s="14" t="s">
        <v>13893</v>
      </c>
      <c r="B130" s="14" t="s">
        <v>13341</v>
      </c>
      <c r="C130" s="14" t="s">
        <v>13342</v>
      </c>
      <c r="D130" s="14" t="s">
        <v>13877</v>
      </c>
      <c r="E130" s="14" t="s">
        <v>13878</v>
      </c>
      <c r="F130" s="14" t="s">
        <v>13859</v>
      </c>
      <c r="G130" s="14" t="s">
        <v>13376</v>
      </c>
      <c r="H130" s="14">
        <v>3.0</v>
      </c>
      <c r="I130" s="14" t="s">
        <v>1493</v>
      </c>
      <c r="J130" s="14" t="s">
        <v>13894</v>
      </c>
      <c r="K130" s="14" t="s">
        <v>13895</v>
      </c>
      <c r="L130" s="14" t="s">
        <v>13379</v>
      </c>
      <c r="M130" s="14">
        <v>12.0</v>
      </c>
      <c r="N130" s="14" t="s">
        <v>13380</v>
      </c>
      <c r="O130" s="14">
        <v>4.0</v>
      </c>
      <c r="P130" s="14" t="s">
        <v>13351</v>
      </c>
      <c r="Q130" s="29">
        <f t="array" ref="Q130">SUMPRODUCT(--(IFERROR(XLOOKUP({"P1C1.1.1","P1C1.1.2","P1C1.1.3","P1C1.2.1","P1C1.5.1","P1C2.1.1","P1C2.1.4","P1C2.1.5","P1C2.7.1","P1C2.7.2","P1C2.7.3","P1C2.8.1"}, '2_Capability_Map'!$C$2:$C$200, '2_Capability_Map'!$M$2:$M$200, "Active"), "Active")="Active"))</f>
        <v>12</v>
      </c>
      <c r="R130" s="29" t="str">
        <f t="shared" si="1"/>
        <v>Active</v>
      </c>
    </row>
    <row r="131" ht="79.5" customHeight="1">
      <c r="A131" s="15" t="s">
        <v>13896</v>
      </c>
      <c r="B131" s="15" t="s">
        <v>13341</v>
      </c>
      <c r="C131" s="15" t="s">
        <v>13342</v>
      </c>
      <c r="D131" s="15" t="s">
        <v>13897</v>
      </c>
      <c r="E131" s="15" t="s">
        <v>13898</v>
      </c>
      <c r="F131" s="15" t="s">
        <v>13859</v>
      </c>
      <c r="G131" s="15" t="s">
        <v>13899</v>
      </c>
      <c r="H131" s="15">
        <v>2.0</v>
      </c>
      <c r="I131" s="15" t="s">
        <v>1493</v>
      </c>
      <c r="J131" s="15" t="s">
        <v>13900</v>
      </c>
      <c r="K131" s="15" t="s">
        <v>13901</v>
      </c>
      <c r="L131" s="15" t="s">
        <v>13902</v>
      </c>
      <c r="M131" s="15">
        <v>8.0</v>
      </c>
      <c r="N131" s="15" t="s">
        <v>13772</v>
      </c>
      <c r="O131" s="15">
        <v>1.0</v>
      </c>
      <c r="P131" s="15" t="s">
        <v>13351</v>
      </c>
      <c r="Q131" s="29">
        <f t="array" ref="Q131">SUMPRODUCT(--(IFERROR(XLOOKUP({"P1C1.6.1","P1C1.6.2","P1C1.6.5","P1C4.1.1","P1C4.4.1","P1C4.5.1","P1C4.6.1","P1C4.8.5"}, '2_Capability_Map'!$C$2:$C$200, '2_Capability_Map'!$M$2:$M$200, "Active"), "Active")="Active"))</f>
        <v>8</v>
      </c>
      <c r="R131" s="29" t="str">
        <f t="shared" si="1"/>
        <v>Active</v>
      </c>
    </row>
    <row r="132" ht="79.5" customHeight="1">
      <c r="A132" s="14" t="s">
        <v>13903</v>
      </c>
      <c r="B132" s="14" t="s">
        <v>13341</v>
      </c>
      <c r="C132" s="14" t="s">
        <v>13342</v>
      </c>
      <c r="D132" s="14" t="s">
        <v>13904</v>
      </c>
      <c r="E132" s="14" t="s">
        <v>13905</v>
      </c>
      <c r="F132" s="14" t="s">
        <v>13859</v>
      </c>
      <c r="G132" s="14" t="s">
        <v>13515</v>
      </c>
      <c r="H132" s="14">
        <v>2.0</v>
      </c>
      <c r="I132" s="14" t="s">
        <v>1493</v>
      </c>
      <c r="J132" s="14" t="s">
        <v>13906</v>
      </c>
      <c r="K132" s="14" t="s">
        <v>13907</v>
      </c>
      <c r="L132" s="14" t="s">
        <v>13518</v>
      </c>
      <c r="M132" s="14">
        <v>8.0</v>
      </c>
      <c r="N132" s="14" t="s">
        <v>13365</v>
      </c>
      <c r="O132" s="14">
        <v>3.0</v>
      </c>
      <c r="P132" s="14" t="s">
        <v>13351</v>
      </c>
      <c r="Q132" s="29">
        <f t="array" ref="Q132">SUMPRODUCT(--(IFERROR(XLOOKUP({"P1C2.5.1","P1C2.5.2","P1C2.5.3","P1C2.5.4","P1C2.5.5","P1C2.7.1","P1C2.7.2","P1C2.7.3"}, '2_Capability_Map'!$C$2:$C$200, '2_Capability_Map'!$M$2:$M$200, "Active"), "Active")="Active"))</f>
        <v>8</v>
      </c>
      <c r="R132" s="29" t="str">
        <f t="shared" si="1"/>
        <v>Active</v>
      </c>
    </row>
    <row r="133" ht="79.5" customHeight="1">
      <c r="A133" s="15" t="s">
        <v>13908</v>
      </c>
      <c r="B133" s="15" t="s">
        <v>13341</v>
      </c>
      <c r="C133" s="15" t="s">
        <v>13342</v>
      </c>
      <c r="D133" s="15" t="s">
        <v>13909</v>
      </c>
      <c r="E133" s="15" t="s">
        <v>13910</v>
      </c>
      <c r="F133" s="15" t="s">
        <v>13859</v>
      </c>
      <c r="G133" s="15" t="s">
        <v>13501</v>
      </c>
      <c r="H133" s="15">
        <v>2.0</v>
      </c>
      <c r="I133" s="15" t="s">
        <v>1493</v>
      </c>
      <c r="J133" s="15" t="s">
        <v>13911</v>
      </c>
      <c r="K133" s="15" t="s">
        <v>13912</v>
      </c>
      <c r="L133" s="15" t="s">
        <v>13504</v>
      </c>
      <c r="M133" s="15">
        <v>9.0</v>
      </c>
      <c r="N133" s="15" t="s">
        <v>13380</v>
      </c>
      <c r="O133" s="15">
        <v>4.0</v>
      </c>
      <c r="P133" s="15" t="s">
        <v>13351</v>
      </c>
      <c r="Q133" s="29">
        <f t="array" ref="Q133">SUMPRODUCT(--(IFERROR(XLOOKUP({"P1C2.1.1","P1C2.1.4","P1C2.1.5","P1C2.5.1","P1C2.5.2","P1C2.5.3","P1C2.5.4","P1C2.5.5","P1C2.8.1"}, '2_Capability_Map'!$C$2:$C$200, '2_Capability_Map'!$M$2:$M$200, "Active"), "Active")="Active"))</f>
        <v>9</v>
      </c>
      <c r="R133" s="29" t="str">
        <f t="shared" si="1"/>
        <v>Active</v>
      </c>
    </row>
    <row r="134" ht="79.5" customHeight="1">
      <c r="A134" s="14" t="s">
        <v>13913</v>
      </c>
      <c r="B134" s="14" t="s">
        <v>13341</v>
      </c>
      <c r="C134" s="14" t="s">
        <v>13342</v>
      </c>
      <c r="D134" s="14" t="s">
        <v>13914</v>
      </c>
      <c r="E134" s="14" t="s">
        <v>13915</v>
      </c>
      <c r="F134" s="14" t="s">
        <v>13916</v>
      </c>
      <c r="G134" s="14" t="s">
        <v>13523</v>
      </c>
      <c r="H134" s="14">
        <v>2.0</v>
      </c>
      <c r="I134" s="14" t="s">
        <v>1493</v>
      </c>
      <c r="J134" s="14" t="s">
        <v>13917</v>
      </c>
      <c r="K134" s="14" t="s">
        <v>13918</v>
      </c>
      <c r="L134" s="14" t="s">
        <v>13525</v>
      </c>
      <c r="M134" s="14">
        <v>7.0</v>
      </c>
      <c r="N134" s="14" t="s">
        <v>13526</v>
      </c>
      <c r="O134" s="14">
        <v>2.0</v>
      </c>
      <c r="P134" s="14" t="s">
        <v>13351</v>
      </c>
      <c r="Q134" s="29">
        <f t="array" ref="Q134">SUMPRODUCT(--(IFERROR(XLOOKUP({"P1C2.1.1","P1C2.1.4","P1C2.1.5","P1C2.7.1","P1C2.7.2","P1C2.7.3","P1C2.8.1"}, '2_Capability_Map'!$C$2:$C$200, '2_Capability_Map'!$M$2:$M$200, "Active"), "Active")="Active"))</f>
        <v>7</v>
      </c>
      <c r="R134" s="29" t="str">
        <f t="shared" si="1"/>
        <v>Active</v>
      </c>
    </row>
    <row r="135" ht="79.5" customHeight="1">
      <c r="A135" s="15" t="s">
        <v>13919</v>
      </c>
      <c r="B135" s="15" t="s">
        <v>13341</v>
      </c>
      <c r="C135" s="15" t="s">
        <v>13342</v>
      </c>
      <c r="D135" s="15" t="s">
        <v>13920</v>
      </c>
      <c r="E135" s="15" t="s">
        <v>13921</v>
      </c>
      <c r="F135" s="15" t="s">
        <v>13916</v>
      </c>
      <c r="G135" s="15" t="s">
        <v>13476</v>
      </c>
      <c r="H135" s="15">
        <v>2.0</v>
      </c>
      <c r="I135" s="15" t="s">
        <v>1493</v>
      </c>
      <c r="J135" s="15" t="s">
        <v>13922</v>
      </c>
      <c r="K135" s="15" t="s">
        <v>13923</v>
      </c>
      <c r="L135" s="15" t="s">
        <v>13479</v>
      </c>
      <c r="M135" s="15">
        <v>9.0</v>
      </c>
      <c r="N135" s="15" t="s">
        <v>13350</v>
      </c>
      <c r="O135" s="15">
        <v>2.0</v>
      </c>
      <c r="P135" s="15" t="s">
        <v>13351</v>
      </c>
      <c r="Q135" s="29">
        <f t="array" ref="Q135">SUMPRODUCT(--(IFERROR(XLOOKUP({"P1C1.1.1","P1C1.1.2","P1C1.1.3","P1C1.2.1","P1C1.5.1","P1C3.1.1","P1C3.2.4","P1C3.3.1","P1C3.4.1"}, '2_Capability_Map'!$C$2:$C$200, '2_Capability_Map'!$M$2:$M$200, "Active"), "Active")="Active"))</f>
        <v>9</v>
      </c>
      <c r="R135" s="29" t="str">
        <f t="shared" si="1"/>
        <v>Active</v>
      </c>
    </row>
    <row r="136" ht="79.5" customHeight="1">
      <c r="A136" s="14" t="s">
        <v>13924</v>
      </c>
      <c r="B136" s="14" t="s">
        <v>13341</v>
      </c>
      <c r="C136" s="14" t="s">
        <v>13342</v>
      </c>
      <c r="D136" s="14" t="s">
        <v>13925</v>
      </c>
      <c r="E136" s="14" t="s">
        <v>13926</v>
      </c>
      <c r="F136" s="14" t="s">
        <v>13927</v>
      </c>
      <c r="G136" s="14" t="s">
        <v>13928</v>
      </c>
      <c r="H136" s="14">
        <v>2.0</v>
      </c>
      <c r="I136" s="14" t="s">
        <v>1493</v>
      </c>
      <c r="J136" s="14" t="s">
        <v>13929</v>
      </c>
      <c r="K136" s="14" t="s">
        <v>13930</v>
      </c>
      <c r="L136" s="14" t="s">
        <v>13931</v>
      </c>
      <c r="M136" s="14">
        <v>7.0</v>
      </c>
      <c r="N136" s="14" t="s">
        <v>13747</v>
      </c>
      <c r="O136" s="14">
        <v>1.0</v>
      </c>
      <c r="P136" s="14" t="s">
        <v>13351</v>
      </c>
      <c r="Q136" s="29">
        <f t="array" ref="Q136">SUMPRODUCT(--(IFERROR(XLOOKUP({"P1C2.7.1","P1C2.7.2","P1C2.7.3","P1C3.1.1","P1C3.2.4","P1C3.3.1","P1C3.4.1"}, '2_Capability_Map'!$C$2:$C$200, '2_Capability_Map'!$M$2:$M$200, "Active"), "Active")="Active"))</f>
        <v>7</v>
      </c>
      <c r="R136" s="29" t="str">
        <f t="shared" si="1"/>
        <v>Active</v>
      </c>
    </row>
    <row r="137" ht="79.5" customHeight="1">
      <c r="A137" s="15" t="s">
        <v>13932</v>
      </c>
      <c r="B137" s="15" t="s">
        <v>13341</v>
      </c>
      <c r="C137" s="15" t="s">
        <v>13342</v>
      </c>
      <c r="D137" s="15" t="s">
        <v>13933</v>
      </c>
      <c r="E137" s="15" t="s">
        <v>13934</v>
      </c>
      <c r="F137" s="15" t="s">
        <v>13927</v>
      </c>
      <c r="G137" s="15" t="s">
        <v>13501</v>
      </c>
      <c r="H137" s="15">
        <v>2.0</v>
      </c>
      <c r="I137" s="15" t="s">
        <v>1493</v>
      </c>
      <c r="J137" s="15" t="s">
        <v>13935</v>
      </c>
      <c r="K137" s="15" t="s">
        <v>13936</v>
      </c>
      <c r="L137" s="15" t="s">
        <v>13504</v>
      </c>
      <c r="M137" s="15">
        <v>9.0</v>
      </c>
      <c r="N137" s="15" t="s">
        <v>13380</v>
      </c>
      <c r="O137" s="15">
        <v>4.0</v>
      </c>
      <c r="P137" s="15" t="s">
        <v>13351</v>
      </c>
      <c r="Q137" s="29">
        <f t="array" ref="Q137">SUMPRODUCT(--(IFERROR(XLOOKUP({"P1C2.1.1","P1C2.1.4","P1C2.1.5","P1C2.5.1","P1C2.5.2","P1C2.5.3","P1C2.5.4","P1C2.5.5","P1C2.8.1"}, '2_Capability_Map'!$C$2:$C$200, '2_Capability_Map'!$M$2:$M$200, "Active"), "Active")="Active"))</f>
        <v>9</v>
      </c>
      <c r="R137" s="29" t="str">
        <f t="shared" si="1"/>
        <v>Active</v>
      </c>
    </row>
    <row r="138" ht="79.5" customHeight="1">
      <c r="A138" s="14" t="s">
        <v>13937</v>
      </c>
      <c r="B138" s="14" t="s">
        <v>13341</v>
      </c>
      <c r="C138" s="14" t="s">
        <v>13342</v>
      </c>
      <c r="D138" s="14" t="s">
        <v>13938</v>
      </c>
      <c r="E138" s="14" t="s">
        <v>13939</v>
      </c>
      <c r="F138" s="14" t="s">
        <v>13940</v>
      </c>
      <c r="G138" s="14" t="s">
        <v>13361</v>
      </c>
      <c r="H138" s="14">
        <v>2.0</v>
      </c>
      <c r="I138" s="14" t="s">
        <v>1493</v>
      </c>
      <c r="J138" s="14" t="s">
        <v>13941</v>
      </c>
      <c r="K138" s="14" t="s">
        <v>13942</v>
      </c>
      <c r="L138" s="14" t="s">
        <v>13364</v>
      </c>
      <c r="M138" s="14">
        <v>8.0</v>
      </c>
      <c r="N138" s="14" t="s">
        <v>13365</v>
      </c>
      <c r="O138" s="14">
        <v>3.0</v>
      </c>
      <c r="P138" s="14" t="s">
        <v>13351</v>
      </c>
      <c r="Q138" s="29">
        <f t="array" ref="Q138">SUMPRODUCT(--(IFERROR(XLOOKUP({"P1C1.1.1","P1C1.1.2","P1C1.1.3","P1C1.2.1","P1C1.5.1","P1C2.7.1","P1C2.7.2","P1C2.7.3"}, '2_Capability_Map'!$C$2:$C$200, '2_Capability_Map'!$M$2:$M$200, "Active"), "Active")="Active"))</f>
        <v>8</v>
      </c>
      <c r="R138" s="29" t="str">
        <f t="shared" si="1"/>
        <v>Active</v>
      </c>
    </row>
    <row r="139" ht="79.5" customHeight="1">
      <c r="A139" s="15" t="s">
        <v>13943</v>
      </c>
      <c r="B139" s="15" t="s">
        <v>13341</v>
      </c>
      <c r="C139" s="15" t="s">
        <v>13342</v>
      </c>
      <c r="D139" s="15" t="s">
        <v>13938</v>
      </c>
      <c r="E139" s="15" t="s">
        <v>13939</v>
      </c>
      <c r="F139" s="15" t="s">
        <v>13940</v>
      </c>
      <c r="G139" s="15" t="s">
        <v>13361</v>
      </c>
      <c r="H139" s="15">
        <v>2.0</v>
      </c>
      <c r="I139" s="15" t="s">
        <v>1493</v>
      </c>
      <c r="J139" s="15" t="s">
        <v>13944</v>
      </c>
      <c r="K139" s="15" t="s">
        <v>13945</v>
      </c>
      <c r="L139" s="15" t="s">
        <v>13364</v>
      </c>
      <c r="M139" s="15">
        <v>8.0</v>
      </c>
      <c r="N139" s="15" t="s">
        <v>13365</v>
      </c>
      <c r="O139" s="15">
        <v>3.0</v>
      </c>
      <c r="P139" s="15" t="s">
        <v>13351</v>
      </c>
      <c r="Q139" s="29">
        <f t="array" ref="Q139">SUMPRODUCT(--(IFERROR(XLOOKUP({"P1C1.1.1","P1C1.1.2","P1C1.1.3","P1C1.2.1","P1C1.5.1","P1C2.7.1","P1C2.7.2","P1C2.7.3"}, '2_Capability_Map'!$C$2:$C$200, '2_Capability_Map'!$M$2:$M$200, "Active"), "Active")="Active"))</f>
        <v>8</v>
      </c>
      <c r="R139" s="29" t="str">
        <f t="shared" si="1"/>
        <v>Active</v>
      </c>
    </row>
    <row r="140" ht="79.5" customHeight="1">
      <c r="A140" s="14" t="s">
        <v>13946</v>
      </c>
      <c r="B140" s="14" t="s">
        <v>13341</v>
      </c>
      <c r="C140" s="14" t="s">
        <v>13342</v>
      </c>
      <c r="D140" s="14" t="s">
        <v>13947</v>
      </c>
      <c r="E140" s="14" t="s">
        <v>13948</v>
      </c>
      <c r="F140" s="14" t="s">
        <v>13940</v>
      </c>
      <c r="G140" s="14" t="s">
        <v>13501</v>
      </c>
      <c r="H140" s="14">
        <v>2.0</v>
      </c>
      <c r="I140" s="14" t="s">
        <v>1493</v>
      </c>
      <c r="J140" s="14" t="s">
        <v>13949</v>
      </c>
      <c r="K140" s="14" t="s">
        <v>13950</v>
      </c>
      <c r="L140" s="14" t="s">
        <v>13504</v>
      </c>
      <c r="M140" s="14">
        <v>9.0</v>
      </c>
      <c r="N140" s="14" t="s">
        <v>13380</v>
      </c>
      <c r="O140" s="14">
        <v>4.0</v>
      </c>
      <c r="P140" s="14" t="s">
        <v>13351</v>
      </c>
      <c r="Q140" s="29">
        <f t="array" ref="Q140">SUMPRODUCT(--(IFERROR(XLOOKUP({"P1C2.1.1","P1C2.1.4","P1C2.1.5","P1C2.5.1","P1C2.5.2","P1C2.5.3","P1C2.5.4","P1C2.5.5","P1C2.8.1"}, '2_Capability_Map'!$C$2:$C$200, '2_Capability_Map'!$M$2:$M$200, "Active"), "Active")="Active"))</f>
        <v>9</v>
      </c>
      <c r="R140" s="29" t="str">
        <f t="shared" si="1"/>
        <v>Active</v>
      </c>
    </row>
    <row r="141" ht="79.5" customHeight="1">
      <c r="A141" s="15" t="s">
        <v>13951</v>
      </c>
      <c r="B141" s="15" t="s">
        <v>13341</v>
      </c>
      <c r="C141" s="15" t="s">
        <v>13342</v>
      </c>
      <c r="D141" s="15" t="s">
        <v>13947</v>
      </c>
      <c r="E141" s="15" t="s">
        <v>13948</v>
      </c>
      <c r="F141" s="15" t="s">
        <v>13940</v>
      </c>
      <c r="G141" s="15" t="s">
        <v>13622</v>
      </c>
      <c r="H141" s="15">
        <v>2.0</v>
      </c>
      <c r="I141" s="15" t="s">
        <v>1493</v>
      </c>
      <c r="J141" s="15" t="s">
        <v>13952</v>
      </c>
      <c r="K141" s="15" t="s">
        <v>13953</v>
      </c>
      <c r="L141" s="15" t="s">
        <v>13625</v>
      </c>
      <c r="M141" s="15">
        <v>7.0</v>
      </c>
      <c r="N141" s="15" t="s">
        <v>13626</v>
      </c>
      <c r="O141" s="15">
        <v>1.0</v>
      </c>
      <c r="P141" s="15" t="s">
        <v>13351</v>
      </c>
      <c r="Q141" s="29">
        <f t="array" ref="Q141">SUMPRODUCT(--(IFERROR(XLOOKUP({"P1C1.6.1","P1C1.6.2","P1C1.6.5","P1C2.1.1","P1C2.1.4","P1C2.1.5","P1C2.8.1"}, '2_Capability_Map'!$C$2:$C$200, '2_Capability_Map'!$M$2:$M$200, "Active"), "Active")="Active"))</f>
        <v>7</v>
      </c>
      <c r="R141" s="29" t="str">
        <f t="shared" si="1"/>
        <v>Active</v>
      </c>
    </row>
    <row r="142" ht="79.5" customHeight="1">
      <c r="A142" s="14" t="s">
        <v>13954</v>
      </c>
      <c r="B142" s="14" t="s">
        <v>13341</v>
      </c>
      <c r="C142" s="14" t="s">
        <v>13342</v>
      </c>
      <c r="D142" s="14" t="s">
        <v>13955</v>
      </c>
      <c r="E142" s="14" t="s">
        <v>13956</v>
      </c>
      <c r="F142" s="14" t="s">
        <v>13940</v>
      </c>
      <c r="G142" s="14" t="s">
        <v>13957</v>
      </c>
      <c r="H142" s="14">
        <v>2.0</v>
      </c>
      <c r="I142" s="14" t="s">
        <v>1493</v>
      </c>
      <c r="J142" s="14" t="s">
        <v>13958</v>
      </c>
      <c r="K142" s="14" t="s">
        <v>13959</v>
      </c>
      <c r="L142" s="14" t="s">
        <v>13960</v>
      </c>
      <c r="M142" s="14">
        <v>9.0</v>
      </c>
      <c r="N142" s="14" t="s">
        <v>13365</v>
      </c>
      <c r="O142" s="14">
        <v>3.0</v>
      </c>
      <c r="P142" s="14" t="s">
        <v>13351</v>
      </c>
      <c r="Q142" s="29">
        <f t="array" ref="Q142">SUMPRODUCT(--(IFERROR(XLOOKUP({"P1C2.5.1","P1C2.5.2","P1C2.5.3","P1C2.5.4","P1C2.5.5","P1C3.1.1","P1C3.2.4","P1C3.3.1","P1C3.4.1"}, '2_Capability_Map'!$C$2:$C$200, '2_Capability_Map'!$M$2:$M$200, "Active"), "Active")="Active"))</f>
        <v>9</v>
      </c>
      <c r="R142" s="29" t="str">
        <f t="shared" si="1"/>
        <v>Active</v>
      </c>
    </row>
    <row r="143" ht="79.5" customHeight="1">
      <c r="A143" s="15" t="s">
        <v>13961</v>
      </c>
      <c r="B143" s="15" t="s">
        <v>13341</v>
      </c>
      <c r="C143" s="15" t="s">
        <v>13342</v>
      </c>
      <c r="D143" s="15" t="s">
        <v>13962</v>
      </c>
      <c r="E143" s="15" t="s">
        <v>13963</v>
      </c>
      <c r="F143" s="15" t="s">
        <v>13940</v>
      </c>
      <c r="G143" s="15" t="s">
        <v>13515</v>
      </c>
      <c r="H143" s="15">
        <v>2.0</v>
      </c>
      <c r="I143" s="15" t="s">
        <v>1493</v>
      </c>
      <c r="J143" s="15" t="s">
        <v>13964</v>
      </c>
      <c r="K143" s="15" t="s">
        <v>13965</v>
      </c>
      <c r="L143" s="15" t="s">
        <v>13518</v>
      </c>
      <c r="M143" s="15">
        <v>8.0</v>
      </c>
      <c r="N143" s="15" t="s">
        <v>13365</v>
      </c>
      <c r="O143" s="15">
        <v>3.0</v>
      </c>
      <c r="P143" s="15" t="s">
        <v>13351</v>
      </c>
      <c r="Q143" s="29">
        <f t="array" ref="Q143">SUMPRODUCT(--(IFERROR(XLOOKUP({"P1C2.5.1","P1C2.5.2","P1C2.5.3","P1C2.5.4","P1C2.5.5","P1C2.7.1","P1C2.7.2","P1C2.7.3"}, '2_Capability_Map'!$C$2:$C$200, '2_Capability_Map'!$M$2:$M$200, "Active"), "Active")="Active"))</f>
        <v>8</v>
      </c>
      <c r="R143" s="29" t="str">
        <f t="shared" si="1"/>
        <v>Active</v>
      </c>
    </row>
    <row r="144" ht="79.5" customHeight="1">
      <c r="A144" s="14" t="s">
        <v>13966</v>
      </c>
      <c r="B144" s="14" t="s">
        <v>13341</v>
      </c>
      <c r="C144" s="14" t="s">
        <v>13342</v>
      </c>
      <c r="D144" s="14" t="s">
        <v>13967</v>
      </c>
      <c r="E144" s="14" t="s">
        <v>13968</v>
      </c>
      <c r="F144" s="14" t="s">
        <v>13940</v>
      </c>
      <c r="G144" s="14" t="s">
        <v>13969</v>
      </c>
      <c r="H144" s="14">
        <v>3.0</v>
      </c>
      <c r="I144" s="14" t="s">
        <v>1493</v>
      </c>
      <c r="J144" s="14" t="s">
        <v>13970</v>
      </c>
      <c r="K144" s="14" t="s">
        <v>13971</v>
      </c>
      <c r="L144" s="14" t="s">
        <v>13972</v>
      </c>
      <c r="M144" s="14">
        <v>11.0</v>
      </c>
      <c r="N144" s="14" t="s">
        <v>13973</v>
      </c>
      <c r="O144" s="14">
        <v>2.0</v>
      </c>
      <c r="P144" s="14" t="s">
        <v>13351</v>
      </c>
      <c r="Q144" s="29">
        <f t="array" ref="Q144">SUMPRODUCT(--(IFERROR(XLOOKUP({"P1C1.6.1","P1C1.6.2","P1C1.6.5","P1C2.7.1","P1C2.7.2","P1C2.7.3","P1C4.1.1","P1C4.4.1","P1C4.5.1","P1C4.6.1","P1C4.8.5"}, '2_Capability_Map'!$C$2:$C$200, '2_Capability_Map'!$M$2:$M$200, "Active"), "Active")="Active"))</f>
        <v>11</v>
      </c>
      <c r="R144" s="29" t="str">
        <f t="shared" si="1"/>
        <v>Active</v>
      </c>
    </row>
    <row r="145" ht="79.5" customHeight="1">
      <c r="A145" s="15" t="s">
        <v>13974</v>
      </c>
      <c r="B145" s="15" t="s">
        <v>13341</v>
      </c>
      <c r="C145" s="15" t="s">
        <v>13342</v>
      </c>
      <c r="D145" s="15" t="s">
        <v>13975</v>
      </c>
      <c r="E145" s="15" t="s">
        <v>13976</v>
      </c>
      <c r="F145" s="15" t="s">
        <v>13940</v>
      </c>
      <c r="G145" s="15" t="s">
        <v>13977</v>
      </c>
      <c r="H145" s="15">
        <v>2.0</v>
      </c>
      <c r="I145" s="15" t="s">
        <v>1493</v>
      </c>
      <c r="J145" s="15" t="s">
        <v>13978</v>
      </c>
      <c r="K145" s="15" t="s">
        <v>13979</v>
      </c>
      <c r="L145" s="15" t="s">
        <v>13980</v>
      </c>
      <c r="M145" s="15">
        <v>8.0</v>
      </c>
      <c r="N145" s="15" t="s">
        <v>13973</v>
      </c>
      <c r="O145" s="15">
        <v>2.0</v>
      </c>
      <c r="P145" s="15" t="s">
        <v>13351</v>
      </c>
      <c r="Q145" s="29">
        <f t="array" ref="Q145">SUMPRODUCT(--(IFERROR(XLOOKUP({"P1C2.7.1","P1C2.7.2","P1C2.7.3","P1C4.1.1","P1C4.4.1","P1C4.5.1","P1C4.6.1","P1C4.8.5"}, '2_Capability_Map'!$C$2:$C$200, '2_Capability_Map'!$M$2:$M$200, "Active"), "Active")="Active"))</f>
        <v>8</v>
      </c>
      <c r="R145" s="29" t="str">
        <f t="shared" si="1"/>
        <v>Active</v>
      </c>
    </row>
    <row r="146" ht="79.5" customHeight="1">
      <c r="A146" s="14" t="s">
        <v>13981</v>
      </c>
      <c r="B146" s="14" t="s">
        <v>13341</v>
      </c>
      <c r="C146" s="14" t="s">
        <v>13342</v>
      </c>
      <c r="D146" s="14" t="s">
        <v>13982</v>
      </c>
      <c r="E146" s="14" t="s">
        <v>13983</v>
      </c>
      <c r="F146" s="14" t="s">
        <v>13940</v>
      </c>
      <c r="G146" s="14" t="s">
        <v>13622</v>
      </c>
      <c r="H146" s="14">
        <v>2.0</v>
      </c>
      <c r="I146" s="14" t="s">
        <v>1493</v>
      </c>
      <c r="J146" s="14" t="s">
        <v>13984</v>
      </c>
      <c r="K146" s="14" t="s">
        <v>13985</v>
      </c>
      <c r="L146" s="14" t="s">
        <v>13625</v>
      </c>
      <c r="M146" s="14">
        <v>7.0</v>
      </c>
      <c r="N146" s="14" t="s">
        <v>13626</v>
      </c>
      <c r="O146" s="14">
        <v>1.0</v>
      </c>
      <c r="P146" s="14" t="s">
        <v>13351</v>
      </c>
      <c r="Q146" s="29">
        <f t="array" ref="Q146">SUMPRODUCT(--(IFERROR(XLOOKUP({"P1C1.6.1","P1C1.6.2","P1C1.6.5","P1C2.1.1","P1C2.1.4","P1C2.1.5","P1C2.8.1"}, '2_Capability_Map'!$C$2:$C$200, '2_Capability_Map'!$M$2:$M$200, "Active"), "Active")="Active"))</f>
        <v>7</v>
      </c>
      <c r="R146" s="29" t="str">
        <f t="shared" si="1"/>
        <v>Active</v>
      </c>
    </row>
    <row r="147" ht="79.5" customHeight="1">
      <c r="A147" s="15" t="s">
        <v>13986</v>
      </c>
      <c r="B147" s="15" t="s">
        <v>13341</v>
      </c>
      <c r="C147" s="15" t="s">
        <v>13342</v>
      </c>
      <c r="D147" s="15" t="s">
        <v>13987</v>
      </c>
      <c r="E147" s="15" t="s">
        <v>13988</v>
      </c>
      <c r="F147" s="15" t="s">
        <v>13989</v>
      </c>
      <c r="G147" s="15" t="s">
        <v>13848</v>
      </c>
      <c r="H147" s="15">
        <v>3.0</v>
      </c>
      <c r="I147" s="15" t="s">
        <v>1493</v>
      </c>
      <c r="J147" s="15" t="s">
        <v>13990</v>
      </c>
      <c r="K147" s="15" t="s">
        <v>13991</v>
      </c>
      <c r="L147" s="15" t="s">
        <v>13851</v>
      </c>
      <c r="M147" s="15">
        <v>13.0</v>
      </c>
      <c r="N147" s="15" t="s">
        <v>13852</v>
      </c>
      <c r="O147" s="15">
        <v>4.0</v>
      </c>
      <c r="P147" s="15" t="s">
        <v>13351</v>
      </c>
      <c r="Q147" s="29">
        <f t="array" ref="Q147">SUMPRODUCT(--(IFERROR(XLOOKUP({"P1C1.1.1","P1C1.1.2","P1C1.1.3","P1C1.2.1","P1C1.5.1","P1C2.7.1","P1C2.7.2","P1C2.7.3","P1C4.1.1","P1C4.4.1","P1C4.5.1","P1C4.6.1","P1C4.8.5"}, '2_Capability_Map'!$C$2:$C$200, '2_Capability_Map'!$M$2:$M$200, "Active"), "Active")="Active"))</f>
        <v>13</v>
      </c>
      <c r="R147" s="29" t="str">
        <f t="shared" si="1"/>
        <v>Active</v>
      </c>
    </row>
    <row r="148" ht="79.5" customHeight="1">
      <c r="A148" s="14" t="s">
        <v>13992</v>
      </c>
      <c r="B148" s="14" t="s">
        <v>13341</v>
      </c>
      <c r="C148" s="14" t="s">
        <v>13342</v>
      </c>
      <c r="D148" s="14" t="s">
        <v>13987</v>
      </c>
      <c r="E148" s="14" t="s">
        <v>13988</v>
      </c>
      <c r="F148" s="14" t="s">
        <v>13989</v>
      </c>
      <c r="G148" s="14" t="s">
        <v>13415</v>
      </c>
      <c r="H148" s="14">
        <v>2.0</v>
      </c>
      <c r="I148" s="14" t="s">
        <v>1493</v>
      </c>
      <c r="J148" s="14" t="s">
        <v>13993</v>
      </c>
      <c r="K148" s="14" t="s">
        <v>13994</v>
      </c>
      <c r="L148" s="14" t="s">
        <v>13418</v>
      </c>
      <c r="M148" s="14">
        <v>10.0</v>
      </c>
      <c r="N148" s="14" t="s">
        <v>13419</v>
      </c>
      <c r="O148" s="14">
        <v>3.0</v>
      </c>
      <c r="P148" s="14" t="s">
        <v>13351</v>
      </c>
      <c r="Q148" s="29">
        <f t="array" ref="Q148">SUMPRODUCT(--(IFERROR(XLOOKUP({"P1C1.1.1","P1C1.1.2","P1C1.1.3","P1C1.2.1","P1C1.5.1","P1C4.1.1","P1C4.4.1","P1C4.5.1","P1C4.6.1","P1C4.8.5"}, '2_Capability_Map'!$C$2:$C$200, '2_Capability_Map'!$M$2:$M$200, "Active"), "Active")="Active"))</f>
        <v>10</v>
      </c>
      <c r="R148" s="29" t="str">
        <f t="shared" si="1"/>
        <v>Active</v>
      </c>
    </row>
    <row r="149" ht="79.5" customHeight="1">
      <c r="A149" s="15" t="s">
        <v>13995</v>
      </c>
      <c r="B149" s="15" t="s">
        <v>13341</v>
      </c>
      <c r="C149" s="15" t="s">
        <v>13342</v>
      </c>
      <c r="D149" s="15" t="s">
        <v>13996</v>
      </c>
      <c r="E149" s="15" t="s">
        <v>13997</v>
      </c>
      <c r="F149" s="15" t="s">
        <v>13989</v>
      </c>
      <c r="G149" s="15" t="s">
        <v>13655</v>
      </c>
      <c r="H149" s="15">
        <v>2.0</v>
      </c>
      <c r="I149" s="15" t="s">
        <v>1493</v>
      </c>
      <c r="J149" s="15" t="s">
        <v>13998</v>
      </c>
      <c r="K149" s="15" t="s">
        <v>13999</v>
      </c>
      <c r="L149" s="15" t="s">
        <v>13658</v>
      </c>
      <c r="M149" s="15">
        <v>9.0</v>
      </c>
      <c r="N149" s="15" t="s">
        <v>13659</v>
      </c>
      <c r="O149" s="15">
        <v>2.0</v>
      </c>
      <c r="P149" s="15" t="s">
        <v>13351</v>
      </c>
      <c r="Q149" s="29">
        <f t="array" ref="Q149">SUMPRODUCT(--(IFERROR(XLOOKUP({"P1C2.1.1","P1C2.1.4","P1C2.1.5","P1C2.8.1","P1C4.1.1","P1C4.4.1","P1C4.5.1","P1C4.6.1","P1C4.8.5"}, '2_Capability_Map'!$C$2:$C$200, '2_Capability_Map'!$M$2:$M$200, "Active"), "Active")="Active"))</f>
        <v>9</v>
      </c>
      <c r="R149" s="29" t="str">
        <f t="shared" si="1"/>
        <v>Active</v>
      </c>
    </row>
    <row r="150" ht="79.5" customHeight="1">
      <c r="A150" s="14" t="s">
        <v>14000</v>
      </c>
      <c r="B150" s="14" t="s">
        <v>13341</v>
      </c>
      <c r="C150" s="14" t="s">
        <v>13342</v>
      </c>
      <c r="D150" s="14" t="s">
        <v>13996</v>
      </c>
      <c r="E150" s="14" t="s">
        <v>13997</v>
      </c>
      <c r="F150" s="14" t="s">
        <v>13989</v>
      </c>
      <c r="G150" s="14" t="s">
        <v>13655</v>
      </c>
      <c r="H150" s="14">
        <v>2.0</v>
      </c>
      <c r="I150" s="14" t="s">
        <v>1493</v>
      </c>
      <c r="J150" s="14" t="s">
        <v>14001</v>
      </c>
      <c r="K150" s="14" t="s">
        <v>14002</v>
      </c>
      <c r="L150" s="14" t="s">
        <v>13658</v>
      </c>
      <c r="M150" s="14">
        <v>9.0</v>
      </c>
      <c r="N150" s="14" t="s">
        <v>13659</v>
      </c>
      <c r="O150" s="14">
        <v>2.0</v>
      </c>
      <c r="P150" s="14" t="s">
        <v>13351</v>
      </c>
      <c r="Q150" s="29">
        <f t="array" ref="Q150">SUMPRODUCT(--(IFERROR(XLOOKUP({"P1C2.1.1","P1C2.1.4","P1C2.1.5","P1C2.8.1","P1C4.1.1","P1C4.4.1","P1C4.5.1","P1C4.6.1","P1C4.8.5"}, '2_Capability_Map'!$C$2:$C$200, '2_Capability_Map'!$M$2:$M$200, "Active"), "Active")="Active"))</f>
        <v>9</v>
      </c>
      <c r="R150" s="29" t="str">
        <f t="shared" si="1"/>
        <v>Active</v>
      </c>
    </row>
    <row r="151" ht="79.5" customHeight="1">
      <c r="A151" s="15" t="s">
        <v>14003</v>
      </c>
      <c r="B151" s="15" t="s">
        <v>13341</v>
      </c>
      <c r="C151" s="15" t="s">
        <v>13342</v>
      </c>
      <c r="D151" s="15" t="s">
        <v>13996</v>
      </c>
      <c r="E151" s="15" t="s">
        <v>13997</v>
      </c>
      <c r="F151" s="15" t="s">
        <v>13989</v>
      </c>
      <c r="G151" s="15" t="s">
        <v>14004</v>
      </c>
      <c r="H151" s="15">
        <v>3.0</v>
      </c>
      <c r="I151" s="15" t="s">
        <v>1493</v>
      </c>
      <c r="J151" s="15" t="s">
        <v>14005</v>
      </c>
      <c r="K151" s="15" t="s">
        <v>14006</v>
      </c>
      <c r="L151" s="15" t="s">
        <v>14007</v>
      </c>
      <c r="M151" s="15">
        <v>14.0</v>
      </c>
      <c r="N151" s="15" t="s">
        <v>14008</v>
      </c>
      <c r="O151" s="15">
        <v>4.0</v>
      </c>
      <c r="P151" s="15" t="s">
        <v>13351</v>
      </c>
      <c r="Q151" s="29">
        <f t="array" ref="Q151">SUMPRODUCT(--(IFERROR(XLOOKUP({"P1C1.1.1","P1C1.1.2","P1C1.1.3","P1C1.2.1","P1C1.5.1","P1C2.1.1","P1C2.1.4","P1C2.1.5","P1C2.8.1","P1C4.1.1","P1C4.4.1","P1C4.5.1","P1C4.6.1","P1C4.8.5"}, '2_Capability_Map'!$C$2:$C$200, '2_Capability_Map'!$M$2:$M$200, "Active"), "Active")="Active"))</f>
        <v>14</v>
      </c>
      <c r="R151" s="29" t="str">
        <f t="shared" si="1"/>
        <v>Active</v>
      </c>
    </row>
    <row r="152" ht="79.5" customHeight="1">
      <c r="A152" s="14" t="s">
        <v>14009</v>
      </c>
      <c r="B152" s="14" t="s">
        <v>13341</v>
      </c>
      <c r="C152" s="14" t="s">
        <v>13342</v>
      </c>
      <c r="D152" s="14" t="s">
        <v>13996</v>
      </c>
      <c r="E152" s="14" t="s">
        <v>13997</v>
      </c>
      <c r="F152" s="14" t="s">
        <v>13989</v>
      </c>
      <c r="G152" s="14" t="s">
        <v>13977</v>
      </c>
      <c r="H152" s="14">
        <v>2.0</v>
      </c>
      <c r="I152" s="14" t="s">
        <v>1493</v>
      </c>
      <c r="J152" s="14" t="s">
        <v>14010</v>
      </c>
      <c r="K152" s="14" t="s">
        <v>14011</v>
      </c>
      <c r="L152" s="14" t="s">
        <v>13980</v>
      </c>
      <c r="M152" s="14">
        <v>8.0</v>
      </c>
      <c r="N152" s="14" t="s">
        <v>13973</v>
      </c>
      <c r="O152" s="14">
        <v>2.0</v>
      </c>
      <c r="P152" s="14" t="s">
        <v>13351</v>
      </c>
      <c r="Q152" s="29">
        <f t="array" ref="Q152">SUMPRODUCT(--(IFERROR(XLOOKUP({"P1C2.7.1","P1C2.7.2","P1C2.7.3","P1C4.1.1","P1C4.4.1","P1C4.5.1","P1C4.6.1","P1C4.8.5"}, '2_Capability_Map'!$C$2:$C$200, '2_Capability_Map'!$M$2:$M$200, "Active"), "Active")="Active"))</f>
        <v>8</v>
      </c>
      <c r="R152" s="29" t="str">
        <f t="shared" si="1"/>
        <v>Active</v>
      </c>
    </row>
    <row r="153" ht="79.5" customHeight="1">
      <c r="A153" s="15" t="s">
        <v>14012</v>
      </c>
      <c r="B153" s="15" t="s">
        <v>13341</v>
      </c>
      <c r="C153" s="15" t="s">
        <v>13342</v>
      </c>
      <c r="D153" s="15" t="s">
        <v>13996</v>
      </c>
      <c r="E153" s="15" t="s">
        <v>13997</v>
      </c>
      <c r="F153" s="15" t="s">
        <v>13989</v>
      </c>
      <c r="G153" s="15" t="s">
        <v>13977</v>
      </c>
      <c r="H153" s="15">
        <v>2.0</v>
      </c>
      <c r="I153" s="15" t="s">
        <v>1493</v>
      </c>
      <c r="J153" s="15" t="s">
        <v>14013</v>
      </c>
      <c r="K153" s="15" t="s">
        <v>14014</v>
      </c>
      <c r="L153" s="15" t="s">
        <v>13980</v>
      </c>
      <c r="M153" s="15">
        <v>8.0</v>
      </c>
      <c r="N153" s="15" t="s">
        <v>13973</v>
      </c>
      <c r="O153" s="15">
        <v>2.0</v>
      </c>
      <c r="P153" s="15" t="s">
        <v>13351</v>
      </c>
      <c r="Q153" s="29">
        <f t="array" ref="Q153">SUMPRODUCT(--(IFERROR(XLOOKUP({"P1C2.7.1","P1C2.7.2","P1C2.7.3","P1C4.1.1","P1C4.4.1","P1C4.5.1","P1C4.6.1","P1C4.8.5"}, '2_Capability_Map'!$C$2:$C$200, '2_Capability_Map'!$M$2:$M$200, "Active"), "Active")="Active"))</f>
        <v>8</v>
      </c>
      <c r="R153" s="29" t="str">
        <f t="shared" si="1"/>
        <v>Active</v>
      </c>
    </row>
    <row r="154" ht="79.5" customHeight="1">
      <c r="A154" s="14" t="s">
        <v>14015</v>
      </c>
      <c r="B154" s="14" t="s">
        <v>13341</v>
      </c>
      <c r="C154" s="14" t="s">
        <v>13342</v>
      </c>
      <c r="D154" s="14" t="s">
        <v>14016</v>
      </c>
      <c r="E154" s="14" t="s">
        <v>14017</v>
      </c>
      <c r="F154" s="14" t="s">
        <v>13989</v>
      </c>
      <c r="G154" s="14" t="s">
        <v>13977</v>
      </c>
      <c r="H154" s="14">
        <v>2.0</v>
      </c>
      <c r="I154" s="14" t="s">
        <v>1493</v>
      </c>
      <c r="J154" s="14" t="s">
        <v>14018</v>
      </c>
      <c r="K154" s="14" t="s">
        <v>14019</v>
      </c>
      <c r="L154" s="14" t="s">
        <v>13980</v>
      </c>
      <c r="M154" s="14">
        <v>8.0</v>
      </c>
      <c r="N154" s="14" t="s">
        <v>13973</v>
      </c>
      <c r="O154" s="14">
        <v>2.0</v>
      </c>
      <c r="P154" s="14" t="s">
        <v>13351</v>
      </c>
      <c r="Q154" s="29">
        <f t="array" ref="Q154">SUMPRODUCT(--(IFERROR(XLOOKUP({"P1C2.7.1","P1C2.7.2","P1C2.7.3","P1C4.1.1","P1C4.4.1","P1C4.5.1","P1C4.6.1","P1C4.8.5"}, '2_Capability_Map'!$C$2:$C$200, '2_Capability_Map'!$M$2:$M$200, "Active"), "Active")="Active"))</f>
        <v>8</v>
      </c>
      <c r="R154" s="29" t="str">
        <f t="shared" si="1"/>
        <v>Active</v>
      </c>
    </row>
    <row r="155" ht="79.5" customHeight="1">
      <c r="A155" s="15" t="s">
        <v>14020</v>
      </c>
      <c r="B155" s="15" t="s">
        <v>13341</v>
      </c>
      <c r="C155" s="15" t="s">
        <v>13342</v>
      </c>
      <c r="D155" s="15" t="s">
        <v>14016</v>
      </c>
      <c r="E155" s="15" t="s">
        <v>14017</v>
      </c>
      <c r="F155" s="15" t="s">
        <v>13989</v>
      </c>
      <c r="G155" s="15" t="s">
        <v>13768</v>
      </c>
      <c r="H155" s="15">
        <v>2.0</v>
      </c>
      <c r="I155" s="15" t="s">
        <v>1493</v>
      </c>
      <c r="J155" s="15" t="s">
        <v>14021</v>
      </c>
      <c r="K155" s="15" t="s">
        <v>14022</v>
      </c>
      <c r="L155" s="15" t="s">
        <v>13771</v>
      </c>
      <c r="M155" s="15">
        <v>9.0</v>
      </c>
      <c r="N155" s="15" t="s">
        <v>13772</v>
      </c>
      <c r="O155" s="15">
        <v>1.0</v>
      </c>
      <c r="P155" s="15" t="s">
        <v>13351</v>
      </c>
      <c r="Q155" s="29">
        <f t="array" ref="Q155">SUMPRODUCT(--(IFERROR(XLOOKUP({"P1C3.1.1","P1C3.2.4","P1C3.3.1","P1C3.4.1","P1C4.1.1","P1C4.4.1","P1C4.5.1","P1C4.6.1","P1C4.8.5"}, '2_Capability_Map'!$C$2:$C$200, '2_Capability_Map'!$M$2:$M$200, "Active"), "Active")="Active"))</f>
        <v>9</v>
      </c>
      <c r="R155" s="29" t="str">
        <f t="shared" si="1"/>
        <v>Active</v>
      </c>
    </row>
    <row r="156" ht="79.5" customHeight="1">
      <c r="A156" s="14" t="s">
        <v>14023</v>
      </c>
      <c r="B156" s="14" t="s">
        <v>13341</v>
      </c>
      <c r="C156" s="14" t="s">
        <v>13342</v>
      </c>
      <c r="D156" s="14" t="s">
        <v>14016</v>
      </c>
      <c r="E156" s="14" t="s">
        <v>14017</v>
      </c>
      <c r="F156" s="14" t="s">
        <v>13989</v>
      </c>
      <c r="G156" s="14" t="s">
        <v>13899</v>
      </c>
      <c r="H156" s="14">
        <v>2.0</v>
      </c>
      <c r="I156" s="14" t="s">
        <v>1493</v>
      </c>
      <c r="J156" s="14" t="s">
        <v>14024</v>
      </c>
      <c r="K156" s="14" t="s">
        <v>14025</v>
      </c>
      <c r="L156" s="14" t="s">
        <v>13902</v>
      </c>
      <c r="M156" s="14">
        <v>8.0</v>
      </c>
      <c r="N156" s="14" t="s">
        <v>13772</v>
      </c>
      <c r="O156" s="14">
        <v>1.0</v>
      </c>
      <c r="P156" s="14" t="s">
        <v>13351</v>
      </c>
      <c r="Q156" s="29">
        <f t="array" ref="Q156">SUMPRODUCT(--(IFERROR(XLOOKUP({"P1C1.6.1","P1C1.6.2","P1C1.6.5","P1C4.1.1","P1C4.4.1","P1C4.5.1","P1C4.6.1","P1C4.8.5"}, '2_Capability_Map'!$C$2:$C$200, '2_Capability_Map'!$M$2:$M$200, "Active"), "Active")="Active"))</f>
        <v>8</v>
      </c>
      <c r="R156" s="29" t="str">
        <f t="shared" si="1"/>
        <v>Active</v>
      </c>
    </row>
    <row r="157" ht="79.5" customHeight="1">
      <c r="A157" s="15" t="s">
        <v>14026</v>
      </c>
      <c r="B157" s="15" t="s">
        <v>13341</v>
      </c>
      <c r="C157" s="15" t="s">
        <v>13342</v>
      </c>
      <c r="D157" s="15" t="s">
        <v>14016</v>
      </c>
      <c r="E157" s="15" t="s">
        <v>14017</v>
      </c>
      <c r="F157" s="15" t="s">
        <v>13989</v>
      </c>
      <c r="G157" s="15" t="s">
        <v>13977</v>
      </c>
      <c r="H157" s="15">
        <v>2.0</v>
      </c>
      <c r="I157" s="15" t="s">
        <v>1493</v>
      </c>
      <c r="J157" s="15" t="s">
        <v>14027</v>
      </c>
      <c r="K157" s="15" t="s">
        <v>14028</v>
      </c>
      <c r="L157" s="15" t="s">
        <v>13980</v>
      </c>
      <c r="M157" s="15">
        <v>8.0</v>
      </c>
      <c r="N157" s="15" t="s">
        <v>13973</v>
      </c>
      <c r="O157" s="15">
        <v>2.0</v>
      </c>
      <c r="P157" s="15" t="s">
        <v>13351</v>
      </c>
      <c r="Q157" s="29">
        <f t="array" ref="Q157">SUMPRODUCT(--(IFERROR(XLOOKUP({"P1C2.7.1","P1C2.7.2","P1C2.7.3","P1C4.1.1","P1C4.4.1","P1C4.5.1","P1C4.6.1","P1C4.8.5"}, '2_Capability_Map'!$C$2:$C$200, '2_Capability_Map'!$M$2:$M$200, "Active"), "Active")="Active"))</f>
        <v>8</v>
      </c>
      <c r="R157" s="29" t="str">
        <f t="shared" si="1"/>
        <v>Active</v>
      </c>
    </row>
    <row r="158" ht="79.5" customHeight="1">
      <c r="A158" s="14" t="s">
        <v>14029</v>
      </c>
      <c r="B158" s="14" t="s">
        <v>13341</v>
      </c>
      <c r="C158" s="14" t="s">
        <v>13342</v>
      </c>
      <c r="D158" s="14" t="s">
        <v>14030</v>
      </c>
      <c r="E158" s="14" t="s">
        <v>14031</v>
      </c>
      <c r="F158" s="14" t="s">
        <v>13989</v>
      </c>
      <c r="G158" s="14" t="s">
        <v>13655</v>
      </c>
      <c r="H158" s="14">
        <v>2.0</v>
      </c>
      <c r="I158" s="14" t="s">
        <v>1493</v>
      </c>
      <c r="J158" s="14" t="s">
        <v>14032</v>
      </c>
      <c r="K158" s="14" t="s">
        <v>14033</v>
      </c>
      <c r="L158" s="14" t="s">
        <v>13658</v>
      </c>
      <c r="M158" s="14">
        <v>9.0</v>
      </c>
      <c r="N158" s="14" t="s">
        <v>13659</v>
      </c>
      <c r="O158" s="14">
        <v>2.0</v>
      </c>
      <c r="P158" s="14" t="s">
        <v>13351</v>
      </c>
      <c r="Q158" s="29">
        <f t="array" ref="Q158">SUMPRODUCT(--(IFERROR(XLOOKUP({"P1C2.1.1","P1C2.1.4","P1C2.1.5","P1C2.8.1","P1C4.1.1","P1C4.4.1","P1C4.5.1","P1C4.6.1","P1C4.8.5"}, '2_Capability_Map'!$C$2:$C$200, '2_Capability_Map'!$M$2:$M$200, "Active"), "Active")="Active"))</f>
        <v>9</v>
      </c>
      <c r="R158" s="29" t="str">
        <f t="shared" si="1"/>
        <v>Active</v>
      </c>
    </row>
    <row r="159" ht="79.5" customHeight="1">
      <c r="A159" s="15" t="s">
        <v>14034</v>
      </c>
      <c r="B159" s="15" t="s">
        <v>13341</v>
      </c>
      <c r="C159" s="15" t="s">
        <v>13342</v>
      </c>
      <c r="D159" s="15" t="s">
        <v>14030</v>
      </c>
      <c r="E159" s="15" t="s">
        <v>14031</v>
      </c>
      <c r="F159" s="15" t="s">
        <v>13989</v>
      </c>
      <c r="G159" s="15" t="s">
        <v>13977</v>
      </c>
      <c r="H159" s="15">
        <v>2.0</v>
      </c>
      <c r="I159" s="15" t="s">
        <v>1493</v>
      </c>
      <c r="J159" s="15" t="s">
        <v>14035</v>
      </c>
      <c r="K159" s="15" t="s">
        <v>14036</v>
      </c>
      <c r="L159" s="15" t="s">
        <v>13980</v>
      </c>
      <c r="M159" s="15">
        <v>8.0</v>
      </c>
      <c r="N159" s="15" t="s">
        <v>13973</v>
      </c>
      <c r="O159" s="15">
        <v>2.0</v>
      </c>
      <c r="P159" s="15" t="s">
        <v>13351</v>
      </c>
      <c r="Q159" s="29">
        <f t="array" ref="Q159">SUMPRODUCT(--(IFERROR(XLOOKUP({"P1C2.7.1","P1C2.7.2","P1C2.7.3","P1C4.1.1","P1C4.4.1","P1C4.5.1","P1C4.6.1","P1C4.8.5"}, '2_Capability_Map'!$C$2:$C$200, '2_Capability_Map'!$M$2:$M$200, "Active"), "Active")="Active"))</f>
        <v>8</v>
      </c>
      <c r="R159" s="29" t="str">
        <f t="shared" si="1"/>
        <v>Active</v>
      </c>
    </row>
    <row r="160" ht="79.5" customHeight="1">
      <c r="A160" s="14" t="s">
        <v>14037</v>
      </c>
      <c r="B160" s="14" t="s">
        <v>13341</v>
      </c>
      <c r="C160" s="14" t="s">
        <v>13342</v>
      </c>
      <c r="D160" s="14" t="s">
        <v>14030</v>
      </c>
      <c r="E160" s="14" t="s">
        <v>14031</v>
      </c>
      <c r="F160" s="14" t="s">
        <v>13989</v>
      </c>
      <c r="G160" s="14" t="s">
        <v>13768</v>
      </c>
      <c r="H160" s="14">
        <v>2.0</v>
      </c>
      <c r="I160" s="14" t="s">
        <v>1493</v>
      </c>
      <c r="J160" s="14" t="s">
        <v>14038</v>
      </c>
      <c r="K160" s="14" t="s">
        <v>14039</v>
      </c>
      <c r="L160" s="14" t="s">
        <v>13771</v>
      </c>
      <c r="M160" s="14">
        <v>9.0</v>
      </c>
      <c r="N160" s="14" t="s">
        <v>13772</v>
      </c>
      <c r="O160" s="14">
        <v>1.0</v>
      </c>
      <c r="P160" s="14" t="s">
        <v>13351</v>
      </c>
      <c r="Q160" s="29">
        <f t="array" ref="Q160">SUMPRODUCT(--(IFERROR(XLOOKUP({"P1C3.1.1","P1C3.2.4","P1C3.3.1","P1C3.4.1","P1C4.1.1","P1C4.4.1","P1C4.5.1","P1C4.6.1","P1C4.8.5"}, '2_Capability_Map'!$C$2:$C$200, '2_Capability_Map'!$M$2:$M$200, "Active"), "Active")="Active"))</f>
        <v>9</v>
      </c>
      <c r="R160" s="29" t="str">
        <f t="shared" si="1"/>
        <v>Active</v>
      </c>
    </row>
    <row r="161" ht="79.5" customHeight="1">
      <c r="A161" s="15" t="s">
        <v>14040</v>
      </c>
      <c r="B161" s="15" t="s">
        <v>13341</v>
      </c>
      <c r="C161" s="15" t="s">
        <v>13342</v>
      </c>
      <c r="D161" s="15" t="s">
        <v>14041</v>
      </c>
      <c r="E161" s="15" t="s">
        <v>14042</v>
      </c>
      <c r="F161" s="15" t="s">
        <v>13989</v>
      </c>
      <c r="G161" s="15" t="s">
        <v>13768</v>
      </c>
      <c r="H161" s="15">
        <v>2.0</v>
      </c>
      <c r="I161" s="15" t="s">
        <v>1493</v>
      </c>
      <c r="J161" s="15" t="s">
        <v>14043</v>
      </c>
      <c r="K161" s="15" t="s">
        <v>14044</v>
      </c>
      <c r="L161" s="15" t="s">
        <v>13771</v>
      </c>
      <c r="M161" s="15">
        <v>9.0</v>
      </c>
      <c r="N161" s="15" t="s">
        <v>13772</v>
      </c>
      <c r="O161" s="15">
        <v>1.0</v>
      </c>
      <c r="P161" s="15" t="s">
        <v>13351</v>
      </c>
      <c r="Q161" s="29">
        <f t="array" ref="Q161">SUMPRODUCT(--(IFERROR(XLOOKUP({"P1C3.1.1","P1C3.2.4","P1C3.3.1","P1C3.4.1","P1C4.1.1","P1C4.4.1","P1C4.5.1","P1C4.6.1","P1C4.8.5"}, '2_Capability_Map'!$C$2:$C$200, '2_Capability_Map'!$M$2:$M$200, "Active"), "Active")="Active"))</f>
        <v>9</v>
      </c>
      <c r="R161" s="29" t="str">
        <f t="shared" si="1"/>
        <v>Active</v>
      </c>
    </row>
    <row r="162" ht="79.5" customHeight="1">
      <c r="A162" s="14" t="s">
        <v>14045</v>
      </c>
      <c r="B162" s="14" t="s">
        <v>13341</v>
      </c>
      <c r="C162" s="14" t="s">
        <v>13342</v>
      </c>
      <c r="D162" s="14" t="s">
        <v>14041</v>
      </c>
      <c r="E162" s="14" t="s">
        <v>14042</v>
      </c>
      <c r="F162" s="14" t="s">
        <v>13989</v>
      </c>
      <c r="G162" s="14" t="s">
        <v>13977</v>
      </c>
      <c r="H162" s="14">
        <v>2.0</v>
      </c>
      <c r="I162" s="14" t="s">
        <v>1493</v>
      </c>
      <c r="J162" s="14" t="s">
        <v>14046</v>
      </c>
      <c r="K162" s="14" t="s">
        <v>14047</v>
      </c>
      <c r="L162" s="14" t="s">
        <v>13980</v>
      </c>
      <c r="M162" s="14">
        <v>8.0</v>
      </c>
      <c r="N162" s="14" t="s">
        <v>13973</v>
      </c>
      <c r="O162" s="14">
        <v>2.0</v>
      </c>
      <c r="P162" s="14" t="s">
        <v>13351</v>
      </c>
      <c r="Q162" s="29">
        <f t="array" ref="Q162">SUMPRODUCT(--(IFERROR(XLOOKUP({"P1C2.7.1","P1C2.7.2","P1C2.7.3","P1C4.1.1","P1C4.4.1","P1C4.5.1","P1C4.6.1","P1C4.8.5"}, '2_Capability_Map'!$C$2:$C$200, '2_Capability_Map'!$M$2:$M$200, "Active"), "Active")="Active"))</f>
        <v>8</v>
      </c>
      <c r="R162" s="29" t="str">
        <f t="shared" si="1"/>
        <v>Active</v>
      </c>
    </row>
    <row r="163" ht="79.5" customHeight="1">
      <c r="A163" s="15" t="s">
        <v>14048</v>
      </c>
      <c r="B163" s="15" t="s">
        <v>13341</v>
      </c>
      <c r="C163" s="15" t="s">
        <v>13342</v>
      </c>
      <c r="D163" s="15" t="s">
        <v>14049</v>
      </c>
      <c r="E163" s="15" t="s">
        <v>14050</v>
      </c>
      <c r="F163" s="15" t="s">
        <v>13989</v>
      </c>
      <c r="G163" s="15" t="s">
        <v>13655</v>
      </c>
      <c r="H163" s="15">
        <v>2.0</v>
      </c>
      <c r="I163" s="15" t="s">
        <v>1493</v>
      </c>
      <c r="J163" s="15" t="s">
        <v>14051</v>
      </c>
      <c r="K163" s="15" t="s">
        <v>14052</v>
      </c>
      <c r="L163" s="15" t="s">
        <v>13658</v>
      </c>
      <c r="M163" s="15">
        <v>9.0</v>
      </c>
      <c r="N163" s="15" t="s">
        <v>13659</v>
      </c>
      <c r="O163" s="15">
        <v>2.0</v>
      </c>
      <c r="P163" s="15" t="s">
        <v>13351</v>
      </c>
      <c r="Q163" s="29">
        <f t="array" ref="Q163">SUMPRODUCT(--(IFERROR(XLOOKUP({"P1C2.1.1","P1C2.1.4","P1C2.1.5","P1C2.8.1","P1C4.1.1","P1C4.4.1","P1C4.5.1","P1C4.6.1","P1C4.8.5"}, '2_Capability_Map'!$C$2:$C$200, '2_Capability_Map'!$M$2:$M$200, "Active"), "Active")="Active"))</f>
        <v>9</v>
      </c>
      <c r="R163" s="29" t="str">
        <f t="shared" si="1"/>
        <v>Active</v>
      </c>
    </row>
    <row r="164" ht="79.5" customHeight="1">
      <c r="A164" s="14" t="s">
        <v>14053</v>
      </c>
      <c r="B164" s="14" t="s">
        <v>13341</v>
      </c>
      <c r="C164" s="14" t="s">
        <v>13342</v>
      </c>
      <c r="D164" s="14" t="s">
        <v>14049</v>
      </c>
      <c r="E164" s="14" t="s">
        <v>14050</v>
      </c>
      <c r="F164" s="14" t="s">
        <v>13989</v>
      </c>
      <c r="G164" s="14" t="s">
        <v>13768</v>
      </c>
      <c r="H164" s="14">
        <v>2.0</v>
      </c>
      <c r="I164" s="14" t="s">
        <v>1493</v>
      </c>
      <c r="J164" s="14" t="s">
        <v>14054</v>
      </c>
      <c r="K164" s="14" t="s">
        <v>14055</v>
      </c>
      <c r="L164" s="14" t="s">
        <v>13771</v>
      </c>
      <c r="M164" s="14">
        <v>9.0</v>
      </c>
      <c r="N164" s="14" t="s">
        <v>13772</v>
      </c>
      <c r="O164" s="14">
        <v>1.0</v>
      </c>
      <c r="P164" s="14" t="s">
        <v>13351</v>
      </c>
      <c r="Q164" s="29">
        <f t="array" ref="Q164">SUMPRODUCT(--(IFERROR(XLOOKUP({"P1C3.1.1","P1C3.2.4","P1C3.3.1","P1C3.4.1","P1C4.1.1","P1C4.4.1","P1C4.5.1","P1C4.6.1","P1C4.8.5"}, '2_Capability_Map'!$C$2:$C$200, '2_Capability_Map'!$M$2:$M$200, "Active"), "Active")="Active"))</f>
        <v>9</v>
      </c>
      <c r="R164" s="29" t="str">
        <f t="shared" si="1"/>
        <v>Active</v>
      </c>
    </row>
    <row r="165" ht="79.5" customHeight="1">
      <c r="A165" s="15" t="s">
        <v>14056</v>
      </c>
      <c r="B165" s="15" t="s">
        <v>13341</v>
      </c>
      <c r="C165" s="15" t="s">
        <v>13342</v>
      </c>
      <c r="D165" s="15" t="s">
        <v>14057</v>
      </c>
      <c r="E165" s="15" t="s">
        <v>14058</v>
      </c>
      <c r="F165" s="15" t="s">
        <v>13989</v>
      </c>
      <c r="G165" s="15" t="s">
        <v>13977</v>
      </c>
      <c r="H165" s="15">
        <v>2.0</v>
      </c>
      <c r="I165" s="15" t="s">
        <v>1493</v>
      </c>
      <c r="J165" s="15" t="s">
        <v>14059</v>
      </c>
      <c r="K165" s="15" t="s">
        <v>14060</v>
      </c>
      <c r="L165" s="15" t="s">
        <v>13980</v>
      </c>
      <c r="M165" s="15">
        <v>8.0</v>
      </c>
      <c r="N165" s="15" t="s">
        <v>13973</v>
      </c>
      <c r="O165" s="15">
        <v>2.0</v>
      </c>
      <c r="P165" s="15" t="s">
        <v>13351</v>
      </c>
      <c r="Q165" s="29">
        <f t="array" ref="Q165">SUMPRODUCT(--(IFERROR(XLOOKUP({"P1C2.7.1","P1C2.7.2","P1C2.7.3","P1C4.1.1","P1C4.4.1","P1C4.5.1","P1C4.6.1","P1C4.8.5"}, '2_Capability_Map'!$C$2:$C$200, '2_Capability_Map'!$M$2:$M$200, "Active"), "Active")="Active"))</f>
        <v>8</v>
      </c>
      <c r="R165" s="29" t="str">
        <f t="shared" si="1"/>
        <v>Active</v>
      </c>
    </row>
    <row r="166" ht="79.5" customHeight="1">
      <c r="A166" s="14" t="s">
        <v>14061</v>
      </c>
      <c r="B166" s="14" t="s">
        <v>13341</v>
      </c>
      <c r="C166" s="14" t="s">
        <v>13342</v>
      </c>
      <c r="D166" s="14" t="s">
        <v>14057</v>
      </c>
      <c r="E166" s="14" t="s">
        <v>14058</v>
      </c>
      <c r="F166" s="14" t="s">
        <v>13989</v>
      </c>
      <c r="G166" s="14" t="s">
        <v>13977</v>
      </c>
      <c r="H166" s="14">
        <v>2.0</v>
      </c>
      <c r="I166" s="14" t="s">
        <v>1493</v>
      </c>
      <c r="J166" s="14" t="s">
        <v>14062</v>
      </c>
      <c r="K166" s="14" t="s">
        <v>14063</v>
      </c>
      <c r="L166" s="14" t="s">
        <v>13980</v>
      </c>
      <c r="M166" s="14">
        <v>8.0</v>
      </c>
      <c r="N166" s="14" t="s">
        <v>13973</v>
      </c>
      <c r="O166" s="14">
        <v>2.0</v>
      </c>
      <c r="P166" s="14" t="s">
        <v>13351</v>
      </c>
      <c r="Q166" s="29">
        <f t="array" ref="Q166">SUMPRODUCT(--(IFERROR(XLOOKUP({"P1C2.7.1","P1C2.7.2","P1C2.7.3","P1C4.1.1","P1C4.4.1","P1C4.5.1","P1C4.6.1","P1C4.8.5"}, '2_Capability_Map'!$C$2:$C$200, '2_Capability_Map'!$M$2:$M$200, "Active"), "Active")="Active"))</f>
        <v>8</v>
      </c>
      <c r="R166" s="29" t="str">
        <f t="shared" si="1"/>
        <v>Active</v>
      </c>
    </row>
    <row r="167" ht="79.5" customHeight="1">
      <c r="A167" s="15" t="s">
        <v>14064</v>
      </c>
      <c r="B167" s="15" t="s">
        <v>13341</v>
      </c>
      <c r="C167" s="15" t="s">
        <v>13342</v>
      </c>
      <c r="D167" s="15" t="s">
        <v>14057</v>
      </c>
      <c r="E167" s="15" t="s">
        <v>14058</v>
      </c>
      <c r="F167" s="15" t="s">
        <v>13989</v>
      </c>
      <c r="G167" s="15" t="s">
        <v>13977</v>
      </c>
      <c r="H167" s="15">
        <v>2.0</v>
      </c>
      <c r="I167" s="15" t="s">
        <v>1493</v>
      </c>
      <c r="J167" s="15" t="s">
        <v>14065</v>
      </c>
      <c r="K167" s="15" t="s">
        <v>14066</v>
      </c>
      <c r="L167" s="15" t="s">
        <v>13980</v>
      </c>
      <c r="M167" s="15">
        <v>8.0</v>
      </c>
      <c r="N167" s="15" t="s">
        <v>13973</v>
      </c>
      <c r="O167" s="15">
        <v>2.0</v>
      </c>
      <c r="P167" s="15" t="s">
        <v>13351</v>
      </c>
      <c r="Q167" s="29">
        <f t="array" ref="Q167">SUMPRODUCT(--(IFERROR(XLOOKUP({"P1C2.7.1","P1C2.7.2","P1C2.7.3","P1C4.1.1","P1C4.4.1","P1C4.5.1","P1C4.6.1","P1C4.8.5"}, '2_Capability_Map'!$C$2:$C$200, '2_Capability_Map'!$M$2:$M$200, "Active"), "Active")="Active"))</f>
        <v>8</v>
      </c>
      <c r="R167" s="29" t="str">
        <f t="shared" si="1"/>
        <v>Active</v>
      </c>
    </row>
    <row r="168" ht="79.5" customHeight="1">
      <c r="A168" s="14" t="s">
        <v>14067</v>
      </c>
      <c r="B168" s="14" t="s">
        <v>13341</v>
      </c>
      <c r="C168" s="14" t="s">
        <v>13342</v>
      </c>
      <c r="D168" s="14" t="s">
        <v>14057</v>
      </c>
      <c r="E168" s="14" t="s">
        <v>14058</v>
      </c>
      <c r="F168" s="14" t="s">
        <v>13989</v>
      </c>
      <c r="G168" s="14" t="s">
        <v>13768</v>
      </c>
      <c r="H168" s="14">
        <v>2.0</v>
      </c>
      <c r="I168" s="14" t="s">
        <v>1493</v>
      </c>
      <c r="J168" s="14" t="s">
        <v>14068</v>
      </c>
      <c r="K168" s="14" t="s">
        <v>14069</v>
      </c>
      <c r="L168" s="14" t="s">
        <v>13771</v>
      </c>
      <c r="M168" s="14">
        <v>9.0</v>
      </c>
      <c r="N168" s="14" t="s">
        <v>13772</v>
      </c>
      <c r="O168" s="14">
        <v>1.0</v>
      </c>
      <c r="P168" s="14" t="s">
        <v>13351</v>
      </c>
      <c r="Q168" s="29">
        <f t="array" ref="Q168">SUMPRODUCT(--(IFERROR(XLOOKUP({"P1C3.1.1","P1C3.2.4","P1C3.3.1","P1C3.4.1","P1C4.1.1","P1C4.4.1","P1C4.5.1","P1C4.6.1","P1C4.8.5"}, '2_Capability_Map'!$C$2:$C$200, '2_Capability_Map'!$M$2:$M$200, "Active"), "Active")="Active"))</f>
        <v>9</v>
      </c>
      <c r="R168" s="29" t="str">
        <f t="shared" si="1"/>
        <v>Active</v>
      </c>
    </row>
    <row r="169" ht="79.5" customHeight="1">
      <c r="A169" s="15" t="s">
        <v>14070</v>
      </c>
      <c r="B169" s="15" t="s">
        <v>13341</v>
      </c>
      <c r="C169" s="15" t="s">
        <v>13342</v>
      </c>
      <c r="D169" s="15" t="s">
        <v>14057</v>
      </c>
      <c r="E169" s="15" t="s">
        <v>14058</v>
      </c>
      <c r="F169" s="15" t="s">
        <v>13989</v>
      </c>
      <c r="G169" s="15" t="s">
        <v>14071</v>
      </c>
      <c r="H169" s="15">
        <v>3.0</v>
      </c>
      <c r="I169" s="15" t="s">
        <v>1493</v>
      </c>
      <c r="J169" s="15" t="s">
        <v>14072</v>
      </c>
      <c r="K169" s="15" t="s">
        <v>14073</v>
      </c>
      <c r="L169" s="15" t="s">
        <v>14074</v>
      </c>
      <c r="M169" s="15">
        <v>12.0</v>
      </c>
      <c r="N169" s="15" t="s">
        <v>14075</v>
      </c>
      <c r="O169" s="15">
        <v>3.0</v>
      </c>
      <c r="P169" s="15" t="s">
        <v>13351</v>
      </c>
      <c r="Q169" s="29">
        <f t="array" ref="Q169">SUMPRODUCT(--(IFERROR(XLOOKUP({"P1C2.1.1","P1C2.1.4","P1C2.1.5","P1C2.7.1","P1C2.7.2","P1C2.7.3","P1C2.8.1","P1C4.1.1","P1C4.4.1","P1C4.5.1","P1C4.6.1","P1C4.8.5"}, '2_Capability_Map'!$C$2:$C$200, '2_Capability_Map'!$M$2:$M$200, "Active"), "Active")="Active"))</f>
        <v>12</v>
      </c>
      <c r="R169" s="29" t="str">
        <f t="shared" si="1"/>
        <v>Active</v>
      </c>
    </row>
    <row r="170" ht="79.5" customHeight="1">
      <c r="A170" s="14" t="s">
        <v>14076</v>
      </c>
      <c r="B170" s="14" t="s">
        <v>13341</v>
      </c>
      <c r="C170" s="14" t="s">
        <v>13342</v>
      </c>
      <c r="D170" s="14" t="s">
        <v>14077</v>
      </c>
      <c r="E170" s="14" t="s">
        <v>14078</v>
      </c>
      <c r="F170" s="14" t="s">
        <v>13989</v>
      </c>
      <c r="G170" s="14" t="s">
        <v>13977</v>
      </c>
      <c r="H170" s="14">
        <v>2.0</v>
      </c>
      <c r="I170" s="14" t="s">
        <v>1493</v>
      </c>
      <c r="J170" s="14" t="s">
        <v>14079</v>
      </c>
      <c r="K170" s="14" t="s">
        <v>14080</v>
      </c>
      <c r="L170" s="14" t="s">
        <v>13980</v>
      </c>
      <c r="M170" s="14">
        <v>8.0</v>
      </c>
      <c r="N170" s="14" t="s">
        <v>13973</v>
      </c>
      <c r="O170" s="14">
        <v>2.0</v>
      </c>
      <c r="P170" s="14" t="s">
        <v>13351</v>
      </c>
      <c r="Q170" s="29">
        <f t="array" ref="Q170">SUMPRODUCT(--(IFERROR(XLOOKUP({"P1C2.7.1","P1C2.7.2","P1C2.7.3","P1C4.1.1","P1C4.4.1","P1C4.5.1","P1C4.6.1","P1C4.8.5"}, '2_Capability_Map'!$C$2:$C$200, '2_Capability_Map'!$M$2:$M$200, "Active"), "Active")="Active"))</f>
        <v>8</v>
      </c>
      <c r="R170" s="29" t="str">
        <f t="shared" si="1"/>
        <v>Active</v>
      </c>
    </row>
    <row r="171" ht="79.5" customHeight="1">
      <c r="A171" s="15" t="s">
        <v>14081</v>
      </c>
      <c r="B171" s="15" t="s">
        <v>13341</v>
      </c>
      <c r="C171" s="15" t="s">
        <v>13342</v>
      </c>
      <c r="D171" s="15" t="s">
        <v>14077</v>
      </c>
      <c r="E171" s="15" t="s">
        <v>14078</v>
      </c>
      <c r="F171" s="15" t="s">
        <v>13989</v>
      </c>
      <c r="G171" s="15" t="s">
        <v>13899</v>
      </c>
      <c r="H171" s="15">
        <v>2.0</v>
      </c>
      <c r="I171" s="15" t="s">
        <v>1493</v>
      </c>
      <c r="J171" s="15" t="s">
        <v>14082</v>
      </c>
      <c r="K171" s="15" t="s">
        <v>14083</v>
      </c>
      <c r="L171" s="15" t="s">
        <v>13902</v>
      </c>
      <c r="M171" s="15">
        <v>8.0</v>
      </c>
      <c r="N171" s="15" t="s">
        <v>13772</v>
      </c>
      <c r="O171" s="15">
        <v>1.0</v>
      </c>
      <c r="P171" s="15" t="s">
        <v>13351</v>
      </c>
      <c r="Q171" s="29">
        <f t="array" ref="Q171">SUMPRODUCT(--(IFERROR(XLOOKUP({"P1C1.6.1","P1C1.6.2","P1C1.6.5","P1C4.1.1","P1C4.4.1","P1C4.5.1","P1C4.6.1","P1C4.8.5"}, '2_Capability_Map'!$C$2:$C$200, '2_Capability_Map'!$M$2:$M$200, "Active"), "Active")="Active"))</f>
        <v>8</v>
      </c>
      <c r="R171" s="29" t="str">
        <f t="shared" si="1"/>
        <v>Active</v>
      </c>
    </row>
    <row r="172" ht="79.5" customHeight="1">
      <c r="A172" s="14" t="s">
        <v>14084</v>
      </c>
      <c r="B172" s="14" t="s">
        <v>13341</v>
      </c>
      <c r="C172" s="14" t="s">
        <v>13342</v>
      </c>
      <c r="D172" s="14" t="s">
        <v>14077</v>
      </c>
      <c r="E172" s="14" t="s">
        <v>14078</v>
      </c>
      <c r="F172" s="14" t="s">
        <v>13989</v>
      </c>
      <c r="G172" s="14" t="s">
        <v>14085</v>
      </c>
      <c r="H172" s="14">
        <v>2.0</v>
      </c>
      <c r="I172" s="14" t="s">
        <v>1493</v>
      </c>
      <c r="J172" s="14" t="s">
        <v>14086</v>
      </c>
      <c r="K172" s="14" t="s">
        <v>14087</v>
      </c>
      <c r="L172" s="14" t="s">
        <v>14088</v>
      </c>
      <c r="M172" s="14">
        <v>10.0</v>
      </c>
      <c r="N172" s="14" t="s">
        <v>13852</v>
      </c>
      <c r="O172" s="14">
        <v>4.0</v>
      </c>
      <c r="P172" s="14" t="s">
        <v>13351</v>
      </c>
      <c r="Q172" s="29">
        <f t="array" ref="Q172">SUMPRODUCT(--(IFERROR(XLOOKUP({"P1C2.5.1","P1C2.5.2","P1C2.5.3","P1C2.5.4","P1C2.5.5","P1C4.1.1","P1C4.4.1","P1C4.5.1","P1C4.6.1","P1C4.8.5"}, '2_Capability_Map'!$C$2:$C$200, '2_Capability_Map'!$M$2:$M$200, "Active"), "Active")="Active"))</f>
        <v>10</v>
      </c>
      <c r="R172" s="29" t="str">
        <f t="shared" si="1"/>
        <v>Active</v>
      </c>
    </row>
    <row r="173" ht="79.5" customHeight="1">
      <c r="A173" s="15" t="s">
        <v>14089</v>
      </c>
      <c r="B173" s="15" t="s">
        <v>13341</v>
      </c>
      <c r="C173" s="15" t="s">
        <v>13342</v>
      </c>
      <c r="D173" s="15" t="s">
        <v>14077</v>
      </c>
      <c r="E173" s="15" t="s">
        <v>14078</v>
      </c>
      <c r="F173" s="15" t="s">
        <v>13989</v>
      </c>
      <c r="G173" s="15" t="s">
        <v>13768</v>
      </c>
      <c r="H173" s="15">
        <v>2.0</v>
      </c>
      <c r="I173" s="15" t="s">
        <v>1493</v>
      </c>
      <c r="J173" s="15" t="s">
        <v>14090</v>
      </c>
      <c r="K173" s="15" t="s">
        <v>14091</v>
      </c>
      <c r="L173" s="15" t="s">
        <v>13771</v>
      </c>
      <c r="M173" s="15">
        <v>9.0</v>
      </c>
      <c r="N173" s="15" t="s">
        <v>13772</v>
      </c>
      <c r="O173" s="15">
        <v>1.0</v>
      </c>
      <c r="P173" s="15" t="s">
        <v>13351</v>
      </c>
      <c r="Q173" s="29">
        <f t="array" ref="Q173">SUMPRODUCT(--(IFERROR(XLOOKUP({"P1C3.1.1","P1C3.2.4","P1C3.3.1","P1C3.4.1","P1C4.1.1","P1C4.4.1","P1C4.5.1","P1C4.6.1","P1C4.8.5"}, '2_Capability_Map'!$C$2:$C$200, '2_Capability_Map'!$M$2:$M$200, "Active"), "Active")="Active"))</f>
        <v>9</v>
      </c>
      <c r="R173" s="29" t="str">
        <f t="shared" si="1"/>
        <v>Active</v>
      </c>
    </row>
    <row r="174" ht="79.5" customHeight="1">
      <c r="A174" s="14" t="s">
        <v>14092</v>
      </c>
      <c r="B174" s="14" t="s">
        <v>13341</v>
      </c>
      <c r="C174" s="14" t="s">
        <v>13342</v>
      </c>
      <c r="D174" s="14" t="s">
        <v>14093</v>
      </c>
      <c r="E174" s="14" t="s">
        <v>14094</v>
      </c>
      <c r="F174" s="14" t="s">
        <v>14095</v>
      </c>
      <c r="G174" s="14" t="s">
        <v>13501</v>
      </c>
      <c r="H174" s="14">
        <v>2.0</v>
      </c>
      <c r="I174" s="14" t="s">
        <v>1493</v>
      </c>
      <c r="J174" s="14" t="s">
        <v>14096</v>
      </c>
      <c r="K174" s="14" t="s">
        <v>14097</v>
      </c>
      <c r="L174" s="14" t="s">
        <v>13504</v>
      </c>
      <c r="M174" s="14">
        <v>9.0</v>
      </c>
      <c r="N174" s="14" t="s">
        <v>13380</v>
      </c>
      <c r="O174" s="14">
        <v>4.0</v>
      </c>
      <c r="P174" s="14" t="s">
        <v>13351</v>
      </c>
      <c r="Q174" s="29">
        <f t="array" ref="Q174">SUMPRODUCT(--(IFERROR(XLOOKUP({"P1C2.1.1","P1C2.1.4","P1C2.1.5","P1C2.5.1","P1C2.5.2","P1C2.5.3","P1C2.5.4","P1C2.5.5","P1C2.8.1"}, '2_Capability_Map'!$C$2:$C$200, '2_Capability_Map'!$M$2:$M$200, "Active"), "Active")="Active"))</f>
        <v>9</v>
      </c>
      <c r="R174" s="29" t="str">
        <f t="shared" si="1"/>
        <v>Active</v>
      </c>
    </row>
    <row r="175" ht="79.5" customHeight="1">
      <c r="A175" s="15" t="s">
        <v>14098</v>
      </c>
      <c r="B175" s="15" t="s">
        <v>13341</v>
      </c>
      <c r="C175" s="15" t="s">
        <v>13342</v>
      </c>
      <c r="D175" s="15" t="s">
        <v>14093</v>
      </c>
      <c r="E175" s="15" t="s">
        <v>14094</v>
      </c>
      <c r="F175" s="15" t="s">
        <v>14095</v>
      </c>
      <c r="G175" s="15" t="s">
        <v>13501</v>
      </c>
      <c r="H175" s="15">
        <v>2.0</v>
      </c>
      <c r="I175" s="15" t="s">
        <v>1493</v>
      </c>
      <c r="J175" s="15" t="s">
        <v>14099</v>
      </c>
      <c r="K175" s="15" t="s">
        <v>14100</v>
      </c>
      <c r="L175" s="15" t="s">
        <v>13504</v>
      </c>
      <c r="M175" s="15">
        <v>9.0</v>
      </c>
      <c r="N175" s="15" t="s">
        <v>13380</v>
      </c>
      <c r="O175" s="15">
        <v>4.0</v>
      </c>
      <c r="P175" s="15" t="s">
        <v>13351</v>
      </c>
      <c r="Q175" s="29">
        <f t="array" ref="Q175">SUMPRODUCT(--(IFERROR(XLOOKUP({"P1C2.1.1","P1C2.1.4","P1C2.1.5","P1C2.5.1","P1C2.5.2","P1C2.5.3","P1C2.5.4","P1C2.5.5","P1C2.8.1"}, '2_Capability_Map'!$C$2:$C$200, '2_Capability_Map'!$M$2:$M$200, "Active"), "Active")="Active"))</f>
        <v>9</v>
      </c>
      <c r="R175" s="29" t="str">
        <f t="shared" si="1"/>
        <v>Active</v>
      </c>
    </row>
    <row r="176" ht="79.5" customHeight="1">
      <c r="A176" s="14" t="s">
        <v>14101</v>
      </c>
      <c r="B176" s="14" t="s">
        <v>13341</v>
      </c>
      <c r="C176" s="14" t="s">
        <v>13342</v>
      </c>
      <c r="D176" s="14" t="s">
        <v>14102</v>
      </c>
      <c r="E176" s="14" t="s">
        <v>14103</v>
      </c>
      <c r="F176" s="14" t="s">
        <v>14095</v>
      </c>
      <c r="G176" s="14" t="s">
        <v>13494</v>
      </c>
      <c r="H176" s="14">
        <v>3.0</v>
      </c>
      <c r="I176" s="14" t="s">
        <v>1493</v>
      </c>
      <c r="J176" s="14" t="s">
        <v>14104</v>
      </c>
      <c r="K176" s="14" t="s">
        <v>14105</v>
      </c>
      <c r="L176" s="14" t="s">
        <v>13497</v>
      </c>
      <c r="M176" s="14">
        <v>12.0</v>
      </c>
      <c r="N176" s="14" t="s">
        <v>13380</v>
      </c>
      <c r="O176" s="14">
        <v>4.0</v>
      </c>
      <c r="P176" s="14" t="s">
        <v>13351</v>
      </c>
      <c r="Q176" s="29">
        <f t="array" ref="Q176">SUMPRODUCT(--(IFERROR(XLOOKUP({"P1C2.1.1","P1C2.1.4","P1C2.1.5","P1C2.5.1","P1C2.5.2","P1C2.5.3","P1C2.5.4","P1C2.5.5","P1C2.7.1","P1C2.7.2","P1C2.7.3","P1C2.8.1"}, '2_Capability_Map'!$C$2:$C$200, '2_Capability_Map'!$M$2:$M$200, "Active"), "Active")="Active"))</f>
        <v>12</v>
      </c>
      <c r="R176" s="29" t="str">
        <f t="shared" si="1"/>
        <v>Active</v>
      </c>
    </row>
    <row r="177" ht="79.5" customHeight="1">
      <c r="A177" s="15" t="s">
        <v>14106</v>
      </c>
      <c r="B177" s="15" t="s">
        <v>13341</v>
      </c>
      <c r="C177" s="15" t="s">
        <v>13342</v>
      </c>
      <c r="D177" s="15" t="s">
        <v>14107</v>
      </c>
      <c r="E177" s="15" t="s">
        <v>14108</v>
      </c>
      <c r="F177" s="15" t="s">
        <v>14095</v>
      </c>
      <c r="G177" s="15" t="s">
        <v>13494</v>
      </c>
      <c r="H177" s="15">
        <v>3.0</v>
      </c>
      <c r="I177" s="15" t="s">
        <v>1493</v>
      </c>
      <c r="J177" s="15" t="s">
        <v>14109</v>
      </c>
      <c r="K177" s="15" t="s">
        <v>14110</v>
      </c>
      <c r="L177" s="15" t="s">
        <v>13497</v>
      </c>
      <c r="M177" s="15">
        <v>12.0</v>
      </c>
      <c r="N177" s="15" t="s">
        <v>13380</v>
      </c>
      <c r="O177" s="15">
        <v>4.0</v>
      </c>
      <c r="P177" s="15" t="s">
        <v>13351</v>
      </c>
      <c r="Q177" s="29">
        <f t="array" ref="Q177">SUMPRODUCT(--(IFERROR(XLOOKUP({"P1C2.1.1","P1C2.1.4","P1C2.1.5","P1C2.5.1","P1C2.5.2","P1C2.5.3","P1C2.5.4","P1C2.5.5","P1C2.7.1","P1C2.7.2","P1C2.7.3","P1C2.8.1"}, '2_Capability_Map'!$C$2:$C$200, '2_Capability_Map'!$M$2:$M$200, "Active"), "Active")="Active"))</f>
        <v>12</v>
      </c>
      <c r="R177" s="29" t="str">
        <f t="shared" si="1"/>
        <v>Active</v>
      </c>
    </row>
    <row r="178" ht="79.5" customHeight="1">
      <c r="A178" s="14" t="s">
        <v>14111</v>
      </c>
      <c r="B178" s="14" t="s">
        <v>13341</v>
      </c>
      <c r="C178" s="14" t="s">
        <v>13342</v>
      </c>
      <c r="D178" s="14" t="s">
        <v>14107</v>
      </c>
      <c r="E178" s="14" t="s">
        <v>14108</v>
      </c>
      <c r="F178" s="14" t="s">
        <v>14095</v>
      </c>
      <c r="G178" s="14" t="s">
        <v>13494</v>
      </c>
      <c r="H178" s="14">
        <v>3.0</v>
      </c>
      <c r="I178" s="14" t="s">
        <v>1493</v>
      </c>
      <c r="J178" s="14" t="s">
        <v>14112</v>
      </c>
      <c r="K178" s="14" t="s">
        <v>14113</v>
      </c>
      <c r="L178" s="14" t="s">
        <v>13497</v>
      </c>
      <c r="M178" s="14">
        <v>12.0</v>
      </c>
      <c r="N178" s="14" t="s">
        <v>13380</v>
      </c>
      <c r="O178" s="14">
        <v>4.0</v>
      </c>
      <c r="P178" s="14" t="s">
        <v>13351</v>
      </c>
      <c r="Q178" s="29">
        <f t="array" ref="Q178">SUMPRODUCT(--(IFERROR(XLOOKUP({"P1C2.1.1","P1C2.1.4","P1C2.1.5","P1C2.5.1","P1C2.5.2","P1C2.5.3","P1C2.5.4","P1C2.5.5","P1C2.7.1","P1C2.7.2","P1C2.7.3","P1C2.8.1"}, '2_Capability_Map'!$C$2:$C$200, '2_Capability_Map'!$M$2:$M$200, "Active"), "Active")="Active"))</f>
        <v>12</v>
      </c>
      <c r="R178" s="29" t="str">
        <f t="shared" si="1"/>
        <v>Active</v>
      </c>
    </row>
    <row r="179" ht="79.5" customHeight="1">
      <c r="A179" s="15" t="s">
        <v>14114</v>
      </c>
      <c r="B179" s="15" t="s">
        <v>13341</v>
      </c>
      <c r="C179" s="15" t="s">
        <v>13342</v>
      </c>
      <c r="D179" s="15" t="s">
        <v>14107</v>
      </c>
      <c r="E179" s="15" t="s">
        <v>14108</v>
      </c>
      <c r="F179" s="15" t="s">
        <v>14095</v>
      </c>
      <c r="G179" s="15" t="s">
        <v>13476</v>
      </c>
      <c r="H179" s="15">
        <v>2.0</v>
      </c>
      <c r="I179" s="15" t="s">
        <v>1493</v>
      </c>
      <c r="J179" s="15" t="s">
        <v>14115</v>
      </c>
      <c r="K179" s="15" t="s">
        <v>14116</v>
      </c>
      <c r="L179" s="15" t="s">
        <v>13479</v>
      </c>
      <c r="M179" s="15">
        <v>9.0</v>
      </c>
      <c r="N179" s="15" t="s">
        <v>13350</v>
      </c>
      <c r="O179" s="15">
        <v>2.0</v>
      </c>
      <c r="P179" s="15" t="s">
        <v>13351</v>
      </c>
      <c r="Q179" s="29">
        <f t="array" ref="Q179">SUMPRODUCT(--(IFERROR(XLOOKUP({"P1C1.1.1","P1C1.1.2","P1C1.1.3","P1C1.2.1","P1C1.5.1","P1C3.1.1","P1C3.2.4","P1C3.3.1","P1C3.4.1"}, '2_Capability_Map'!$C$2:$C$200, '2_Capability_Map'!$M$2:$M$200, "Active"), "Active")="Active"))</f>
        <v>9</v>
      </c>
      <c r="R179" s="29" t="str">
        <f t="shared" si="1"/>
        <v>Active</v>
      </c>
    </row>
    <row r="180" ht="79.5" customHeight="1">
      <c r="A180" s="14" t="s">
        <v>14117</v>
      </c>
      <c r="B180" s="14" t="s">
        <v>13341</v>
      </c>
      <c r="C180" s="14" t="s">
        <v>13342</v>
      </c>
      <c r="D180" s="14" t="s">
        <v>14118</v>
      </c>
      <c r="E180" s="14" t="s">
        <v>14119</v>
      </c>
      <c r="F180" s="14" t="s">
        <v>14095</v>
      </c>
      <c r="G180" s="14" t="s">
        <v>13523</v>
      </c>
      <c r="H180" s="14">
        <v>2.0</v>
      </c>
      <c r="I180" s="14" t="s">
        <v>1493</v>
      </c>
      <c r="J180" s="14" t="s">
        <v>14120</v>
      </c>
      <c r="K180" s="14" t="s">
        <v>14121</v>
      </c>
      <c r="L180" s="14" t="s">
        <v>13525</v>
      </c>
      <c r="M180" s="14">
        <v>7.0</v>
      </c>
      <c r="N180" s="14" t="s">
        <v>13526</v>
      </c>
      <c r="O180" s="14">
        <v>2.0</v>
      </c>
      <c r="P180" s="14" t="s">
        <v>13351</v>
      </c>
      <c r="Q180" s="29">
        <f t="array" ref="Q180">SUMPRODUCT(--(IFERROR(XLOOKUP({"P1C2.1.1","P1C2.1.4","P1C2.1.5","P1C2.7.1","P1C2.7.2","P1C2.7.3","P1C2.8.1"}, '2_Capability_Map'!$C$2:$C$200, '2_Capability_Map'!$M$2:$M$200, "Active"), "Active")="Active"))</f>
        <v>7</v>
      </c>
      <c r="R180" s="29" t="str">
        <f t="shared" si="1"/>
        <v>Active</v>
      </c>
    </row>
    <row r="181" ht="79.5" customHeight="1">
      <c r="A181" s="15" t="s">
        <v>14122</v>
      </c>
      <c r="B181" s="15" t="s">
        <v>13341</v>
      </c>
      <c r="C181" s="15" t="s">
        <v>13342</v>
      </c>
      <c r="D181" s="15" t="s">
        <v>14123</v>
      </c>
      <c r="E181" s="15" t="s">
        <v>14124</v>
      </c>
      <c r="F181" s="15" t="s">
        <v>14095</v>
      </c>
      <c r="G181" s="15" t="s">
        <v>13501</v>
      </c>
      <c r="H181" s="15">
        <v>2.0</v>
      </c>
      <c r="I181" s="15" t="s">
        <v>1493</v>
      </c>
      <c r="J181" s="15" t="s">
        <v>14125</v>
      </c>
      <c r="K181" s="15" t="s">
        <v>14126</v>
      </c>
      <c r="L181" s="15" t="s">
        <v>13504</v>
      </c>
      <c r="M181" s="15">
        <v>9.0</v>
      </c>
      <c r="N181" s="15" t="s">
        <v>13380</v>
      </c>
      <c r="O181" s="15">
        <v>4.0</v>
      </c>
      <c r="P181" s="15" t="s">
        <v>13351</v>
      </c>
      <c r="Q181" s="29">
        <f t="array" ref="Q181">SUMPRODUCT(--(IFERROR(XLOOKUP({"P1C2.1.1","P1C2.1.4","P1C2.1.5","P1C2.5.1","P1C2.5.2","P1C2.5.3","P1C2.5.4","P1C2.5.5","P1C2.8.1"}, '2_Capability_Map'!$C$2:$C$200, '2_Capability_Map'!$M$2:$M$200, "Active"), "Active")="Active"))</f>
        <v>9</v>
      </c>
      <c r="R181" s="29" t="str">
        <f t="shared" si="1"/>
        <v>Active</v>
      </c>
    </row>
    <row r="182" ht="79.5" customHeight="1">
      <c r="A182" s="14" t="s">
        <v>14127</v>
      </c>
      <c r="B182" s="14" t="s">
        <v>13341</v>
      </c>
      <c r="C182" s="14" t="s">
        <v>13342</v>
      </c>
      <c r="D182" s="14" t="s">
        <v>14128</v>
      </c>
      <c r="E182" s="14" t="s">
        <v>14129</v>
      </c>
      <c r="F182" s="14" t="s">
        <v>14130</v>
      </c>
      <c r="G182" s="14" t="s">
        <v>13515</v>
      </c>
      <c r="H182" s="14">
        <v>2.0</v>
      </c>
      <c r="I182" s="14" t="s">
        <v>1493</v>
      </c>
      <c r="J182" s="14" t="s">
        <v>14131</v>
      </c>
      <c r="K182" s="14" t="s">
        <v>14132</v>
      </c>
      <c r="L182" s="14" t="s">
        <v>13518</v>
      </c>
      <c r="M182" s="14">
        <v>8.0</v>
      </c>
      <c r="N182" s="14" t="s">
        <v>13365</v>
      </c>
      <c r="O182" s="14">
        <v>3.0</v>
      </c>
      <c r="P182" s="14" t="s">
        <v>13351</v>
      </c>
      <c r="Q182" s="29">
        <f t="array" ref="Q182">SUMPRODUCT(--(IFERROR(XLOOKUP({"P1C2.5.1","P1C2.5.2","P1C2.5.3","P1C2.5.4","P1C2.5.5","P1C2.7.1","P1C2.7.2","P1C2.7.3"}, '2_Capability_Map'!$C$2:$C$200, '2_Capability_Map'!$M$2:$M$200, "Active"), "Active")="Active"))</f>
        <v>8</v>
      </c>
      <c r="R182" s="29" t="str">
        <f t="shared" si="1"/>
        <v>Active</v>
      </c>
    </row>
    <row r="183" ht="79.5" customHeight="1">
      <c r="A183" s="15" t="s">
        <v>14133</v>
      </c>
      <c r="B183" s="15" t="s">
        <v>13341</v>
      </c>
      <c r="C183" s="15" t="s">
        <v>13342</v>
      </c>
      <c r="D183" s="15" t="s">
        <v>14134</v>
      </c>
      <c r="E183" s="15" t="s">
        <v>14135</v>
      </c>
      <c r="F183" s="15" t="s">
        <v>14130</v>
      </c>
      <c r="G183" s="15" t="s">
        <v>13523</v>
      </c>
      <c r="H183" s="15">
        <v>2.0</v>
      </c>
      <c r="I183" s="15" t="s">
        <v>1493</v>
      </c>
      <c r="J183" s="15" t="s">
        <v>14136</v>
      </c>
      <c r="K183" s="15" t="s">
        <v>14137</v>
      </c>
      <c r="L183" s="15" t="s">
        <v>13525</v>
      </c>
      <c r="M183" s="15">
        <v>7.0</v>
      </c>
      <c r="N183" s="15" t="s">
        <v>13526</v>
      </c>
      <c r="O183" s="15">
        <v>2.0</v>
      </c>
      <c r="P183" s="15" t="s">
        <v>13351</v>
      </c>
      <c r="Q183" s="29">
        <f t="array" ref="Q183">SUMPRODUCT(--(IFERROR(XLOOKUP({"P1C2.1.1","P1C2.1.4","P1C2.1.5","P1C2.7.1","P1C2.7.2","P1C2.7.3","P1C2.8.1"}, '2_Capability_Map'!$C$2:$C$200, '2_Capability_Map'!$M$2:$M$200, "Active"), "Active")="Active"))</f>
        <v>7</v>
      </c>
      <c r="R183" s="29" t="str">
        <f t="shared" si="1"/>
        <v>Active</v>
      </c>
    </row>
    <row r="184" ht="79.5" customHeight="1">
      <c r="A184" s="14" t="s">
        <v>14138</v>
      </c>
      <c r="B184" s="14" t="s">
        <v>13341</v>
      </c>
      <c r="C184" s="14" t="s">
        <v>13342</v>
      </c>
      <c r="D184" s="14" t="s">
        <v>14134</v>
      </c>
      <c r="E184" s="14" t="s">
        <v>14135</v>
      </c>
      <c r="F184" s="14" t="s">
        <v>14130</v>
      </c>
      <c r="G184" s="14" t="s">
        <v>14139</v>
      </c>
      <c r="H184" s="14">
        <v>3.0</v>
      </c>
      <c r="I184" s="14" t="s">
        <v>1493</v>
      </c>
      <c r="J184" s="14" t="s">
        <v>14140</v>
      </c>
      <c r="K184" s="14" t="s">
        <v>14141</v>
      </c>
      <c r="L184" s="14" t="s">
        <v>14142</v>
      </c>
      <c r="M184" s="14">
        <v>11.0</v>
      </c>
      <c r="N184" s="14" t="s">
        <v>13526</v>
      </c>
      <c r="O184" s="14">
        <v>2.0</v>
      </c>
      <c r="P184" s="14" t="s">
        <v>13351</v>
      </c>
      <c r="Q184" s="29">
        <f t="array" ref="Q184">SUMPRODUCT(--(IFERROR(XLOOKUP({"P1C2.1.1","P1C2.1.4","P1C2.1.5","P1C2.7.1","P1C2.7.2","P1C2.7.3","P1C2.8.1","P1C3.1.1","P1C3.2.4","P1C3.3.1","P1C3.4.1"}, '2_Capability_Map'!$C$2:$C$200, '2_Capability_Map'!$M$2:$M$200, "Active"), "Active")="Active"))</f>
        <v>11</v>
      </c>
      <c r="R184" s="29" t="str">
        <f t="shared" si="1"/>
        <v>Active</v>
      </c>
    </row>
    <row r="185" ht="79.5" customHeight="1">
      <c r="A185" s="15" t="s">
        <v>14143</v>
      </c>
      <c r="B185" s="15" t="s">
        <v>13341</v>
      </c>
      <c r="C185" s="15" t="s">
        <v>13342</v>
      </c>
      <c r="D185" s="15" t="s">
        <v>14144</v>
      </c>
      <c r="E185" s="15" t="s">
        <v>14145</v>
      </c>
      <c r="F185" s="15" t="s">
        <v>14146</v>
      </c>
      <c r="G185" s="15" t="s">
        <v>13515</v>
      </c>
      <c r="H185" s="15">
        <v>2.0</v>
      </c>
      <c r="I185" s="15" t="s">
        <v>1493</v>
      </c>
      <c r="J185" s="15" t="s">
        <v>14147</v>
      </c>
      <c r="K185" s="15" t="s">
        <v>14148</v>
      </c>
      <c r="L185" s="15" t="s">
        <v>13518</v>
      </c>
      <c r="M185" s="15">
        <v>8.0</v>
      </c>
      <c r="N185" s="15" t="s">
        <v>13365</v>
      </c>
      <c r="O185" s="15">
        <v>3.0</v>
      </c>
      <c r="P185" s="15" t="s">
        <v>13351</v>
      </c>
      <c r="Q185" s="29">
        <f t="array" ref="Q185">SUMPRODUCT(--(IFERROR(XLOOKUP({"P1C2.5.1","P1C2.5.2","P1C2.5.3","P1C2.5.4","P1C2.5.5","P1C2.7.1","P1C2.7.2","P1C2.7.3"}, '2_Capability_Map'!$C$2:$C$200, '2_Capability_Map'!$M$2:$M$200, "Active"), "Active")="Active"))</f>
        <v>8</v>
      </c>
      <c r="R185" s="29" t="str">
        <f t="shared" si="1"/>
        <v>Active</v>
      </c>
    </row>
    <row r="186" ht="79.5" customHeight="1">
      <c r="A186" s="14" t="s">
        <v>14149</v>
      </c>
      <c r="B186" s="14" t="s">
        <v>13341</v>
      </c>
      <c r="C186" s="14" t="s">
        <v>13342</v>
      </c>
      <c r="D186" s="14" t="s">
        <v>14150</v>
      </c>
      <c r="E186" s="14" t="s">
        <v>14151</v>
      </c>
      <c r="F186" s="14" t="s">
        <v>14146</v>
      </c>
      <c r="G186" s="14" t="s">
        <v>13523</v>
      </c>
      <c r="H186" s="14">
        <v>2.0</v>
      </c>
      <c r="I186" s="14" t="s">
        <v>1493</v>
      </c>
      <c r="J186" s="14" t="s">
        <v>14152</v>
      </c>
      <c r="K186" s="14" t="s">
        <v>14153</v>
      </c>
      <c r="L186" s="14" t="s">
        <v>13525</v>
      </c>
      <c r="M186" s="14">
        <v>7.0</v>
      </c>
      <c r="N186" s="14" t="s">
        <v>13526</v>
      </c>
      <c r="O186" s="14">
        <v>2.0</v>
      </c>
      <c r="P186" s="14" t="s">
        <v>13351</v>
      </c>
      <c r="Q186" s="29">
        <f t="array" ref="Q186">SUMPRODUCT(--(IFERROR(XLOOKUP({"P1C2.1.1","P1C2.1.4","P1C2.1.5","P1C2.7.1","P1C2.7.2","P1C2.7.3","P1C2.8.1"}, '2_Capability_Map'!$C$2:$C$200, '2_Capability_Map'!$M$2:$M$200, "Active"), "Active")="Active"))</f>
        <v>7</v>
      </c>
      <c r="R186" s="29" t="str">
        <f t="shared" si="1"/>
        <v>Active</v>
      </c>
    </row>
    <row r="187" ht="79.5" customHeight="1">
      <c r="A187" s="15" t="s">
        <v>14154</v>
      </c>
      <c r="B187" s="15" t="s">
        <v>13341</v>
      </c>
      <c r="C187" s="15" t="s">
        <v>13342</v>
      </c>
      <c r="D187" s="15" t="s">
        <v>14155</v>
      </c>
      <c r="E187" s="15" t="s">
        <v>14156</v>
      </c>
      <c r="F187" s="15" t="s">
        <v>14157</v>
      </c>
      <c r="G187" s="15" t="s">
        <v>13415</v>
      </c>
      <c r="H187" s="15">
        <v>2.0</v>
      </c>
      <c r="I187" s="15" t="s">
        <v>1493</v>
      </c>
      <c r="J187" s="15" t="s">
        <v>14158</v>
      </c>
      <c r="K187" s="15" t="s">
        <v>14159</v>
      </c>
      <c r="L187" s="15" t="s">
        <v>13418</v>
      </c>
      <c r="M187" s="15">
        <v>10.0</v>
      </c>
      <c r="N187" s="15" t="s">
        <v>13419</v>
      </c>
      <c r="O187" s="15">
        <v>3.0</v>
      </c>
      <c r="P187" s="15" t="s">
        <v>13351</v>
      </c>
      <c r="Q187" s="29">
        <f t="array" ref="Q187">SUMPRODUCT(--(IFERROR(XLOOKUP({"P1C1.1.1","P1C1.1.2","P1C1.1.3","P1C1.2.1","P1C1.5.1","P1C4.1.1","P1C4.4.1","P1C4.5.1","P1C4.6.1","P1C4.8.5"}, '2_Capability_Map'!$C$2:$C$200, '2_Capability_Map'!$M$2:$M$200, "Active"), "Active")="Active"))</f>
        <v>10</v>
      </c>
      <c r="R187" s="29" t="str">
        <f t="shared" si="1"/>
        <v>Active</v>
      </c>
    </row>
    <row r="188" ht="79.5" customHeight="1">
      <c r="A188" s="14" t="s">
        <v>14160</v>
      </c>
      <c r="B188" s="14" t="s">
        <v>13341</v>
      </c>
      <c r="C188" s="14" t="s">
        <v>13342</v>
      </c>
      <c r="D188" s="14" t="s">
        <v>14161</v>
      </c>
      <c r="E188" s="14" t="s">
        <v>14162</v>
      </c>
      <c r="F188" s="14" t="s">
        <v>14157</v>
      </c>
      <c r="G188" s="14" t="s">
        <v>13899</v>
      </c>
      <c r="H188" s="14">
        <v>2.0</v>
      </c>
      <c r="I188" s="14" t="s">
        <v>1493</v>
      </c>
      <c r="J188" s="14" t="s">
        <v>14163</v>
      </c>
      <c r="K188" s="14" t="s">
        <v>14164</v>
      </c>
      <c r="L188" s="14" t="s">
        <v>13902</v>
      </c>
      <c r="M188" s="14">
        <v>8.0</v>
      </c>
      <c r="N188" s="14" t="s">
        <v>13772</v>
      </c>
      <c r="O188" s="14">
        <v>1.0</v>
      </c>
      <c r="P188" s="14" t="s">
        <v>13351</v>
      </c>
      <c r="Q188" s="29">
        <f t="array" ref="Q188">SUMPRODUCT(--(IFERROR(XLOOKUP({"P1C1.6.1","P1C1.6.2","P1C1.6.5","P1C4.1.1","P1C4.4.1","P1C4.5.1","P1C4.6.1","P1C4.8.5"}, '2_Capability_Map'!$C$2:$C$200, '2_Capability_Map'!$M$2:$M$200, "Active"), "Active")="Active"))</f>
        <v>8</v>
      </c>
      <c r="R188" s="29" t="str">
        <f t="shared" si="1"/>
        <v>Active</v>
      </c>
    </row>
    <row r="189" ht="79.5" customHeight="1">
      <c r="A189" s="15" t="s">
        <v>14165</v>
      </c>
      <c r="B189" s="15" t="s">
        <v>13341</v>
      </c>
      <c r="C189" s="15" t="s">
        <v>13342</v>
      </c>
      <c r="D189" s="15" t="s">
        <v>14161</v>
      </c>
      <c r="E189" s="15" t="s">
        <v>14162</v>
      </c>
      <c r="F189" s="15" t="s">
        <v>14157</v>
      </c>
      <c r="G189" s="15" t="s">
        <v>14085</v>
      </c>
      <c r="H189" s="15">
        <v>2.0</v>
      </c>
      <c r="I189" s="15" t="s">
        <v>1493</v>
      </c>
      <c r="J189" s="15" t="s">
        <v>14166</v>
      </c>
      <c r="K189" s="15" t="s">
        <v>14167</v>
      </c>
      <c r="L189" s="15" t="s">
        <v>14088</v>
      </c>
      <c r="M189" s="15">
        <v>10.0</v>
      </c>
      <c r="N189" s="15" t="s">
        <v>13852</v>
      </c>
      <c r="O189" s="15">
        <v>4.0</v>
      </c>
      <c r="P189" s="15" t="s">
        <v>13351</v>
      </c>
      <c r="Q189" s="29">
        <f t="array" ref="Q189">SUMPRODUCT(--(IFERROR(XLOOKUP({"P1C2.5.1","P1C2.5.2","P1C2.5.3","P1C2.5.4","P1C2.5.5","P1C4.1.1","P1C4.4.1","P1C4.5.1","P1C4.6.1","P1C4.8.5"}, '2_Capability_Map'!$C$2:$C$200, '2_Capability_Map'!$M$2:$M$200, "Active"), "Active")="Active"))</f>
        <v>10</v>
      </c>
      <c r="R189" s="29" t="str">
        <f t="shared" si="1"/>
        <v>Active</v>
      </c>
    </row>
    <row r="190" ht="79.5" customHeight="1">
      <c r="A190" s="14" t="s">
        <v>14168</v>
      </c>
      <c r="B190" s="14" t="s">
        <v>13341</v>
      </c>
      <c r="C190" s="14" t="s">
        <v>13342</v>
      </c>
      <c r="D190" s="14" t="s">
        <v>14169</v>
      </c>
      <c r="E190" s="14" t="s">
        <v>14170</v>
      </c>
      <c r="F190" s="14" t="s">
        <v>14157</v>
      </c>
      <c r="G190" s="14" t="s">
        <v>13415</v>
      </c>
      <c r="H190" s="14">
        <v>2.0</v>
      </c>
      <c r="I190" s="14" t="s">
        <v>1493</v>
      </c>
      <c r="J190" s="14" t="s">
        <v>14171</v>
      </c>
      <c r="K190" s="14" t="s">
        <v>14172</v>
      </c>
      <c r="L190" s="14" t="s">
        <v>13418</v>
      </c>
      <c r="M190" s="14">
        <v>10.0</v>
      </c>
      <c r="N190" s="14" t="s">
        <v>13419</v>
      </c>
      <c r="O190" s="14">
        <v>3.0</v>
      </c>
      <c r="P190" s="14" t="s">
        <v>13351</v>
      </c>
      <c r="Q190" s="29">
        <f t="array" ref="Q190">SUMPRODUCT(--(IFERROR(XLOOKUP({"P1C1.1.1","P1C1.1.2","P1C1.1.3","P1C1.2.1","P1C1.5.1","P1C4.1.1","P1C4.4.1","P1C4.5.1","P1C4.6.1","P1C4.8.5"}, '2_Capability_Map'!$C$2:$C$200, '2_Capability_Map'!$M$2:$M$200, "Active"), "Active")="Active"))</f>
        <v>10</v>
      </c>
      <c r="R190" s="29" t="str">
        <f t="shared" si="1"/>
        <v>Active</v>
      </c>
    </row>
    <row r="191" ht="79.5" customHeight="1">
      <c r="A191" s="15" t="s">
        <v>14173</v>
      </c>
      <c r="B191" s="15" t="s">
        <v>13341</v>
      </c>
      <c r="C191" s="15" t="s">
        <v>13342</v>
      </c>
      <c r="D191" s="15" t="s">
        <v>14174</v>
      </c>
      <c r="E191" s="15" t="s">
        <v>14175</v>
      </c>
      <c r="F191" s="15" t="s">
        <v>14176</v>
      </c>
      <c r="G191" s="15" t="s">
        <v>13977</v>
      </c>
      <c r="H191" s="15">
        <v>2.0</v>
      </c>
      <c r="I191" s="15" t="s">
        <v>1493</v>
      </c>
      <c r="J191" s="15" t="s">
        <v>14177</v>
      </c>
      <c r="K191" s="15" t="s">
        <v>14178</v>
      </c>
      <c r="L191" s="15" t="s">
        <v>13980</v>
      </c>
      <c r="M191" s="15">
        <v>8.0</v>
      </c>
      <c r="N191" s="15" t="s">
        <v>13973</v>
      </c>
      <c r="O191" s="15">
        <v>2.0</v>
      </c>
      <c r="P191" s="15" t="s">
        <v>13351</v>
      </c>
      <c r="Q191" s="29">
        <f t="array" ref="Q191">SUMPRODUCT(--(IFERROR(XLOOKUP({"P1C2.7.1","P1C2.7.2","P1C2.7.3","P1C4.1.1","P1C4.4.1","P1C4.5.1","P1C4.6.1","P1C4.8.5"}, '2_Capability_Map'!$C$2:$C$200, '2_Capability_Map'!$M$2:$M$200, "Active"), "Active")="Active"))</f>
        <v>8</v>
      </c>
      <c r="R191" s="29" t="str">
        <f t="shared" si="1"/>
        <v>Active</v>
      </c>
    </row>
    <row r="192" ht="79.5" customHeight="1">
      <c r="A192" s="14" t="s">
        <v>14179</v>
      </c>
      <c r="B192" s="14" t="s">
        <v>14180</v>
      </c>
      <c r="C192" s="14" t="s">
        <v>14181</v>
      </c>
      <c r="D192" s="14" t="s">
        <v>14182</v>
      </c>
      <c r="E192" s="14" t="s">
        <v>14183</v>
      </c>
      <c r="F192" s="14" t="s">
        <v>14184</v>
      </c>
      <c r="G192" s="14" t="s">
        <v>13353</v>
      </c>
      <c r="H192" s="14">
        <v>2.0</v>
      </c>
      <c r="I192" s="14" t="s">
        <v>1493</v>
      </c>
      <c r="J192" s="14" t="s">
        <v>14185</v>
      </c>
      <c r="K192" s="14" t="s">
        <v>14186</v>
      </c>
      <c r="L192" s="14" t="s">
        <v>13356</v>
      </c>
      <c r="M192" s="14">
        <v>9.0</v>
      </c>
      <c r="N192" s="14" t="s">
        <v>13357</v>
      </c>
      <c r="O192" s="14">
        <v>3.0</v>
      </c>
      <c r="P192" s="14" t="s">
        <v>13351</v>
      </c>
      <c r="Q192" s="29">
        <f t="array" ref="Q192">SUMPRODUCT(--(IFERROR(XLOOKUP({"P1C1.1.1","P1C1.1.2","P1C1.1.3","P1C1.2.1","P1C1.5.1","P1C2.1.1","P1C2.1.4","P1C2.1.5","P1C2.8.1"}, '2_Capability_Map'!$C$2:$C$200, '2_Capability_Map'!$M$2:$M$200, "Active"), "Active")="Active"))</f>
        <v>9</v>
      </c>
      <c r="R192" s="29" t="str">
        <f t="shared" si="1"/>
        <v>Active</v>
      </c>
    </row>
    <row r="193" ht="79.5" customHeight="1">
      <c r="A193" s="15" t="s">
        <v>14187</v>
      </c>
      <c r="B193" s="15" t="s">
        <v>14180</v>
      </c>
      <c r="C193" s="15" t="s">
        <v>14181</v>
      </c>
      <c r="D193" s="15" t="s">
        <v>14182</v>
      </c>
      <c r="E193" s="15" t="s">
        <v>14183</v>
      </c>
      <c r="F193" s="15" t="s">
        <v>14184</v>
      </c>
      <c r="G193" s="15" t="s">
        <v>13353</v>
      </c>
      <c r="H193" s="15">
        <v>2.0</v>
      </c>
      <c r="I193" s="15" t="s">
        <v>1493</v>
      </c>
      <c r="J193" s="15" t="s">
        <v>14188</v>
      </c>
      <c r="K193" s="15" t="s">
        <v>14189</v>
      </c>
      <c r="L193" s="15" t="s">
        <v>13356</v>
      </c>
      <c r="M193" s="15">
        <v>9.0</v>
      </c>
      <c r="N193" s="15" t="s">
        <v>13357</v>
      </c>
      <c r="O193" s="15">
        <v>3.0</v>
      </c>
      <c r="P193" s="15" t="s">
        <v>13351</v>
      </c>
      <c r="Q193" s="29">
        <f t="array" ref="Q193">SUMPRODUCT(--(IFERROR(XLOOKUP({"P1C1.1.1","P1C1.1.2","P1C1.1.3","P1C1.2.1","P1C1.5.1","P1C2.1.1","P1C2.1.4","P1C2.1.5","P1C2.8.1"}, '2_Capability_Map'!$C$2:$C$200, '2_Capability_Map'!$M$2:$M$200, "Active"), "Active")="Active"))</f>
        <v>9</v>
      </c>
      <c r="R193" s="29" t="str">
        <f t="shared" si="1"/>
        <v>Active</v>
      </c>
    </row>
    <row r="194" ht="79.5" customHeight="1">
      <c r="A194" s="14" t="s">
        <v>14190</v>
      </c>
      <c r="B194" s="14" t="s">
        <v>14180</v>
      </c>
      <c r="C194" s="14" t="s">
        <v>14181</v>
      </c>
      <c r="D194" s="14" t="s">
        <v>14182</v>
      </c>
      <c r="E194" s="14" t="s">
        <v>14183</v>
      </c>
      <c r="F194" s="14" t="s">
        <v>14184</v>
      </c>
      <c r="G194" s="14" t="s">
        <v>13376</v>
      </c>
      <c r="H194" s="14">
        <v>3.0</v>
      </c>
      <c r="I194" s="14" t="s">
        <v>1493</v>
      </c>
      <c r="J194" s="14" t="s">
        <v>14191</v>
      </c>
      <c r="K194" s="14" t="s">
        <v>14192</v>
      </c>
      <c r="L194" s="14" t="s">
        <v>13379</v>
      </c>
      <c r="M194" s="14">
        <v>12.0</v>
      </c>
      <c r="N194" s="14" t="s">
        <v>13380</v>
      </c>
      <c r="O194" s="14">
        <v>4.0</v>
      </c>
      <c r="P194" s="14" t="s">
        <v>13351</v>
      </c>
      <c r="Q194" s="29">
        <f t="array" ref="Q194">SUMPRODUCT(--(IFERROR(XLOOKUP({"P1C1.1.1","P1C1.1.2","P1C1.1.3","P1C1.2.1","P1C1.5.1","P1C2.1.1","P1C2.1.4","P1C2.1.5","P1C2.7.1","P1C2.7.2","P1C2.7.3","P1C2.8.1"}, '2_Capability_Map'!$C$2:$C$200, '2_Capability_Map'!$M$2:$M$200, "Active"), "Active")="Active"))</f>
        <v>12</v>
      </c>
      <c r="R194" s="29" t="str">
        <f t="shared" si="1"/>
        <v>Active</v>
      </c>
    </row>
    <row r="195" ht="79.5" customHeight="1">
      <c r="A195" s="15" t="s">
        <v>14193</v>
      </c>
      <c r="B195" s="15" t="s">
        <v>14180</v>
      </c>
      <c r="C195" s="15" t="s">
        <v>14181</v>
      </c>
      <c r="D195" s="15" t="s">
        <v>14182</v>
      </c>
      <c r="E195" s="15" t="s">
        <v>14183</v>
      </c>
      <c r="F195" s="15" t="s">
        <v>14184</v>
      </c>
      <c r="G195" s="15" t="s">
        <v>13353</v>
      </c>
      <c r="H195" s="15">
        <v>2.0</v>
      </c>
      <c r="I195" s="15" t="s">
        <v>1493</v>
      </c>
      <c r="J195" s="15" t="s">
        <v>14194</v>
      </c>
      <c r="K195" s="15" t="s">
        <v>14195</v>
      </c>
      <c r="L195" s="15" t="s">
        <v>13356</v>
      </c>
      <c r="M195" s="15">
        <v>9.0</v>
      </c>
      <c r="N195" s="15" t="s">
        <v>13357</v>
      </c>
      <c r="O195" s="15">
        <v>3.0</v>
      </c>
      <c r="P195" s="15" t="s">
        <v>13351</v>
      </c>
      <c r="Q195" s="29">
        <f t="array" ref="Q195">SUMPRODUCT(--(IFERROR(XLOOKUP({"P1C1.1.1","P1C1.1.2","P1C1.1.3","P1C1.2.1","P1C1.5.1","P1C2.1.1","P1C2.1.4","P1C2.1.5","P1C2.8.1"}, '2_Capability_Map'!$C$2:$C$200, '2_Capability_Map'!$M$2:$M$200, "Active"), "Active")="Active"))</f>
        <v>9</v>
      </c>
      <c r="R195" s="29" t="str">
        <f t="shared" si="1"/>
        <v>Active</v>
      </c>
    </row>
    <row r="196" ht="79.5" customHeight="1">
      <c r="A196" s="14" t="s">
        <v>14196</v>
      </c>
      <c r="B196" s="14" t="s">
        <v>14180</v>
      </c>
      <c r="C196" s="14" t="s">
        <v>14181</v>
      </c>
      <c r="D196" s="14" t="s">
        <v>14182</v>
      </c>
      <c r="E196" s="14" t="s">
        <v>14183</v>
      </c>
      <c r="F196" s="14" t="s">
        <v>14184</v>
      </c>
      <c r="G196" s="14" t="s">
        <v>14004</v>
      </c>
      <c r="H196" s="14">
        <v>3.0</v>
      </c>
      <c r="I196" s="14" t="s">
        <v>1493</v>
      </c>
      <c r="J196" s="14" t="s">
        <v>14197</v>
      </c>
      <c r="K196" s="14" t="s">
        <v>14198</v>
      </c>
      <c r="L196" s="14" t="s">
        <v>14007</v>
      </c>
      <c r="M196" s="14">
        <v>14.0</v>
      </c>
      <c r="N196" s="14" t="s">
        <v>14008</v>
      </c>
      <c r="O196" s="14">
        <v>4.0</v>
      </c>
      <c r="P196" s="14" t="s">
        <v>13351</v>
      </c>
      <c r="Q196" s="29">
        <f t="array" ref="Q196">SUMPRODUCT(--(IFERROR(XLOOKUP({"P1C1.1.1","P1C1.1.2","P1C1.1.3","P1C1.2.1","P1C1.5.1","P1C2.1.1","P1C2.1.4","P1C2.1.5","P1C2.8.1","P1C4.1.1","P1C4.4.1","P1C4.5.1","P1C4.6.1","P1C4.8.5"}, '2_Capability_Map'!$C$2:$C$200, '2_Capability_Map'!$M$2:$M$200, "Active"), "Active")="Active"))</f>
        <v>14</v>
      </c>
      <c r="R196" s="29" t="str">
        <f t="shared" si="1"/>
        <v>Active</v>
      </c>
    </row>
    <row r="197" ht="79.5" customHeight="1">
      <c r="A197" s="15" t="s">
        <v>14199</v>
      </c>
      <c r="B197" s="15" t="s">
        <v>14180</v>
      </c>
      <c r="C197" s="15" t="s">
        <v>14181</v>
      </c>
      <c r="D197" s="15" t="s">
        <v>14182</v>
      </c>
      <c r="E197" s="15" t="s">
        <v>14183</v>
      </c>
      <c r="F197" s="15" t="s">
        <v>14184</v>
      </c>
      <c r="G197" s="15" t="s">
        <v>14004</v>
      </c>
      <c r="H197" s="15">
        <v>3.0</v>
      </c>
      <c r="I197" s="15" t="s">
        <v>1493</v>
      </c>
      <c r="J197" s="15" t="s">
        <v>14200</v>
      </c>
      <c r="K197" s="15" t="s">
        <v>14201</v>
      </c>
      <c r="L197" s="15" t="s">
        <v>14007</v>
      </c>
      <c r="M197" s="15">
        <v>14.0</v>
      </c>
      <c r="N197" s="15" t="s">
        <v>14008</v>
      </c>
      <c r="O197" s="15">
        <v>4.0</v>
      </c>
      <c r="P197" s="15" t="s">
        <v>13351</v>
      </c>
      <c r="Q197" s="29">
        <f t="array" ref="Q197">SUMPRODUCT(--(IFERROR(XLOOKUP({"P1C1.1.1","P1C1.1.2","P1C1.1.3","P1C1.2.1","P1C1.5.1","P1C2.1.1","P1C2.1.4","P1C2.1.5","P1C2.8.1","P1C4.1.1","P1C4.4.1","P1C4.5.1","P1C4.6.1","P1C4.8.5"}, '2_Capability_Map'!$C$2:$C$200, '2_Capability_Map'!$M$2:$M$200, "Active"), "Active")="Active"))</f>
        <v>14</v>
      </c>
      <c r="R197" s="29" t="str">
        <f t="shared" si="1"/>
        <v>Active</v>
      </c>
    </row>
    <row r="198" ht="79.5" customHeight="1">
      <c r="A198" s="14" t="s">
        <v>14202</v>
      </c>
      <c r="B198" s="14" t="s">
        <v>14180</v>
      </c>
      <c r="C198" s="14" t="s">
        <v>14181</v>
      </c>
      <c r="D198" s="14" t="s">
        <v>14182</v>
      </c>
      <c r="E198" s="14" t="s">
        <v>14183</v>
      </c>
      <c r="F198" s="14" t="s">
        <v>14184</v>
      </c>
      <c r="G198" s="14" t="s">
        <v>13353</v>
      </c>
      <c r="H198" s="14">
        <v>2.0</v>
      </c>
      <c r="I198" s="14" t="s">
        <v>1493</v>
      </c>
      <c r="J198" s="14" t="s">
        <v>14203</v>
      </c>
      <c r="K198" s="14" t="s">
        <v>14204</v>
      </c>
      <c r="L198" s="14" t="s">
        <v>13356</v>
      </c>
      <c r="M198" s="14">
        <v>9.0</v>
      </c>
      <c r="N198" s="14" t="s">
        <v>13357</v>
      </c>
      <c r="O198" s="14">
        <v>3.0</v>
      </c>
      <c r="P198" s="14" t="s">
        <v>13351</v>
      </c>
      <c r="Q198" s="29">
        <f t="array" ref="Q198">SUMPRODUCT(--(IFERROR(XLOOKUP({"P1C1.1.1","P1C1.1.2","P1C1.1.3","P1C1.2.1","P1C1.5.1","P1C2.1.1","P1C2.1.4","P1C2.1.5","P1C2.8.1"}, '2_Capability_Map'!$C$2:$C$200, '2_Capability_Map'!$M$2:$M$200, "Active"), "Active")="Active"))</f>
        <v>9</v>
      </c>
      <c r="R198" s="29" t="str">
        <f t="shared" si="1"/>
        <v>Active</v>
      </c>
    </row>
    <row r="199" ht="79.5" customHeight="1">
      <c r="A199" s="15" t="s">
        <v>14205</v>
      </c>
      <c r="B199" s="15" t="s">
        <v>14180</v>
      </c>
      <c r="C199" s="15" t="s">
        <v>14181</v>
      </c>
      <c r="D199" s="15" t="s">
        <v>14182</v>
      </c>
      <c r="E199" s="15" t="s">
        <v>14183</v>
      </c>
      <c r="F199" s="15" t="s">
        <v>14184</v>
      </c>
      <c r="G199" s="15" t="s">
        <v>13353</v>
      </c>
      <c r="H199" s="15">
        <v>2.0</v>
      </c>
      <c r="I199" s="15" t="s">
        <v>1493</v>
      </c>
      <c r="J199" s="15" t="s">
        <v>14206</v>
      </c>
      <c r="K199" s="15" t="s">
        <v>14207</v>
      </c>
      <c r="L199" s="15" t="s">
        <v>13356</v>
      </c>
      <c r="M199" s="15">
        <v>9.0</v>
      </c>
      <c r="N199" s="15" t="s">
        <v>13357</v>
      </c>
      <c r="O199" s="15">
        <v>3.0</v>
      </c>
      <c r="P199" s="15" t="s">
        <v>13351</v>
      </c>
      <c r="Q199" s="29">
        <f t="array" ref="Q199">SUMPRODUCT(--(IFERROR(XLOOKUP({"P1C1.1.1","P1C1.1.2","P1C1.1.3","P1C1.2.1","P1C1.5.1","P1C2.1.1","P1C2.1.4","P1C2.1.5","P1C2.8.1"}, '2_Capability_Map'!$C$2:$C$200, '2_Capability_Map'!$M$2:$M$200, "Active"), "Active")="Active"))</f>
        <v>9</v>
      </c>
      <c r="R199" s="29" t="str">
        <f t="shared" si="1"/>
        <v>Active</v>
      </c>
    </row>
    <row r="200" ht="79.5" customHeight="1">
      <c r="A200" s="14" t="s">
        <v>14208</v>
      </c>
      <c r="B200" s="14" t="s">
        <v>14180</v>
      </c>
      <c r="C200" s="14" t="s">
        <v>14181</v>
      </c>
      <c r="D200" s="14" t="s">
        <v>14182</v>
      </c>
      <c r="E200" s="14" t="s">
        <v>14183</v>
      </c>
      <c r="F200" s="14" t="s">
        <v>14184</v>
      </c>
      <c r="G200" s="14" t="s">
        <v>14004</v>
      </c>
      <c r="H200" s="14">
        <v>3.0</v>
      </c>
      <c r="I200" s="14" t="s">
        <v>1493</v>
      </c>
      <c r="J200" s="14" t="s">
        <v>14209</v>
      </c>
      <c r="K200" s="14" t="s">
        <v>14210</v>
      </c>
      <c r="L200" s="14" t="s">
        <v>14007</v>
      </c>
      <c r="M200" s="14">
        <v>14.0</v>
      </c>
      <c r="N200" s="14" t="s">
        <v>14008</v>
      </c>
      <c r="O200" s="14">
        <v>4.0</v>
      </c>
      <c r="P200" s="14" t="s">
        <v>13351</v>
      </c>
      <c r="Q200" s="29">
        <f t="array" ref="Q200">SUMPRODUCT(--(IFERROR(XLOOKUP({"P1C1.1.1","P1C1.1.2","P1C1.1.3","P1C1.2.1","P1C1.5.1","P1C2.1.1","P1C2.1.4","P1C2.1.5","P1C2.8.1","P1C4.1.1","P1C4.4.1","P1C4.5.1","P1C4.6.1","P1C4.8.5"}, '2_Capability_Map'!$C$2:$C$200, '2_Capability_Map'!$M$2:$M$200, "Active"), "Active")="Active"))</f>
        <v>14</v>
      </c>
      <c r="R200" s="29" t="str">
        <f t="shared" si="1"/>
        <v>Active</v>
      </c>
    </row>
    <row r="201" ht="79.5" customHeight="1">
      <c r="A201" s="15" t="s">
        <v>14211</v>
      </c>
      <c r="B201" s="15" t="s">
        <v>14180</v>
      </c>
      <c r="C201" s="15" t="s">
        <v>14181</v>
      </c>
      <c r="D201" s="15" t="s">
        <v>14212</v>
      </c>
      <c r="E201" s="15" t="s">
        <v>14213</v>
      </c>
      <c r="F201" s="15" t="s">
        <v>14184</v>
      </c>
      <c r="G201" s="15" t="s">
        <v>13353</v>
      </c>
      <c r="H201" s="15">
        <v>2.0</v>
      </c>
      <c r="I201" s="15" t="s">
        <v>1493</v>
      </c>
      <c r="J201" s="15" t="s">
        <v>14214</v>
      </c>
      <c r="K201" s="15" t="s">
        <v>14215</v>
      </c>
      <c r="L201" s="15" t="s">
        <v>13356</v>
      </c>
      <c r="M201" s="15">
        <v>9.0</v>
      </c>
      <c r="N201" s="15" t="s">
        <v>13357</v>
      </c>
      <c r="O201" s="15">
        <v>3.0</v>
      </c>
      <c r="P201" s="15" t="s">
        <v>13351</v>
      </c>
      <c r="Q201" s="29">
        <f t="array" ref="Q201">SUMPRODUCT(--(IFERROR(XLOOKUP({"P1C1.1.1","P1C1.1.2","P1C1.1.3","P1C1.2.1","P1C1.5.1","P1C2.1.1","P1C2.1.4","P1C2.1.5","P1C2.8.1"}, '2_Capability_Map'!$C$2:$C$200, '2_Capability_Map'!$M$2:$M$200, "Active"), "Active")="Active"))</f>
        <v>9</v>
      </c>
      <c r="R201" s="29" t="str">
        <f t="shared" si="1"/>
        <v>Active</v>
      </c>
    </row>
    <row r="202" ht="79.5" customHeight="1">
      <c r="A202" s="14" t="s">
        <v>14216</v>
      </c>
      <c r="B202" s="14" t="s">
        <v>14180</v>
      </c>
      <c r="C202" s="14" t="s">
        <v>14181</v>
      </c>
      <c r="D202" s="14" t="s">
        <v>14212</v>
      </c>
      <c r="E202" s="14" t="s">
        <v>14213</v>
      </c>
      <c r="F202" s="14" t="s">
        <v>14184</v>
      </c>
      <c r="G202" s="14" t="s">
        <v>14004</v>
      </c>
      <c r="H202" s="14">
        <v>3.0</v>
      </c>
      <c r="I202" s="14" t="s">
        <v>1493</v>
      </c>
      <c r="J202" s="14" t="s">
        <v>14217</v>
      </c>
      <c r="K202" s="14" t="s">
        <v>14218</v>
      </c>
      <c r="L202" s="14" t="s">
        <v>14007</v>
      </c>
      <c r="M202" s="14">
        <v>14.0</v>
      </c>
      <c r="N202" s="14" t="s">
        <v>14008</v>
      </c>
      <c r="O202" s="14">
        <v>4.0</v>
      </c>
      <c r="P202" s="14" t="s">
        <v>13351</v>
      </c>
      <c r="Q202" s="29">
        <f t="array" ref="Q202">SUMPRODUCT(--(IFERROR(XLOOKUP({"P1C1.1.1","P1C1.1.2","P1C1.1.3","P1C1.2.1","P1C1.5.1","P1C2.1.1","P1C2.1.4","P1C2.1.5","P1C2.8.1","P1C4.1.1","P1C4.4.1","P1C4.5.1","P1C4.6.1","P1C4.8.5"}, '2_Capability_Map'!$C$2:$C$200, '2_Capability_Map'!$M$2:$M$200, "Active"), "Active")="Active"))</f>
        <v>14</v>
      </c>
      <c r="R202" s="29" t="str">
        <f t="shared" si="1"/>
        <v>Active</v>
      </c>
    </row>
    <row r="203" ht="79.5" customHeight="1">
      <c r="A203" s="15" t="s">
        <v>14219</v>
      </c>
      <c r="B203" s="15" t="s">
        <v>14180</v>
      </c>
      <c r="C203" s="15" t="s">
        <v>14181</v>
      </c>
      <c r="D203" s="15" t="s">
        <v>14212</v>
      </c>
      <c r="E203" s="15" t="s">
        <v>14213</v>
      </c>
      <c r="F203" s="15" t="s">
        <v>14184</v>
      </c>
      <c r="G203" s="15" t="s">
        <v>13392</v>
      </c>
      <c r="H203" s="15">
        <v>3.0</v>
      </c>
      <c r="I203" s="15" t="s">
        <v>1493</v>
      </c>
      <c r="J203" s="15" t="s">
        <v>14220</v>
      </c>
      <c r="K203" s="15" t="s">
        <v>14221</v>
      </c>
      <c r="L203" s="15" t="s">
        <v>13395</v>
      </c>
      <c r="M203" s="15">
        <v>14.0</v>
      </c>
      <c r="N203" s="15" t="s">
        <v>13380</v>
      </c>
      <c r="O203" s="15">
        <v>4.0</v>
      </c>
      <c r="P203" s="15" t="s">
        <v>13351</v>
      </c>
      <c r="Q203" s="29">
        <f t="array" ref="Q203">SUMPRODUCT(--(IFERROR(XLOOKUP({"P1C1.1.1","P1C1.1.2","P1C1.1.3","P1C1.2.1","P1C1.5.1","P1C2.1.1","P1C2.1.4","P1C2.1.5","P1C2.5.1","P1C2.5.2","P1C2.5.3","P1C2.5.4","P1C2.5.5","P1C2.8.1"}, '2_Capability_Map'!$C$2:$C$200, '2_Capability_Map'!$M$2:$M$200, "Active"), "Active")="Active"))</f>
        <v>14</v>
      </c>
      <c r="R203" s="29" t="str">
        <f t="shared" si="1"/>
        <v>Active</v>
      </c>
    </row>
    <row r="204" ht="79.5" customHeight="1">
      <c r="A204" s="14" t="s">
        <v>14222</v>
      </c>
      <c r="B204" s="14" t="s">
        <v>14180</v>
      </c>
      <c r="C204" s="14" t="s">
        <v>14181</v>
      </c>
      <c r="D204" s="14" t="s">
        <v>14212</v>
      </c>
      <c r="E204" s="14" t="s">
        <v>14213</v>
      </c>
      <c r="F204" s="14" t="s">
        <v>14184</v>
      </c>
      <c r="G204" s="14" t="s">
        <v>13353</v>
      </c>
      <c r="H204" s="14">
        <v>2.0</v>
      </c>
      <c r="I204" s="14" t="s">
        <v>1493</v>
      </c>
      <c r="J204" s="14" t="s">
        <v>14223</v>
      </c>
      <c r="K204" s="14" t="s">
        <v>14224</v>
      </c>
      <c r="L204" s="14" t="s">
        <v>13356</v>
      </c>
      <c r="M204" s="14">
        <v>9.0</v>
      </c>
      <c r="N204" s="14" t="s">
        <v>13357</v>
      </c>
      <c r="O204" s="14">
        <v>3.0</v>
      </c>
      <c r="P204" s="14" t="s">
        <v>13351</v>
      </c>
      <c r="Q204" s="29">
        <f t="array" ref="Q204">SUMPRODUCT(--(IFERROR(XLOOKUP({"P1C1.1.1","P1C1.1.2","P1C1.1.3","P1C1.2.1","P1C1.5.1","P1C2.1.1","P1C2.1.4","P1C2.1.5","P1C2.8.1"}, '2_Capability_Map'!$C$2:$C$200, '2_Capability_Map'!$M$2:$M$200, "Active"), "Active")="Active"))</f>
        <v>9</v>
      </c>
      <c r="R204" s="29" t="str">
        <f t="shared" si="1"/>
        <v>Active</v>
      </c>
    </row>
    <row r="205" ht="79.5" customHeight="1">
      <c r="A205" s="15" t="s">
        <v>14225</v>
      </c>
      <c r="B205" s="15" t="s">
        <v>14180</v>
      </c>
      <c r="C205" s="15" t="s">
        <v>14181</v>
      </c>
      <c r="D205" s="15" t="s">
        <v>14212</v>
      </c>
      <c r="E205" s="15" t="s">
        <v>14213</v>
      </c>
      <c r="F205" s="15" t="s">
        <v>14184</v>
      </c>
      <c r="G205" s="15" t="s">
        <v>14004</v>
      </c>
      <c r="H205" s="15">
        <v>3.0</v>
      </c>
      <c r="I205" s="15" t="s">
        <v>1493</v>
      </c>
      <c r="J205" s="15" t="s">
        <v>14226</v>
      </c>
      <c r="K205" s="15" t="s">
        <v>14227</v>
      </c>
      <c r="L205" s="15" t="s">
        <v>14007</v>
      </c>
      <c r="M205" s="15">
        <v>14.0</v>
      </c>
      <c r="N205" s="15" t="s">
        <v>14008</v>
      </c>
      <c r="O205" s="15">
        <v>4.0</v>
      </c>
      <c r="P205" s="15" t="s">
        <v>13351</v>
      </c>
      <c r="Q205" s="29">
        <f t="array" ref="Q205">SUMPRODUCT(--(IFERROR(XLOOKUP({"P1C1.1.1","P1C1.1.2","P1C1.1.3","P1C1.2.1","P1C1.5.1","P1C2.1.1","P1C2.1.4","P1C2.1.5","P1C2.8.1","P1C4.1.1","P1C4.4.1","P1C4.5.1","P1C4.6.1","P1C4.8.5"}, '2_Capability_Map'!$C$2:$C$200, '2_Capability_Map'!$M$2:$M$200, "Active"), "Active")="Active"))</f>
        <v>14</v>
      </c>
      <c r="R205" s="29" t="str">
        <f t="shared" si="1"/>
        <v>Active</v>
      </c>
    </row>
    <row r="206" ht="79.5" customHeight="1">
      <c r="A206" s="14" t="s">
        <v>14228</v>
      </c>
      <c r="B206" s="14" t="s">
        <v>14180</v>
      </c>
      <c r="C206" s="14" t="s">
        <v>14181</v>
      </c>
      <c r="D206" s="14" t="s">
        <v>14212</v>
      </c>
      <c r="E206" s="14" t="s">
        <v>14213</v>
      </c>
      <c r="F206" s="14" t="s">
        <v>14184</v>
      </c>
      <c r="G206" s="14" t="s">
        <v>13353</v>
      </c>
      <c r="H206" s="14">
        <v>2.0</v>
      </c>
      <c r="I206" s="14" t="s">
        <v>1493</v>
      </c>
      <c r="J206" s="14" t="s">
        <v>14229</v>
      </c>
      <c r="K206" s="14" t="s">
        <v>14230</v>
      </c>
      <c r="L206" s="14" t="s">
        <v>13356</v>
      </c>
      <c r="M206" s="14">
        <v>9.0</v>
      </c>
      <c r="N206" s="14" t="s">
        <v>13357</v>
      </c>
      <c r="O206" s="14">
        <v>3.0</v>
      </c>
      <c r="P206" s="14" t="s">
        <v>13351</v>
      </c>
      <c r="Q206" s="29">
        <f t="array" ref="Q206">SUMPRODUCT(--(IFERROR(XLOOKUP({"P1C1.1.1","P1C1.1.2","P1C1.1.3","P1C1.2.1","P1C1.5.1","P1C2.1.1","P1C2.1.4","P1C2.1.5","P1C2.8.1"}, '2_Capability_Map'!$C$2:$C$200, '2_Capability_Map'!$M$2:$M$200, "Active"), "Active")="Active"))</f>
        <v>9</v>
      </c>
      <c r="R206" s="29" t="str">
        <f t="shared" si="1"/>
        <v>Active</v>
      </c>
    </row>
    <row r="207" ht="79.5" customHeight="1">
      <c r="A207" s="15" t="s">
        <v>14231</v>
      </c>
      <c r="B207" s="15" t="s">
        <v>14180</v>
      </c>
      <c r="C207" s="15" t="s">
        <v>14181</v>
      </c>
      <c r="D207" s="15" t="s">
        <v>14212</v>
      </c>
      <c r="E207" s="15" t="s">
        <v>14213</v>
      </c>
      <c r="F207" s="15" t="s">
        <v>14184</v>
      </c>
      <c r="G207" s="15" t="s">
        <v>13353</v>
      </c>
      <c r="H207" s="15">
        <v>2.0</v>
      </c>
      <c r="I207" s="15" t="s">
        <v>1493</v>
      </c>
      <c r="J207" s="15" t="s">
        <v>14232</v>
      </c>
      <c r="K207" s="15" t="s">
        <v>14233</v>
      </c>
      <c r="L207" s="15" t="s">
        <v>13356</v>
      </c>
      <c r="M207" s="15">
        <v>9.0</v>
      </c>
      <c r="N207" s="15" t="s">
        <v>13357</v>
      </c>
      <c r="O207" s="15">
        <v>3.0</v>
      </c>
      <c r="P207" s="15" t="s">
        <v>13351</v>
      </c>
      <c r="Q207" s="29">
        <f t="array" ref="Q207">SUMPRODUCT(--(IFERROR(XLOOKUP({"P1C1.1.1","P1C1.1.2","P1C1.1.3","P1C1.2.1","P1C1.5.1","P1C2.1.1","P1C2.1.4","P1C2.1.5","P1C2.8.1"}, '2_Capability_Map'!$C$2:$C$200, '2_Capability_Map'!$M$2:$M$200, "Active"), "Active")="Active"))</f>
        <v>9</v>
      </c>
      <c r="R207" s="29" t="str">
        <f t="shared" si="1"/>
        <v>Active</v>
      </c>
    </row>
    <row r="208" ht="79.5" customHeight="1">
      <c r="A208" s="14" t="s">
        <v>14234</v>
      </c>
      <c r="B208" s="14" t="s">
        <v>14180</v>
      </c>
      <c r="C208" s="14" t="s">
        <v>14181</v>
      </c>
      <c r="D208" s="14" t="s">
        <v>14212</v>
      </c>
      <c r="E208" s="14" t="s">
        <v>14213</v>
      </c>
      <c r="F208" s="14" t="s">
        <v>14184</v>
      </c>
      <c r="G208" s="14" t="s">
        <v>13353</v>
      </c>
      <c r="H208" s="14">
        <v>2.0</v>
      </c>
      <c r="I208" s="14" t="s">
        <v>1493</v>
      </c>
      <c r="J208" s="14" t="s">
        <v>14235</v>
      </c>
      <c r="K208" s="14" t="s">
        <v>14236</v>
      </c>
      <c r="L208" s="14" t="s">
        <v>13356</v>
      </c>
      <c r="M208" s="14">
        <v>9.0</v>
      </c>
      <c r="N208" s="14" t="s">
        <v>13357</v>
      </c>
      <c r="O208" s="14">
        <v>3.0</v>
      </c>
      <c r="P208" s="14" t="s">
        <v>13351</v>
      </c>
      <c r="Q208" s="29">
        <f t="array" ref="Q208">SUMPRODUCT(--(IFERROR(XLOOKUP({"P1C1.1.1","P1C1.1.2","P1C1.1.3","P1C1.2.1","P1C1.5.1","P1C2.1.1","P1C2.1.4","P1C2.1.5","P1C2.8.1"}, '2_Capability_Map'!$C$2:$C$200, '2_Capability_Map'!$M$2:$M$200, "Active"), "Active")="Active"))</f>
        <v>9</v>
      </c>
      <c r="R208" s="29" t="str">
        <f t="shared" si="1"/>
        <v>Active</v>
      </c>
    </row>
    <row r="209" ht="79.5" customHeight="1">
      <c r="A209" s="15" t="s">
        <v>14237</v>
      </c>
      <c r="B209" s="15" t="s">
        <v>14180</v>
      </c>
      <c r="C209" s="15" t="s">
        <v>14181</v>
      </c>
      <c r="D209" s="15" t="s">
        <v>14212</v>
      </c>
      <c r="E209" s="15" t="s">
        <v>14213</v>
      </c>
      <c r="F209" s="15" t="s">
        <v>14184</v>
      </c>
      <c r="G209" s="15" t="s">
        <v>13392</v>
      </c>
      <c r="H209" s="15">
        <v>3.0</v>
      </c>
      <c r="I209" s="15" t="s">
        <v>1493</v>
      </c>
      <c r="J209" s="15" t="s">
        <v>14238</v>
      </c>
      <c r="K209" s="15" t="s">
        <v>14239</v>
      </c>
      <c r="L209" s="15" t="s">
        <v>13395</v>
      </c>
      <c r="M209" s="15">
        <v>14.0</v>
      </c>
      <c r="N209" s="15" t="s">
        <v>13380</v>
      </c>
      <c r="O209" s="15">
        <v>4.0</v>
      </c>
      <c r="P209" s="15" t="s">
        <v>13351</v>
      </c>
      <c r="Q209" s="29">
        <f t="array" ref="Q209">SUMPRODUCT(--(IFERROR(XLOOKUP({"P1C1.1.1","P1C1.1.2","P1C1.1.3","P1C1.2.1","P1C1.5.1","P1C2.1.1","P1C2.1.4","P1C2.1.5","P1C2.5.1","P1C2.5.2","P1C2.5.3","P1C2.5.4","P1C2.5.5","P1C2.8.1"}, '2_Capability_Map'!$C$2:$C$200, '2_Capability_Map'!$M$2:$M$200, "Active"), "Active")="Active"))</f>
        <v>14</v>
      </c>
      <c r="R209" s="29" t="str">
        <f t="shared" si="1"/>
        <v>Active</v>
      </c>
    </row>
    <row r="210" ht="79.5" customHeight="1">
      <c r="A210" s="14" t="s">
        <v>14240</v>
      </c>
      <c r="B210" s="14" t="s">
        <v>14180</v>
      </c>
      <c r="C210" s="14" t="s">
        <v>14181</v>
      </c>
      <c r="D210" s="14" t="s">
        <v>14241</v>
      </c>
      <c r="E210" s="14" t="s">
        <v>14242</v>
      </c>
      <c r="F210" s="14" t="s">
        <v>14184</v>
      </c>
      <c r="G210" s="14" t="s">
        <v>13392</v>
      </c>
      <c r="H210" s="14">
        <v>3.0</v>
      </c>
      <c r="I210" s="14" t="s">
        <v>1493</v>
      </c>
      <c r="J210" s="14" t="s">
        <v>14243</v>
      </c>
      <c r="K210" s="14" t="s">
        <v>14244</v>
      </c>
      <c r="L210" s="14" t="s">
        <v>13395</v>
      </c>
      <c r="M210" s="14">
        <v>14.0</v>
      </c>
      <c r="N210" s="14" t="s">
        <v>13380</v>
      </c>
      <c r="O210" s="14">
        <v>4.0</v>
      </c>
      <c r="P210" s="14" t="s">
        <v>13351</v>
      </c>
      <c r="Q210" s="29">
        <f t="array" ref="Q210">SUMPRODUCT(--(IFERROR(XLOOKUP({"P1C1.1.1","P1C1.1.2","P1C1.1.3","P1C1.2.1","P1C1.5.1","P1C2.1.1","P1C2.1.4","P1C2.1.5","P1C2.5.1","P1C2.5.2","P1C2.5.3","P1C2.5.4","P1C2.5.5","P1C2.8.1"}, '2_Capability_Map'!$C$2:$C$200, '2_Capability_Map'!$M$2:$M$200, "Active"), "Active")="Active"))</f>
        <v>14</v>
      </c>
      <c r="R210" s="29" t="str">
        <f t="shared" si="1"/>
        <v>Active</v>
      </c>
    </row>
    <row r="211" ht="79.5" customHeight="1">
      <c r="A211" s="15" t="s">
        <v>14245</v>
      </c>
      <c r="B211" s="15" t="s">
        <v>14180</v>
      </c>
      <c r="C211" s="15" t="s">
        <v>14181</v>
      </c>
      <c r="D211" s="15" t="s">
        <v>14241</v>
      </c>
      <c r="E211" s="15" t="s">
        <v>14242</v>
      </c>
      <c r="F211" s="15" t="s">
        <v>14184</v>
      </c>
      <c r="G211" s="15" t="s">
        <v>13376</v>
      </c>
      <c r="H211" s="15">
        <v>3.0</v>
      </c>
      <c r="I211" s="15" t="s">
        <v>1493</v>
      </c>
      <c r="J211" s="15" t="s">
        <v>14246</v>
      </c>
      <c r="K211" s="15" t="s">
        <v>14247</v>
      </c>
      <c r="L211" s="15" t="s">
        <v>13379</v>
      </c>
      <c r="M211" s="15">
        <v>12.0</v>
      </c>
      <c r="N211" s="15" t="s">
        <v>13380</v>
      </c>
      <c r="O211" s="15">
        <v>4.0</v>
      </c>
      <c r="P211" s="15" t="s">
        <v>13351</v>
      </c>
      <c r="Q211" s="29">
        <f t="array" ref="Q211">SUMPRODUCT(--(IFERROR(XLOOKUP({"P1C1.1.1","P1C1.1.2","P1C1.1.3","P1C1.2.1","P1C1.5.1","P1C2.1.1","P1C2.1.4","P1C2.1.5","P1C2.7.1","P1C2.7.2","P1C2.7.3","P1C2.8.1"}, '2_Capability_Map'!$C$2:$C$200, '2_Capability_Map'!$M$2:$M$200, "Active"), "Active")="Active"))</f>
        <v>12</v>
      </c>
      <c r="R211" s="29" t="str">
        <f t="shared" si="1"/>
        <v>Active</v>
      </c>
    </row>
    <row r="212" ht="79.5" customHeight="1">
      <c r="A212" s="14" t="s">
        <v>14248</v>
      </c>
      <c r="B212" s="14" t="s">
        <v>14180</v>
      </c>
      <c r="C212" s="14" t="s">
        <v>14181</v>
      </c>
      <c r="D212" s="14" t="s">
        <v>14241</v>
      </c>
      <c r="E212" s="14" t="s">
        <v>14242</v>
      </c>
      <c r="F212" s="14" t="s">
        <v>14184</v>
      </c>
      <c r="G212" s="14" t="s">
        <v>13376</v>
      </c>
      <c r="H212" s="14">
        <v>3.0</v>
      </c>
      <c r="I212" s="14" t="s">
        <v>1493</v>
      </c>
      <c r="J212" s="14" t="s">
        <v>14249</v>
      </c>
      <c r="K212" s="14" t="s">
        <v>14250</v>
      </c>
      <c r="L212" s="14" t="s">
        <v>13379</v>
      </c>
      <c r="M212" s="14">
        <v>12.0</v>
      </c>
      <c r="N212" s="14" t="s">
        <v>13380</v>
      </c>
      <c r="O212" s="14">
        <v>4.0</v>
      </c>
      <c r="P212" s="14" t="s">
        <v>13351</v>
      </c>
      <c r="Q212" s="29">
        <f t="array" ref="Q212">SUMPRODUCT(--(IFERROR(XLOOKUP({"P1C1.1.1","P1C1.1.2","P1C1.1.3","P1C1.2.1","P1C1.5.1","P1C2.1.1","P1C2.1.4","P1C2.1.5","P1C2.7.1","P1C2.7.2","P1C2.7.3","P1C2.8.1"}, '2_Capability_Map'!$C$2:$C$200, '2_Capability_Map'!$M$2:$M$200, "Active"), "Active")="Active"))</f>
        <v>12</v>
      </c>
      <c r="R212" s="29" t="str">
        <f t="shared" si="1"/>
        <v>Active</v>
      </c>
    </row>
    <row r="213" ht="79.5" customHeight="1">
      <c r="A213" s="15" t="s">
        <v>14251</v>
      </c>
      <c r="B213" s="15" t="s">
        <v>14180</v>
      </c>
      <c r="C213" s="15" t="s">
        <v>14181</v>
      </c>
      <c r="D213" s="15" t="s">
        <v>14241</v>
      </c>
      <c r="E213" s="15" t="s">
        <v>14242</v>
      </c>
      <c r="F213" s="15" t="s">
        <v>14184</v>
      </c>
      <c r="G213" s="15" t="s">
        <v>14252</v>
      </c>
      <c r="H213" s="15">
        <v>4.0</v>
      </c>
      <c r="I213" s="15" t="s">
        <v>1493</v>
      </c>
      <c r="J213" s="15" t="s">
        <v>14253</v>
      </c>
      <c r="K213" s="15" t="s">
        <v>14254</v>
      </c>
      <c r="L213" s="15" t="s">
        <v>14255</v>
      </c>
      <c r="M213" s="15">
        <v>17.0</v>
      </c>
      <c r="N213" s="15" t="s">
        <v>14256</v>
      </c>
      <c r="O213" s="15">
        <v>5.0</v>
      </c>
      <c r="P213" s="15" t="s">
        <v>13351</v>
      </c>
      <c r="Q213" s="29">
        <f t="array" ref="Q213">SUMPRODUCT(--(IFERROR(XLOOKUP({"P1C1.1.1","P1C1.1.2","P1C1.1.3","P1C1.2.1","P1C1.5.1","P1C2.1.1","P1C2.1.4","P1C2.1.5","P1C2.7.1","P1C2.7.2","P1C2.7.3","P1C2.8.1","P1C4.1.1","P1C4.4.1","P1C4.5.1","P1C4.6.1","P1C4.8.5"}, '2_Capability_Map'!$C$2:$C$200, '2_Capability_Map'!$M$2:$M$200, "Active"), "Active")="Active"))</f>
        <v>17</v>
      </c>
      <c r="R213" s="29" t="str">
        <f t="shared" si="1"/>
        <v>Active</v>
      </c>
    </row>
    <row r="214" ht="79.5" customHeight="1">
      <c r="A214" s="14" t="s">
        <v>14257</v>
      </c>
      <c r="B214" s="14" t="s">
        <v>14180</v>
      </c>
      <c r="C214" s="14" t="s">
        <v>14181</v>
      </c>
      <c r="D214" s="14" t="s">
        <v>14241</v>
      </c>
      <c r="E214" s="14" t="s">
        <v>14242</v>
      </c>
      <c r="F214" s="14" t="s">
        <v>14184</v>
      </c>
      <c r="G214" s="14" t="s">
        <v>14004</v>
      </c>
      <c r="H214" s="14">
        <v>3.0</v>
      </c>
      <c r="I214" s="14" t="s">
        <v>1493</v>
      </c>
      <c r="J214" s="14" t="s">
        <v>14258</v>
      </c>
      <c r="K214" s="14" t="s">
        <v>14259</v>
      </c>
      <c r="L214" s="14" t="s">
        <v>14007</v>
      </c>
      <c r="M214" s="14">
        <v>14.0</v>
      </c>
      <c r="N214" s="14" t="s">
        <v>14008</v>
      </c>
      <c r="O214" s="14">
        <v>4.0</v>
      </c>
      <c r="P214" s="14" t="s">
        <v>13351</v>
      </c>
      <c r="Q214" s="29">
        <f t="array" ref="Q214">SUMPRODUCT(--(IFERROR(XLOOKUP({"P1C1.1.1","P1C1.1.2","P1C1.1.3","P1C1.2.1","P1C1.5.1","P1C2.1.1","P1C2.1.4","P1C2.1.5","P1C2.8.1","P1C4.1.1","P1C4.4.1","P1C4.5.1","P1C4.6.1","P1C4.8.5"}, '2_Capability_Map'!$C$2:$C$200, '2_Capability_Map'!$M$2:$M$200, "Active"), "Active")="Active"))</f>
        <v>14</v>
      </c>
      <c r="R214" s="29" t="str">
        <f t="shared" si="1"/>
        <v>Active</v>
      </c>
    </row>
    <row r="215" ht="79.5" customHeight="1">
      <c r="A215" s="15" t="s">
        <v>14260</v>
      </c>
      <c r="B215" s="15" t="s">
        <v>14180</v>
      </c>
      <c r="C215" s="15" t="s">
        <v>14181</v>
      </c>
      <c r="D215" s="15" t="s">
        <v>14241</v>
      </c>
      <c r="E215" s="15" t="s">
        <v>14242</v>
      </c>
      <c r="F215" s="15" t="s">
        <v>14184</v>
      </c>
      <c r="G215" s="15" t="s">
        <v>13353</v>
      </c>
      <c r="H215" s="15">
        <v>2.0</v>
      </c>
      <c r="I215" s="15" t="s">
        <v>1493</v>
      </c>
      <c r="J215" s="15" t="s">
        <v>14261</v>
      </c>
      <c r="K215" s="15" t="s">
        <v>14262</v>
      </c>
      <c r="L215" s="15" t="s">
        <v>13356</v>
      </c>
      <c r="M215" s="15">
        <v>9.0</v>
      </c>
      <c r="N215" s="15" t="s">
        <v>13357</v>
      </c>
      <c r="O215" s="15">
        <v>3.0</v>
      </c>
      <c r="P215" s="15" t="s">
        <v>13351</v>
      </c>
      <c r="Q215" s="29">
        <f t="array" ref="Q215">SUMPRODUCT(--(IFERROR(XLOOKUP({"P1C1.1.1","P1C1.1.2","P1C1.1.3","P1C1.2.1","P1C1.5.1","P1C2.1.1","P1C2.1.4","P1C2.1.5","P1C2.8.1"}, '2_Capability_Map'!$C$2:$C$200, '2_Capability_Map'!$M$2:$M$200, "Active"), "Active")="Active"))</f>
        <v>9</v>
      </c>
      <c r="R215" s="29" t="str">
        <f t="shared" si="1"/>
        <v>Active</v>
      </c>
    </row>
    <row r="216" ht="79.5" customHeight="1">
      <c r="A216" s="14" t="s">
        <v>14263</v>
      </c>
      <c r="B216" s="14" t="s">
        <v>14180</v>
      </c>
      <c r="C216" s="14" t="s">
        <v>14181</v>
      </c>
      <c r="D216" s="14" t="s">
        <v>14241</v>
      </c>
      <c r="E216" s="14" t="s">
        <v>14242</v>
      </c>
      <c r="F216" s="14" t="s">
        <v>14184</v>
      </c>
      <c r="G216" s="14" t="s">
        <v>13353</v>
      </c>
      <c r="H216" s="14">
        <v>2.0</v>
      </c>
      <c r="I216" s="14" t="s">
        <v>1493</v>
      </c>
      <c r="J216" s="14" t="s">
        <v>14264</v>
      </c>
      <c r="K216" s="14" t="s">
        <v>14265</v>
      </c>
      <c r="L216" s="14" t="s">
        <v>13356</v>
      </c>
      <c r="M216" s="14">
        <v>9.0</v>
      </c>
      <c r="N216" s="14" t="s">
        <v>13357</v>
      </c>
      <c r="O216" s="14">
        <v>3.0</v>
      </c>
      <c r="P216" s="14" t="s">
        <v>13351</v>
      </c>
      <c r="Q216" s="29">
        <f t="array" ref="Q216">SUMPRODUCT(--(IFERROR(XLOOKUP({"P1C1.1.1","P1C1.1.2","P1C1.1.3","P1C1.2.1","P1C1.5.1","P1C2.1.1","P1C2.1.4","P1C2.1.5","P1C2.8.1"}, '2_Capability_Map'!$C$2:$C$200, '2_Capability_Map'!$M$2:$M$200, "Active"), "Active")="Active"))</f>
        <v>9</v>
      </c>
      <c r="R216" s="29" t="str">
        <f t="shared" si="1"/>
        <v>Active</v>
      </c>
    </row>
    <row r="217" ht="79.5" customHeight="1">
      <c r="A217" s="15" t="s">
        <v>14266</v>
      </c>
      <c r="B217" s="15" t="s">
        <v>14180</v>
      </c>
      <c r="C217" s="15" t="s">
        <v>14181</v>
      </c>
      <c r="D217" s="15" t="s">
        <v>14241</v>
      </c>
      <c r="E217" s="15" t="s">
        <v>14242</v>
      </c>
      <c r="F217" s="15" t="s">
        <v>14184</v>
      </c>
      <c r="G217" s="15" t="s">
        <v>13353</v>
      </c>
      <c r="H217" s="15">
        <v>2.0</v>
      </c>
      <c r="I217" s="15" t="s">
        <v>1493</v>
      </c>
      <c r="J217" s="15" t="s">
        <v>14267</v>
      </c>
      <c r="K217" s="15" t="s">
        <v>14268</v>
      </c>
      <c r="L217" s="15" t="s">
        <v>13356</v>
      </c>
      <c r="M217" s="15">
        <v>9.0</v>
      </c>
      <c r="N217" s="15" t="s">
        <v>13357</v>
      </c>
      <c r="O217" s="15">
        <v>3.0</v>
      </c>
      <c r="P217" s="15" t="s">
        <v>13351</v>
      </c>
      <c r="Q217" s="29">
        <f t="array" ref="Q217">SUMPRODUCT(--(IFERROR(XLOOKUP({"P1C1.1.1","P1C1.1.2","P1C1.1.3","P1C1.2.1","P1C1.5.1","P1C2.1.1","P1C2.1.4","P1C2.1.5","P1C2.8.1"}, '2_Capability_Map'!$C$2:$C$200, '2_Capability_Map'!$M$2:$M$200, "Active"), "Active")="Active"))</f>
        <v>9</v>
      </c>
      <c r="R217" s="29" t="str">
        <f t="shared" si="1"/>
        <v>Active</v>
      </c>
    </row>
    <row r="218" ht="79.5" customHeight="1">
      <c r="A218" s="14" t="s">
        <v>14269</v>
      </c>
      <c r="B218" s="14" t="s">
        <v>14180</v>
      </c>
      <c r="C218" s="14" t="s">
        <v>14181</v>
      </c>
      <c r="D218" s="14" t="s">
        <v>14241</v>
      </c>
      <c r="E218" s="14" t="s">
        <v>14242</v>
      </c>
      <c r="F218" s="14" t="s">
        <v>14184</v>
      </c>
      <c r="G218" s="14" t="s">
        <v>13353</v>
      </c>
      <c r="H218" s="14">
        <v>2.0</v>
      </c>
      <c r="I218" s="14" t="s">
        <v>1493</v>
      </c>
      <c r="J218" s="14" t="s">
        <v>14270</v>
      </c>
      <c r="K218" s="14" t="s">
        <v>14271</v>
      </c>
      <c r="L218" s="14" t="s">
        <v>13356</v>
      </c>
      <c r="M218" s="14">
        <v>9.0</v>
      </c>
      <c r="N218" s="14" t="s">
        <v>13357</v>
      </c>
      <c r="O218" s="14">
        <v>3.0</v>
      </c>
      <c r="P218" s="14" t="s">
        <v>13351</v>
      </c>
      <c r="Q218" s="29">
        <f t="array" ref="Q218">SUMPRODUCT(--(IFERROR(XLOOKUP({"P1C1.1.1","P1C1.1.2","P1C1.1.3","P1C1.2.1","P1C1.5.1","P1C2.1.1","P1C2.1.4","P1C2.1.5","P1C2.8.1"}, '2_Capability_Map'!$C$2:$C$200, '2_Capability_Map'!$M$2:$M$200, "Active"), "Active")="Active"))</f>
        <v>9</v>
      </c>
      <c r="R218" s="29" t="str">
        <f t="shared" si="1"/>
        <v>Active</v>
      </c>
    </row>
    <row r="219" ht="79.5" customHeight="1">
      <c r="A219" s="15" t="s">
        <v>14272</v>
      </c>
      <c r="B219" s="15" t="s">
        <v>14180</v>
      </c>
      <c r="C219" s="15" t="s">
        <v>14181</v>
      </c>
      <c r="D219" s="15" t="s">
        <v>14241</v>
      </c>
      <c r="E219" s="15" t="s">
        <v>14242</v>
      </c>
      <c r="F219" s="15" t="s">
        <v>14184</v>
      </c>
      <c r="G219" s="15" t="s">
        <v>13392</v>
      </c>
      <c r="H219" s="15">
        <v>3.0</v>
      </c>
      <c r="I219" s="15" t="s">
        <v>1493</v>
      </c>
      <c r="J219" s="15" t="s">
        <v>14273</v>
      </c>
      <c r="K219" s="15" t="s">
        <v>14274</v>
      </c>
      <c r="L219" s="15" t="s">
        <v>13395</v>
      </c>
      <c r="M219" s="15">
        <v>14.0</v>
      </c>
      <c r="N219" s="15" t="s">
        <v>13380</v>
      </c>
      <c r="O219" s="15">
        <v>4.0</v>
      </c>
      <c r="P219" s="15" t="s">
        <v>13351</v>
      </c>
      <c r="Q219" s="29">
        <f t="array" ref="Q219">SUMPRODUCT(--(IFERROR(XLOOKUP({"P1C1.1.1","P1C1.1.2","P1C1.1.3","P1C1.2.1","P1C1.5.1","P1C2.1.1","P1C2.1.4","P1C2.1.5","P1C2.5.1","P1C2.5.2","P1C2.5.3","P1C2.5.4","P1C2.5.5","P1C2.8.1"}, '2_Capability_Map'!$C$2:$C$200, '2_Capability_Map'!$M$2:$M$200, "Active"), "Active")="Active"))</f>
        <v>14</v>
      </c>
      <c r="R219" s="29" t="str">
        <f t="shared" si="1"/>
        <v>Active</v>
      </c>
    </row>
    <row r="220" ht="79.5" customHeight="1">
      <c r="A220" s="14" t="s">
        <v>14275</v>
      </c>
      <c r="B220" s="14" t="s">
        <v>14180</v>
      </c>
      <c r="C220" s="14" t="s">
        <v>14181</v>
      </c>
      <c r="D220" s="14" t="s">
        <v>14241</v>
      </c>
      <c r="E220" s="14" t="s">
        <v>14242</v>
      </c>
      <c r="F220" s="14" t="s">
        <v>14184</v>
      </c>
      <c r="G220" s="14" t="s">
        <v>13353</v>
      </c>
      <c r="H220" s="14">
        <v>2.0</v>
      </c>
      <c r="I220" s="14" t="s">
        <v>1493</v>
      </c>
      <c r="J220" s="14" t="s">
        <v>14276</v>
      </c>
      <c r="K220" s="14" t="s">
        <v>14277</v>
      </c>
      <c r="L220" s="14" t="s">
        <v>13356</v>
      </c>
      <c r="M220" s="14">
        <v>9.0</v>
      </c>
      <c r="N220" s="14" t="s">
        <v>13357</v>
      </c>
      <c r="O220" s="14">
        <v>3.0</v>
      </c>
      <c r="P220" s="14" t="s">
        <v>13351</v>
      </c>
      <c r="Q220" s="29">
        <f t="array" ref="Q220">SUMPRODUCT(--(IFERROR(XLOOKUP({"P1C1.1.1","P1C1.1.2","P1C1.1.3","P1C1.2.1","P1C1.5.1","P1C2.1.1","P1C2.1.4","P1C2.1.5","P1C2.8.1"}, '2_Capability_Map'!$C$2:$C$200, '2_Capability_Map'!$M$2:$M$200, "Active"), "Active")="Active"))</f>
        <v>9</v>
      </c>
      <c r="R220" s="29" t="str">
        <f t="shared" si="1"/>
        <v>Active</v>
      </c>
    </row>
    <row r="221" ht="79.5" customHeight="1">
      <c r="A221" s="15" t="s">
        <v>14278</v>
      </c>
      <c r="B221" s="15" t="s">
        <v>14180</v>
      </c>
      <c r="C221" s="15" t="s">
        <v>14181</v>
      </c>
      <c r="D221" s="15" t="s">
        <v>14279</v>
      </c>
      <c r="E221" s="15" t="s">
        <v>14280</v>
      </c>
      <c r="F221" s="15" t="s">
        <v>14184</v>
      </c>
      <c r="G221" s="15" t="s">
        <v>13353</v>
      </c>
      <c r="H221" s="15">
        <v>2.0</v>
      </c>
      <c r="I221" s="15" t="s">
        <v>1493</v>
      </c>
      <c r="J221" s="15" t="s">
        <v>14281</v>
      </c>
      <c r="K221" s="15" t="s">
        <v>14282</v>
      </c>
      <c r="L221" s="15" t="s">
        <v>13356</v>
      </c>
      <c r="M221" s="15">
        <v>9.0</v>
      </c>
      <c r="N221" s="15" t="s">
        <v>13357</v>
      </c>
      <c r="O221" s="15">
        <v>3.0</v>
      </c>
      <c r="P221" s="15" t="s">
        <v>13351</v>
      </c>
      <c r="Q221" s="29">
        <f t="array" ref="Q221">SUMPRODUCT(--(IFERROR(XLOOKUP({"P1C1.1.1","P1C1.1.2","P1C1.1.3","P1C1.2.1","P1C1.5.1","P1C2.1.1","P1C2.1.4","P1C2.1.5","P1C2.8.1"}, '2_Capability_Map'!$C$2:$C$200, '2_Capability_Map'!$M$2:$M$200, "Active"), "Active")="Active"))</f>
        <v>9</v>
      </c>
      <c r="R221" s="29" t="str">
        <f t="shared" si="1"/>
        <v>Active</v>
      </c>
    </row>
    <row r="222" ht="79.5" customHeight="1">
      <c r="A222" s="14" t="s">
        <v>14283</v>
      </c>
      <c r="B222" s="14" t="s">
        <v>14180</v>
      </c>
      <c r="C222" s="14" t="s">
        <v>14181</v>
      </c>
      <c r="D222" s="14" t="s">
        <v>14279</v>
      </c>
      <c r="E222" s="14" t="s">
        <v>14280</v>
      </c>
      <c r="F222" s="14" t="s">
        <v>14184</v>
      </c>
      <c r="G222" s="14" t="s">
        <v>13353</v>
      </c>
      <c r="H222" s="14">
        <v>2.0</v>
      </c>
      <c r="I222" s="14" t="s">
        <v>1493</v>
      </c>
      <c r="J222" s="14" t="s">
        <v>14284</v>
      </c>
      <c r="K222" s="14" t="s">
        <v>14285</v>
      </c>
      <c r="L222" s="14" t="s">
        <v>13356</v>
      </c>
      <c r="M222" s="14">
        <v>9.0</v>
      </c>
      <c r="N222" s="14" t="s">
        <v>13357</v>
      </c>
      <c r="O222" s="14">
        <v>3.0</v>
      </c>
      <c r="P222" s="14" t="s">
        <v>13351</v>
      </c>
      <c r="Q222" s="29">
        <f t="array" ref="Q222">SUMPRODUCT(--(IFERROR(XLOOKUP({"P1C1.1.1","P1C1.1.2","P1C1.1.3","P1C1.2.1","P1C1.5.1","P1C2.1.1","P1C2.1.4","P1C2.1.5","P1C2.8.1"}, '2_Capability_Map'!$C$2:$C$200, '2_Capability_Map'!$M$2:$M$200, "Active"), "Active")="Active"))</f>
        <v>9</v>
      </c>
      <c r="R222" s="29" t="str">
        <f t="shared" si="1"/>
        <v>Active</v>
      </c>
    </row>
    <row r="223" ht="79.5" customHeight="1">
      <c r="A223" s="15" t="s">
        <v>14286</v>
      </c>
      <c r="B223" s="15" t="s">
        <v>14180</v>
      </c>
      <c r="C223" s="15" t="s">
        <v>14181</v>
      </c>
      <c r="D223" s="15" t="s">
        <v>14279</v>
      </c>
      <c r="E223" s="15" t="s">
        <v>14280</v>
      </c>
      <c r="F223" s="15" t="s">
        <v>14184</v>
      </c>
      <c r="G223" s="15" t="s">
        <v>13353</v>
      </c>
      <c r="H223" s="15">
        <v>2.0</v>
      </c>
      <c r="I223" s="15" t="s">
        <v>1493</v>
      </c>
      <c r="J223" s="15" t="s">
        <v>14287</v>
      </c>
      <c r="K223" s="15" t="s">
        <v>14288</v>
      </c>
      <c r="L223" s="15" t="s">
        <v>13356</v>
      </c>
      <c r="M223" s="15">
        <v>9.0</v>
      </c>
      <c r="N223" s="15" t="s">
        <v>13357</v>
      </c>
      <c r="O223" s="15">
        <v>3.0</v>
      </c>
      <c r="P223" s="15" t="s">
        <v>13351</v>
      </c>
      <c r="Q223" s="29">
        <f t="array" ref="Q223">SUMPRODUCT(--(IFERROR(XLOOKUP({"P1C1.1.1","P1C1.1.2","P1C1.1.3","P1C1.2.1","P1C1.5.1","P1C2.1.1","P1C2.1.4","P1C2.1.5","P1C2.8.1"}, '2_Capability_Map'!$C$2:$C$200, '2_Capability_Map'!$M$2:$M$200, "Active"), "Active")="Active"))</f>
        <v>9</v>
      </c>
      <c r="R223" s="29" t="str">
        <f t="shared" si="1"/>
        <v>Active</v>
      </c>
    </row>
    <row r="224" ht="79.5" customHeight="1">
      <c r="A224" s="14" t="s">
        <v>14289</v>
      </c>
      <c r="B224" s="14" t="s">
        <v>14180</v>
      </c>
      <c r="C224" s="14" t="s">
        <v>14181</v>
      </c>
      <c r="D224" s="14" t="s">
        <v>14279</v>
      </c>
      <c r="E224" s="14" t="s">
        <v>14280</v>
      </c>
      <c r="F224" s="14" t="s">
        <v>14184</v>
      </c>
      <c r="G224" s="14" t="s">
        <v>13353</v>
      </c>
      <c r="H224" s="14">
        <v>2.0</v>
      </c>
      <c r="I224" s="14" t="s">
        <v>1493</v>
      </c>
      <c r="J224" s="14" t="s">
        <v>14290</v>
      </c>
      <c r="K224" s="14" t="s">
        <v>14291</v>
      </c>
      <c r="L224" s="14" t="s">
        <v>13356</v>
      </c>
      <c r="M224" s="14">
        <v>9.0</v>
      </c>
      <c r="N224" s="14" t="s">
        <v>13357</v>
      </c>
      <c r="O224" s="14">
        <v>3.0</v>
      </c>
      <c r="P224" s="14" t="s">
        <v>13351</v>
      </c>
      <c r="Q224" s="29">
        <f t="array" ref="Q224">SUMPRODUCT(--(IFERROR(XLOOKUP({"P1C1.1.1","P1C1.1.2","P1C1.1.3","P1C1.2.1","P1C1.5.1","P1C2.1.1","P1C2.1.4","P1C2.1.5","P1C2.8.1"}, '2_Capability_Map'!$C$2:$C$200, '2_Capability_Map'!$M$2:$M$200, "Active"), "Active")="Active"))</f>
        <v>9</v>
      </c>
      <c r="R224" s="29" t="str">
        <f t="shared" si="1"/>
        <v>Active</v>
      </c>
    </row>
    <row r="225" ht="79.5" customHeight="1">
      <c r="A225" s="15" t="s">
        <v>14292</v>
      </c>
      <c r="B225" s="15" t="s">
        <v>14180</v>
      </c>
      <c r="C225" s="15" t="s">
        <v>14181</v>
      </c>
      <c r="D225" s="15" t="s">
        <v>14279</v>
      </c>
      <c r="E225" s="15" t="s">
        <v>14280</v>
      </c>
      <c r="F225" s="15" t="s">
        <v>14184</v>
      </c>
      <c r="G225" s="15" t="s">
        <v>13353</v>
      </c>
      <c r="H225" s="15">
        <v>2.0</v>
      </c>
      <c r="I225" s="15" t="s">
        <v>1493</v>
      </c>
      <c r="J225" s="15" t="s">
        <v>14293</v>
      </c>
      <c r="K225" s="15" t="s">
        <v>14294</v>
      </c>
      <c r="L225" s="15" t="s">
        <v>13356</v>
      </c>
      <c r="M225" s="15">
        <v>9.0</v>
      </c>
      <c r="N225" s="15" t="s">
        <v>13357</v>
      </c>
      <c r="O225" s="15">
        <v>3.0</v>
      </c>
      <c r="P225" s="15" t="s">
        <v>13351</v>
      </c>
      <c r="Q225" s="29">
        <f t="array" ref="Q225">SUMPRODUCT(--(IFERROR(XLOOKUP({"P1C1.1.1","P1C1.1.2","P1C1.1.3","P1C1.2.1","P1C1.5.1","P1C2.1.1","P1C2.1.4","P1C2.1.5","P1C2.8.1"}, '2_Capability_Map'!$C$2:$C$200, '2_Capability_Map'!$M$2:$M$200, "Active"), "Active")="Active"))</f>
        <v>9</v>
      </c>
      <c r="R225" s="29" t="str">
        <f t="shared" si="1"/>
        <v>Active</v>
      </c>
    </row>
    <row r="226" ht="79.5" customHeight="1">
      <c r="A226" s="14" t="s">
        <v>14295</v>
      </c>
      <c r="B226" s="14" t="s">
        <v>14180</v>
      </c>
      <c r="C226" s="14" t="s">
        <v>14181</v>
      </c>
      <c r="D226" s="14" t="s">
        <v>14279</v>
      </c>
      <c r="E226" s="14" t="s">
        <v>14280</v>
      </c>
      <c r="F226" s="14" t="s">
        <v>14184</v>
      </c>
      <c r="G226" s="14" t="s">
        <v>13392</v>
      </c>
      <c r="H226" s="14">
        <v>3.0</v>
      </c>
      <c r="I226" s="14" t="s">
        <v>1493</v>
      </c>
      <c r="J226" s="14" t="s">
        <v>14296</v>
      </c>
      <c r="K226" s="14" t="s">
        <v>14297</v>
      </c>
      <c r="L226" s="14" t="s">
        <v>13395</v>
      </c>
      <c r="M226" s="14">
        <v>14.0</v>
      </c>
      <c r="N226" s="14" t="s">
        <v>13380</v>
      </c>
      <c r="O226" s="14">
        <v>4.0</v>
      </c>
      <c r="P226" s="14" t="s">
        <v>13351</v>
      </c>
      <c r="Q226" s="29">
        <f t="array" ref="Q226">SUMPRODUCT(--(IFERROR(XLOOKUP({"P1C1.1.1","P1C1.1.2","P1C1.1.3","P1C1.2.1","P1C1.5.1","P1C2.1.1","P1C2.1.4","P1C2.1.5","P1C2.5.1","P1C2.5.2","P1C2.5.3","P1C2.5.4","P1C2.5.5","P1C2.8.1"}, '2_Capability_Map'!$C$2:$C$200, '2_Capability_Map'!$M$2:$M$200, "Active"), "Active")="Active"))</f>
        <v>14</v>
      </c>
      <c r="R226" s="29" t="str">
        <f t="shared" si="1"/>
        <v>Active</v>
      </c>
    </row>
    <row r="227" ht="79.5" customHeight="1">
      <c r="A227" s="15" t="s">
        <v>14298</v>
      </c>
      <c r="B227" s="15" t="s">
        <v>14180</v>
      </c>
      <c r="C227" s="15" t="s">
        <v>14181</v>
      </c>
      <c r="D227" s="15" t="s">
        <v>14279</v>
      </c>
      <c r="E227" s="15" t="s">
        <v>14280</v>
      </c>
      <c r="F227" s="15" t="s">
        <v>14184</v>
      </c>
      <c r="G227" s="15" t="s">
        <v>13353</v>
      </c>
      <c r="H227" s="15">
        <v>2.0</v>
      </c>
      <c r="I227" s="15" t="s">
        <v>1493</v>
      </c>
      <c r="J227" s="15" t="s">
        <v>14299</v>
      </c>
      <c r="K227" s="15" t="s">
        <v>14300</v>
      </c>
      <c r="L227" s="15" t="s">
        <v>13356</v>
      </c>
      <c r="M227" s="15">
        <v>9.0</v>
      </c>
      <c r="N227" s="15" t="s">
        <v>13357</v>
      </c>
      <c r="O227" s="15">
        <v>3.0</v>
      </c>
      <c r="P227" s="15" t="s">
        <v>13351</v>
      </c>
      <c r="Q227" s="29">
        <f t="array" ref="Q227">SUMPRODUCT(--(IFERROR(XLOOKUP({"P1C1.1.1","P1C1.1.2","P1C1.1.3","P1C1.2.1","P1C1.5.1","P1C2.1.1","P1C2.1.4","P1C2.1.5","P1C2.8.1"}, '2_Capability_Map'!$C$2:$C$200, '2_Capability_Map'!$M$2:$M$200, "Active"), "Active")="Active"))</f>
        <v>9</v>
      </c>
      <c r="R227" s="29" t="str">
        <f t="shared" si="1"/>
        <v>Active</v>
      </c>
    </row>
    <row r="228" ht="79.5" customHeight="1">
      <c r="A228" s="14" t="s">
        <v>14301</v>
      </c>
      <c r="B228" s="14" t="s">
        <v>14180</v>
      </c>
      <c r="C228" s="14" t="s">
        <v>14181</v>
      </c>
      <c r="D228" s="14" t="s">
        <v>14279</v>
      </c>
      <c r="E228" s="14" t="s">
        <v>14280</v>
      </c>
      <c r="F228" s="14" t="s">
        <v>14184</v>
      </c>
      <c r="G228" s="14" t="s">
        <v>13353</v>
      </c>
      <c r="H228" s="14">
        <v>2.0</v>
      </c>
      <c r="I228" s="14" t="s">
        <v>1493</v>
      </c>
      <c r="J228" s="14" t="s">
        <v>14302</v>
      </c>
      <c r="K228" s="14" t="s">
        <v>14303</v>
      </c>
      <c r="L228" s="14" t="s">
        <v>13356</v>
      </c>
      <c r="M228" s="14">
        <v>9.0</v>
      </c>
      <c r="N228" s="14" t="s">
        <v>13357</v>
      </c>
      <c r="O228" s="14">
        <v>3.0</v>
      </c>
      <c r="P228" s="14" t="s">
        <v>13351</v>
      </c>
      <c r="Q228" s="29">
        <f t="array" ref="Q228">SUMPRODUCT(--(IFERROR(XLOOKUP({"P1C1.1.1","P1C1.1.2","P1C1.1.3","P1C1.2.1","P1C1.5.1","P1C2.1.1","P1C2.1.4","P1C2.1.5","P1C2.8.1"}, '2_Capability_Map'!$C$2:$C$200, '2_Capability_Map'!$M$2:$M$200, "Active"), "Active")="Active"))</f>
        <v>9</v>
      </c>
      <c r="R228" s="29" t="str">
        <f t="shared" si="1"/>
        <v>Active</v>
      </c>
    </row>
    <row r="229" ht="79.5" customHeight="1">
      <c r="A229" s="15" t="s">
        <v>14304</v>
      </c>
      <c r="B229" s="15" t="s">
        <v>14180</v>
      </c>
      <c r="C229" s="15" t="s">
        <v>14181</v>
      </c>
      <c r="D229" s="15" t="s">
        <v>14279</v>
      </c>
      <c r="E229" s="15" t="s">
        <v>14280</v>
      </c>
      <c r="F229" s="15" t="s">
        <v>14184</v>
      </c>
      <c r="G229" s="15" t="s">
        <v>13353</v>
      </c>
      <c r="H229" s="15">
        <v>2.0</v>
      </c>
      <c r="I229" s="15" t="s">
        <v>1493</v>
      </c>
      <c r="J229" s="15" t="s">
        <v>14305</v>
      </c>
      <c r="K229" s="15" t="s">
        <v>14306</v>
      </c>
      <c r="L229" s="15" t="s">
        <v>13356</v>
      </c>
      <c r="M229" s="15">
        <v>9.0</v>
      </c>
      <c r="N229" s="15" t="s">
        <v>13357</v>
      </c>
      <c r="O229" s="15">
        <v>3.0</v>
      </c>
      <c r="P229" s="15" t="s">
        <v>13351</v>
      </c>
      <c r="Q229" s="29">
        <f t="array" ref="Q229">SUMPRODUCT(--(IFERROR(XLOOKUP({"P1C1.1.1","P1C1.1.2","P1C1.1.3","P1C1.2.1","P1C1.5.1","P1C2.1.1","P1C2.1.4","P1C2.1.5","P1C2.8.1"}, '2_Capability_Map'!$C$2:$C$200, '2_Capability_Map'!$M$2:$M$200, "Active"), "Active")="Active"))</f>
        <v>9</v>
      </c>
      <c r="R229" s="29" t="str">
        <f t="shared" si="1"/>
        <v>Active</v>
      </c>
    </row>
    <row r="230" ht="79.5" customHeight="1">
      <c r="A230" s="14" t="s">
        <v>14307</v>
      </c>
      <c r="B230" s="14" t="s">
        <v>14180</v>
      </c>
      <c r="C230" s="14" t="s">
        <v>14181</v>
      </c>
      <c r="D230" s="14" t="s">
        <v>14308</v>
      </c>
      <c r="E230" s="14" t="s">
        <v>14309</v>
      </c>
      <c r="F230" s="14" t="s">
        <v>14310</v>
      </c>
      <c r="G230" s="14" t="s">
        <v>13523</v>
      </c>
      <c r="H230" s="14">
        <v>2.0</v>
      </c>
      <c r="I230" s="14" t="s">
        <v>1493</v>
      </c>
      <c r="J230" s="14" t="s">
        <v>14311</v>
      </c>
      <c r="K230" s="14" t="s">
        <v>14312</v>
      </c>
      <c r="L230" s="14" t="s">
        <v>13525</v>
      </c>
      <c r="M230" s="14">
        <v>7.0</v>
      </c>
      <c r="N230" s="14" t="s">
        <v>13526</v>
      </c>
      <c r="O230" s="14">
        <v>2.0</v>
      </c>
      <c r="P230" s="14" t="s">
        <v>13351</v>
      </c>
      <c r="Q230" s="29">
        <f t="array" ref="Q230">SUMPRODUCT(--(IFERROR(XLOOKUP({"P1C2.1.1","P1C2.1.4","P1C2.1.5","P1C2.7.1","P1C2.7.2","P1C2.7.3","P1C2.8.1"}, '2_Capability_Map'!$C$2:$C$200, '2_Capability_Map'!$M$2:$M$200, "Active"), "Active")="Active"))</f>
        <v>7</v>
      </c>
      <c r="R230" s="29" t="str">
        <f t="shared" si="1"/>
        <v>Active</v>
      </c>
    </row>
    <row r="231" ht="79.5" customHeight="1">
      <c r="A231" s="15" t="s">
        <v>14313</v>
      </c>
      <c r="B231" s="15" t="s">
        <v>14180</v>
      </c>
      <c r="C231" s="15" t="s">
        <v>14181</v>
      </c>
      <c r="D231" s="15" t="s">
        <v>14314</v>
      </c>
      <c r="E231" s="15" t="s">
        <v>14315</v>
      </c>
      <c r="F231" s="15" t="s">
        <v>14316</v>
      </c>
      <c r="G231" s="15" t="s">
        <v>13523</v>
      </c>
      <c r="H231" s="15">
        <v>2.0</v>
      </c>
      <c r="I231" s="15" t="s">
        <v>1493</v>
      </c>
      <c r="J231" s="15" t="s">
        <v>14317</v>
      </c>
      <c r="K231" s="15" t="s">
        <v>14318</v>
      </c>
      <c r="L231" s="15" t="s">
        <v>13525</v>
      </c>
      <c r="M231" s="15">
        <v>7.0</v>
      </c>
      <c r="N231" s="15" t="s">
        <v>13526</v>
      </c>
      <c r="O231" s="15">
        <v>2.0</v>
      </c>
      <c r="P231" s="15" t="s">
        <v>13351</v>
      </c>
      <c r="Q231" s="29">
        <f t="array" ref="Q231">SUMPRODUCT(--(IFERROR(XLOOKUP({"P1C2.1.1","P1C2.1.4","P1C2.1.5","P1C2.7.1","P1C2.7.2","P1C2.7.3","P1C2.8.1"}, '2_Capability_Map'!$C$2:$C$200, '2_Capability_Map'!$M$2:$M$200, "Active"), "Active")="Active"))</f>
        <v>7</v>
      </c>
      <c r="R231" s="29" t="str">
        <f t="shared" si="1"/>
        <v>Active</v>
      </c>
    </row>
    <row r="232" ht="79.5" customHeight="1">
      <c r="A232" s="14" t="s">
        <v>14319</v>
      </c>
      <c r="B232" s="14" t="s">
        <v>14180</v>
      </c>
      <c r="C232" s="14" t="s">
        <v>14181</v>
      </c>
      <c r="D232" s="14" t="s">
        <v>14314</v>
      </c>
      <c r="E232" s="14" t="s">
        <v>14315</v>
      </c>
      <c r="F232" s="14" t="s">
        <v>14316</v>
      </c>
      <c r="G232" s="14" t="s">
        <v>13523</v>
      </c>
      <c r="H232" s="14">
        <v>2.0</v>
      </c>
      <c r="I232" s="14" t="s">
        <v>1493</v>
      </c>
      <c r="J232" s="14" t="s">
        <v>14320</v>
      </c>
      <c r="K232" s="14" t="s">
        <v>14321</v>
      </c>
      <c r="L232" s="14" t="s">
        <v>13525</v>
      </c>
      <c r="M232" s="14">
        <v>7.0</v>
      </c>
      <c r="N232" s="14" t="s">
        <v>13526</v>
      </c>
      <c r="O232" s="14">
        <v>2.0</v>
      </c>
      <c r="P232" s="14" t="s">
        <v>13351</v>
      </c>
      <c r="Q232" s="29">
        <f t="array" ref="Q232">SUMPRODUCT(--(IFERROR(XLOOKUP({"P1C2.1.1","P1C2.1.4","P1C2.1.5","P1C2.7.1","P1C2.7.2","P1C2.7.3","P1C2.8.1"}, '2_Capability_Map'!$C$2:$C$200, '2_Capability_Map'!$M$2:$M$200, "Active"), "Active")="Active"))</f>
        <v>7</v>
      </c>
      <c r="R232" s="29" t="str">
        <f t="shared" si="1"/>
        <v>Active</v>
      </c>
    </row>
    <row r="233" ht="79.5" customHeight="1">
      <c r="A233" s="15" t="s">
        <v>14322</v>
      </c>
      <c r="B233" s="15" t="s">
        <v>14180</v>
      </c>
      <c r="C233" s="15" t="s">
        <v>14181</v>
      </c>
      <c r="D233" s="15" t="s">
        <v>14323</v>
      </c>
      <c r="E233" s="15" t="s">
        <v>14324</v>
      </c>
      <c r="F233" s="15" t="s">
        <v>14316</v>
      </c>
      <c r="G233" s="15" t="s">
        <v>13515</v>
      </c>
      <c r="H233" s="15">
        <v>2.0</v>
      </c>
      <c r="I233" s="15" t="s">
        <v>1493</v>
      </c>
      <c r="J233" s="15" t="s">
        <v>14325</v>
      </c>
      <c r="K233" s="15" t="s">
        <v>14326</v>
      </c>
      <c r="L233" s="15" t="s">
        <v>13518</v>
      </c>
      <c r="M233" s="15">
        <v>8.0</v>
      </c>
      <c r="N233" s="15" t="s">
        <v>13365</v>
      </c>
      <c r="O233" s="15">
        <v>3.0</v>
      </c>
      <c r="P233" s="15" t="s">
        <v>13351</v>
      </c>
      <c r="Q233" s="29">
        <f t="array" ref="Q233">SUMPRODUCT(--(IFERROR(XLOOKUP({"P1C2.5.1","P1C2.5.2","P1C2.5.3","P1C2.5.4","P1C2.5.5","P1C2.7.1","P1C2.7.2","P1C2.7.3"}, '2_Capability_Map'!$C$2:$C$200, '2_Capability_Map'!$M$2:$M$200, "Active"), "Active")="Active"))</f>
        <v>8</v>
      </c>
      <c r="R233" s="29" t="str">
        <f t="shared" si="1"/>
        <v>Active</v>
      </c>
    </row>
    <row r="234" ht="79.5" customHeight="1">
      <c r="A234" s="14" t="s">
        <v>14327</v>
      </c>
      <c r="B234" s="14" t="s">
        <v>14180</v>
      </c>
      <c r="C234" s="14" t="s">
        <v>14181</v>
      </c>
      <c r="D234" s="14" t="s">
        <v>14328</v>
      </c>
      <c r="E234" s="14" t="s">
        <v>14329</v>
      </c>
      <c r="F234" s="14" t="s">
        <v>14330</v>
      </c>
      <c r="G234" s="14" t="s">
        <v>13515</v>
      </c>
      <c r="H234" s="14">
        <v>2.0</v>
      </c>
      <c r="I234" s="14" t="s">
        <v>1493</v>
      </c>
      <c r="J234" s="14" t="s">
        <v>14331</v>
      </c>
      <c r="K234" s="14" t="s">
        <v>14332</v>
      </c>
      <c r="L234" s="14" t="s">
        <v>13518</v>
      </c>
      <c r="M234" s="14">
        <v>8.0</v>
      </c>
      <c r="N234" s="14" t="s">
        <v>13365</v>
      </c>
      <c r="O234" s="14">
        <v>3.0</v>
      </c>
      <c r="P234" s="14" t="s">
        <v>13351</v>
      </c>
      <c r="Q234" s="29">
        <f t="array" ref="Q234">SUMPRODUCT(--(IFERROR(XLOOKUP({"P1C2.5.1","P1C2.5.2","P1C2.5.3","P1C2.5.4","P1C2.5.5","P1C2.7.1","P1C2.7.2","P1C2.7.3"}, '2_Capability_Map'!$C$2:$C$200, '2_Capability_Map'!$M$2:$M$200, "Active"), "Active")="Active"))</f>
        <v>8</v>
      </c>
      <c r="R234" s="29" t="str">
        <f t="shared" si="1"/>
        <v>Active</v>
      </c>
    </row>
    <row r="235" ht="79.5" customHeight="1">
      <c r="A235" s="15" t="s">
        <v>14333</v>
      </c>
      <c r="B235" s="15" t="s">
        <v>14180</v>
      </c>
      <c r="C235" s="15" t="s">
        <v>14181</v>
      </c>
      <c r="D235" s="15" t="s">
        <v>14328</v>
      </c>
      <c r="E235" s="15" t="s">
        <v>14329</v>
      </c>
      <c r="F235" s="15" t="s">
        <v>14330</v>
      </c>
      <c r="G235" s="15" t="s">
        <v>13515</v>
      </c>
      <c r="H235" s="15">
        <v>2.0</v>
      </c>
      <c r="I235" s="15" t="s">
        <v>1493</v>
      </c>
      <c r="J235" s="15" t="s">
        <v>14334</v>
      </c>
      <c r="K235" s="15" t="s">
        <v>14335</v>
      </c>
      <c r="L235" s="15" t="s">
        <v>13518</v>
      </c>
      <c r="M235" s="15">
        <v>8.0</v>
      </c>
      <c r="N235" s="15" t="s">
        <v>13365</v>
      </c>
      <c r="O235" s="15">
        <v>3.0</v>
      </c>
      <c r="P235" s="15" t="s">
        <v>13351</v>
      </c>
      <c r="Q235" s="29">
        <f t="array" ref="Q235">SUMPRODUCT(--(IFERROR(XLOOKUP({"P1C2.5.1","P1C2.5.2","P1C2.5.3","P1C2.5.4","P1C2.5.5","P1C2.7.1","P1C2.7.2","P1C2.7.3"}, '2_Capability_Map'!$C$2:$C$200, '2_Capability_Map'!$M$2:$M$200, "Active"), "Active")="Active"))</f>
        <v>8</v>
      </c>
      <c r="R235" s="29" t="str">
        <f t="shared" si="1"/>
        <v>Active</v>
      </c>
    </row>
    <row r="236" ht="79.5" customHeight="1">
      <c r="A236" s="14" t="s">
        <v>14336</v>
      </c>
      <c r="B236" s="14" t="s">
        <v>14180</v>
      </c>
      <c r="C236" s="14" t="s">
        <v>14181</v>
      </c>
      <c r="D236" s="14" t="s">
        <v>14328</v>
      </c>
      <c r="E236" s="14" t="s">
        <v>14329</v>
      </c>
      <c r="F236" s="14" t="s">
        <v>14330</v>
      </c>
      <c r="G236" s="14" t="s">
        <v>13523</v>
      </c>
      <c r="H236" s="14">
        <v>2.0</v>
      </c>
      <c r="I236" s="14" t="s">
        <v>1493</v>
      </c>
      <c r="J236" s="14" t="s">
        <v>14337</v>
      </c>
      <c r="K236" s="14" t="s">
        <v>14338</v>
      </c>
      <c r="L236" s="14" t="s">
        <v>13525</v>
      </c>
      <c r="M236" s="14">
        <v>7.0</v>
      </c>
      <c r="N236" s="14" t="s">
        <v>13526</v>
      </c>
      <c r="O236" s="14">
        <v>2.0</v>
      </c>
      <c r="P236" s="14" t="s">
        <v>13351</v>
      </c>
      <c r="Q236" s="29">
        <f t="array" ref="Q236">SUMPRODUCT(--(IFERROR(XLOOKUP({"P1C2.1.1","P1C2.1.4","P1C2.1.5","P1C2.7.1","P1C2.7.2","P1C2.7.3","P1C2.8.1"}, '2_Capability_Map'!$C$2:$C$200, '2_Capability_Map'!$M$2:$M$200, "Active"), "Active")="Active"))</f>
        <v>7</v>
      </c>
      <c r="R236" s="29" t="str">
        <f t="shared" si="1"/>
        <v>Active</v>
      </c>
    </row>
    <row r="237" ht="79.5" customHeight="1">
      <c r="A237" s="15" t="s">
        <v>14339</v>
      </c>
      <c r="B237" s="15" t="s">
        <v>14180</v>
      </c>
      <c r="C237" s="15" t="s">
        <v>14181</v>
      </c>
      <c r="D237" s="15" t="s">
        <v>14340</v>
      </c>
      <c r="E237" s="15" t="s">
        <v>14341</v>
      </c>
      <c r="F237" s="15" t="s">
        <v>14330</v>
      </c>
      <c r="G237" s="15" t="s">
        <v>13501</v>
      </c>
      <c r="H237" s="15">
        <v>2.0</v>
      </c>
      <c r="I237" s="15" t="s">
        <v>1493</v>
      </c>
      <c r="J237" s="15" t="s">
        <v>14342</v>
      </c>
      <c r="K237" s="15" t="s">
        <v>14343</v>
      </c>
      <c r="L237" s="15" t="s">
        <v>13504</v>
      </c>
      <c r="M237" s="15">
        <v>9.0</v>
      </c>
      <c r="N237" s="15" t="s">
        <v>13380</v>
      </c>
      <c r="O237" s="15">
        <v>4.0</v>
      </c>
      <c r="P237" s="15" t="s">
        <v>13351</v>
      </c>
      <c r="Q237" s="29">
        <f t="array" ref="Q237">SUMPRODUCT(--(IFERROR(XLOOKUP({"P1C2.1.1","P1C2.1.4","P1C2.1.5","P1C2.5.1","P1C2.5.2","P1C2.5.3","P1C2.5.4","P1C2.5.5","P1C2.8.1"}, '2_Capability_Map'!$C$2:$C$200, '2_Capability_Map'!$M$2:$M$200, "Active"), "Active")="Active"))</f>
        <v>9</v>
      </c>
      <c r="R237" s="29" t="str">
        <f t="shared" si="1"/>
        <v>Active</v>
      </c>
    </row>
    <row r="238" ht="79.5" customHeight="1">
      <c r="A238" s="14" t="s">
        <v>14344</v>
      </c>
      <c r="B238" s="14" t="s">
        <v>14180</v>
      </c>
      <c r="C238" s="14" t="s">
        <v>14181</v>
      </c>
      <c r="D238" s="14" t="s">
        <v>14340</v>
      </c>
      <c r="E238" s="14" t="s">
        <v>14341</v>
      </c>
      <c r="F238" s="14" t="s">
        <v>14330</v>
      </c>
      <c r="G238" s="14" t="s">
        <v>13494</v>
      </c>
      <c r="H238" s="14">
        <v>3.0</v>
      </c>
      <c r="I238" s="14" t="s">
        <v>1493</v>
      </c>
      <c r="J238" s="14" t="s">
        <v>14345</v>
      </c>
      <c r="K238" s="14" t="s">
        <v>14346</v>
      </c>
      <c r="L238" s="14" t="s">
        <v>13497</v>
      </c>
      <c r="M238" s="14">
        <v>12.0</v>
      </c>
      <c r="N238" s="14" t="s">
        <v>13380</v>
      </c>
      <c r="O238" s="14">
        <v>4.0</v>
      </c>
      <c r="P238" s="14" t="s">
        <v>13351</v>
      </c>
      <c r="Q238" s="29">
        <f t="array" ref="Q238">SUMPRODUCT(--(IFERROR(XLOOKUP({"P1C2.1.1","P1C2.1.4","P1C2.1.5","P1C2.5.1","P1C2.5.2","P1C2.5.3","P1C2.5.4","P1C2.5.5","P1C2.7.1","P1C2.7.2","P1C2.7.3","P1C2.8.1"}, '2_Capability_Map'!$C$2:$C$200, '2_Capability_Map'!$M$2:$M$200, "Active"), "Active")="Active"))</f>
        <v>12</v>
      </c>
      <c r="R238" s="29" t="str">
        <f t="shared" si="1"/>
        <v>Active</v>
      </c>
    </row>
    <row r="239" ht="79.5" customHeight="1">
      <c r="A239" s="15" t="s">
        <v>14347</v>
      </c>
      <c r="B239" s="15" t="s">
        <v>14180</v>
      </c>
      <c r="C239" s="15" t="s">
        <v>14181</v>
      </c>
      <c r="D239" s="15" t="s">
        <v>14348</v>
      </c>
      <c r="E239" s="15" t="s">
        <v>14349</v>
      </c>
      <c r="F239" s="15" t="s">
        <v>14330</v>
      </c>
      <c r="G239" s="15" t="s">
        <v>13523</v>
      </c>
      <c r="H239" s="15">
        <v>2.0</v>
      </c>
      <c r="I239" s="15" t="s">
        <v>1493</v>
      </c>
      <c r="J239" s="15" t="s">
        <v>14350</v>
      </c>
      <c r="K239" s="15" t="s">
        <v>14351</v>
      </c>
      <c r="L239" s="15" t="s">
        <v>13525</v>
      </c>
      <c r="M239" s="15">
        <v>7.0</v>
      </c>
      <c r="N239" s="15" t="s">
        <v>13526</v>
      </c>
      <c r="O239" s="15">
        <v>2.0</v>
      </c>
      <c r="P239" s="15" t="s">
        <v>13351</v>
      </c>
      <c r="Q239" s="29">
        <f t="array" ref="Q239">SUMPRODUCT(--(IFERROR(XLOOKUP({"P1C2.1.1","P1C2.1.4","P1C2.1.5","P1C2.7.1","P1C2.7.2","P1C2.7.3","P1C2.8.1"}, '2_Capability_Map'!$C$2:$C$200, '2_Capability_Map'!$M$2:$M$200, "Active"), "Active")="Active"))</f>
        <v>7</v>
      </c>
      <c r="R239" s="29" t="str">
        <f t="shared" si="1"/>
        <v>Active</v>
      </c>
    </row>
    <row r="240" ht="79.5" customHeight="1">
      <c r="A240" s="14" t="s">
        <v>14352</v>
      </c>
      <c r="B240" s="14" t="s">
        <v>14180</v>
      </c>
      <c r="C240" s="14" t="s">
        <v>14181</v>
      </c>
      <c r="D240" s="14" t="s">
        <v>14353</v>
      </c>
      <c r="E240" s="14" t="s">
        <v>14354</v>
      </c>
      <c r="F240" s="14" t="s">
        <v>14355</v>
      </c>
      <c r="G240" s="14" t="s">
        <v>13515</v>
      </c>
      <c r="H240" s="14">
        <v>2.0</v>
      </c>
      <c r="I240" s="14" t="s">
        <v>1493</v>
      </c>
      <c r="J240" s="14" t="s">
        <v>14356</v>
      </c>
      <c r="K240" s="14" t="s">
        <v>14357</v>
      </c>
      <c r="L240" s="14" t="s">
        <v>13518</v>
      </c>
      <c r="M240" s="14">
        <v>8.0</v>
      </c>
      <c r="N240" s="14" t="s">
        <v>13365</v>
      </c>
      <c r="O240" s="14">
        <v>3.0</v>
      </c>
      <c r="P240" s="14" t="s">
        <v>13351</v>
      </c>
      <c r="Q240" s="29">
        <f t="array" ref="Q240">SUMPRODUCT(--(IFERROR(XLOOKUP({"P1C2.5.1","P1C2.5.2","P1C2.5.3","P1C2.5.4","P1C2.5.5","P1C2.7.1","P1C2.7.2","P1C2.7.3"}, '2_Capability_Map'!$C$2:$C$200, '2_Capability_Map'!$M$2:$M$200, "Active"), "Active")="Active"))</f>
        <v>8</v>
      </c>
      <c r="R240" s="29" t="str">
        <f t="shared" si="1"/>
        <v>Active</v>
      </c>
    </row>
    <row r="241" ht="79.5" customHeight="1">
      <c r="A241" s="15" t="s">
        <v>14358</v>
      </c>
      <c r="B241" s="15" t="s">
        <v>14180</v>
      </c>
      <c r="C241" s="15" t="s">
        <v>14181</v>
      </c>
      <c r="D241" s="15" t="s">
        <v>14359</v>
      </c>
      <c r="E241" s="15" t="s">
        <v>14360</v>
      </c>
      <c r="F241" s="15" t="s">
        <v>14355</v>
      </c>
      <c r="G241" s="15" t="s">
        <v>13977</v>
      </c>
      <c r="H241" s="15">
        <v>2.0</v>
      </c>
      <c r="I241" s="15" t="s">
        <v>1493</v>
      </c>
      <c r="J241" s="15" t="s">
        <v>14361</v>
      </c>
      <c r="K241" s="15" t="s">
        <v>14362</v>
      </c>
      <c r="L241" s="15" t="s">
        <v>13980</v>
      </c>
      <c r="M241" s="15">
        <v>8.0</v>
      </c>
      <c r="N241" s="15" t="s">
        <v>13973</v>
      </c>
      <c r="O241" s="15">
        <v>2.0</v>
      </c>
      <c r="P241" s="15" t="s">
        <v>13351</v>
      </c>
      <c r="Q241" s="29">
        <f t="array" ref="Q241">SUMPRODUCT(--(IFERROR(XLOOKUP({"P1C2.7.1","P1C2.7.2","P1C2.7.3","P1C4.1.1","P1C4.4.1","P1C4.5.1","P1C4.6.1","P1C4.8.5"}, '2_Capability_Map'!$C$2:$C$200, '2_Capability_Map'!$M$2:$M$200, "Active"), "Active")="Active"))</f>
        <v>8</v>
      </c>
      <c r="R241" s="29" t="str">
        <f t="shared" si="1"/>
        <v>Active</v>
      </c>
    </row>
    <row r="242" ht="79.5" customHeight="1">
      <c r="A242" s="14" t="s">
        <v>14363</v>
      </c>
      <c r="B242" s="14" t="s">
        <v>14180</v>
      </c>
      <c r="C242" s="14" t="s">
        <v>14181</v>
      </c>
      <c r="D242" s="14" t="s">
        <v>14359</v>
      </c>
      <c r="E242" s="14" t="s">
        <v>14360</v>
      </c>
      <c r="F242" s="14" t="s">
        <v>14355</v>
      </c>
      <c r="G242" s="14" t="s">
        <v>14364</v>
      </c>
      <c r="H242" s="14">
        <v>3.0</v>
      </c>
      <c r="I242" s="14" t="s">
        <v>1493</v>
      </c>
      <c r="J242" s="14" t="s">
        <v>14365</v>
      </c>
      <c r="K242" s="14" t="s">
        <v>14366</v>
      </c>
      <c r="L242" s="14" t="s">
        <v>14367</v>
      </c>
      <c r="M242" s="14">
        <v>14.0</v>
      </c>
      <c r="N242" s="14" t="s">
        <v>14256</v>
      </c>
      <c r="O242" s="14">
        <v>5.0</v>
      </c>
      <c r="P242" s="14" t="s">
        <v>13351</v>
      </c>
      <c r="Q242" s="29">
        <f t="array" ref="Q242">SUMPRODUCT(--(IFERROR(XLOOKUP({"P1C2.1.1","P1C2.1.4","P1C2.1.5","P1C2.5.1","P1C2.5.2","P1C2.5.3","P1C2.5.4","P1C2.5.5","P1C2.8.1","P1C4.1.1","P1C4.4.1","P1C4.5.1","P1C4.6.1","P1C4.8.5"}, '2_Capability_Map'!$C$2:$C$200, '2_Capability_Map'!$M$2:$M$200, "Active"), "Active")="Active"))</f>
        <v>14</v>
      </c>
      <c r="R242" s="29" t="str">
        <f t="shared" si="1"/>
        <v>Active</v>
      </c>
    </row>
    <row r="243" ht="79.5" customHeight="1">
      <c r="A243" s="15" t="s">
        <v>14368</v>
      </c>
      <c r="B243" s="15" t="s">
        <v>14180</v>
      </c>
      <c r="C243" s="15" t="s">
        <v>14181</v>
      </c>
      <c r="D243" s="15" t="s">
        <v>14359</v>
      </c>
      <c r="E243" s="15" t="s">
        <v>14360</v>
      </c>
      <c r="F243" s="15" t="s">
        <v>14355</v>
      </c>
      <c r="G243" s="15" t="s">
        <v>13523</v>
      </c>
      <c r="H243" s="15">
        <v>2.0</v>
      </c>
      <c r="I243" s="15" t="s">
        <v>1493</v>
      </c>
      <c r="J243" s="15" t="s">
        <v>14369</v>
      </c>
      <c r="K243" s="15" t="s">
        <v>14370</v>
      </c>
      <c r="L243" s="15" t="s">
        <v>13525</v>
      </c>
      <c r="M243" s="15">
        <v>7.0</v>
      </c>
      <c r="N243" s="15" t="s">
        <v>13526</v>
      </c>
      <c r="O243" s="15">
        <v>2.0</v>
      </c>
      <c r="P243" s="15" t="s">
        <v>13351</v>
      </c>
      <c r="Q243" s="29">
        <f t="array" ref="Q243">SUMPRODUCT(--(IFERROR(XLOOKUP({"P1C2.1.1","P1C2.1.4","P1C2.1.5","P1C2.7.1","P1C2.7.2","P1C2.7.3","P1C2.8.1"}, '2_Capability_Map'!$C$2:$C$200, '2_Capability_Map'!$M$2:$M$200, "Active"), "Active")="Active"))</f>
        <v>7</v>
      </c>
      <c r="R243" s="29" t="str">
        <f t="shared" si="1"/>
        <v>Active</v>
      </c>
    </row>
    <row r="244" ht="79.5" customHeight="1">
      <c r="A244" s="14" t="s">
        <v>14371</v>
      </c>
      <c r="B244" s="14" t="s">
        <v>14180</v>
      </c>
      <c r="C244" s="14" t="s">
        <v>14181</v>
      </c>
      <c r="D244" s="14" t="s">
        <v>14372</v>
      </c>
      <c r="E244" s="14" t="s">
        <v>14373</v>
      </c>
      <c r="F244" s="14" t="s">
        <v>14374</v>
      </c>
      <c r="G244" s="14" t="s">
        <v>13361</v>
      </c>
      <c r="H244" s="14">
        <v>2.0</v>
      </c>
      <c r="I244" s="14" t="s">
        <v>1493</v>
      </c>
      <c r="J244" s="14" t="s">
        <v>14375</v>
      </c>
      <c r="K244" s="14" t="s">
        <v>14376</v>
      </c>
      <c r="L244" s="14" t="s">
        <v>13364</v>
      </c>
      <c r="M244" s="14">
        <v>8.0</v>
      </c>
      <c r="N244" s="14" t="s">
        <v>13365</v>
      </c>
      <c r="O244" s="14">
        <v>3.0</v>
      </c>
      <c r="P244" s="14" t="s">
        <v>13351</v>
      </c>
      <c r="Q244" s="29">
        <f t="array" ref="Q244">SUMPRODUCT(--(IFERROR(XLOOKUP({"P1C1.1.1","P1C1.1.2","P1C1.1.3","P1C1.2.1","P1C1.5.1","P1C2.7.1","P1C2.7.2","P1C2.7.3"}, '2_Capability_Map'!$C$2:$C$200, '2_Capability_Map'!$M$2:$M$200, "Active"), "Active")="Active"))</f>
        <v>8</v>
      </c>
      <c r="R244" s="29" t="str">
        <f t="shared" si="1"/>
        <v>Active</v>
      </c>
    </row>
    <row r="245" ht="79.5" customHeight="1">
      <c r="A245" s="15" t="s">
        <v>14377</v>
      </c>
      <c r="B245" s="15" t="s">
        <v>14180</v>
      </c>
      <c r="C245" s="15" t="s">
        <v>14181</v>
      </c>
      <c r="D245" s="15" t="s">
        <v>14378</v>
      </c>
      <c r="E245" s="15" t="s">
        <v>14379</v>
      </c>
      <c r="F245" s="15" t="s">
        <v>14374</v>
      </c>
      <c r="G245" s="15" t="s">
        <v>13501</v>
      </c>
      <c r="H245" s="15">
        <v>2.0</v>
      </c>
      <c r="I245" s="15" t="s">
        <v>1493</v>
      </c>
      <c r="J245" s="15" t="s">
        <v>14380</v>
      </c>
      <c r="K245" s="15" t="s">
        <v>14381</v>
      </c>
      <c r="L245" s="15" t="s">
        <v>13504</v>
      </c>
      <c r="M245" s="15">
        <v>9.0</v>
      </c>
      <c r="N245" s="15" t="s">
        <v>13380</v>
      </c>
      <c r="O245" s="15">
        <v>4.0</v>
      </c>
      <c r="P245" s="15" t="s">
        <v>13351</v>
      </c>
      <c r="Q245" s="29">
        <f t="array" ref="Q245">SUMPRODUCT(--(IFERROR(XLOOKUP({"P1C2.1.1","P1C2.1.4","P1C2.1.5","P1C2.5.1","P1C2.5.2","P1C2.5.3","P1C2.5.4","P1C2.5.5","P1C2.8.1"}, '2_Capability_Map'!$C$2:$C$200, '2_Capability_Map'!$M$2:$M$200, "Active"), "Active")="Active"))</f>
        <v>9</v>
      </c>
      <c r="R245" s="29" t="str">
        <f t="shared" si="1"/>
        <v>Active</v>
      </c>
    </row>
    <row r="246" ht="79.5" customHeight="1">
      <c r="A246" s="14" t="s">
        <v>14382</v>
      </c>
      <c r="B246" s="14" t="s">
        <v>14180</v>
      </c>
      <c r="C246" s="14" t="s">
        <v>14181</v>
      </c>
      <c r="D246" s="14" t="s">
        <v>14378</v>
      </c>
      <c r="E246" s="14" t="s">
        <v>14379</v>
      </c>
      <c r="F246" s="14" t="s">
        <v>14374</v>
      </c>
      <c r="G246" s="14" t="s">
        <v>13501</v>
      </c>
      <c r="H246" s="14">
        <v>2.0</v>
      </c>
      <c r="I246" s="14" t="s">
        <v>1493</v>
      </c>
      <c r="J246" s="14" t="s">
        <v>14383</v>
      </c>
      <c r="K246" s="14" t="s">
        <v>14384</v>
      </c>
      <c r="L246" s="14" t="s">
        <v>13504</v>
      </c>
      <c r="M246" s="14">
        <v>9.0</v>
      </c>
      <c r="N246" s="14" t="s">
        <v>13380</v>
      </c>
      <c r="O246" s="14">
        <v>4.0</v>
      </c>
      <c r="P246" s="14" t="s">
        <v>13351</v>
      </c>
      <c r="Q246" s="29">
        <f t="array" ref="Q246">SUMPRODUCT(--(IFERROR(XLOOKUP({"P1C2.1.1","P1C2.1.4","P1C2.1.5","P1C2.5.1","P1C2.5.2","P1C2.5.3","P1C2.5.4","P1C2.5.5","P1C2.8.1"}, '2_Capability_Map'!$C$2:$C$200, '2_Capability_Map'!$M$2:$M$200, "Active"), "Active")="Active"))</f>
        <v>9</v>
      </c>
      <c r="R246" s="29" t="str">
        <f t="shared" si="1"/>
        <v>Active</v>
      </c>
    </row>
    <row r="247" ht="79.5" customHeight="1">
      <c r="A247" s="15" t="s">
        <v>14385</v>
      </c>
      <c r="B247" s="15" t="s">
        <v>14180</v>
      </c>
      <c r="C247" s="15" t="s">
        <v>14181</v>
      </c>
      <c r="D247" s="15" t="s">
        <v>14378</v>
      </c>
      <c r="E247" s="15" t="s">
        <v>14379</v>
      </c>
      <c r="F247" s="15" t="s">
        <v>14374</v>
      </c>
      <c r="G247" s="15" t="s">
        <v>13501</v>
      </c>
      <c r="H247" s="15">
        <v>2.0</v>
      </c>
      <c r="I247" s="15" t="s">
        <v>1493</v>
      </c>
      <c r="J247" s="15" t="s">
        <v>14386</v>
      </c>
      <c r="K247" s="15" t="s">
        <v>14387</v>
      </c>
      <c r="L247" s="15" t="s">
        <v>13504</v>
      </c>
      <c r="M247" s="15">
        <v>9.0</v>
      </c>
      <c r="N247" s="15" t="s">
        <v>13380</v>
      </c>
      <c r="O247" s="15">
        <v>4.0</v>
      </c>
      <c r="P247" s="15" t="s">
        <v>13351</v>
      </c>
      <c r="Q247" s="29">
        <f t="array" ref="Q247">SUMPRODUCT(--(IFERROR(XLOOKUP({"P1C2.1.1","P1C2.1.4","P1C2.1.5","P1C2.5.1","P1C2.5.2","P1C2.5.3","P1C2.5.4","P1C2.5.5","P1C2.8.1"}, '2_Capability_Map'!$C$2:$C$200, '2_Capability_Map'!$M$2:$M$200, "Active"), "Active")="Active"))</f>
        <v>9</v>
      </c>
      <c r="R247" s="29" t="str">
        <f t="shared" si="1"/>
        <v>Active</v>
      </c>
    </row>
    <row r="248" ht="79.5" customHeight="1">
      <c r="A248" s="14" t="s">
        <v>14388</v>
      </c>
      <c r="B248" s="14" t="s">
        <v>14180</v>
      </c>
      <c r="C248" s="14" t="s">
        <v>14181</v>
      </c>
      <c r="D248" s="14" t="s">
        <v>14389</v>
      </c>
      <c r="E248" s="14" t="s">
        <v>14390</v>
      </c>
      <c r="F248" s="14" t="s">
        <v>14374</v>
      </c>
      <c r="G248" s="14" t="s">
        <v>13515</v>
      </c>
      <c r="H248" s="14">
        <v>2.0</v>
      </c>
      <c r="I248" s="14" t="s">
        <v>1493</v>
      </c>
      <c r="J248" s="14" t="s">
        <v>14391</v>
      </c>
      <c r="K248" s="14" t="s">
        <v>14392</v>
      </c>
      <c r="L248" s="14" t="s">
        <v>13518</v>
      </c>
      <c r="M248" s="14">
        <v>8.0</v>
      </c>
      <c r="N248" s="14" t="s">
        <v>13365</v>
      </c>
      <c r="O248" s="14">
        <v>3.0</v>
      </c>
      <c r="P248" s="14" t="s">
        <v>13351</v>
      </c>
      <c r="Q248" s="29">
        <f t="array" ref="Q248">SUMPRODUCT(--(IFERROR(XLOOKUP({"P1C2.5.1","P1C2.5.2","P1C2.5.3","P1C2.5.4","P1C2.5.5","P1C2.7.1","P1C2.7.2","P1C2.7.3"}, '2_Capability_Map'!$C$2:$C$200, '2_Capability_Map'!$M$2:$M$200, "Active"), "Active")="Active"))</f>
        <v>8</v>
      </c>
      <c r="R248" s="29" t="str">
        <f t="shared" si="1"/>
        <v>Active</v>
      </c>
    </row>
    <row r="249" ht="79.5" customHeight="1">
      <c r="A249" s="15" t="s">
        <v>14393</v>
      </c>
      <c r="B249" s="15" t="s">
        <v>14180</v>
      </c>
      <c r="C249" s="15" t="s">
        <v>14181</v>
      </c>
      <c r="D249" s="15" t="s">
        <v>14389</v>
      </c>
      <c r="E249" s="15" t="s">
        <v>14390</v>
      </c>
      <c r="F249" s="15" t="s">
        <v>14374</v>
      </c>
      <c r="G249" s="15" t="s">
        <v>13523</v>
      </c>
      <c r="H249" s="15">
        <v>2.0</v>
      </c>
      <c r="I249" s="15" t="s">
        <v>1493</v>
      </c>
      <c r="J249" s="15" t="s">
        <v>14394</v>
      </c>
      <c r="K249" s="15" t="s">
        <v>14395</v>
      </c>
      <c r="L249" s="15" t="s">
        <v>13525</v>
      </c>
      <c r="M249" s="15">
        <v>7.0</v>
      </c>
      <c r="N249" s="15" t="s">
        <v>13526</v>
      </c>
      <c r="O249" s="15">
        <v>2.0</v>
      </c>
      <c r="P249" s="15" t="s">
        <v>13351</v>
      </c>
      <c r="Q249" s="29">
        <f t="array" ref="Q249">SUMPRODUCT(--(IFERROR(XLOOKUP({"P1C2.1.1","P1C2.1.4","P1C2.1.5","P1C2.7.1","P1C2.7.2","P1C2.7.3","P1C2.8.1"}, '2_Capability_Map'!$C$2:$C$200, '2_Capability_Map'!$M$2:$M$200, "Active"), "Active")="Active"))</f>
        <v>7</v>
      </c>
      <c r="R249" s="29" t="str">
        <f t="shared" si="1"/>
        <v>Active</v>
      </c>
    </row>
    <row r="250" ht="79.5" customHeight="1">
      <c r="A250" s="14" t="s">
        <v>14396</v>
      </c>
      <c r="B250" s="14" t="s">
        <v>14180</v>
      </c>
      <c r="C250" s="14" t="s">
        <v>14181</v>
      </c>
      <c r="D250" s="14" t="s">
        <v>14397</v>
      </c>
      <c r="E250" s="14" t="s">
        <v>14398</v>
      </c>
      <c r="F250" s="14" t="s">
        <v>14374</v>
      </c>
      <c r="G250" s="14" t="s">
        <v>13928</v>
      </c>
      <c r="H250" s="14">
        <v>2.0</v>
      </c>
      <c r="I250" s="14" t="s">
        <v>1493</v>
      </c>
      <c r="J250" s="14" t="s">
        <v>14399</v>
      </c>
      <c r="K250" s="14" t="s">
        <v>14400</v>
      </c>
      <c r="L250" s="14" t="s">
        <v>13931</v>
      </c>
      <c r="M250" s="14">
        <v>7.0</v>
      </c>
      <c r="N250" s="14" t="s">
        <v>13747</v>
      </c>
      <c r="O250" s="14">
        <v>1.0</v>
      </c>
      <c r="P250" s="14" t="s">
        <v>13351</v>
      </c>
      <c r="Q250" s="29">
        <f t="array" ref="Q250">SUMPRODUCT(--(IFERROR(XLOOKUP({"P1C2.7.1","P1C2.7.2","P1C2.7.3","P1C3.1.1","P1C3.2.4","P1C3.3.1","P1C3.4.1"}, '2_Capability_Map'!$C$2:$C$200, '2_Capability_Map'!$M$2:$M$200, "Active"), "Active")="Active"))</f>
        <v>7</v>
      </c>
      <c r="R250" s="29" t="str">
        <f t="shared" si="1"/>
        <v>Active</v>
      </c>
    </row>
    <row r="251" ht="79.5" customHeight="1">
      <c r="A251" s="15" t="s">
        <v>14401</v>
      </c>
      <c r="B251" s="15" t="s">
        <v>14180</v>
      </c>
      <c r="C251" s="15" t="s">
        <v>14181</v>
      </c>
      <c r="D251" s="15" t="s">
        <v>14402</v>
      </c>
      <c r="E251" s="15" t="s">
        <v>14403</v>
      </c>
      <c r="F251" s="15" t="s">
        <v>14374</v>
      </c>
      <c r="G251" s="15" t="s">
        <v>13523</v>
      </c>
      <c r="H251" s="15">
        <v>2.0</v>
      </c>
      <c r="I251" s="15" t="s">
        <v>1493</v>
      </c>
      <c r="J251" s="15" t="s">
        <v>14404</v>
      </c>
      <c r="K251" s="15" t="s">
        <v>14405</v>
      </c>
      <c r="L251" s="15" t="s">
        <v>13525</v>
      </c>
      <c r="M251" s="15">
        <v>7.0</v>
      </c>
      <c r="N251" s="15" t="s">
        <v>13526</v>
      </c>
      <c r="O251" s="15">
        <v>2.0</v>
      </c>
      <c r="P251" s="15" t="s">
        <v>13351</v>
      </c>
      <c r="Q251" s="29">
        <f t="array" ref="Q251">SUMPRODUCT(--(IFERROR(XLOOKUP({"P1C2.1.1","P1C2.1.4","P1C2.1.5","P1C2.7.1","P1C2.7.2","P1C2.7.3","P1C2.8.1"}, '2_Capability_Map'!$C$2:$C$200, '2_Capability_Map'!$M$2:$M$200, "Active"), "Active")="Active"))</f>
        <v>7</v>
      </c>
      <c r="R251" s="29" t="str">
        <f t="shared" si="1"/>
        <v>Active</v>
      </c>
    </row>
    <row r="252" ht="79.5" customHeight="1">
      <c r="A252" s="14" t="s">
        <v>14406</v>
      </c>
      <c r="B252" s="14" t="s">
        <v>14180</v>
      </c>
      <c r="C252" s="14" t="s">
        <v>14181</v>
      </c>
      <c r="D252" s="14" t="s">
        <v>14402</v>
      </c>
      <c r="E252" s="14" t="s">
        <v>14403</v>
      </c>
      <c r="F252" s="14" t="s">
        <v>14374</v>
      </c>
      <c r="G252" s="14" t="s">
        <v>13523</v>
      </c>
      <c r="H252" s="14">
        <v>2.0</v>
      </c>
      <c r="I252" s="14" t="s">
        <v>1493</v>
      </c>
      <c r="J252" s="14" t="s">
        <v>14407</v>
      </c>
      <c r="K252" s="14" t="s">
        <v>14408</v>
      </c>
      <c r="L252" s="14" t="s">
        <v>13525</v>
      </c>
      <c r="M252" s="14">
        <v>7.0</v>
      </c>
      <c r="N252" s="14" t="s">
        <v>13526</v>
      </c>
      <c r="O252" s="14">
        <v>2.0</v>
      </c>
      <c r="P252" s="14" t="s">
        <v>13351</v>
      </c>
      <c r="Q252" s="29">
        <f t="array" ref="Q252">SUMPRODUCT(--(IFERROR(XLOOKUP({"P1C2.1.1","P1C2.1.4","P1C2.1.5","P1C2.7.1","P1C2.7.2","P1C2.7.3","P1C2.8.1"}, '2_Capability_Map'!$C$2:$C$200, '2_Capability_Map'!$M$2:$M$200, "Active"), "Active")="Active"))</f>
        <v>7</v>
      </c>
      <c r="R252" s="29" t="str">
        <f t="shared" si="1"/>
        <v>Active</v>
      </c>
    </row>
    <row r="253" ht="79.5" customHeight="1">
      <c r="A253" s="15" t="s">
        <v>14409</v>
      </c>
      <c r="B253" s="15" t="s">
        <v>14180</v>
      </c>
      <c r="C253" s="15" t="s">
        <v>14181</v>
      </c>
      <c r="D253" s="15" t="s">
        <v>14410</v>
      </c>
      <c r="E253" s="15" t="s">
        <v>14411</v>
      </c>
      <c r="F253" s="15" t="s">
        <v>14374</v>
      </c>
      <c r="G253" s="15" t="s">
        <v>13476</v>
      </c>
      <c r="H253" s="15">
        <v>2.0</v>
      </c>
      <c r="I253" s="15" t="s">
        <v>1493</v>
      </c>
      <c r="J253" s="16" t="s">
        <v>14412</v>
      </c>
      <c r="K253" s="16" t="s">
        <v>14413</v>
      </c>
      <c r="L253" s="15" t="s">
        <v>13479</v>
      </c>
      <c r="M253" s="15">
        <v>9.0</v>
      </c>
      <c r="N253" s="15" t="s">
        <v>13350</v>
      </c>
      <c r="O253" s="15">
        <v>2.0</v>
      </c>
      <c r="P253" s="15" t="s">
        <v>13351</v>
      </c>
      <c r="Q253" s="29">
        <f t="array" ref="Q253">SUMPRODUCT(--(IFERROR(XLOOKUP({"P1C1.1.1","P1C1.1.2","P1C1.1.3","P1C1.2.1","P1C1.5.1","P1C3.1.1","P1C3.2.4","P1C3.3.1","P1C3.4.1"}, '2_Capability_Map'!$C$2:$C$200, '2_Capability_Map'!$M$2:$M$200, "Active"), "Active")="Active"))</f>
        <v>9</v>
      </c>
      <c r="R253" s="29" t="str">
        <f t="shared" si="1"/>
        <v>Active</v>
      </c>
    </row>
    <row r="254" ht="79.5" customHeight="1">
      <c r="A254" s="14" t="s">
        <v>14414</v>
      </c>
      <c r="B254" s="14" t="s">
        <v>14180</v>
      </c>
      <c r="C254" s="14" t="s">
        <v>14181</v>
      </c>
      <c r="D254" s="14" t="s">
        <v>14415</v>
      </c>
      <c r="E254" s="14" t="s">
        <v>14416</v>
      </c>
      <c r="F254" s="14" t="s">
        <v>14374</v>
      </c>
      <c r="G254" s="14" t="s">
        <v>13515</v>
      </c>
      <c r="H254" s="14">
        <v>2.0</v>
      </c>
      <c r="I254" s="14" t="s">
        <v>1493</v>
      </c>
      <c r="J254" s="14" t="s">
        <v>14417</v>
      </c>
      <c r="K254" s="14" t="s">
        <v>14418</v>
      </c>
      <c r="L254" s="14" t="s">
        <v>13518</v>
      </c>
      <c r="M254" s="14">
        <v>8.0</v>
      </c>
      <c r="N254" s="14" t="s">
        <v>13365</v>
      </c>
      <c r="O254" s="14">
        <v>3.0</v>
      </c>
      <c r="P254" s="14" t="s">
        <v>13351</v>
      </c>
      <c r="Q254" s="29">
        <f t="array" ref="Q254">SUMPRODUCT(--(IFERROR(XLOOKUP({"P1C2.5.1","P1C2.5.2","P1C2.5.3","P1C2.5.4","P1C2.5.5","P1C2.7.1","P1C2.7.2","P1C2.7.3"}, '2_Capability_Map'!$C$2:$C$200, '2_Capability_Map'!$M$2:$M$200, "Active"), "Active")="Active"))</f>
        <v>8</v>
      </c>
      <c r="R254" s="29" t="str">
        <f t="shared" si="1"/>
        <v>Active</v>
      </c>
    </row>
    <row r="255" ht="79.5" customHeight="1">
      <c r="A255" s="15" t="s">
        <v>14419</v>
      </c>
      <c r="B255" s="15" t="s">
        <v>14180</v>
      </c>
      <c r="C255" s="15" t="s">
        <v>14181</v>
      </c>
      <c r="D255" s="15" t="s">
        <v>14415</v>
      </c>
      <c r="E255" s="15" t="s">
        <v>14416</v>
      </c>
      <c r="F255" s="15" t="s">
        <v>14374</v>
      </c>
      <c r="G255" s="15" t="s">
        <v>13515</v>
      </c>
      <c r="H255" s="15">
        <v>2.0</v>
      </c>
      <c r="I255" s="15" t="s">
        <v>1493</v>
      </c>
      <c r="J255" s="15" t="s">
        <v>14420</v>
      </c>
      <c r="K255" s="15" t="s">
        <v>14421</v>
      </c>
      <c r="L255" s="15" t="s">
        <v>13518</v>
      </c>
      <c r="M255" s="15">
        <v>8.0</v>
      </c>
      <c r="N255" s="15" t="s">
        <v>13365</v>
      </c>
      <c r="O255" s="15">
        <v>3.0</v>
      </c>
      <c r="P255" s="15" t="s">
        <v>13351</v>
      </c>
      <c r="Q255" s="29">
        <f t="array" ref="Q255">SUMPRODUCT(--(IFERROR(XLOOKUP({"P1C2.5.1","P1C2.5.2","P1C2.5.3","P1C2.5.4","P1C2.5.5","P1C2.7.1","P1C2.7.2","P1C2.7.3"}, '2_Capability_Map'!$C$2:$C$200, '2_Capability_Map'!$M$2:$M$200, "Active"), "Active")="Active"))</f>
        <v>8</v>
      </c>
      <c r="R255" s="29" t="str">
        <f t="shared" si="1"/>
        <v>Active</v>
      </c>
    </row>
    <row r="256" ht="79.5" customHeight="1">
      <c r="A256" s="14" t="s">
        <v>14422</v>
      </c>
      <c r="B256" s="14" t="s">
        <v>14180</v>
      </c>
      <c r="C256" s="14" t="s">
        <v>14181</v>
      </c>
      <c r="D256" s="14" t="s">
        <v>14423</v>
      </c>
      <c r="E256" s="14" t="s">
        <v>14424</v>
      </c>
      <c r="F256" s="14" t="s">
        <v>14374</v>
      </c>
      <c r="G256" s="14" t="s">
        <v>13515</v>
      </c>
      <c r="H256" s="14">
        <v>2.0</v>
      </c>
      <c r="I256" s="14" t="s">
        <v>1493</v>
      </c>
      <c r="J256" s="14" t="s">
        <v>14425</v>
      </c>
      <c r="K256" s="14" t="s">
        <v>14426</v>
      </c>
      <c r="L256" s="14" t="s">
        <v>13518</v>
      </c>
      <c r="M256" s="14">
        <v>8.0</v>
      </c>
      <c r="N256" s="14" t="s">
        <v>13365</v>
      </c>
      <c r="O256" s="14">
        <v>3.0</v>
      </c>
      <c r="P256" s="14" t="s">
        <v>13351</v>
      </c>
      <c r="Q256" s="29">
        <f t="array" ref="Q256">SUMPRODUCT(--(IFERROR(XLOOKUP({"P1C2.5.1","P1C2.5.2","P1C2.5.3","P1C2.5.4","P1C2.5.5","P1C2.7.1","P1C2.7.2","P1C2.7.3"}, '2_Capability_Map'!$C$2:$C$200, '2_Capability_Map'!$M$2:$M$200, "Active"), "Active")="Active"))</f>
        <v>8</v>
      </c>
      <c r="R256" s="29" t="str">
        <f t="shared" si="1"/>
        <v>Active</v>
      </c>
    </row>
    <row r="257" ht="79.5" customHeight="1">
      <c r="A257" s="15" t="s">
        <v>14427</v>
      </c>
      <c r="B257" s="15" t="s">
        <v>14180</v>
      </c>
      <c r="C257" s="15" t="s">
        <v>14181</v>
      </c>
      <c r="D257" s="15" t="s">
        <v>14428</v>
      </c>
      <c r="E257" s="15" t="s">
        <v>14429</v>
      </c>
      <c r="F257" s="15" t="s">
        <v>14430</v>
      </c>
      <c r="G257" s="15" t="s">
        <v>14431</v>
      </c>
      <c r="H257" s="15">
        <v>2.0</v>
      </c>
      <c r="I257" s="15" t="s">
        <v>1493</v>
      </c>
      <c r="J257" s="15" t="s">
        <v>14432</v>
      </c>
      <c r="K257" s="15" t="s">
        <v>14433</v>
      </c>
      <c r="L257" s="15" t="s">
        <v>14434</v>
      </c>
      <c r="M257" s="15">
        <v>8.0</v>
      </c>
      <c r="N257" s="15" t="s">
        <v>14435</v>
      </c>
      <c r="O257" s="15">
        <v>2.0</v>
      </c>
      <c r="P257" s="15" t="s">
        <v>13351</v>
      </c>
      <c r="Q257" s="29">
        <f t="array" ref="Q257">SUMPRODUCT(--(IFERROR(XLOOKUP({"P1C2.1.1","P1C2.1.4","P1C2.1.5","P1C2.2.1","P1C2.2.4","P1C2.3.1","P1C2.4.1","P1C2.8.1"}, '2_Capability_Map'!$C$2:$C$200, '2_Capability_Map'!$M$2:$M$200, "Active"), "Active")="Active"))</f>
        <v>8</v>
      </c>
      <c r="R257" s="29" t="str">
        <f t="shared" si="1"/>
        <v>Active</v>
      </c>
    </row>
    <row r="258" ht="79.5" customHeight="1">
      <c r="A258" s="14" t="s">
        <v>14436</v>
      </c>
      <c r="B258" s="14" t="s">
        <v>14180</v>
      </c>
      <c r="C258" s="14" t="s">
        <v>14181</v>
      </c>
      <c r="D258" s="14" t="s">
        <v>14428</v>
      </c>
      <c r="E258" s="14" t="s">
        <v>14429</v>
      </c>
      <c r="F258" s="14" t="s">
        <v>14430</v>
      </c>
      <c r="G258" s="14" t="s">
        <v>14437</v>
      </c>
      <c r="H258" s="14">
        <v>3.0</v>
      </c>
      <c r="I258" s="14" t="s">
        <v>1493</v>
      </c>
      <c r="J258" s="14" t="s">
        <v>14438</v>
      </c>
      <c r="K258" s="14" t="s">
        <v>14439</v>
      </c>
      <c r="L258" s="14" t="s">
        <v>14440</v>
      </c>
      <c r="M258" s="14">
        <v>11.0</v>
      </c>
      <c r="N258" s="14" t="s">
        <v>14441</v>
      </c>
      <c r="O258" s="14">
        <v>3.0</v>
      </c>
      <c r="P258" s="14" t="s">
        <v>13351</v>
      </c>
      <c r="Q258" s="29">
        <f t="array" ref="Q258">SUMPRODUCT(--(IFERROR(XLOOKUP({"P1C2.1.1","P1C2.1.4","P1C2.1.5","P1C2.2.1","P1C2.2.4","P1C2.3.1","P1C2.4.1","P1C2.7.1","P1C2.7.2","P1C2.7.3","P1C2.8.1"}, '2_Capability_Map'!$C$2:$C$200, '2_Capability_Map'!$M$2:$M$200, "Active"), "Active")="Active"))</f>
        <v>11</v>
      </c>
      <c r="R258" s="29" t="str">
        <f t="shared" si="1"/>
        <v>Active</v>
      </c>
    </row>
    <row r="259" ht="79.5" customHeight="1">
      <c r="A259" s="15" t="s">
        <v>14442</v>
      </c>
      <c r="B259" s="15" t="s">
        <v>14180</v>
      </c>
      <c r="C259" s="15" t="s">
        <v>14181</v>
      </c>
      <c r="D259" s="15" t="s">
        <v>14428</v>
      </c>
      <c r="E259" s="15" t="s">
        <v>14429</v>
      </c>
      <c r="F259" s="15" t="s">
        <v>14430</v>
      </c>
      <c r="G259" s="15" t="s">
        <v>14431</v>
      </c>
      <c r="H259" s="15">
        <v>2.0</v>
      </c>
      <c r="I259" s="15" t="s">
        <v>1493</v>
      </c>
      <c r="J259" s="15" t="s">
        <v>14443</v>
      </c>
      <c r="K259" s="15" t="s">
        <v>14444</v>
      </c>
      <c r="L259" s="15" t="s">
        <v>14434</v>
      </c>
      <c r="M259" s="15">
        <v>8.0</v>
      </c>
      <c r="N259" s="15" t="s">
        <v>14435</v>
      </c>
      <c r="O259" s="15">
        <v>2.0</v>
      </c>
      <c r="P259" s="15" t="s">
        <v>13351</v>
      </c>
      <c r="Q259" s="29">
        <f t="array" ref="Q259">SUMPRODUCT(--(IFERROR(XLOOKUP({"P1C2.1.1","P1C2.1.4","P1C2.1.5","P1C2.2.1","P1C2.2.4","P1C2.3.1","P1C2.4.1","P1C2.8.1"}, '2_Capability_Map'!$C$2:$C$200, '2_Capability_Map'!$M$2:$M$200, "Active"), "Active")="Active"))</f>
        <v>8</v>
      </c>
      <c r="R259" s="29" t="str">
        <f t="shared" si="1"/>
        <v>Active</v>
      </c>
    </row>
    <row r="260" ht="79.5" customHeight="1">
      <c r="A260" s="14" t="s">
        <v>14445</v>
      </c>
      <c r="B260" s="14" t="s">
        <v>14180</v>
      </c>
      <c r="C260" s="14" t="s">
        <v>14181</v>
      </c>
      <c r="D260" s="14" t="s">
        <v>14428</v>
      </c>
      <c r="E260" s="14" t="s">
        <v>14429</v>
      </c>
      <c r="F260" s="14" t="s">
        <v>14430</v>
      </c>
      <c r="G260" s="14" t="s">
        <v>14446</v>
      </c>
      <c r="H260" s="14">
        <v>4.0</v>
      </c>
      <c r="I260" s="14" t="s">
        <v>1493</v>
      </c>
      <c r="J260" s="14" t="s">
        <v>14447</v>
      </c>
      <c r="K260" s="14" t="s">
        <v>14448</v>
      </c>
      <c r="L260" s="14" t="s">
        <v>14449</v>
      </c>
      <c r="M260" s="14">
        <v>16.0</v>
      </c>
      <c r="N260" s="14" t="s">
        <v>13380</v>
      </c>
      <c r="O260" s="14">
        <v>4.0</v>
      </c>
      <c r="P260" s="14" t="s">
        <v>13351</v>
      </c>
      <c r="Q260" s="29">
        <f t="array" ref="Q260">SUMPRODUCT(--(IFERROR(XLOOKUP({"P1C2.1.1","P1C2.1.4","P1C2.1.5","P1C2.2.1","P1C2.2.4","P1C2.3.1","P1C2.4.1","P1C2.5.1","P1C2.5.2","P1C2.5.3","P1C2.5.4","P1C2.5.5","P1C2.7.1","P1C2.7.2","P1C2.7.3","P1C2.8.1"}, '2_Capability_Map'!$C$2:$C$200, '2_Capability_Map'!$M$2:$M$200, "Active"), "Active")="Active"))</f>
        <v>16</v>
      </c>
      <c r="R260" s="29" t="str">
        <f t="shared" si="1"/>
        <v>Active</v>
      </c>
    </row>
    <row r="261" ht="79.5" customHeight="1">
      <c r="A261" s="15" t="s">
        <v>14450</v>
      </c>
      <c r="B261" s="15" t="s">
        <v>14180</v>
      </c>
      <c r="C261" s="15" t="s">
        <v>14181</v>
      </c>
      <c r="D261" s="15" t="s">
        <v>14428</v>
      </c>
      <c r="E261" s="15" t="s">
        <v>14429</v>
      </c>
      <c r="F261" s="15" t="s">
        <v>14430</v>
      </c>
      <c r="G261" s="15" t="s">
        <v>14451</v>
      </c>
      <c r="H261" s="15">
        <v>3.0</v>
      </c>
      <c r="I261" s="15" t="s">
        <v>1493</v>
      </c>
      <c r="J261" s="15" t="s">
        <v>14452</v>
      </c>
      <c r="K261" s="15" t="s">
        <v>14453</v>
      </c>
      <c r="L261" s="15" t="s">
        <v>14454</v>
      </c>
      <c r="M261" s="15">
        <v>13.0</v>
      </c>
      <c r="N261" s="15" t="s">
        <v>13357</v>
      </c>
      <c r="O261" s="15">
        <v>3.0</v>
      </c>
      <c r="P261" s="15" t="s">
        <v>13351</v>
      </c>
      <c r="Q261" s="29">
        <f t="array" ref="Q261">SUMPRODUCT(--(IFERROR(XLOOKUP({"P1C1.1.1","P1C1.1.2","P1C1.1.3","P1C1.2.1","P1C1.5.1","P1C2.1.1","P1C2.1.4","P1C2.1.5","P1C2.2.1","P1C2.2.4","P1C2.3.1","P1C2.4.1","P1C2.8.1"}, '2_Capability_Map'!$C$2:$C$200, '2_Capability_Map'!$M$2:$M$200, "Active"), "Active")="Active"))</f>
        <v>13</v>
      </c>
      <c r="R261" s="29" t="str">
        <f t="shared" si="1"/>
        <v>Active</v>
      </c>
    </row>
    <row r="262" ht="79.5" customHeight="1">
      <c r="A262" s="14" t="s">
        <v>14455</v>
      </c>
      <c r="B262" s="14" t="s">
        <v>14180</v>
      </c>
      <c r="C262" s="14" t="s">
        <v>14181</v>
      </c>
      <c r="D262" s="14" t="s">
        <v>14428</v>
      </c>
      <c r="E262" s="14" t="s">
        <v>14429</v>
      </c>
      <c r="F262" s="14" t="s">
        <v>14430</v>
      </c>
      <c r="G262" s="14" t="s">
        <v>14456</v>
      </c>
      <c r="H262" s="14">
        <v>4.0</v>
      </c>
      <c r="I262" s="14" t="s">
        <v>1493</v>
      </c>
      <c r="J262" s="14" t="s">
        <v>14457</v>
      </c>
      <c r="K262" s="14" t="s">
        <v>14458</v>
      </c>
      <c r="L262" s="14" t="s">
        <v>14459</v>
      </c>
      <c r="M262" s="14">
        <v>16.0</v>
      </c>
      <c r="N262" s="14" t="s">
        <v>13380</v>
      </c>
      <c r="O262" s="14">
        <v>4.0</v>
      </c>
      <c r="P262" s="14" t="s">
        <v>13351</v>
      </c>
      <c r="Q262" s="29">
        <f t="array" ref="Q262">SUMPRODUCT(--(IFERROR(XLOOKUP({"P1C1.1.1","P1C1.1.2","P1C1.1.3","P1C1.2.1","P1C1.5.1","P1C2.1.1","P1C2.1.4","P1C2.1.5","P1C2.2.1","P1C2.2.4","P1C2.3.1","P1C2.4.1","P1C2.7.1","P1C2.7.2","P1C2.7.3","P1C2.8.1"}, '2_Capability_Map'!$C$2:$C$200, '2_Capability_Map'!$M$2:$M$200, "Active"), "Active")="Active"))</f>
        <v>16</v>
      </c>
      <c r="R262" s="29" t="str">
        <f t="shared" si="1"/>
        <v>Active</v>
      </c>
    </row>
    <row r="263" ht="79.5" customHeight="1">
      <c r="A263" s="15" t="s">
        <v>14460</v>
      </c>
      <c r="B263" s="15" t="s">
        <v>14180</v>
      </c>
      <c r="C263" s="15" t="s">
        <v>14181</v>
      </c>
      <c r="D263" s="15" t="s">
        <v>14428</v>
      </c>
      <c r="E263" s="15" t="s">
        <v>14429</v>
      </c>
      <c r="F263" s="15" t="s">
        <v>14430</v>
      </c>
      <c r="G263" s="15" t="s">
        <v>14461</v>
      </c>
      <c r="H263" s="15">
        <v>4.0</v>
      </c>
      <c r="I263" s="15" t="s">
        <v>1493</v>
      </c>
      <c r="J263" s="15" t="s">
        <v>14462</v>
      </c>
      <c r="K263" s="15" t="s">
        <v>14463</v>
      </c>
      <c r="L263" s="15" t="s">
        <v>14464</v>
      </c>
      <c r="M263" s="15">
        <v>18.0</v>
      </c>
      <c r="N263" s="15" t="s">
        <v>14256</v>
      </c>
      <c r="O263" s="15">
        <v>5.0</v>
      </c>
      <c r="P263" s="15" t="s">
        <v>13351</v>
      </c>
      <c r="Q263" s="29">
        <f t="array" ref="Q263">SUMPRODUCT(--(IFERROR(XLOOKUP({"P1C2.1.1","P1C2.1.4","P1C2.1.5","P1C2.2.1","P1C2.2.4","P1C2.3.1","P1C2.4.1","P1C2.5.1","P1C2.5.2","P1C2.5.3","P1C2.5.4","P1C2.5.5","P1C2.8.1","P1C4.1.1","P1C4.4.1","P1C4.5.1","P1C4.6.1","P1C4.8.5"}, '2_Capability_Map'!$C$2:$C$200, '2_Capability_Map'!$M$2:$M$200, "Active"), "Active")="Active"))</f>
        <v>18</v>
      </c>
      <c r="R263" s="29" t="str">
        <f t="shared" si="1"/>
        <v>Active</v>
      </c>
    </row>
    <row r="264" ht="79.5" customHeight="1">
      <c r="A264" s="14" t="s">
        <v>14465</v>
      </c>
      <c r="B264" s="14" t="s">
        <v>14180</v>
      </c>
      <c r="C264" s="14" t="s">
        <v>14181</v>
      </c>
      <c r="D264" s="14" t="s">
        <v>14428</v>
      </c>
      <c r="E264" s="14" t="s">
        <v>14429</v>
      </c>
      <c r="F264" s="14" t="s">
        <v>14430</v>
      </c>
      <c r="G264" s="14" t="s">
        <v>14431</v>
      </c>
      <c r="H264" s="14">
        <v>2.0</v>
      </c>
      <c r="I264" s="14" t="s">
        <v>1493</v>
      </c>
      <c r="J264" s="14" t="s">
        <v>14466</v>
      </c>
      <c r="K264" s="14" t="s">
        <v>14467</v>
      </c>
      <c r="L264" s="14" t="s">
        <v>14434</v>
      </c>
      <c r="M264" s="14">
        <v>8.0</v>
      </c>
      <c r="N264" s="14" t="s">
        <v>14435</v>
      </c>
      <c r="O264" s="14">
        <v>2.0</v>
      </c>
      <c r="P264" s="14" t="s">
        <v>13351</v>
      </c>
      <c r="Q264" s="29">
        <f t="array" ref="Q264">SUMPRODUCT(--(IFERROR(XLOOKUP({"P1C2.1.1","P1C2.1.4","P1C2.1.5","P1C2.2.1","P1C2.2.4","P1C2.3.1","P1C2.4.1","P1C2.8.1"}, '2_Capability_Map'!$C$2:$C$200, '2_Capability_Map'!$M$2:$M$200, "Active"), "Active")="Active"))</f>
        <v>8</v>
      </c>
      <c r="R264" s="29" t="str">
        <f t="shared" si="1"/>
        <v>Active</v>
      </c>
    </row>
    <row r="265" ht="79.5" customHeight="1">
      <c r="A265" s="15" t="s">
        <v>14468</v>
      </c>
      <c r="B265" s="15" t="s">
        <v>14180</v>
      </c>
      <c r="C265" s="15" t="s">
        <v>14181</v>
      </c>
      <c r="D265" s="15" t="s">
        <v>14428</v>
      </c>
      <c r="E265" s="15" t="s">
        <v>14429</v>
      </c>
      <c r="F265" s="15" t="s">
        <v>14430</v>
      </c>
      <c r="G265" s="15" t="s">
        <v>14437</v>
      </c>
      <c r="H265" s="15">
        <v>3.0</v>
      </c>
      <c r="I265" s="15" t="s">
        <v>1493</v>
      </c>
      <c r="J265" s="15" t="s">
        <v>14469</v>
      </c>
      <c r="K265" s="15" t="s">
        <v>14470</v>
      </c>
      <c r="L265" s="15" t="s">
        <v>14440</v>
      </c>
      <c r="M265" s="15">
        <v>11.0</v>
      </c>
      <c r="N265" s="15" t="s">
        <v>14441</v>
      </c>
      <c r="O265" s="15">
        <v>3.0</v>
      </c>
      <c r="P265" s="15" t="s">
        <v>13351</v>
      </c>
      <c r="Q265" s="29">
        <f t="array" ref="Q265">SUMPRODUCT(--(IFERROR(XLOOKUP({"P1C2.1.1","P1C2.1.4","P1C2.1.5","P1C2.2.1","P1C2.2.4","P1C2.3.1","P1C2.4.1","P1C2.7.1","P1C2.7.2","P1C2.7.3","P1C2.8.1"}, '2_Capability_Map'!$C$2:$C$200, '2_Capability_Map'!$M$2:$M$200, "Active"), "Active")="Active"))</f>
        <v>11</v>
      </c>
      <c r="R265" s="29" t="str">
        <f t="shared" si="1"/>
        <v>Active</v>
      </c>
    </row>
    <row r="266" ht="79.5" customHeight="1">
      <c r="A266" s="14" t="s">
        <v>14471</v>
      </c>
      <c r="B266" s="14" t="s">
        <v>14180</v>
      </c>
      <c r="C266" s="14" t="s">
        <v>14181</v>
      </c>
      <c r="D266" s="14" t="s">
        <v>14428</v>
      </c>
      <c r="E266" s="14" t="s">
        <v>14429</v>
      </c>
      <c r="F266" s="14" t="s">
        <v>14430</v>
      </c>
      <c r="G266" s="14" t="s">
        <v>14431</v>
      </c>
      <c r="H266" s="14">
        <v>2.0</v>
      </c>
      <c r="I266" s="14" t="s">
        <v>1493</v>
      </c>
      <c r="J266" s="14" t="s">
        <v>14472</v>
      </c>
      <c r="K266" s="14" t="s">
        <v>14473</v>
      </c>
      <c r="L266" s="14" t="s">
        <v>14434</v>
      </c>
      <c r="M266" s="14">
        <v>8.0</v>
      </c>
      <c r="N266" s="14" t="s">
        <v>14435</v>
      </c>
      <c r="O266" s="14">
        <v>2.0</v>
      </c>
      <c r="P266" s="14" t="s">
        <v>13351</v>
      </c>
      <c r="Q266" s="29">
        <f t="array" ref="Q266">SUMPRODUCT(--(IFERROR(XLOOKUP({"P1C2.1.1","P1C2.1.4","P1C2.1.5","P1C2.2.1","P1C2.2.4","P1C2.3.1","P1C2.4.1","P1C2.8.1"}, '2_Capability_Map'!$C$2:$C$200, '2_Capability_Map'!$M$2:$M$200, "Active"), "Active")="Active"))</f>
        <v>8</v>
      </c>
      <c r="R266" s="29" t="str">
        <f t="shared" si="1"/>
        <v>Active</v>
      </c>
    </row>
    <row r="267" ht="79.5" customHeight="1">
      <c r="A267" s="15" t="s">
        <v>14474</v>
      </c>
      <c r="B267" s="15" t="s">
        <v>14180</v>
      </c>
      <c r="C267" s="15" t="s">
        <v>14181</v>
      </c>
      <c r="D267" s="15" t="s">
        <v>14428</v>
      </c>
      <c r="E267" s="15" t="s">
        <v>14429</v>
      </c>
      <c r="F267" s="15" t="s">
        <v>14430</v>
      </c>
      <c r="G267" s="15" t="s">
        <v>14431</v>
      </c>
      <c r="H267" s="15">
        <v>2.0</v>
      </c>
      <c r="I267" s="15" t="s">
        <v>1493</v>
      </c>
      <c r="J267" s="15" t="s">
        <v>14475</v>
      </c>
      <c r="K267" s="15" t="s">
        <v>14476</v>
      </c>
      <c r="L267" s="15" t="s">
        <v>14434</v>
      </c>
      <c r="M267" s="15">
        <v>8.0</v>
      </c>
      <c r="N267" s="15" t="s">
        <v>14435</v>
      </c>
      <c r="O267" s="15">
        <v>2.0</v>
      </c>
      <c r="P267" s="15" t="s">
        <v>13351</v>
      </c>
      <c r="Q267" s="29">
        <f t="array" ref="Q267">SUMPRODUCT(--(IFERROR(XLOOKUP({"P1C2.1.1","P1C2.1.4","P1C2.1.5","P1C2.2.1","P1C2.2.4","P1C2.3.1","P1C2.4.1","P1C2.8.1"}, '2_Capability_Map'!$C$2:$C$200, '2_Capability_Map'!$M$2:$M$200, "Active"), "Active")="Active"))</f>
        <v>8</v>
      </c>
      <c r="R267" s="29" t="str">
        <f t="shared" si="1"/>
        <v>Active</v>
      </c>
    </row>
    <row r="268" ht="79.5" customHeight="1">
      <c r="A268" s="14" t="s">
        <v>14477</v>
      </c>
      <c r="B268" s="14" t="s">
        <v>14180</v>
      </c>
      <c r="C268" s="14" t="s">
        <v>14181</v>
      </c>
      <c r="D268" s="14" t="s">
        <v>14428</v>
      </c>
      <c r="E268" s="14" t="s">
        <v>14429</v>
      </c>
      <c r="F268" s="14" t="s">
        <v>14430</v>
      </c>
      <c r="G268" s="14" t="s">
        <v>14431</v>
      </c>
      <c r="H268" s="14">
        <v>2.0</v>
      </c>
      <c r="I268" s="14" t="s">
        <v>1493</v>
      </c>
      <c r="J268" s="14" t="s">
        <v>14478</v>
      </c>
      <c r="K268" s="14" t="s">
        <v>14479</v>
      </c>
      <c r="L268" s="14" t="s">
        <v>14434</v>
      </c>
      <c r="M268" s="14">
        <v>8.0</v>
      </c>
      <c r="N268" s="14" t="s">
        <v>14435</v>
      </c>
      <c r="O268" s="14">
        <v>2.0</v>
      </c>
      <c r="P268" s="14" t="s">
        <v>13351</v>
      </c>
      <c r="Q268" s="29">
        <f t="array" ref="Q268">SUMPRODUCT(--(IFERROR(XLOOKUP({"P1C2.1.1","P1C2.1.4","P1C2.1.5","P1C2.2.1","P1C2.2.4","P1C2.3.1","P1C2.4.1","P1C2.8.1"}, '2_Capability_Map'!$C$2:$C$200, '2_Capability_Map'!$M$2:$M$200, "Active"), "Active")="Active"))</f>
        <v>8</v>
      </c>
      <c r="R268" s="29" t="str">
        <f t="shared" si="1"/>
        <v>Active</v>
      </c>
    </row>
    <row r="269" ht="79.5" customHeight="1">
      <c r="A269" s="15" t="s">
        <v>14480</v>
      </c>
      <c r="B269" s="15" t="s">
        <v>14180</v>
      </c>
      <c r="C269" s="15" t="s">
        <v>14181</v>
      </c>
      <c r="D269" s="15" t="s">
        <v>14481</v>
      </c>
      <c r="E269" s="15" t="s">
        <v>14482</v>
      </c>
      <c r="F269" s="15" t="s">
        <v>14430</v>
      </c>
      <c r="G269" s="15" t="s">
        <v>13523</v>
      </c>
      <c r="H269" s="15">
        <v>2.0</v>
      </c>
      <c r="I269" s="15" t="s">
        <v>1493</v>
      </c>
      <c r="J269" s="15" t="s">
        <v>14483</v>
      </c>
      <c r="K269" s="15" t="s">
        <v>14484</v>
      </c>
      <c r="L269" s="15" t="s">
        <v>13525</v>
      </c>
      <c r="M269" s="15">
        <v>7.0</v>
      </c>
      <c r="N269" s="15" t="s">
        <v>13526</v>
      </c>
      <c r="O269" s="15">
        <v>2.0</v>
      </c>
      <c r="P269" s="15" t="s">
        <v>13351</v>
      </c>
      <c r="Q269" s="29">
        <f t="array" ref="Q269">SUMPRODUCT(--(IFERROR(XLOOKUP({"P1C2.1.1","P1C2.1.4","P1C2.1.5","P1C2.7.1","P1C2.7.2","P1C2.7.3","P1C2.8.1"}, '2_Capability_Map'!$C$2:$C$200, '2_Capability_Map'!$M$2:$M$200, "Active"), "Active")="Active"))</f>
        <v>7</v>
      </c>
      <c r="R269" s="29" t="str">
        <f t="shared" si="1"/>
        <v>Active</v>
      </c>
    </row>
    <row r="270" ht="79.5" customHeight="1">
      <c r="A270" s="14" t="s">
        <v>14485</v>
      </c>
      <c r="B270" s="14" t="s">
        <v>14180</v>
      </c>
      <c r="C270" s="14" t="s">
        <v>14181</v>
      </c>
      <c r="D270" s="14" t="s">
        <v>14481</v>
      </c>
      <c r="E270" s="14" t="s">
        <v>14482</v>
      </c>
      <c r="F270" s="14" t="s">
        <v>14430</v>
      </c>
      <c r="G270" s="14" t="s">
        <v>14431</v>
      </c>
      <c r="H270" s="14">
        <v>2.0</v>
      </c>
      <c r="I270" s="14" t="s">
        <v>1493</v>
      </c>
      <c r="J270" s="14" t="s">
        <v>14486</v>
      </c>
      <c r="K270" s="14" t="s">
        <v>14487</v>
      </c>
      <c r="L270" s="14" t="s">
        <v>14434</v>
      </c>
      <c r="M270" s="14">
        <v>8.0</v>
      </c>
      <c r="N270" s="14" t="s">
        <v>14435</v>
      </c>
      <c r="O270" s="14">
        <v>2.0</v>
      </c>
      <c r="P270" s="14" t="s">
        <v>13351</v>
      </c>
      <c r="Q270" s="29">
        <f t="array" ref="Q270">SUMPRODUCT(--(IFERROR(XLOOKUP({"P1C2.1.1","P1C2.1.4","P1C2.1.5","P1C2.2.1","P1C2.2.4","P1C2.3.1","P1C2.4.1","P1C2.8.1"}, '2_Capability_Map'!$C$2:$C$200, '2_Capability_Map'!$M$2:$M$200, "Active"), "Active")="Active"))</f>
        <v>8</v>
      </c>
      <c r="R270" s="29" t="str">
        <f t="shared" si="1"/>
        <v>Active</v>
      </c>
    </row>
    <row r="271" ht="79.5" customHeight="1">
      <c r="A271" s="15" t="s">
        <v>14488</v>
      </c>
      <c r="B271" s="15" t="s">
        <v>14180</v>
      </c>
      <c r="C271" s="15" t="s">
        <v>14181</v>
      </c>
      <c r="D271" s="15" t="s">
        <v>14481</v>
      </c>
      <c r="E271" s="15" t="s">
        <v>14482</v>
      </c>
      <c r="F271" s="15" t="s">
        <v>14430</v>
      </c>
      <c r="G271" s="15" t="s">
        <v>14431</v>
      </c>
      <c r="H271" s="15">
        <v>2.0</v>
      </c>
      <c r="I271" s="15" t="s">
        <v>1493</v>
      </c>
      <c r="J271" s="15" t="s">
        <v>14489</v>
      </c>
      <c r="K271" s="15" t="s">
        <v>14490</v>
      </c>
      <c r="L271" s="15" t="s">
        <v>14434</v>
      </c>
      <c r="M271" s="15">
        <v>8.0</v>
      </c>
      <c r="N271" s="15" t="s">
        <v>14435</v>
      </c>
      <c r="O271" s="15">
        <v>2.0</v>
      </c>
      <c r="P271" s="15" t="s">
        <v>13351</v>
      </c>
      <c r="Q271" s="29">
        <f t="array" ref="Q271">SUMPRODUCT(--(IFERROR(XLOOKUP({"P1C2.1.1","P1C2.1.4","P1C2.1.5","P1C2.2.1","P1C2.2.4","P1C2.3.1","P1C2.4.1","P1C2.8.1"}, '2_Capability_Map'!$C$2:$C$200, '2_Capability_Map'!$M$2:$M$200, "Active"), "Active")="Active"))</f>
        <v>8</v>
      </c>
      <c r="R271" s="29" t="str">
        <f t="shared" si="1"/>
        <v>Active</v>
      </c>
    </row>
    <row r="272" ht="79.5" customHeight="1">
      <c r="A272" s="14" t="s">
        <v>14491</v>
      </c>
      <c r="B272" s="14" t="s">
        <v>14180</v>
      </c>
      <c r="C272" s="14" t="s">
        <v>14181</v>
      </c>
      <c r="D272" s="14" t="s">
        <v>14481</v>
      </c>
      <c r="E272" s="14" t="s">
        <v>14482</v>
      </c>
      <c r="F272" s="14" t="s">
        <v>14430</v>
      </c>
      <c r="G272" s="14" t="s">
        <v>14431</v>
      </c>
      <c r="H272" s="14">
        <v>2.0</v>
      </c>
      <c r="I272" s="14" t="s">
        <v>1493</v>
      </c>
      <c r="J272" s="14" t="s">
        <v>14492</v>
      </c>
      <c r="K272" s="14" t="s">
        <v>14493</v>
      </c>
      <c r="L272" s="14" t="s">
        <v>14434</v>
      </c>
      <c r="M272" s="14">
        <v>8.0</v>
      </c>
      <c r="N272" s="14" t="s">
        <v>14435</v>
      </c>
      <c r="O272" s="14">
        <v>2.0</v>
      </c>
      <c r="P272" s="14" t="s">
        <v>13351</v>
      </c>
      <c r="Q272" s="29">
        <f t="array" ref="Q272">SUMPRODUCT(--(IFERROR(XLOOKUP({"P1C2.1.1","P1C2.1.4","P1C2.1.5","P1C2.2.1","P1C2.2.4","P1C2.3.1","P1C2.4.1","P1C2.8.1"}, '2_Capability_Map'!$C$2:$C$200, '2_Capability_Map'!$M$2:$M$200, "Active"), "Active")="Active"))</f>
        <v>8</v>
      </c>
      <c r="R272" s="29" t="str">
        <f t="shared" si="1"/>
        <v>Active</v>
      </c>
    </row>
    <row r="273" ht="79.5" customHeight="1">
      <c r="A273" s="15" t="s">
        <v>14494</v>
      </c>
      <c r="B273" s="15" t="s">
        <v>14180</v>
      </c>
      <c r="C273" s="15" t="s">
        <v>14181</v>
      </c>
      <c r="D273" s="15" t="s">
        <v>14481</v>
      </c>
      <c r="E273" s="15" t="s">
        <v>14482</v>
      </c>
      <c r="F273" s="15" t="s">
        <v>14430</v>
      </c>
      <c r="G273" s="15" t="s">
        <v>14431</v>
      </c>
      <c r="H273" s="15">
        <v>2.0</v>
      </c>
      <c r="I273" s="15" t="s">
        <v>1493</v>
      </c>
      <c r="J273" s="15" t="s">
        <v>14495</v>
      </c>
      <c r="K273" s="15" t="s">
        <v>14496</v>
      </c>
      <c r="L273" s="15" t="s">
        <v>14434</v>
      </c>
      <c r="M273" s="15">
        <v>8.0</v>
      </c>
      <c r="N273" s="15" t="s">
        <v>14435</v>
      </c>
      <c r="O273" s="15">
        <v>2.0</v>
      </c>
      <c r="P273" s="15" t="s">
        <v>13351</v>
      </c>
      <c r="Q273" s="29">
        <f t="array" ref="Q273">SUMPRODUCT(--(IFERROR(XLOOKUP({"P1C2.1.1","P1C2.1.4","P1C2.1.5","P1C2.2.1","P1C2.2.4","P1C2.3.1","P1C2.4.1","P1C2.8.1"}, '2_Capability_Map'!$C$2:$C$200, '2_Capability_Map'!$M$2:$M$200, "Active"), "Active")="Active"))</f>
        <v>8</v>
      </c>
      <c r="R273" s="29" t="str">
        <f t="shared" si="1"/>
        <v>Active</v>
      </c>
    </row>
    <row r="274" ht="79.5" customHeight="1">
      <c r="A274" s="14" t="s">
        <v>14497</v>
      </c>
      <c r="B274" s="14" t="s">
        <v>14180</v>
      </c>
      <c r="C274" s="14" t="s">
        <v>14181</v>
      </c>
      <c r="D274" s="14" t="s">
        <v>14481</v>
      </c>
      <c r="E274" s="14" t="s">
        <v>14482</v>
      </c>
      <c r="F274" s="14" t="s">
        <v>14430</v>
      </c>
      <c r="G274" s="14" t="s">
        <v>14431</v>
      </c>
      <c r="H274" s="14">
        <v>2.0</v>
      </c>
      <c r="I274" s="14" t="s">
        <v>1493</v>
      </c>
      <c r="J274" s="14" t="s">
        <v>14498</v>
      </c>
      <c r="K274" s="14" t="s">
        <v>14499</v>
      </c>
      <c r="L274" s="14" t="s">
        <v>14434</v>
      </c>
      <c r="M274" s="14">
        <v>8.0</v>
      </c>
      <c r="N274" s="14" t="s">
        <v>14435</v>
      </c>
      <c r="O274" s="14">
        <v>2.0</v>
      </c>
      <c r="P274" s="14" t="s">
        <v>13351</v>
      </c>
      <c r="Q274" s="29">
        <f t="array" ref="Q274">SUMPRODUCT(--(IFERROR(XLOOKUP({"P1C2.1.1","P1C2.1.4","P1C2.1.5","P1C2.2.1","P1C2.2.4","P1C2.3.1","P1C2.4.1","P1C2.8.1"}, '2_Capability_Map'!$C$2:$C$200, '2_Capability_Map'!$M$2:$M$200, "Active"), "Active")="Active"))</f>
        <v>8</v>
      </c>
      <c r="R274" s="29" t="str">
        <f t="shared" si="1"/>
        <v>Active</v>
      </c>
    </row>
    <row r="275" ht="79.5" customHeight="1">
      <c r="A275" s="15" t="s">
        <v>14500</v>
      </c>
      <c r="B275" s="15" t="s">
        <v>14180</v>
      </c>
      <c r="C275" s="15" t="s">
        <v>14181</v>
      </c>
      <c r="D275" s="15" t="s">
        <v>14481</v>
      </c>
      <c r="E275" s="15" t="s">
        <v>14482</v>
      </c>
      <c r="F275" s="15" t="s">
        <v>14430</v>
      </c>
      <c r="G275" s="15" t="s">
        <v>13523</v>
      </c>
      <c r="H275" s="15">
        <v>2.0</v>
      </c>
      <c r="I275" s="15" t="s">
        <v>1493</v>
      </c>
      <c r="J275" s="15" t="s">
        <v>14501</v>
      </c>
      <c r="K275" s="15" t="s">
        <v>14502</v>
      </c>
      <c r="L275" s="15" t="s">
        <v>13525</v>
      </c>
      <c r="M275" s="15">
        <v>7.0</v>
      </c>
      <c r="N275" s="15" t="s">
        <v>13526</v>
      </c>
      <c r="O275" s="15">
        <v>2.0</v>
      </c>
      <c r="P275" s="15" t="s">
        <v>13351</v>
      </c>
      <c r="Q275" s="29">
        <f t="array" ref="Q275">SUMPRODUCT(--(IFERROR(XLOOKUP({"P1C2.1.1","P1C2.1.4","P1C2.1.5","P1C2.7.1","P1C2.7.2","P1C2.7.3","P1C2.8.1"}, '2_Capability_Map'!$C$2:$C$200, '2_Capability_Map'!$M$2:$M$200, "Active"), "Active")="Active"))</f>
        <v>7</v>
      </c>
      <c r="R275" s="29" t="str">
        <f t="shared" si="1"/>
        <v>Active</v>
      </c>
    </row>
    <row r="276" ht="79.5" customHeight="1">
      <c r="A276" s="14" t="s">
        <v>14503</v>
      </c>
      <c r="B276" s="14" t="s">
        <v>14180</v>
      </c>
      <c r="C276" s="14" t="s">
        <v>14181</v>
      </c>
      <c r="D276" s="14" t="s">
        <v>14504</v>
      </c>
      <c r="E276" s="14" t="s">
        <v>14505</v>
      </c>
      <c r="F276" s="14" t="s">
        <v>14430</v>
      </c>
      <c r="G276" s="14" t="s">
        <v>13523</v>
      </c>
      <c r="H276" s="14">
        <v>2.0</v>
      </c>
      <c r="I276" s="14" t="s">
        <v>1493</v>
      </c>
      <c r="J276" s="14" t="s">
        <v>14506</v>
      </c>
      <c r="K276" s="14" t="s">
        <v>14507</v>
      </c>
      <c r="L276" s="14" t="s">
        <v>13525</v>
      </c>
      <c r="M276" s="14">
        <v>7.0</v>
      </c>
      <c r="N276" s="14" t="s">
        <v>13526</v>
      </c>
      <c r="O276" s="14">
        <v>2.0</v>
      </c>
      <c r="P276" s="14" t="s">
        <v>13351</v>
      </c>
      <c r="Q276" s="29">
        <f t="array" ref="Q276">SUMPRODUCT(--(IFERROR(XLOOKUP({"P1C2.1.1","P1C2.1.4","P1C2.1.5","P1C2.7.1","P1C2.7.2","P1C2.7.3","P1C2.8.1"}, '2_Capability_Map'!$C$2:$C$200, '2_Capability_Map'!$M$2:$M$200, "Active"), "Active")="Active"))</f>
        <v>7</v>
      </c>
      <c r="R276" s="29" t="str">
        <f t="shared" si="1"/>
        <v>Active</v>
      </c>
    </row>
    <row r="277" ht="79.5" customHeight="1">
      <c r="A277" s="15" t="s">
        <v>14508</v>
      </c>
      <c r="B277" s="15" t="s">
        <v>14180</v>
      </c>
      <c r="C277" s="15" t="s">
        <v>14181</v>
      </c>
      <c r="D277" s="15" t="s">
        <v>14504</v>
      </c>
      <c r="E277" s="15" t="s">
        <v>14505</v>
      </c>
      <c r="F277" s="15" t="s">
        <v>14430</v>
      </c>
      <c r="G277" s="15" t="s">
        <v>13622</v>
      </c>
      <c r="H277" s="15">
        <v>2.0</v>
      </c>
      <c r="I277" s="15" t="s">
        <v>1493</v>
      </c>
      <c r="J277" s="15" t="s">
        <v>14509</v>
      </c>
      <c r="K277" s="15" t="s">
        <v>14510</v>
      </c>
      <c r="L277" s="15" t="s">
        <v>13625</v>
      </c>
      <c r="M277" s="15">
        <v>7.0</v>
      </c>
      <c r="N277" s="15" t="s">
        <v>13626</v>
      </c>
      <c r="O277" s="15">
        <v>1.0</v>
      </c>
      <c r="P277" s="15" t="s">
        <v>13351</v>
      </c>
      <c r="Q277" s="29">
        <f t="array" ref="Q277">SUMPRODUCT(--(IFERROR(XLOOKUP({"P1C1.6.1","P1C1.6.2","P1C1.6.5","P1C2.1.1","P1C2.1.4","P1C2.1.5","P1C2.8.1"}, '2_Capability_Map'!$C$2:$C$200, '2_Capability_Map'!$M$2:$M$200, "Active"), "Active")="Active"))</f>
        <v>7</v>
      </c>
      <c r="R277" s="29" t="str">
        <f t="shared" si="1"/>
        <v>Active</v>
      </c>
    </row>
    <row r="278" ht="79.5" customHeight="1">
      <c r="A278" s="14" t="s">
        <v>14511</v>
      </c>
      <c r="B278" s="14" t="s">
        <v>14180</v>
      </c>
      <c r="C278" s="14" t="s">
        <v>14181</v>
      </c>
      <c r="D278" s="14" t="s">
        <v>14512</v>
      </c>
      <c r="E278" s="14" t="s">
        <v>14513</v>
      </c>
      <c r="F278" s="14" t="s">
        <v>14430</v>
      </c>
      <c r="G278" s="14" t="s">
        <v>14431</v>
      </c>
      <c r="H278" s="14">
        <v>2.0</v>
      </c>
      <c r="I278" s="14" t="s">
        <v>1493</v>
      </c>
      <c r="J278" s="14" t="s">
        <v>14514</v>
      </c>
      <c r="K278" s="14" t="s">
        <v>14515</v>
      </c>
      <c r="L278" s="14" t="s">
        <v>14434</v>
      </c>
      <c r="M278" s="14">
        <v>8.0</v>
      </c>
      <c r="N278" s="14" t="s">
        <v>14435</v>
      </c>
      <c r="O278" s="14">
        <v>2.0</v>
      </c>
      <c r="P278" s="14" t="s">
        <v>13351</v>
      </c>
      <c r="Q278" s="29">
        <f t="array" ref="Q278">SUMPRODUCT(--(IFERROR(XLOOKUP({"P1C2.1.1","P1C2.1.4","P1C2.1.5","P1C2.2.1","P1C2.2.4","P1C2.3.1","P1C2.4.1","P1C2.8.1"}, '2_Capability_Map'!$C$2:$C$200, '2_Capability_Map'!$M$2:$M$200, "Active"), "Active")="Active"))</f>
        <v>8</v>
      </c>
      <c r="R278" s="29" t="str">
        <f t="shared" si="1"/>
        <v>Active</v>
      </c>
    </row>
    <row r="279" ht="79.5" customHeight="1">
      <c r="A279" s="15" t="s">
        <v>14516</v>
      </c>
      <c r="B279" s="15" t="s">
        <v>14180</v>
      </c>
      <c r="C279" s="15" t="s">
        <v>14181</v>
      </c>
      <c r="D279" s="15" t="s">
        <v>14512</v>
      </c>
      <c r="E279" s="15" t="s">
        <v>14513</v>
      </c>
      <c r="F279" s="15" t="s">
        <v>14430</v>
      </c>
      <c r="G279" s="15" t="s">
        <v>14431</v>
      </c>
      <c r="H279" s="15">
        <v>2.0</v>
      </c>
      <c r="I279" s="15" t="s">
        <v>1493</v>
      </c>
      <c r="J279" s="15" t="s">
        <v>14517</v>
      </c>
      <c r="K279" s="15" t="s">
        <v>14518</v>
      </c>
      <c r="L279" s="15" t="s">
        <v>14434</v>
      </c>
      <c r="M279" s="15">
        <v>8.0</v>
      </c>
      <c r="N279" s="15" t="s">
        <v>14435</v>
      </c>
      <c r="O279" s="15">
        <v>2.0</v>
      </c>
      <c r="P279" s="15" t="s">
        <v>13351</v>
      </c>
      <c r="Q279" s="29">
        <f t="array" ref="Q279">SUMPRODUCT(--(IFERROR(XLOOKUP({"P1C2.1.1","P1C2.1.4","P1C2.1.5","P1C2.2.1","P1C2.2.4","P1C2.3.1","P1C2.4.1","P1C2.8.1"}, '2_Capability_Map'!$C$2:$C$200, '2_Capability_Map'!$M$2:$M$200, "Active"), "Active")="Active"))</f>
        <v>8</v>
      </c>
      <c r="R279" s="29" t="str">
        <f t="shared" si="1"/>
        <v>Active</v>
      </c>
    </row>
    <row r="280" ht="79.5" customHeight="1">
      <c r="A280" s="14" t="s">
        <v>14519</v>
      </c>
      <c r="B280" s="14" t="s">
        <v>14180</v>
      </c>
      <c r="C280" s="14" t="s">
        <v>14181</v>
      </c>
      <c r="D280" s="14" t="s">
        <v>14512</v>
      </c>
      <c r="E280" s="14" t="s">
        <v>14513</v>
      </c>
      <c r="F280" s="14" t="s">
        <v>14430</v>
      </c>
      <c r="G280" s="14" t="s">
        <v>14431</v>
      </c>
      <c r="H280" s="14">
        <v>2.0</v>
      </c>
      <c r="I280" s="14" t="s">
        <v>1493</v>
      </c>
      <c r="J280" s="14" t="s">
        <v>14520</v>
      </c>
      <c r="K280" s="14" t="s">
        <v>14521</v>
      </c>
      <c r="L280" s="14" t="s">
        <v>14434</v>
      </c>
      <c r="M280" s="14">
        <v>8.0</v>
      </c>
      <c r="N280" s="14" t="s">
        <v>14435</v>
      </c>
      <c r="O280" s="14">
        <v>2.0</v>
      </c>
      <c r="P280" s="14" t="s">
        <v>13351</v>
      </c>
      <c r="Q280" s="29">
        <f t="array" ref="Q280">SUMPRODUCT(--(IFERROR(XLOOKUP({"P1C2.1.1","P1C2.1.4","P1C2.1.5","P1C2.2.1","P1C2.2.4","P1C2.3.1","P1C2.4.1","P1C2.8.1"}, '2_Capability_Map'!$C$2:$C$200, '2_Capability_Map'!$M$2:$M$200, "Active"), "Active")="Active"))</f>
        <v>8</v>
      </c>
      <c r="R280" s="29" t="str">
        <f t="shared" si="1"/>
        <v>Active</v>
      </c>
    </row>
    <row r="281" ht="79.5" customHeight="1">
      <c r="A281" s="15" t="s">
        <v>14522</v>
      </c>
      <c r="B281" s="15" t="s">
        <v>14180</v>
      </c>
      <c r="C281" s="15" t="s">
        <v>14181</v>
      </c>
      <c r="D281" s="15" t="s">
        <v>14512</v>
      </c>
      <c r="E281" s="15" t="s">
        <v>14513</v>
      </c>
      <c r="F281" s="15" t="s">
        <v>14430</v>
      </c>
      <c r="G281" s="15" t="s">
        <v>14431</v>
      </c>
      <c r="H281" s="15">
        <v>2.0</v>
      </c>
      <c r="I281" s="15" t="s">
        <v>1493</v>
      </c>
      <c r="J281" s="15" t="s">
        <v>14523</v>
      </c>
      <c r="K281" s="15" t="s">
        <v>14524</v>
      </c>
      <c r="L281" s="15" t="s">
        <v>14434</v>
      </c>
      <c r="M281" s="15">
        <v>8.0</v>
      </c>
      <c r="N281" s="15" t="s">
        <v>14435</v>
      </c>
      <c r="O281" s="15">
        <v>2.0</v>
      </c>
      <c r="P281" s="15" t="s">
        <v>13351</v>
      </c>
      <c r="Q281" s="29">
        <f t="array" ref="Q281">SUMPRODUCT(--(IFERROR(XLOOKUP({"P1C2.1.1","P1C2.1.4","P1C2.1.5","P1C2.2.1","P1C2.2.4","P1C2.3.1","P1C2.4.1","P1C2.8.1"}, '2_Capability_Map'!$C$2:$C$200, '2_Capability_Map'!$M$2:$M$200, "Active"), "Active")="Active"))</f>
        <v>8</v>
      </c>
      <c r="R281" s="29" t="str">
        <f t="shared" si="1"/>
        <v>Active</v>
      </c>
    </row>
    <row r="282" ht="79.5" customHeight="1">
      <c r="A282" s="14" t="s">
        <v>14525</v>
      </c>
      <c r="B282" s="14" t="s">
        <v>14180</v>
      </c>
      <c r="C282" s="14" t="s">
        <v>14181</v>
      </c>
      <c r="D282" s="14" t="s">
        <v>14512</v>
      </c>
      <c r="E282" s="14" t="s">
        <v>14513</v>
      </c>
      <c r="F282" s="14" t="s">
        <v>14430</v>
      </c>
      <c r="G282" s="14" t="s">
        <v>14431</v>
      </c>
      <c r="H282" s="14">
        <v>2.0</v>
      </c>
      <c r="I282" s="14" t="s">
        <v>1493</v>
      </c>
      <c r="J282" s="14" t="s">
        <v>14526</v>
      </c>
      <c r="K282" s="14" t="s">
        <v>14527</v>
      </c>
      <c r="L282" s="14" t="s">
        <v>14434</v>
      </c>
      <c r="M282" s="14">
        <v>8.0</v>
      </c>
      <c r="N282" s="14" t="s">
        <v>14435</v>
      </c>
      <c r="O282" s="14">
        <v>2.0</v>
      </c>
      <c r="P282" s="14" t="s">
        <v>13351</v>
      </c>
      <c r="Q282" s="29">
        <f t="array" ref="Q282">SUMPRODUCT(--(IFERROR(XLOOKUP({"P1C2.1.1","P1C2.1.4","P1C2.1.5","P1C2.2.1","P1C2.2.4","P1C2.3.1","P1C2.4.1","P1C2.8.1"}, '2_Capability_Map'!$C$2:$C$200, '2_Capability_Map'!$M$2:$M$200, "Active"), "Active")="Active"))</f>
        <v>8</v>
      </c>
      <c r="R282" s="29" t="str">
        <f t="shared" si="1"/>
        <v>Active</v>
      </c>
    </row>
    <row r="283" ht="79.5" customHeight="1">
      <c r="A283" s="15" t="s">
        <v>14528</v>
      </c>
      <c r="B283" s="15" t="s">
        <v>14180</v>
      </c>
      <c r="C283" s="15" t="s">
        <v>14181</v>
      </c>
      <c r="D283" s="15" t="s">
        <v>14512</v>
      </c>
      <c r="E283" s="15" t="s">
        <v>14513</v>
      </c>
      <c r="F283" s="15" t="s">
        <v>14430</v>
      </c>
      <c r="G283" s="15" t="s">
        <v>14431</v>
      </c>
      <c r="H283" s="15">
        <v>2.0</v>
      </c>
      <c r="I283" s="15" t="s">
        <v>1493</v>
      </c>
      <c r="J283" s="15" t="s">
        <v>14529</v>
      </c>
      <c r="K283" s="15" t="s">
        <v>14530</v>
      </c>
      <c r="L283" s="15" t="s">
        <v>14434</v>
      </c>
      <c r="M283" s="15">
        <v>8.0</v>
      </c>
      <c r="N283" s="15" t="s">
        <v>14435</v>
      </c>
      <c r="O283" s="15">
        <v>2.0</v>
      </c>
      <c r="P283" s="15" t="s">
        <v>13351</v>
      </c>
      <c r="Q283" s="29">
        <f t="array" ref="Q283">SUMPRODUCT(--(IFERROR(XLOOKUP({"P1C2.1.1","P1C2.1.4","P1C2.1.5","P1C2.2.1","P1C2.2.4","P1C2.3.1","P1C2.4.1","P1C2.8.1"}, '2_Capability_Map'!$C$2:$C$200, '2_Capability_Map'!$M$2:$M$200, "Active"), "Active")="Active"))</f>
        <v>8</v>
      </c>
      <c r="R283" s="29" t="str">
        <f t="shared" si="1"/>
        <v>Active</v>
      </c>
    </row>
    <row r="284" ht="79.5" customHeight="1">
      <c r="A284" s="14" t="s">
        <v>14531</v>
      </c>
      <c r="B284" s="14" t="s">
        <v>14180</v>
      </c>
      <c r="C284" s="14" t="s">
        <v>14181</v>
      </c>
      <c r="D284" s="14" t="s">
        <v>14512</v>
      </c>
      <c r="E284" s="14" t="s">
        <v>14513</v>
      </c>
      <c r="F284" s="14" t="s">
        <v>14430</v>
      </c>
      <c r="G284" s="14" t="s">
        <v>14431</v>
      </c>
      <c r="H284" s="14">
        <v>2.0</v>
      </c>
      <c r="I284" s="14" t="s">
        <v>1493</v>
      </c>
      <c r="J284" s="14" t="s">
        <v>14532</v>
      </c>
      <c r="K284" s="14" t="s">
        <v>14533</v>
      </c>
      <c r="L284" s="14" t="s">
        <v>14434</v>
      </c>
      <c r="M284" s="14">
        <v>8.0</v>
      </c>
      <c r="N284" s="14" t="s">
        <v>14435</v>
      </c>
      <c r="O284" s="14">
        <v>2.0</v>
      </c>
      <c r="P284" s="14" t="s">
        <v>13351</v>
      </c>
      <c r="Q284" s="29">
        <f t="array" ref="Q284">SUMPRODUCT(--(IFERROR(XLOOKUP({"P1C2.1.1","P1C2.1.4","P1C2.1.5","P1C2.2.1","P1C2.2.4","P1C2.3.1","P1C2.4.1","P1C2.8.1"}, '2_Capability_Map'!$C$2:$C$200, '2_Capability_Map'!$M$2:$M$200, "Active"), "Active")="Active"))</f>
        <v>8</v>
      </c>
      <c r="R284" s="29" t="str">
        <f t="shared" si="1"/>
        <v>Active</v>
      </c>
    </row>
    <row r="285" ht="79.5" customHeight="1">
      <c r="A285" s="15" t="s">
        <v>14534</v>
      </c>
      <c r="B285" s="15" t="s">
        <v>14180</v>
      </c>
      <c r="C285" s="15" t="s">
        <v>14181</v>
      </c>
      <c r="D285" s="15" t="s">
        <v>14512</v>
      </c>
      <c r="E285" s="15" t="s">
        <v>14513</v>
      </c>
      <c r="F285" s="15" t="s">
        <v>14430</v>
      </c>
      <c r="G285" s="15" t="s">
        <v>14431</v>
      </c>
      <c r="H285" s="15">
        <v>2.0</v>
      </c>
      <c r="I285" s="15" t="s">
        <v>1493</v>
      </c>
      <c r="J285" s="15" t="s">
        <v>14535</v>
      </c>
      <c r="K285" s="15" t="s">
        <v>14536</v>
      </c>
      <c r="L285" s="15" t="s">
        <v>14434</v>
      </c>
      <c r="M285" s="15">
        <v>8.0</v>
      </c>
      <c r="N285" s="15" t="s">
        <v>14435</v>
      </c>
      <c r="O285" s="15">
        <v>2.0</v>
      </c>
      <c r="P285" s="15" t="s">
        <v>13351</v>
      </c>
      <c r="Q285" s="29">
        <f t="array" ref="Q285">SUMPRODUCT(--(IFERROR(XLOOKUP({"P1C2.1.1","P1C2.1.4","P1C2.1.5","P1C2.2.1","P1C2.2.4","P1C2.3.1","P1C2.4.1","P1C2.8.1"}, '2_Capability_Map'!$C$2:$C$200, '2_Capability_Map'!$M$2:$M$200, "Active"), "Active")="Active"))</f>
        <v>8</v>
      </c>
      <c r="R285" s="29" t="str">
        <f t="shared" si="1"/>
        <v>Active</v>
      </c>
    </row>
    <row r="286" ht="79.5" customHeight="1">
      <c r="A286" s="14" t="s">
        <v>14537</v>
      </c>
      <c r="B286" s="14" t="s">
        <v>14180</v>
      </c>
      <c r="C286" s="14" t="s">
        <v>14181</v>
      </c>
      <c r="D286" s="14" t="s">
        <v>14512</v>
      </c>
      <c r="E286" s="14" t="s">
        <v>14513</v>
      </c>
      <c r="F286" s="14" t="s">
        <v>14430</v>
      </c>
      <c r="G286" s="14" t="s">
        <v>14538</v>
      </c>
      <c r="H286" s="14">
        <v>3.0</v>
      </c>
      <c r="I286" s="14" t="s">
        <v>1493</v>
      </c>
      <c r="J286" s="14" t="s">
        <v>14539</v>
      </c>
      <c r="K286" s="14" t="s">
        <v>14540</v>
      </c>
      <c r="L286" s="14" t="s">
        <v>14541</v>
      </c>
      <c r="M286" s="14">
        <v>12.0</v>
      </c>
      <c r="N286" s="14" t="s">
        <v>14435</v>
      </c>
      <c r="O286" s="14">
        <v>2.0</v>
      </c>
      <c r="P286" s="14" t="s">
        <v>13351</v>
      </c>
      <c r="Q286" s="29">
        <f t="array" ref="Q286">SUMPRODUCT(--(IFERROR(XLOOKUP({"P1C2.1.1","P1C2.1.4","P1C2.1.5","P1C2.2.1","P1C2.2.4","P1C2.3.1","P1C2.4.1","P1C2.8.1","P1C3.1.1","P1C3.2.4","P1C3.3.1","P1C3.4.1"}, '2_Capability_Map'!$C$2:$C$200, '2_Capability_Map'!$M$2:$M$200, "Active"), "Active")="Active"))</f>
        <v>12</v>
      </c>
      <c r="R286" s="29" t="str">
        <f t="shared" si="1"/>
        <v>Active</v>
      </c>
    </row>
    <row r="287" ht="79.5" customHeight="1">
      <c r="A287" s="15" t="s">
        <v>14542</v>
      </c>
      <c r="B287" s="15" t="s">
        <v>14180</v>
      </c>
      <c r="C287" s="15" t="s">
        <v>14181</v>
      </c>
      <c r="D287" s="15" t="s">
        <v>14543</v>
      </c>
      <c r="E287" s="15" t="s">
        <v>14544</v>
      </c>
      <c r="F287" s="15" t="s">
        <v>14545</v>
      </c>
      <c r="G287" s="15" t="s">
        <v>14139</v>
      </c>
      <c r="H287" s="15">
        <v>3.0</v>
      </c>
      <c r="I287" s="15" t="s">
        <v>1493</v>
      </c>
      <c r="J287" s="15" t="s">
        <v>14546</v>
      </c>
      <c r="K287" s="15" t="s">
        <v>14547</v>
      </c>
      <c r="L287" s="15" t="s">
        <v>14142</v>
      </c>
      <c r="M287" s="15">
        <v>11.0</v>
      </c>
      <c r="N287" s="15" t="s">
        <v>13526</v>
      </c>
      <c r="O287" s="15">
        <v>2.0</v>
      </c>
      <c r="P287" s="15" t="s">
        <v>13351</v>
      </c>
      <c r="Q287" s="29">
        <f t="array" ref="Q287">SUMPRODUCT(--(IFERROR(XLOOKUP({"P1C2.1.1","P1C2.1.4","P1C2.1.5","P1C2.7.1","P1C2.7.2","P1C2.7.3","P1C2.8.1","P1C3.1.1","P1C3.2.4","P1C3.3.1","P1C3.4.1"}, '2_Capability_Map'!$C$2:$C$200, '2_Capability_Map'!$M$2:$M$200, "Active"), "Active")="Active"))</f>
        <v>11</v>
      </c>
      <c r="R287" s="29" t="str">
        <f t="shared" si="1"/>
        <v>Active</v>
      </c>
    </row>
    <row r="288" ht="79.5" customHeight="1">
      <c r="A288" s="14" t="s">
        <v>14548</v>
      </c>
      <c r="B288" s="14" t="s">
        <v>14180</v>
      </c>
      <c r="C288" s="14" t="s">
        <v>14181</v>
      </c>
      <c r="D288" s="14" t="s">
        <v>14549</v>
      </c>
      <c r="E288" s="14" t="s">
        <v>14550</v>
      </c>
      <c r="F288" s="14" t="s">
        <v>14545</v>
      </c>
      <c r="G288" s="14" t="s">
        <v>13501</v>
      </c>
      <c r="H288" s="14">
        <v>2.0</v>
      </c>
      <c r="I288" s="14" t="s">
        <v>1493</v>
      </c>
      <c r="J288" s="14" t="s">
        <v>14551</v>
      </c>
      <c r="K288" s="14" t="s">
        <v>14552</v>
      </c>
      <c r="L288" s="14" t="s">
        <v>13504</v>
      </c>
      <c r="M288" s="14">
        <v>9.0</v>
      </c>
      <c r="N288" s="14" t="s">
        <v>13380</v>
      </c>
      <c r="O288" s="14">
        <v>4.0</v>
      </c>
      <c r="P288" s="14" t="s">
        <v>13351</v>
      </c>
      <c r="Q288" s="29">
        <f t="array" ref="Q288">SUMPRODUCT(--(IFERROR(XLOOKUP({"P1C2.1.1","P1C2.1.4","P1C2.1.5","P1C2.5.1","P1C2.5.2","P1C2.5.3","P1C2.5.4","P1C2.5.5","P1C2.8.1"}, '2_Capability_Map'!$C$2:$C$200, '2_Capability_Map'!$M$2:$M$200, "Active"), "Active")="Active"))</f>
        <v>9</v>
      </c>
      <c r="R288" s="29" t="str">
        <f t="shared" si="1"/>
        <v>Active</v>
      </c>
    </row>
    <row r="289" ht="79.5" customHeight="1">
      <c r="A289" s="15" t="s">
        <v>14553</v>
      </c>
      <c r="B289" s="15" t="s">
        <v>14180</v>
      </c>
      <c r="C289" s="15" t="s">
        <v>14181</v>
      </c>
      <c r="D289" s="15" t="s">
        <v>14554</v>
      </c>
      <c r="E289" s="15" t="s">
        <v>14555</v>
      </c>
      <c r="F289" s="15" t="s">
        <v>14556</v>
      </c>
      <c r="G289" s="15" t="s">
        <v>13523</v>
      </c>
      <c r="H289" s="15">
        <v>2.0</v>
      </c>
      <c r="I289" s="15" t="s">
        <v>1493</v>
      </c>
      <c r="J289" s="15" t="s">
        <v>14557</v>
      </c>
      <c r="K289" s="15" t="s">
        <v>14558</v>
      </c>
      <c r="L289" s="15" t="s">
        <v>13525</v>
      </c>
      <c r="M289" s="15">
        <v>7.0</v>
      </c>
      <c r="N289" s="15" t="s">
        <v>13526</v>
      </c>
      <c r="O289" s="15">
        <v>2.0</v>
      </c>
      <c r="P289" s="15" t="s">
        <v>13351</v>
      </c>
      <c r="Q289" s="29">
        <f t="array" ref="Q289">SUMPRODUCT(--(IFERROR(XLOOKUP({"P1C2.1.1","P1C2.1.4","P1C2.1.5","P1C2.7.1","P1C2.7.2","P1C2.7.3","P1C2.8.1"}, '2_Capability_Map'!$C$2:$C$200, '2_Capability_Map'!$M$2:$M$200, "Active"), "Active")="Active"))</f>
        <v>7</v>
      </c>
      <c r="R289" s="29" t="str">
        <f t="shared" si="1"/>
        <v>Active</v>
      </c>
    </row>
    <row r="290" ht="79.5" customHeight="1">
      <c r="A290" s="14" t="s">
        <v>14559</v>
      </c>
      <c r="B290" s="14" t="s">
        <v>14180</v>
      </c>
      <c r="C290" s="14" t="s">
        <v>14181</v>
      </c>
      <c r="D290" s="14" t="s">
        <v>14560</v>
      </c>
      <c r="E290" s="14" t="s">
        <v>14561</v>
      </c>
      <c r="F290" s="14" t="s">
        <v>14562</v>
      </c>
      <c r="G290" s="14" t="s">
        <v>13361</v>
      </c>
      <c r="H290" s="14">
        <v>2.0</v>
      </c>
      <c r="I290" s="14" t="s">
        <v>1493</v>
      </c>
      <c r="J290" s="14" t="s">
        <v>14563</v>
      </c>
      <c r="K290" s="14" t="s">
        <v>14564</v>
      </c>
      <c r="L290" s="14" t="s">
        <v>13364</v>
      </c>
      <c r="M290" s="14">
        <v>8.0</v>
      </c>
      <c r="N290" s="14" t="s">
        <v>13365</v>
      </c>
      <c r="O290" s="14">
        <v>3.0</v>
      </c>
      <c r="P290" s="14" t="s">
        <v>13351</v>
      </c>
      <c r="Q290" s="29">
        <f t="array" ref="Q290">SUMPRODUCT(--(IFERROR(XLOOKUP({"P1C1.1.1","P1C1.1.2","P1C1.1.3","P1C1.2.1","P1C1.5.1","P1C2.7.1","P1C2.7.2","P1C2.7.3"}, '2_Capability_Map'!$C$2:$C$200, '2_Capability_Map'!$M$2:$M$200, "Active"), "Active")="Active"))</f>
        <v>8</v>
      </c>
      <c r="R290" s="29" t="str">
        <f t="shared" si="1"/>
        <v>Active</v>
      </c>
    </row>
    <row r="291" ht="79.5" customHeight="1">
      <c r="A291" s="15" t="s">
        <v>14565</v>
      </c>
      <c r="B291" s="15" t="s">
        <v>14180</v>
      </c>
      <c r="C291" s="15" t="s">
        <v>14181</v>
      </c>
      <c r="D291" s="15" t="s">
        <v>14566</v>
      </c>
      <c r="E291" s="15" t="s">
        <v>14567</v>
      </c>
      <c r="F291" s="15" t="s">
        <v>14568</v>
      </c>
      <c r="G291" s="15" t="s">
        <v>13501</v>
      </c>
      <c r="H291" s="15">
        <v>2.0</v>
      </c>
      <c r="I291" s="15" t="s">
        <v>1493</v>
      </c>
      <c r="J291" s="15" t="s">
        <v>14569</v>
      </c>
      <c r="K291" s="15" t="s">
        <v>14570</v>
      </c>
      <c r="L291" s="15" t="s">
        <v>13504</v>
      </c>
      <c r="M291" s="15">
        <v>9.0</v>
      </c>
      <c r="N291" s="15" t="s">
        <v>13380</v>
      </c>
      <c r="O291" s="15">
        <v>4.0</v>
      </c>
      <c r="P291" s="15" t="s">
        <v>13351</v>
      </c>
      <c r="Q291" s="29">
        <f t="array" ref="Q291">SUMPRODUCT(--(IFERROR(XLOOKUP({"P1C2.1.1","P1C2.1.4","P1C2.1.5","P1C2.5.1","P1C2.5.2","P1C2.5.3","P1C2.5.4","P1C2.5.5","P1C2.8.1"}, '2_Capability_Map'!$C$2:$C$200, '2_Capability_Map'!$M$2:$M$200, "Active"), "Active")="Active"))</f>
        <v>9</v>
      </c>
      <c r="R291" s="29" t="str">
        <f t="shared" si="1"/>
        <v>Active</v>
      </c>
    </row>
    <row r="292" ht="79.5" customHeight="1">
      <c r="A292" s="14" t="s">
        <v>14571</v>
      </c>
      <c r="B292" s="14" t="s">
        <v>14180</v>
      </c>
      <c r="C292" s="14" t="s">
        <v>14181</v>
      </c>
      <c r="D292" s="14" t="s">
        <v>14572</v>
      </c>
      <c r="E292" s="14" t="s">
        <v>14573</v>
      </c>
      <c r="F292" s="14" t="s">
        <v>14568</v>
      </c>
      <c r="G292" s="14" t="s">
        <v>13515</v>
      </c>
      <c r="H292" s="14">
        <v>2.0</v>
      </c>
      <c r="I292" s="14" t="s">
        <v>1493</v>
      </c>
      <c r="J292" s="14" t="s">
        <v>14574</v>
      </c>
      <c r="K292" s="14" t="s">
        <v>14575</v>
      </c>
      <c r="L292" s="14" t="s">
        <v>13518</v>
      </c>
      <c r="M292" s="14">
        <v>8.0</v>
      </c>
      <c r="N292" s="14" t="s">
        <v>13365</v>
      </c>
      <c r="O292" s="14">
        <v>3.0</v>
      </c>
      <c r="P292" s="14" t="s">
        <v>13351</v>
      </c>
      <c r="Q292" s="29">
        <f t="array" ref="Q292">SUMPRODUCT(--(IFERROR(XLOOKUP({"P1C2.5.1","P1C2.5.2","P1C2.5.3","P1C2.5.4","P1C2.5.5","P1C2.7.1","P1C2.7.2","P1C2.7.3"}, '2_Capability_Map'!$C$2:$C$200, '2_Capability_Map'!$M$2:$M$200, "Active"), "Active")="Active"))</f>
        <v>8</v>
      </c>
      <c r="R292" s="29" t="str">
        <f t="shared" si="1"/>
        <v>Active</v>
      </c>
    </row>
    <row r="293" ht="79.5" customHeight="1">
      <c r="A293" s="15" t="s">
        <v>14576</v>
      </c>
      <c r="B293" s="15" t="s">
        <v>14180</v>
      </c>
      <c r="C293" s="15" t="s">
        <v>14181</v>
      </c>
      <c r="D293" s="15" t="s">
        <v>14572</v>
      </c>
      <c r="E293" s="15" t="s">
        <v>14573</v>
      </c>
      <c r="F293" s="15" t="s">
        <v>14568</v>
      </c>
      <c r="G293" s="15" t="s">
        <v>13743</v>
      </c>
      <c r="H293" s="15">
        <v>2.0</v>
      </c>
      <c r="I293" s="15" t="s">
        <v>1493</v>
      </c>
      <c r="J293" s="15" t="s">
        <v>14577</v>
      </c>
      <c r="K293" s="15" t="s">
        <v>14578</v>
      </c>
      <c r="L293" s="15" t="s">
        <v>13746</v>
      </c>
      <c r="M293" s="15">
        <v>6.0</v>
      </c>
      <c r="N293" s="15" t="s">
        <v>13747</v>
      </c>
      <c r="O293" s="15">
        <v>1.0</v>
      </c>
      <c r="P293" s="15" t="s">
        <v>13351</v>
      </c>
      <c r="Q293" s="29">
        <f t="array" ref="Q293">SUMPRODUCT(--(IFERROR(XLOOKUP({"P1C1.6.1","P1C1.6.2","P1C1.6.5","P1C2.7.1","P1C2.7.2","P1C2.7.3"}, '2_Capability_Map'!$C$2:$C$200, '2_Capability_Map'!$M$2:$M$200, "Active"), "Active")="Active"))</f>
        <v>6</v>
      </c>
      <c r="R293" s="29" t="str">
        <f t="shared" si="1"/>
        <v>Active</v>
      </c>
    </row>
    <row r="294" ht="79.5" customHeight="1">
      <c r="A294" s="14" t="s">
        <v>14579</v>
      </c>
      <c r="B294" s="14" t="s">
        <v>14180</v>
      </c>
      <c r="C294" s="14" t="s">
        <v>14181</v>
      </c>
      <c r="D294" s="14" t="s">
        <v>14572</v>
      </c>
      <c r="E294" s="14" t="s">
        <v>14573</v>
      </c>
      <c r="F294" s="14" t="s">
        <v>14568</v>
      </c>
      <c r="G294" s="14" t="s">
        <v>13957</v>
      </c>
      <c r="H294" s="14">
        <v>2.0</v>
      </c>
      <c r="I294" s="14" t="s">
        <v>1493</v>
      </c>
      <c r="J294" s="14" t="s">
        <v>14580</v>
      </c>
      <c r="K294" s="14" t="s">
        <v>14581</v>
      </c>
      <c r="L294" s="14" t="s">
        <v>13960</v>
      </c>
      <c r="M294" s="14">
        <v>9.0</v>
      </c>
      <c r="N294" s="14" t="s">
        <v>13365</v>
      </c>
      <c r="O294" s="14">
        <v>3.0</v>
      </c>
      <c r="P294" s="14" t="s">
        <v>13351</v>
      </c>
      <c r="Q294" s="29">
        <f t="array" ref="Q294">SUMPRODUCT(--(IFERROR(XLOOKUP({"P1C2.5.1","P1C2.5.2","P1C2.5.3","P1C2.5.4","P1C2.5.5","P1C3.1.1","P1C3.2.4","P1C3.3.1","P1C3.4.1"}, '2_Capability_Map'!$C$2:$C$200, '2_Capability_Map'!$M$2:$M$200, "Active"), "Active")="Active"))</f>
        <v>9</v>
      </c>
      <c r="R294" s="29" t="str">
        <f t="shared" si="1"/>
        <v>Active</v>
      </c>
    </row>
    <row r="295" ht="79.5" customHeight="1">
      <c r="A295" s="15" t="s">
        <v>14582</v>
      </c>
      <c r="B295" s="15" t="s">
        <v>14180</v>
      </c>
      <c r="C295" s="15" t="s">
        <v>14181</v>
      </c>
      <c r="D295" s="15" t="s">
        <v>14572</v>
      </c>
      <c r="E295" s="15" t="s">
        <v>14573</v>
      </c>
      <c r="F295" s="15" t="s">
        <v>14568</v>
      </c>
      <c r="G295" s="15" t="s">
        <v>13361</v>
      </c>
      <c r="H295" s="15">
        <v>2.0</v>
      </c>
      <c r="I295" s="15" t="s">
        <v>1493</v>
      </c>
      <c r="J295" s="15" t="s">
        <v>14583</v>
      </c>
      <c r="K295" s="15" t="s">
        <v>14584</v>
      </c>
      <c r="L295" s="15" t="s">
        <v>13364</v>
      </c>
      <c r="M295" s="15">
        <v>8.0</v>
      </c>
      <c r="N295" s="15" t="s">
        <v>13365</v>
      </c>
      <c r="O295" s="15">
        <v>3.0</v>
      </c>
      <c r="P295" s="15" t="s">
        <v>13351</v>
      </c>
      <c r="Q295" s="29">
        <f t="array" ref="Q295">SUMPRODUCT(--(IFERROR(XLOOKUP({"P1C1.1.1","P1C1.1.2","P1C1.1.3","P1C1.2.1","P1C1.5.1","P1C2.7.1","P1C2.7.2","P1C2.7.3"}, '2_Capability_Map'!$C$2:$C$200, '2_Capability_Map'!$M$2:$M$200, "Active"), "Active")="Active"))</f>
        <v>8</v>
      </c>
      <c r="R295" s="29" t="str">
        <f t="shared" si="1"/>
        <v>Active</v>
      </c>
    </row>
    <row r="296" ht="79.5" customHeight="1">
      <c r="A296" s="14" t="s">
        <v>14585</v>
      </c>
      <c r="B296" s="14" t="s">
        <v>14180</v>
      </c>
      <c r="C296" s="14" t="s">
        <v>14181</v>
      </c>
      <c r="D296" s="14" t="s">
        <v>14572</v>
      </c>
      <c r="E296" s="14" t="s">
        <v>14573</v>
      </c>
      <c r="F296" s="14" t="s">
        <v>14568</v>
      </c>
      <c r="G296" s="14" t="s">
        <v>13402</v>
      </c>
      <c r="H296" s="14">
        <v>2.0</v>
      </c>
      <c r="I296" s="14" t="s">
        <v>1493</v>
      </c>
      <c r="J296" s="14" t="s">
        <v>14586</v>
      </c>
      <c r="K296" s="14" t="s">
        <v>14587</v>
      </c>
      <c r="L296" s="14" t="s">
        <v>13405</v>
      </c>
      <c r="M296" s="14">
        <v>10.0</v>
      </c>
      <c r="N296" s="14" t="s">
        <v>13365</v>
      </c>
      <c r="O296" s="14">
        <v>3.0</v>
      </c>
      <c r="P296" s="14" t="s">
        <v>13351</v>
      </c>
      <c r="Q296" s="29">
        <f t="array" ref="Q296">SUMPRODUCT(--(IFERROR(XLOOKUP({"P1C1.1.1","P1C1.1.2","P1C1.1.3","P1C1.2.1","P1C1.5.1","P1C2.5.1","P1C2.5.2","P1C2.5.3","P1C2.5.4","P1C2.5.5"}, '2_Capability_Map'!$C$2:$C$200, '2_Capability_Map'!$M$2:$M$200, "Active"), "Active")="Active"))</f>
        <v>10</v>
      </c>
      <c r="R296" s="29" t="str">
        <f t="shared" si="1"/>
        <v>Active</v>
      </c>
    </row>
    <row r="297" ht="79.5" customHeight="1">
      <c r="A297" s="15" t="s">
        <v>14588</v>
      </c>
      <c r="B297" s="15" t="s">
        <v>14180</v>
      </c>
      <c r="C297" s="15" t="s">
        <v>14181</v>
      </c>
      <c r="D297" s="15" t="s">
        <v>14589</v>
      </c>
      <c r="E297" s="15" t="s">
        <v>14590</v>
      </c>
      <c r="F297" s="15" t="s">
        <v>735</v>
      </c>
      <c r="G297" s="15" t="s">
        <v>13523</v>
      </c>
      <c r="H297" s="15">
        <v>2.0</v>
      </c>
      <c r="I297" s="15" t="s">
        <v>1493</v>
      </c>
      <c r="J297" s="15" t="s">
        <v>14591</v>
      </c>
      <c r="K297" s="15" t="s">
        <v>14592</v>
      </c>
      <c r="L297" s="15" t="s">
        <v>13525</v>
      </c>
      <c r="M297" s="15">
        <v>7.0</v>
      </c>
      <c r="N297" s="15" t="s">
        <v>13526</v>
      </c>
      <c r="O297" s="15">
        <v>2.0</v>
      </c>
      <c r="P297" s="15" t="s">
        <v>13351</v>
      </c>
      <c r="Q297" s="29">
        <f t="array" ref="Q297">SUMPRODUCT(--(IFERROR(XLOOKUP({"P1C2.1.1","P1C2.1.4","P1C2.1.5","P1C2.7.1","P1C2.7.2","P1C2.7.3","P1C2.8.1"}, '2_Capability_Map'!$C$2:$C$200, '2_Capability_Map'!$M$2:$M$200, "Active"), "Active")="Active"))</f>
        <v>7</v>
      </c>
      <c r="R297" s="29" t="str">
        <f t="shared" si="1"/>
        <v>Active</v>
      </c>
    </row>
    <row r="298" ht="79.5" customHeight="1">
      <c r="A298" s="14" t="s">
        <v>14593</v>
      </c>
      <c r="B298" s="14" t="s">
        <v>14180</v>
      </c>
      <c r="C298" s="14" t="s">
        <v>14181</v>
      </c>
      <c r="D298" s="14" t="s">
        <v>14589</v>
      </c>
      <c r="E298" s="14" t="s">
        <v>14590</v>
      </c>
      <c r="F298" s="14" t="s">
        <v>735</v>
      </c>
      <c r="G298" s="14" t="s">
        <v>13523</v>
      </c>
      <c r="H298" s="14">
        <v>2.0</v>
      </c>
      <c r="I298" s="14" t="s">
        <v>1493</v>
      </c>
      <c r="J298" s="14" t="s">
        <v>14594</v>
      </c>
      <c r="K298" s="14" t="s">
        <v>14595</v>
      </c>
      <c r="L298" s="14" t="s">
        <v>13525</v>
      </c>
      <c r="M298" s="14">
        <v>7.0</v>
      </c>
      <c r="N298" s="14" t="s">
        <v>13526</v>
      </c>
      <c r="O298" s="14">
        <v>2.0</v>
      </c>
      <c r="P298" s="14" t="s">
        <v>13351</v>
      </c>
      <c r="Q298" s="29">
        <f t="array" ref="Q298">SUMPRODUCT(--(IFERROR(XLOOKUP({"P1C2.1.1","P1C2.1.4","P1C2.1.5","P1C2.7.1","P1C2.7.2","P1C2.7.3","P1C2.8.1"}, '2_Capability_Map'!$C$2:$C$200, '2_Capability_Map'!$M$2:$M$200, "Active"), "Active")="Active"))</f>
        <v>7</v>
      </c>
      <c r="R298" s="29" t="str">
        <f t="shared" si="1"/>
        <v>Active</v>
      </c>
    </row>
    <row r="299" ht="79.5" customHeight="1">
      <c r="A299" s="15" t="s">
        <v>14596</v>
      </c>
      <c r="B299" s="15" t="s">
        <v>14180</v>
      </c>
      <c r="C299" s="15" t="s">
        <v>14181</v>
      </c>
      <c r="D299" s="15" t="s">
        <v>14589</v>
      </c>
      <c r="E299" s="15" t="s">
        <v>14590</v>
      </c>
      <c r="F299" s="15" t="s">
        <v>735</v>
      </c>
      <c r="G299" s="15" t="s">
        <v>13523</v>
      </c>
      <c r="H299" s="15">
        <v>2.0</v>
      </c>
      <c r="I299" s="15" t="s">
        <v>1493</v>
      </c>
      <c r="J299" s="15" t="s">
        <v>14597</v>
      </c>
      <c r="K299" s="15" t="s">
        <v>14598</v>
      </c>
      <c r="L299" s="15" t="s">
        <v>13525</v>
      </c>
      <c r="M299" s="15">
        <v>7.0</v>
      </c>
      <c r="N299" s="15" t="s">
        <v>13526</v>
      </c>
      <c r="O299" s="15">
        <v>2.0</v>
      </c>
      <c r="P299" s="15" t="s">
        <v>13351</v>
      </c>
      <c r="Q299" s="29">
        <f t="array" ref="Q299">SUMPRODUCT(--(IFERROR(XLOOKUP({"P1C2.1.1","P1C2.1.4","P1C2.1.5","P1C2.7.1","P1C2.7.2","P1C2.7.3","P1C2.8.1"}, '2_Capability_Map'!$C$2:$C$200, '2_Capability_Map'!$M$2:$M$200, "Active"), "Active")="Active"))</f>
        <v>7</v>
      </c>
      <c r="R299" s="29" t="str">
        <f t="shared" si="1"/>
        <v>Active</v>
      </c>
    </row>
    <row r="300" ht="79.5" customHeight="1">
      <c r="A300" s="14" t="s">
        <v>14599</v>
      </c>
      <c r="B300" s="14" t="s">
        <v>14180</v>
      </c>
      <c r="C300" s="14" t="s">
        <v>14181</v>
      </c>
      <c r="D300" s="14" t="s">
        <v>14589</v>
      </c>
      <c r="E300" s="14" t="s">
        <v>14590</v>
      </c>
      <c r="F300" s="14" t="s">
        <v>735</v>
      </c>
      <c r="G300" s="14" t="s">
        <v>14437</v>
      </c>
      <c r="H300" s="14">
        <v>3.0</v>
      </c>
      <c r="I300" s="14" t="s">
        <v>1493</v>
      </c>
      <c r="J300" s="14" t="s">
        <v>14600</v>
      </c>
      <c r="K300" s="14" t="s">
        <v>14601</v>
      </c>
      <c r="L300" s="14" t="s">
        <v>14440</v>
      </c>
      <c r="M300" s="14">
        <v>11.0</v>
      </c>
      <c r="N300" s="14" t="s">
        <v>14441</v>
      </c>
      <c r="O300" s="14">
        <v>3.0</v>
      </c>
      <c r="P300" s="14" t="s">
        <v>13351</v>
      </c>
      <c r="Q300" s="29">
        <f t="array" ref="Q300">SUMPRODUCT(--(IFERROR(XLOOKUP({"P1C2.1.1","P1C2.1.4","P1C2.1.5","P1C2.2.1","P1C2.2.4","P1C2.3.1","P1C2.4.1","P1C2.7.1","P1C2.7.2","P1C2.7.3","P1C2.8.1"}, '2_Capability_Map'!$C$2:$C$200, '2_Capability_Map'!$M$2:$M$200, "Active"), "Active")="Active"))</f>
        <v>11</v>
      </c>
      <c r="R300" s="29" t="str">
        <f t="shared" si="1"/>
        <v>Active</v>
      </c>
    </row>
    <row r="301" ht="79.5" customHeight="1">
      <c r="A301" s="15" t="s">
        <v>14602</v>
      </c>
      <c r="B301" s="15" t="s">
        <v>14180</v>
      </c>
      <c r="C301" s="15" t="s">
        <v>14181</v>
      </c>
      <c r="D301" s="15" t="s">
        <v>14589</v>
      </c>
      <c r="E301" s="15" t="s">
        <v>14590</v>
      </c>
      <c r="F301" s="15" t="s">
        <v>735</v>
      </c>
      <c r="G301" s="15" t="s">
        <v>13523</v>
      </c>
      <c r="H301" s="15">
        <v>2.0</v>
      </c>
      <c r="I301" s="15" t="s">
        <v>1493</v>
      </c>
      <c r="J301" s="15" t="s">
        <v>14603</v>
      </c>
      <c r="K301" s="15" t="s">
        <v>14604</v>
      </c>
      <c r="L301" s="15" t="s">
        <v>13525</v>
      </c>
      <c r="M301" s="15">
        <v>7.0</v>
      </c>
      <c r="N301" s="15" t="s">
        <v>13526</v>
      </c>
      <c r="O301" s="15">
        <v>2.0</v>
      </c>
      <c r="P301" s="15" t="s">
        <v>13351</v>
      </c>
      <c r="Q301" s="29">
        <f t="array" ref="Q301">SUMPRODUCT(--(IFERROR(XLOOKUP({"P1C2.1.1","P1C2.1.4","P1C2.1.5","P1C2.7.1","P1C2.7.2","P1C2.7.3","P1C2.8.1"}, '2_Capability_Map'!$C$2:$C$200, '2_Capability_Map'!$M$2:$M$200, "Active"), "Active")="Active"))</f>
        <v>7</v>
      </c>
      <c r="R301" s="29" t="str">
        <f t="shared" si="1"/>
        <v>Active</v>
      </c>
    </row>
    <row r="302" ht="79.5" customHeight="1">
      <c r="A302" s="14" t="s">
        <v>14605</v>
      </c>
      <c r="B302" s="14" t="s">
        <v>14180</v>
      </c>
      <c r="C302" s="14" t="s">
        <v>14181</v>
      </c>
      <c r="D302" s="14" t="s">
        <v>14589</v>
      </c>
      <c r="E302" s="14" t="s">
        <v>14590</v>
      </c>
      <c r="F302" s="14" t="s">
        <v>735</v>
      </c>
      <c r="G302" s="14" t="s">
        <v>13523</v>
      </c>
      <c r="H302" s="14">
        <v>2.0</v>
      </c>
      <c r="I302" s="14" t="s">
        <v>1493</v>
      </c>
      <c r="J302" s="14" t="s">
        <v>14606</v>
      </c>
      <c r="K302" s="14" t="s">
        <v>14607</v>
      </c>
      <c r="L302" s="14" t="s">
        <v>13525</v>
      </c>
      <c r="M302" s="14">
        <v>7.0</v>
      </c>
      <c r="N302" s="14" t="s">
        <v>13526</v>
      </c>
      <c r="O302" s="14">
        <v>2.0</v>
      </c>
      <c r="P302" s="14" t="s">
        <v>13351</v>
      </c>
      <c r="Q302" s="29">
        <f t="array" ref="Q302">SUMPRODUCT(--(IFERROR(XLOOKUP({"P1C2.1.1","P1C2.1.4","P1C2.1.5","P1C2.7.1","P1C2.7.2","P1C2.7.3","P1C2.8.1"}, '2_Capability_Map'!$C$2:$C$200, '2_Capability_Map'!$M$2:$M$200, "Active"), "Active")="Active"))</f>
        <v>7</v>
      </c>
      <c r="R302" s="29" t="str">
        <f t="shared" si="1"/>
        <v>Active</v>
      </c>
    </row>
    <row r="303" ht="79.5" customHeight="1">
      <c r="A303" s="15" t="s">
        <v>14608</v>
      </c>
      <c r="B303" s="15" t="s">
        <v>14180</v>
      </c>
      <c r="C303" s="15" t="s">
        <v>14181</v>
      </c>
      <c r="D303" s="15" t="s">
        <v>14589</v>
      </c>
      <c r="E303" s="15" t="s">
        <v>14590</v>
      </c>
      <c r="F303" s="15" t="s">
        <v>735</v>
      </c>
      <c r="G303" s="15" t="s">
        <v>13577</v>
      </c>
      <c r="H303" s="15">
        <v>3.0</v>
      </c>
      <c r="I303" s="15" t="s">
        <v>1493</v>
      </c>
      <c r="J303" s="15" t="s">
        <v>14609</v>
      </c>
      <c r="K303" s="15" t="s">
        <v>14610</v>
      </c>
      <c r="L303" s="15" t="s">
        <v>13580</v>
      </c>
      <c r="M303" s="15">
        <v>10.0</v>
      </c>
      <c r="N303" s="15" t="s">
        <v>13526</v>
      </c>
      <c r="O303" s="15">
        <v>2.0</v>
      </c>
      <c r="P303" s="15" t="s">
        <v>13351</v>
      </c>
      <c r="Q303" s="29">
        <f t="array" ref="Q303">SUMPRODUCT(--(IFERROR(XLOOKUP({"P1C1.6.1","P1C1.6.2","P1C1.6.5","P1C2.1.1","P1C2.1.4","P1C2.1.5","P1C2.7.1","P1C2.7.2","P1C2.7.3","P1C2.8.1"}, '2_Capability_Map'!$C$2:$C$200, '2_Capability_Map'!$M$2:$M$200, "Active"), "Active")="Active"))</f>
        <v>10</v>
      </c>
      <c r="R303" s="29" t="str">
        <f t="shared" si="1"/>
        <v>Active</v>
      </c>
    </row>
    <row r="304" ht="79.5" customHeight="1">
      <c r="A304" s="14" t="s">
        <v>14611</v>
      </c>
      <c r="B304" s="14" t="s">
        <v>14180</v>
      </c>
      <c r="C304" s="14" t="s">
        <v>14181</v>
      </c>
      <c r="D304" s="14" t="s">
        <v>14589</v>
      </c>
      <c r="E304" s="14" t="s">
        <v>14590</v>
      </c>
      <c r="F304" s="14" t="s">
        <v>735</v>
      </c>
      <c r="G304" s="14" t="s">
        <v>13523</v>
      </c>
      <c r="H304" s="14">
        <v>2.0</v>
      </c>
      <c r="I304" s="14" t="s">
        <v>1493</v>
      </c>
      <c r="J304" s="14" t="s">
        <v>14612</v>
      </c>
      <c r="K304" s="14" t="s">
        <v>14613</v>
      </c>
      <c r="L304" s="14" t="s">
        <v>13525</v>
      </c>
      <c r="M304" s="14">
        <v>7.0</v>
      </c>
      <c r="N304" s="14" t="s">
        <v>13526</v>
      </c>
      <c r="O304" s="14">
        <v>2.0</v>
      </c>
      <c r="P304" s="14" t="s">
        <v>13351</v>
      </c>
      <c r="Q304" s="29">
        <f t="array" ref="Q304">SUMPRODUCT(--(IFERROR(XLOOKUP({"P1C2.1.1","P1C2.1.4","P1C2.1.5","P1C2.7.1","P1C2.7.2","P1C2.7.3","P1C2.8.1"}, '2_Capability_Map'!$C$2:$C$200, '2_Capability_Map'!$M$2:$M$200, "Active"), "Active")="Active"))</f>
        <v>7</v>
      </c>
      <c r="R304" s="29" t="str">
        <f t="shared" si="1"/>
        <v>Active</v>
      </c>
    </row>
    <row r="305" ht="79.5" customHeight="1">
      <c r="A305" s="15" t="s">
        <v>14614</v>
      </c>
      <c r="B305" s="15" t="s">
        <v>14180</v>
      </c>
      <c r="C305" s="15" t="s">
        <v>14181</v>
      </c>
      <c r="D305" s="15" t="s">
        <v>14589</v>
      </c>
      <c r="E305" s="15" t="s">
        <v>14590</v>
      </c>
      <c r="F305" s="15" t="s">
        <v>735</v>
      </c>
      <c r="G305" s="15" t="s">
        <v>14139</v>
      </c>
      <c r="H305" s="15">
        <v>3.0</v>
      </c>
      <c r="I305" s="15" t="s">
        <v>1493</v>
      </c>
      <c r="J305" s="15" t="s">
        <v>14615</v>
      </c>
      <c r="K305" s="15" t="s">
        <v>14616</v>
      </c>
      <c r="L305" s="15" t="s">
        <v>14142</v>
      </c>
      <c r="M305" s="15">
        <v>11.0</v>
      </c>
      <c r="N305" s="15" t="s">
        <v>13526</v>
      </c>
      <c r="O305" s="15">
        <v>2.0</v>
      </c>
      <c r="P305" s="15" t="s">
        <v>13351</v>
      </c>
      <c r="Q305" s="29">
        <f t="array" ref="Q305">SUMPRODUCT(--(IFERROR(XLOOKUP({"P1C2.1.1","P1C2.1.4","P1C2.1.5","P1C2.7.1","P1C2.7.2","P1C2.7.3","P1C2.8.1","P1C3.1.1","P1C3.2.4","P1C3.3.1","P1C3.4.1"}, '2_Capability_Map'!$C$2:$C$200, '2_Capability_Map'!$M$2:$M$200, "Active"), "Active")="Active"))</f>
        <v>11</v>
      </c>
      <c r="R305" s="29" t="str">
        <f t="shared" si="1"/>
        <v>Active</v>
      </c>
    </row>
    <row r="306" ht="79.5" customHeight="1">
      <c r="A306" s="14" t="s">
        <v>14617</v>
      </c>
      <c r="B306" s="14" t="s">
        <v>14180</v>
      </c>
      <c r="C306" s="14" t="s">
        <v>14181</v>
      </c>
      <c r="D306" s="14" t="s">
        <v>14589</v>
      </c>
      <c r="E306" s="14" t="s">
        <v>14590</v>
      </c>
      <c r="F306" s="14" t="s">
        <v>735</v>
      </c>
      <c r="G306" s="14" t="s">
        <v>13523</v>
      </c>
      <c r="H306" s="14">
        <v>2.0</v>
      </c>
      <c r="I306" s="14" t="s">
        <v>1493</v>
      </c>
      <c r="J306" s="14" t="s">
        <v>14618</v>
      </c>
      <c r="K306" s="14" t="s">
        <v>14619</v>
      </c>
      <c r="L306" s="14" t="s">
        <v>13525</v>
      </c>
      <c r="M306" s="14">
        <v>7.0</v>
      </c>
      <c r="N306" s="14" t="s">
        <v>13526</v>
      </c>
      <c r="O306" s="14">
        <v>2.0</v>
      </c>
      <c r="P306" s="14" t="s">
        <v>13351</v>
      </c>
      <c r="Q306" s="29">
        <f t="array" ref="Q306">SUMPRODUCT(--(IFERROR(XLOOKUP({"P1C2.1.1","P1C2.1.4","P1C2.1.5","P1C2.7.1","P1C2.7.2","P1C2.7.3","P1C2.8.1"}, '2_Capability_Map'!$C$2:$C$200, '2_Capability_Map'!$M$2:$M$200, "Active"), "Active")="Active"))</f>
        <v>7</v>
      </c>
      <c r="R306" s="29" t="str">
        <f t="shared" si="1"/>
        <v>Active</v>
      </c>
    </row>
    <row r="307" ht="79.5" customHeight="1">
      <c r="A307" s="15" t="s">
        <v>14620</v>
      </c>
      <c r="B307" s="15" t="s">
        <v>14180</v>
      </c>
      <c r="C307" s="15" t="s">
        <v>14181</v>
      </c>
      <c r="D307" s="15" t="s">
        <v>14621</v>
      </c>
      <c r="E307" s="15" t="s">
        <v>14622</v>
      </c>
      <c r="F307" s="15" t="s">
        <v>735</v>
      </c>
      <c r="G307" s="15" t="s">
        <v>13655</v>
      </c>
      <c r="H307" s="15">
        <v>2.0</v>
      </c>
      <c r="I307" s="15" t="s">
        <v>1493</v>
      </c>
      <c r="J307" s="15" t="s">
        <v>14623</v>
      </c>
      <c r="K307" s="15" t="s">
        <v>14624</v>
      </c>
      <c r="L307" s="15" t="s">
        <v>13658</v>
      </c>
      <c r="M307" s="15">
        <v>9.0</v>
      </c>
      <c r="N307" s="15" t="s">
        <v>13659</v>
      </c>
      <c r="O307" s="15">
        <v>2.0</v>
      </c>
      <c r="P307" s="15" t="s">
        <v>13351</v>
      </c>
      <c r="Q307" s="29">
        <f t="array" ref="Q307">SUMPRODUCT(--(IFERROR(XLOOKUP({"P1C2.1.1","P1C2.1.4","P1C2.1.5","P1C2.8.1","P1C4.1.1","P1C4.4.1","P1C4.5.1","P1C4.6.1","P1C4.8.5"}, '2_Capability_Map'!$C$2:$C$200, '2_Capability_Map'!$M$2:$M$200, "Active"), "Active")="Active"))</f>
        <v>9</v>
      </c>
      <c r="R307" s="29" t="str">
        <f t="shared" si="1"/>
        <v>Active</v>
      </c>
    </row>
    <row r="308" ht="79.5" customHeight="1">
      <c r="A308" s="14" t="s">
        <v>14625</v>
      </c>
      <c r="B308" s="14" t="s">
        <v>14180</v>
      </c>
      <c r="C308" s="14" t="s">
        <v>14181</v>
      </c>
      <c r="D308" s="14" t="s">
        <v>14621</v>
      </c>
      <c r="E308" s="14" t="s">
        <v>14622</v>
      </c>
      <c r="F308" s="14" t="s">
        <v>735</v>
      </c>
      <c r="G308" s="14" t="s">
        <v>13523</v>
      </c>
      <c r="H308" s="14">
        <v>2.0</v>
      </c>
      <c r="I308" s="14" t="s">
        <v>1493</v>
      </c>
      <c r="J308" s="14" t="s">
        <v>14626</v>
      </c>
      <c r="K308" s="14" t="s">
        <v>14627</v>
      </c>
      <c r="L308" s="14" t="s">
        <v>13525</v>
      </c>
      <c r="M308" s="14">
        <v>7.0</v>
      </c>
      <c r="N308" s="14" t="s">
        <v>13526</v>
      </c>
      <c r="O308" s="14">
        <v>2.0</v>
      </c>
      <c r="P308" s="14" t="s">
        <v>13351</v>
      </c>
      <c r="Q308" s="29">
        <f t="array" ref="Q308">SUMPRODUCT(--(IFERROR(XLOOKUP({"P1C2.1.1","P1C2.1.4","P1C2.1.5","P1C2.7.1","P1C2.7.2","P1C2.7.3","P1C2.8.1"}, '2_Capability_Map'!$C$2:$C$200, '2_Capability_Map'!$M$2:$M$200, "Active"), "Active")="Active"))</f>
        <v>7</v>
      </c>
      <c r="R308" s="29" t="str">
        <f t="shared" si="1"/>
        <v>Active</v>
      </c>
    </row>
    <row r="309" ht="79.5" customHeight="1">
      <c r="A309" s="15" t="s">
        <v>14628</v>
      </c>
      <c r="B309" s="15" t="s">
        <v>14180</v>
      </c>
      <c r="C309" s="15" t="s">
        <v>14181</v>
      </c>
      <c r="D309" s="15" t="s">
        <v>14629</v>
      </c>
      <c r="E309" s="15" t="s">
        <v>14630</v>
      </c>
      <c r="F309" s="15" t="s">
        <v>735</v>
      </c>
      <c r="G309" s="15" t="s">
        <v>13523</v>
      </c>
      <c r="H309" s="15">
        <v>2.0</v>
      </c>
      <c r="I309" s="15" t="s">
        <v>1493</v>
      </c>
      <c r="J309" s="15" t="s">
        <v>14631</v>
      </c>
      <c r="K309" s="15" t="s">
        <v>14632</v>
      </c>
      <c r="L309" s="15" t="s">
        <v>13525</v>
      </c>
      <c r="M309" s="15">
        <v>7.0</v>
      </c>
      <c r="N309" s="15" t="s">
        <v>13526</v>
      </c>
      <c r="O309" s="15">
        <v>2.0</v>
      </c>
      <c r="P309" s="15" t="s">
        <v>13351</v>
      </c>
      <c r="Q309" s="29">
        <f t="array" ref="Q309">SUMPRODUCT(--(IFERROR(XLOOKUP({"P1C2.1.1","P1C2.1.4","P1C2.1.5","P1C2.7.1","P1C2.7.2","P1C2.7.3","P1C2.8.1"}, '2_Capability_Map'!$C$2:$C$200, '2_Capability_Map'!$M$2:$M$200, "Active"), "Active")="Active"))</f>
        <v>7</v>
      </c>
      <c r="R309" s="29" t="str">
        <f t="shared" si="1"/>
        <v>Active</v>
      </c>
    </row>
    <row r="310" ht="79.5" customHeight="1">
      <c r="A310" s="14" t="s">
        <v>14633</v>
      </c>
      <c r="B310" s="14" t="s">
        <v>14180</v>
      </c>
      <c r="C310" s="14" t="s">
        <v>14181</v>
      </c>
      <c r="D310" s="14" t="s">
        <v>14629</v>
      </c>
      <c r="E310" s="14" t="s">
        <v>14630</v>
      </c>
      <c r="F310" s="14" t="s">
        <v>735</v>
      </c>
      <c r="G310" s="14" t="s">
        <v>13523</v>
      </c>
      <c r="H310" s="14">
        <v>2.0</v>
      </c>
      <c r="I310" s="14" t="s">
        <v>1493</v>
      </c>
      <c r="J310" s="14" t="s">
        <v>14634</v>
      </c>
      <c r="K310" s="14" t="s">
        <v>14635</v>
      </c>
      <c r="L310" s="14" t="s">
        <v>13525</v>
      </c>
      <c r="M310" s="14">
        <v>7.0</v>
      </c>
      <c r="N310" s="14" t="s">
        <v>13526</v>
      </c>
      <c r="O310" s="14">
        <v>2.0</v>
      </c>
      <c r="P310" s="14" t="s">
        <v>13351</v>
      </c>
      <c r="Q310" s="29">
        <f t="array" ref="Q310">SUMPRODUCT(--(IFERROR(XLOOKUP({"P1C2.1.1","P1C2.1.4","P1C2.1.5","P1C2.7.1","P1C2.7.2","P1C2.7.3","P1C2.8.1"}, '2_Capability_Map'!$C$2:$C$200, '2_Capability_Map'!$M$2:$M$200, "Active"), "Active")="Active"))</f>
        <v>7</v>
      </c>
      <c r="R310" s="29" t="str">
        <f t="shared" si="1"/>
        <v>Active</v>
      </c>
    </row>
    <row r="311" ht="79.5" customHeight="1">
      <c r="A311" s="15" t="s">
        <v>14636</v>
      </c>
      <c r="B311" s="15" t="s">
        <v>14180</v>
      </c>
      <c r="C311" s="15" t="s">
        <v>14181</v>
      </c>
      <c r="D311" s="15" t="s">
        <v>14629</v>
      </c>
      <c r="E311" s="15" t="s">
        <v>14630</v>
      </c>
      <c r="F311" s="15" t="s">
        <v>735</v>
      </c>
      <c r="G311" s="15" t="s">
        <v>13523</v>
      </c>
      <c r="H311" s="15">
        <v>2.0</v>
      </c>
      <c r="I311" s="15" t="s">
        <v>1493</v>
      </c>
      <c r="J311" s="15" t="s">
        <v>14637</v>
      </c>
      <c r="K311" s="15" t="s">
        <v>14638</v>
      </c>
      <c r="L311" s="15" t="s">
        <v>13525</v>
      </c>
      <c r="M311" s="15">
        <v>7.0</v>
      </c>
      <c r="N311" s="15" t="s">
        <v>13526</v>
      </c>
      <c r="O311" s="15">
        <v>2.0</v>
      </c>
      <c r="P311" s="15" t="s">
        <v>13351</v>
      </c>
      <c r="Q311" s="29">
        <f t="array" ref="Q311">SUMPRODUCT(--(IFERROR(XLOOKUP({"P1C2.1.1","P1C2.1.4","P1C2.1.5","P1C2.7.1","P1C2.7.2","P1C2.7.3","P1C2.8.1"}, '2_Capability_Map'!$C$2:$C$200, '2_Capability_Map'!$M$2:$M$200, "Active"), "Active")="Active"))</f>
        <v>7</v>
      </c>
      <c r="R311" s="29" t="str">
        <f t="shared" si="1"/>
        <v>Active</v>
      </c>
    </row>
    <row r="312" ht="79.5" customHeight="1">
      <c r="A312" s="14" t="s">
        <v>14639</v>
      </c>
      <c r="B312" s="14" t="s">
        <v>14180</v>
      </c>
      <c r="C312" s="14" t="s">
        <v>14181</v>
      </c>
      <c r="D312" s="14" t="s">
        <v>14629</v>
      </c>
      <c r="E312" s="14" t="s">
        <v>14630</v>
      </c>
      <c r="F312" s="14" t="s">
        <v>735</v>
      </c>
      <c r="G312" s="14" t="s">
        <v>13523</v>
      </c>
      <c r="H312" s="14">
        <v>2.0</v>
      </c>
      <c r="I312" s="14" t="s">
        <v>1493</v>
      </c>
      <c r="J312" s="14" t="s">
        <v>14640</v>
      </c>
      <c r="K312" s="14" t="s">
        <v>14641</v>
      </c>
      <c r="L312" s="14" t="s">
        <v>13525</v>
      </c>
      <c r="M312" s="14">
        <v>7.0</v>
      </c>
      <c r="N312" s="14" t="s">
        <v>13526</v>
      </c>
      <c r="O312" s="14">
        <v>2.0</v>
      </c>
      <c r="P312" s="14" t="s">
        <v>13351</v>
      </c>
      <c r="Q312" s="29">
        <f t="array" ref="Q312">SUMPRODUCT(--(IFERROR(XLOOKUP({"P1C2.1.1","P1C2.1.4","P1C2.1.5","P1C2.7.1","P1C2.7.2","P1C2.7.3","P1C2.8.1"}, '2_Capability_Map'!$C$2:$C$200, '2_Capability_Map'!$M$2:$M$200, "Active"), "Active")="Active"))</f>
        <v>7</v>
      </c>
      <c r="R312" s="29" t="str">
        <f t="shared" si="1"/>
        <v>Active</v>
      </c>
    </row>
    <row r="313" ht="79.5" customHeight="1">
      <c r="A313" s="15" t="s">
        <v>14642</v>
      </c>
      <c r="B313" s="15" t="s">
        <v>14180</v>
      </c>
      <c r="C313" s="15" t="s">
        <v>14181</v>
      </c>
      <c r="D313" s="15" t="s">
        <v>14629</v>
      </c>
      <c r="E313" s="15" t="s">
        <v>14630</v>
      </c>
      <c r="F313" s="15" t="s">
        <v>735</v>
      </c>
      <c r="G313" s="15" t="s">
        <v>13523</v>
      </c>
      <c r="H313" s="15">
        <v>2.0</v>
      </c>
      <c r="I313" s="15" t="s">
        <v>1493</v>
      </c>
      <c r="J313" s="15" t="s">
        <v>14643</v>
      </c>
      <c r="K313" s="15" t="s">
        <v>14644</v>
      </c>
      <c r="L313" s="15" t="s">
        <v>13525</v>
      </c>
      <c r="M313" s="15">
        <v>7.0</v>
      </c>
      <c r="N313" s="15" t="s">
        <v>13526</v>
      </c>
      <c r="O313" s="15">
        <v>2.0</v>
      </c>
      <c r="P313" s="15" t="s">
        <v>13351</v>
      </c>
      <c r="Q313" s="29">
        <f t="array" ref="Q313">SUMPRODUCT(--(IFERROR(XLOOKUP({"P1C2.1.1","P1C2.1.4","P1C2.1.5","P1C2.7.1","P1C2.7.2","P1C2.7.3","P1C2.8.1"}, '2_Capability_Map'!$C$2:$C$200, '2_Capability_Map'!$M$2:$M$200, "Active"), "Active")="Active"))</f>
        <v>7</v>
      </c>
      <c r="R313" s="29" t="str">
        <f t="shared" si="1"/>
        <v>Active</v>
      </c>
    </row>
    <row r="314" ht="79.5" customHeight="1">
      <c r="A314" s="14" t="s">
        <v>14645</v>
      </c>
      <c r="B314" s="14" t="s">
        <v>14180</v>
      </c>
      <c r="C314" s="14" t="s">
        <v>14181</v>
      </c>
      <c r="D314" s="14" t="s">
        <v>14646</v>
      </c>
      <c r="E314" s="14" t="s">
        <v>14647</v>
      </c>
      <c r="F314" s="14" t="s">
        <v>735</v>
      </c>
      <c r="G314" s="14" t="s">
        <v>13494</v>
      </c>
      <c r="H314" s="14">
        <v>3.0</v>
      </c>
      <c r="I314" s="14" t="s">
        <v>1493</v>
      </c>
      <c r="J314" s="14" t="s">
        <v>14648</v>
      </c>
      <c r="K314" s="14" t="s">
        <v>14649</v>
      </c>
      <c r="L314" s="14" t="s">
        <v>13497</v>
      </c>
      <c r="M314" s="14">
        <v>12.0</v>
      </c>
      <c r="N314" s="14" t="s">
        <v>13380</v>
      </c>
      <c r="O314" s="14">
        <v>4.0</v>
      </c>
      <c r="P314" s="14" t="s">
        <v>13351</v>
      </c>
      <c r="Q314" s="29">
        <f t="array" ref="Q314">SUMPRODUCT(--(IFERROR(XLOOKUP({"P1C2.1.1","P1C2.1.4","P1C2.1.5","P1C2.5.1","P1C2.5.2","P1C2.5.3","P1C2.5.4","P1C2.5.5","P1C2.7.1","P1C2.7.2","P1C2.7.3","P1C2.8.1"}, '2_Capability_Map'!$C$2:$C$200, '2_Capability_Map'!$M$2:$M$200, "Active"), "Active")="Active"))</f>
        <v>12</v>
      </c>
      <c r="R314" s="29" t="str">
        <f t="shared" si="1"/>
        <v>Active</v>
      </c>
    </row>
    <row r="315" ht="79.5" customHeight="1">
      <c r="A315" s="15" t="s">
        <v>14650</v>
      </c>
      <c r="B315" s="15" t="s">
        <v>14180</v>
      </c>
      <c r="C315" s="15" t="s">
        <v>14181</v>
      </c>
      <c r="D315" s="15" t="s">
        <v>14646</v>
      </c>
      <c r="E315" s="15" t="s">
        <v>14647</v>
      </c>
      <c r="F315" s="15" t="s">
        <v>735</v>
      </c>
      <c r="G315" s="15" t="s">
        <v>13523</v>
      </c>
      <c r="H315" s="15">
        <v>2.0</v>
      </c>
      <c r="I315" s="15" t="s">
        <v>1493</v>
      </c>
      <c r="J315" s="15" t="s">
        <v>14651</v>
      </c>
      <c r="K315" s="15" t="s">
        <v>14652</v>
      </c>
      <c r="L315" s="15" t="s">
        <v>13525</v>
      </c>
      <c r="M315" s="15">
        <v>7.0</v>
      </c>
      <c r="N315" s="15" t="s">
        <v>13526</v>
      </c>
      <c r="O315" s="15">
        <v>2.0</v>
      </c>
      <c r="P315" s="15" t="s">
        <v>13351</v>
      </c>
      <c r="Q315" s="29">
        <f t="array" ref="Q315">SUMPRODUCT(--(IFERROR(XLOOKUP({"P1C2.1.1","P1C2.1.4","P1C2.1.5","P1C2.7.1","P1C2.7.2","P1C2.7.3","P1C2.8.1"}, '2_Capability_Map'!$C$2:$C$200, '2_Capability_Map'!$M$2:$M$200, "Active"), "Active")="Active"))</f>
        <v>7</v>
      </c>
      <c r="R315" s="29" t="str">
        <f t="shared" si="1"/>
        <v>Active</v>
      </c>
    </row>
    <row r="316" ht="79.5" customHeight="1">
      <c r="A316" s="14" t="s">
        <v>14653</v>
      </c>
      <c r="B316" s="14" t="s">
        <v>14180</v>
      </c>
      <c r="C316" s="14" t="s">
        <v>14181</v>
      </c>
      <c r="D316" s="14" t="s">
        <v>14646</v>
      </c>
      <c r="E316" s="14" t="s">
        <v>14647</v>
      </c>
      <c r="F316" s="14" t="s">
        <v>735</v>
      </c>
      <c r="G316" s="14" t="s">
        <v>13523</v>
      </c>
      <c r="H316" s="14">
        <v>2.0</v>
      </c>
      <c r="I316" s="14" t="s">
        <v>1493</v>
      </c>
      <c r="J316" s="14" t="s">
        <v>14654</v>
      </c>
      <c r="K316" s="14" t="s">
        <v>14655</v>
      </c>
      <c r="L316" s="14" t="s">
        <v>13525</v>
      </c>
      <c r="M316" s="14">
        <v>7.0</v>
      </c>
      <c r="N316" s="14" t="s">
        <v>13526</v>
      </c>
      <c r="O316" s="14">
        <v>2.0</v>
      </c>
      <c r="P316" s="14" t="s">
        <v>13351</v>
      </c>
      <c r="Q316" s="29">
        <f t="array" ref="Q316">SUMPRODUCT(--(IFERROR(XLOOKUP({"P1C2.1.1","P1C2.1.4","P1C2.1.5","P1C2.7.1","P1C2.7.2","P1C2.7.3","P1C2.8.1"}, '2_Capability_Map'!$C$2:$C$200, '2_Capability_Map'!$M$2:$M$200, "Active"), "Active")="Active"))</f>
        <v>7</v>
      </c>
      <c r="R316" s="29" t="str">
        <f t="shared" si="1"/>
        <v>Active</v>
      </c>
    </row>
    <row r="317" ht="79.5" customHeight="1">
      <c r="A317" s="15" t="s">
        <v>14656</v>
      </c>
      <c r="B317" s="15" t="s">
        <v>14180</v>
      </c>
      <c r="C317" s="15" t="s">
        <v>14181</v>
      </c>
      <c r="D317" s="15" t="s">
        <v>14657</v>
      </c>
      <c r="E317" s="15" t="s">
        <v>14658</v>
      </c>
      <c r="F317" s="15" t="s">
        <v>14659</v>
      </c>
      <c r="G317" s="15" t="s">
        <v>13515</v>
      </c>
      <c r="H317" s="15">
        <v>2.0</v>
      </c>
      <c r="I317" s="15" t="s">
        <v>1493</v>
      </c>
      <c r="J317" s="15" t="s">
        <v>14660</v>
      </c>
      <c r="K317" s="15" t="s">
        <v>14661</v>
      </c>
      <c r="L317" s="15" t="s">
        <v>13518</v>
      </c>
      <c r="M317" s="15">
        <v>8.0</v>
      </c>
      <c r="N317" s="15" t="s">
        <v>13365</v>
      </c>
      <c r="O317" s="15">
        <v>3.0</v>
      </c>
      <c r="P317" s="15" t="s">
        <v>13351</v>
      </c>
      <c r="Q317" s="29">
        <f t="array" ref="Q317">SUMPRODUCT(--(IFERROR(XLOOKUP({"P1C2.5.1","P1C2.5.2","P1C2.5.3","P1C2.5.4","P1C2.5.5","P1C2.7.1","P1C2.7.2","P1C2.7.3"}, '2_Capability_Map'!$C$2:$C$200, '2_Capability_Map'!$M$2:$M$200, "Active"), "Active")="Active"))</f>
        <v>8</v>
      </c>
      <c r="R317" s="29" t="str">
        <f t="shared" si="1"/>
        <v>Active</v>
      </c>
    </row>
    <row r="318" ht="79.5" customHeight="1">
      <c r="A318" s="14" t="s">
        <v>14662</v>
      </c>
      <c r="B318" s="14" t="s">
        <v>14180</v>
      </c>
      <c r="C318" s="14" t="s">
        <v>14181</v>
      </c>
      <c r="D318" s="14" t="s">
        <v>14657</v>
      </c>
      <c r="E318" s="14" t="s">
        <v>14658</v>
      </c>
      <c r="F318" s="14" t="s">
        <v>14659</v>
      </c>
      <c r="G318" s="14" t="s">
        <v>13928</v>
      </c>
      <c r="H318" s="14">
        <v>2.0</v>
      </c>
      <c r="I318" s="14" t="s">
        <v>1493</v>
      </c>
      <c r="J318" s="14" t="s">
        <v>14663</v>
      </c>
      <c r="K318" s="14" t="s">
        <v>14664</v>
      </c>
      <c r="L318" s="14" t="s">
        <v>13931</v>
      </c>
      <c r="M318" s="14">
        <v>7.0</v>
      </c>
      <c r="N318" s="14" t="s">
        <v>13747</v>
      </c>
      <c r="O318" s="14">
        <v>1.0</v>
      </c>
      <c r="P318" s="14" t="s">
        <v>13351</v>
      </c>
      <c r="Q318" s="29">
        <f t="array" ref="Q318">SUMPRODUCT(--(IFERROR(XLOOKUP({"P1C2.7.1","P1C2.7.2","P1C2.7.3","P1C3.1.1","P1C3.2.4","P1C3.3.1","P1C3.4.1"}, '2_Capability_Map'!$C$2:$C$200, '2_Capability_Map'!$M$2:$M$200, "Active"), "Active")="Active"))</f>
        <v>7</v>
      </c>
      <c r="R318" s="29" t="str">
        <f t="shared" si="1"/>
        <v>Active</v>
      </c>
    </row>
    <row r="319" ht="79.5" customHeight="1">
      <c r="A319" s="15" t="s">
        <v>14665</v>
      </c>
      <c r="B319" s="15" t="s">
        <v>14180</v>
      </c>
      <c r="C319" s="15" t="s">
        <v>14181</v>
      </c>
      <c r="D319" s="15" t="s">
        <v>14666</v>
      </c>
      <c r="E319" s="15" t="s">
        <v>14667</v>
      </c>
      <c r="F319" s="15" t="s">
        <v>14659</v>
      </c>
      <c r="G319" s="15" t="s">
        <v>13647</v>
      </c>
      <c r="H319" s="15">
        <v>2.0</v>
      </c>
      <c r="I319" s="15" t="s">
        <v>1493</v>
      </c>
      <c r="J319" s="15" t="s">
        <v>14668</v>
      </c>
      <c r="K319" s="15" t="s">
        <v>14669</v>
      </c>
      <c r="L319" s="15" t="s">
        <v>13650</v>
      </c>
      <c r="M319" s="15">
        <v>7.0</v>
      </c>
      <c r="N319" s="15" t="s">
        <v>13651</v>
      </c>
      <c r="O319" s="15">
        <v>2.0</v>
      </c>
      <c r="P319" s="15" t="s">
        <v>13351</v>
      </c>
      <c r="Q319" s="29">
        <f t="array" ref="Q319">SUMPRODUCT(--(IFERROR(XLOOKUP({"P1C2.2.1","P1C2.2.4","P1C2.3.1","P1C2.4.1","P1C2.7.1","P1C2.7.2","P1C2.7.3"}, '2_Capability_Map'!$C$2:$C$200, '2_Capability_Map'!$M$2:$M$200, "Active"), "Active")="Active"))</f>
        <v>7</v>
      </c>
      <c r="R319" s="29" t="str">
        <f t="shared" si="1"/>
        <v>Active</v>
      </c>
    </row>
    <row r="320" ht="79.5" customHeight="1">
      <c r="A320" s="14" t="s">
        <v>14670</v>
      </c>
      <c r="B320" s="14" t="s">
        <v>14180</v>
      </c>
      <c r="C320" s="14" t="s">
        <v>14181</v>
      </c>
      <c r="D320" s="14" t="s">
        <v>14666</v>
      </c>
      <c r="E320" s="14" t="s">
        <v>14667</v>
      </c>
      <c r="F320" s="14" t="s">
        <v>14659</v>
      </c>
      <c r="G320" s="14" t="s">
        <v>13647</v>
      </c>
      <c r="H320" s="14">
        <v>2.0</v>
      </c>
      <c r="I320" s="14" t="s">
        <v>1493</v>
      </c>
      <c r="J320" s="14" t="s">
        <v>14671</v>
      </c>
      <c r="K320" s="14" t="s">
        <v>14672</v>
      </c>
      <c r="L320" s="14" t="s">
        <v>13650</v>
      </c>
      <c r="M320" s="14">
        <v>7.0</v>
      </c>
      <c r="N320" s="14" t="s">
        <v>13651</v>
      </c>
      <c r="O320" s="14">
        <v>2.0</v>
      </c>
      <c r="P320" s="14" t="s">
        <v>13351</v>
      </c>
      <c r="Q320" s="29">
        <f t="array" ref="Q320">SUMPRODUCT(--(IFERROR(XLOOKUP({"P1C2.2.1","P1C2.2.4","P1C2.3.1","P1C2.4.1","P1C2.7.1","P1C2.7.2","P1C2.7.3"}, '2_Capability_Map'!$C$2:$C$200, '2_Capability_Map'!$M$2:$M$200, "Active"), "Active")="Active"))</f>
        <v>7</v>
      </c>
      <c r="R320" s="29" t="str">
        <f t="shared" si="1"/>
        <v>Active</v>
      </c>
    </row>
    <row r="321" ht="79.5" customHeight="1">
      <c r="A321" s="15" t="s">
        <v>14673</v>
      </c>
      <c r="B321" s="15" t="s">
        <v>14180</v>
      </c>
      <c r="C321" s="15" t="s">
        <v>14181</v>
      </c>
      <c r="D321" s="15" t="s">
        <v>14666</v>
      </c>
      <c r="E321" s="15" t="s">
        <v>14667</v>
      </c>
      <c r="F321" s="15" t="s">
        <v>14659</v>
      </c>
      <c r="G321" s="15" t="s">
        <v>13647</v>
      </c>
      <c r="H321" s="15">
        <v>2.0</v>
      </c>
      <c r="I321" s="15" t="s">
        <v>1493</v>
      </c>
      <c r="J321" s="15" t="s">
        <v>14674</v>
      </c>
      <c r="K321" s="15" t="s">
        <v>14675</v>
      </c>
      <c r="L321" s="15" t="s">
        <v>13650</v>
      </c>
      <c r="M321" s="15">
        <v>7.0</v>
      </c>
      <c r="N321" s="15" t="s">
        <v>13651</v>
      </c>
      <c r="O321" s="15">
        <v>2.0</v>
      </c>
      <c r="P321" s="15" t="s">
        <v>13351</v>
      </c>
      <c r="Q321" s="29">
        <f t="array" ref="Q321">SUMPRODUCT(--(IFERROR(XLOOKUP({"P1C2.2.1","P1C2.2.4","P1C2.3.1","P1C2.4.1","P1C2.7.1","P1C2.7.2","P1C2.7.3"}, '2_Capability_Map'!$C$2:$C$200, '2_Capability_Map'!$M$2:$M$200, "Active"), "Active")="Active"))</f>
        <v>7</v>
      </c>
      <c r="R321" s="29" t="str">
        <f t="shared" si="1"/>
        <v>Active</v>
      </c>
    </row>
    <row r="322" ht="79.5" customHeight="1">
      <c r="A322" s="14" t="s">
        <v>14676</v>
      </c>
      <c r="B322" s="14" t="s">
        <v>14180</v>
      </c>
      <c r="C322" s="14" t="s">
        <v>14181</v>
      </c>
      <c r="D322" s="14" t="s">
        <v>14666</v>
      </c>
      <c r="E322" s="14" t="s">
        <v>14667</v>
      </c>
      <c r="F322" s="14" t="s">
        <v>14659</v>
      </c>
      <c r="G322" s="14" t="s">
        <v>13647</v>
      </c>
      <c r="H322" s="14">
        <v>2.0</v>
      </c>
      <c r="I322" s="14" t="s">
        <v>1493</v>
      </c>
      <c r="J322" s="14" t="s">
        <v>14677</v>
      </c>
      <c r="K322" s="14" t="s">
        <v>14678</v>
      </c>
      <c r="L322" s="14" t="s">
        <v>13650</v>
      </c>
      <c r="M322" s="14">
        <v>7.0</v>
      </c>
      <c r="N322" s="14" t="s">
        <v>13651</v>
      </c>
      <c r="O322" s="14">
        <v>2.0</v>
      </c>
      <c r="P322" s="14" t="s">
        <v>13351</v>
      </c>
      <c r="Q322" s="29">
        <f t="array" ref="Q322">SUMPRODUCT(--(IFERROR(XLOOKUP({"P1C2.2.1","P1C2.2.4","P1C2.3.1","P1C2.4.1","P1C2.7.1","P1C2.7.2","P1C2.7.3"}, '2_Capability_Map'!$C$2:$C$200, '2_Capability_Map'!$M$2:$M$200, "Active"), "Active")="Active"))</f>
        <v>7</v>
      </c>
      <c r="R322" s="29" t="str">
        <f t="shared" si="1"/>
        <v>Active</v>
      </c>
    </row>
    <row r="323" ht="79.5" customHeight="1">
      <c r="A323" s="15" t="s">
        <v>14679</v>
      </c>
      <c r="B323" s="15" t="s">
        <v>14180</v>
      </c>
      <c r="C323" s="15" t="s">
        <v>14181</v>
      </c>
      <c r="D323" s="15" t="s">
        <v>14666</v>
      </c>
      <c r="E323" s="15" t="s">
        <v>14667</v>
      </c>
      <c r="F323" s="15" t="s">
        <v>14659</v>
      </c>
      <c r="G323" s="15" t="s">
        <v>14680</v>
      </c>
      <c r="H323" s="15">
        <v>3.0</v>
      </c>
      <c r="I323" s="15" t="s">
        <v>1493</v>
      </c>
      <c r="J323" s="15" t="s">
        <v>14681</v>
      </c>
      <c r="K323" s="15" t="s">
        <v>14682</v>
      </c>
      <c r="L323" s="15" t="s">
        <v>14683</v>
      </c>
      <c r="M323" s="15">
        <v>11.0</v>
      </c>
      <c r="N323" s="15" t="s">
        <v>13651</v>
      </c>
      <c r="O323" s="15">
        <v>2.0</v>
      </c>
      <c r="P323" s="15" t="s">
        <v>13351</v>
      </c>
      <c r="Q323" s="29">
        <f t="array" ref="Q323">SUMPRODUCT(--(IFERROR(XLOOKUP({"P1C2.2.1","P1C2.2.4","P1C2.3.1","P1C2.4.1","P1C2.7.1","P1C2.7.2","P1C2.7.3","P1C3.1.1","P1C3.2.4","P1C3.3.1","P1C3.4.1"}, '2_Capability_Map'!$C$2:$C$200, '2_Capability_Map'!$M$2:$M$200, "Active"), "Active")="Active"))</f>
        <v>11</v>
      </c>
      <c r="R323" s="29" t="str">
        <f t="shared" si="1"/>
        <v>Active</v>
      </c>
    </row>
    <row r="324" ht="79.5" customHeight="1">
      <c r="A324" s="14" t="s">
        <v>14684</v>
      </c>
      <c r="B324" s="14" t="s">
        <v>14180</v>
      </c>
      <c r="C324" s="14" t="s">
        <v>14181</v>
      </c>
      <c r="D324" s="14" t="s">
        <v>14685</v>
      </c>
      <c r="E324" s="14" t="s">
        <v>14686</v>
      </c>
      <c r="F324" s="14" t="s">
        <v>14659</v>
      </c>
      <c r="G324" s="14" t="s">
        <v>13928</v>
      </c>
      <c r="H324" s="14">
        <v>2.0</v>
      </c>
      <c r="I324" s="14" t="s">
        <v>1493</v>
      </c>
      <c r="J324" s="14" t="s">
        <v>14687</v>
      </c>
      <c r="K324" s="14" t="s">
        <v>14688</v>
      </c>
      <c r="L324" s="14" t="s">
        <v>13931</v>
      </c>
      <c r="M324" s="14">
        <v>7.0</v>
      </c>
      <c r="N324" s="14" t="s">
        <v>13747</v>
      </c>
      <c r="O324" s="14">
        <v>1.0</v>
      </c>
      <c r="P324" s="14" t="s">
        <v>13351</v>
      </c>
      <c r="Q324" s="29">
        <f t="array" ref="Q324">SUMPRODUCT(--(IFERROR(XLOOKUP({"P1C2.7.1","P1C2.7.2","P1C2.7.3","P1C3.1.1","P1C3.2.4","P1C3.3.1","P1C3.4.1"}, '2_Capability_Map'!$C$2:$C$200, '2_Capability_Map'!$M$2:$M$200, "Active"), "Active")="Active"))</f>
        <v>7</v>
      </c>
      <c r="R324" s="29" t="str">
        <f t="shared" si="1"/>
        <v>Active</v>
      </c>
    </row>
    <row r="325" ht="79.5" customHeight="1">
      <c r="A325" s="15" t="s">
        <v>14689</v>
      </c>
      <c r="B325" s="15" t="s">
        <v>14180</v>
      </c>
      <c r="C325" s="15" t="s">
        <v>14181</v>
      </c>
      <c r="D325" s="15" t="s">
        <v>14690</v>
      </c>
      <c r="E325" s="15" t="s">
        <v>14691</v>
      </c>
      <c r="F325" s="15" t="s">
        <v>14659</v>
      </c>
      <c r="G325" s="15" t="s">
        <v>13706</v>
      </c>
      <c r="H325" s="15">
        <v>2.0</v>
      </c>
      <c r="I325" s="15" t="s">
        <v>1493</v>
      </c>
      <c r="J325" s="15" t="s">
        <v>14692</v>
      </c>
      <c r="K325" s="15" t="s">
        <v>14693</v>
      </c>
      <c r="L325" s="15" t="s">
        <v>13709</v>
      </c>
      <c r="M325" s="15">
        <v>8.0</v>
      </c>
      <c r="N325" s="15" t="s">
        <v>13626</v>
      </c>
      <c r="O325" s="15">
        <v>1.0</v>
      </c>
      <c r="P325" s="15" t="s">
        <v>13351</v>
      </c>
      <c r="Q325" s="29">
        <f t="array" ref="Q325">SUMPRODUCT(--(IFERROR(XLOOKUP({"P1C2.1.1","P1C2.1.4","P1C2.1.5","P1C2.8.1","P1C3.1.1","P1C3.2.4","P1C3.3.1","P1C3.4.1"}, '2_Capability_Map'!$C$2:$C$200, '2_Capability_Map'!$M$2:$M$200, "Active"), "Active")="Active"))</f>
        <v>8</v>
      </c>
      <c r="R325" s="29" t="str">
        <f t="shared" si="1"/>
        <v>Active</v>
      </c>
    </row>
    <row r="326" ht="79.5" customHeight="1">
      <c r="A326" s="14" t="s">
        <v>14694</v>
      </c>
      <c r="B326" s="14" t="s">
        <v>14180</v>
      </c>
      <c r="C326" s="14" t="s">
        <v>14181</v>
      </c>
      <c r="D326" s="14" t="s">
        <v>14695</v>
      </c>
      <c r="E326" s="14" t="s">
        <v>14696</v>
      </c>
      <c r="F326" s="14" t="s">
        <v>14697</v>
      </c>
      <c r="G326" s="14" t="s">
        <v>13515</v>
      </c>
      <c r="H326" s="14">
        <v>2.0</v>
      </c>
      <c r="I326" s="14" t="s">
        <v>1493</v>
      </c>
      <c r="J326" s="14" t="s">
        <v>14698</v>
      </c>
      <c r="K326" s="14" t="s">
        <v>14699</v>
      </c>
      <c r="L326" s="14" t="s">
        <v>13518</v>
      </c>
      <c r="M326" s="14">
        <v>8.0</v>
      </c>
      <c r="N326" s="14" t="s">
        <v>13365</v>
      </c>
      <c r="O326" s="14">
        <v>3.0</v>
      </c>
      <c r="P326" s="14" t="s">
        <v>13351</v>
      </c>
      <c r="Q326" s="29">
        <f t="array" ref="Q326">SUMPRODUCT(--(IFERROR(XLOOKUP({"P1C2.5.1","P1C2.5.2","P1C2.5.3","P1C2.5.4","P1C2.5.5","P1C2.7.1","P1C2.7.2","P1C2.7.3"}, '2_Capability_Map'!$C$2:$C$200, '2_Capability_Map'!$M$2:$M$200, "Active"), "Active")="Active"))</f>
        <v>8</v>
      </c>
      <c r="R326" s="29" t="str">
        <f t="shared" si="1"/>
        <v>Active</v>
      </c>
    </row>
    <row r="327" ht="79.5" customHeight="1">
      <c r="A327" s="15" t="s">
        <v>14700</v>
      </c>
      <c r="B327" s="15" t="s">
        <v>14180</v>
      </c>
      <c r="C327" s="15" t="s">
        <v>14181</v>
      </c>
      <c r="D327" s="15" t="s">
        <v>14701</v>
      </c>
      <c r="E327" s="15" t="s">
        <v>14702</v>
      </c>
      <c r="F327" s="15" t="s">
        <v>14703</v>
      </c>
      <c r="G327" s="15" t="s">
        <v>13515</v>
      </c>
      <c r="H327" s="15">
        <v>2.0</v>
      </c>
      <c r="I327" s="15" t="s">
        <v>1493</v>
      </c>
      <c r="J327" s="15" t="s">
        <v>14704</v>
      </c>
      <c r="K327" s="15" t="s">
        <v>14705</v>
      </c>
      <c r="L327" s="15" t="s">
        <v>13518</v>
      </c>
      <c r="M327" s="15">
        <v>8.0</v>
      </c>
      <c r="N327" s="15" t="s">
        <v>13365</v>
      </c>
      <c r="O327" s="15">
        <v>3.0</v>
      </c>
      <c r="P327" s="15" t="s">
        <v>13351</v>
      </c>
      <c r="Q327" s="29">
        <f t="array" ref="Q327">SUMPRODUCT(--(IFERROR(XLOOKUP({"P1C2.5.1","P1C2.5.2","P1C2.5.3","P1C2.5.4","P1C2.5.5","P1C2.7.1","P1C2.7.2","P1C2.7.3"}, '2_Capability_Map'!$C$2:$C$200, '2_Capability_Map'!$M$2:$M$200, "Active"), "Active")="Active"))</f>
        <v>8</v>
      </c>
      <c r="R327" s="29" t="str">
        <f t="shared" si="1"/>
        <v>Active</v>
      </c>
    </row>
    <row r="328" ht="79.5" customHeight="1">
      <c r="A328" s="14" t="s">
        <v>14706</v>
      </c>
      <c r="B328" s="14" t="s">
        <v>14180</v>
      </c>
      <c r="C328" s="14" t="s">
        <v>14181</v>
      </c>
      <c r="D328" s="14" t="s">
        <v>14701</v>
      </c>
      <c r="E328" s="14" t="s">
        <v>14702</v>
      </c>
      <c r="F328" s="14" t="s">
        <v>14703</v>
      </c>
      <c r="G328" s="14" t="s">
        <v>13577</v>
      </c>
      <c r="H328" s="14">
        <v>3.0</v>
      </c>
      <c r="I328" s="14" t="s">
        <v>1493</v>
      </c>
      <c r="J328" s="14" t="s">
        <v>14707</v>
      </c>
      <c r="K328" s="14" t="s">
        <v>14708</v>
      </c>
      <c r="L328" s="14" t="s">
        <v>13580</v>
      </c>
      <c r="M328" s="14">
        <v>10.0</v>
      </c>
      <c r="N328" s="14" t="s">
        <v>13526</v>
      </c>
      <c r="O328" s="14">
        <v>2.0</v>
      </c>
      <c r="P328" s="14" t="s">
        <v>13351</v>
      </c>
      <c r="Q328" s="29">
        <f t="array" ref="Q328">SUMPRODUCT(--(IFERROR(XLOOKUP({"P1C1.6.1","P1C1.6.2","P1C1.6.5","P1C2.1.1","P1C2.1.4","P1C2.1.5","P1C2.7.1","P1C2.7.2","P1C2.7.3","P1C2.8.1"}, '2_Capability_Map'!$C$2:$C$200, '2_Capability_Map'!$M$2:$M$200, "Active"), "Active")="Active"))</f>
        <v>10</v>
      </c>
      <c r="R328" s="29" t="str">
        <f t="shared" si="1"/>
        <v>Active</v>
      </c>
    </row>
    <row r="329" ht="79.5" customHeight="1">
      <c r="A329" s="15" t="s">
        <v>14709</v>
      </c>
      <c r="B329" s="15" t="s">
        <v>14180</v>
      </c>
      <c r="C329" s="15" t="s">
        <v>14181</v>
      </c>
      <c r="D329" s="15" t="s">
        <v>14710</v>
      </c>
      <c r="E329" s="15" t="s">
        <v>14711</v>
      </c>
      <c r="F329" s="15" t="s">
        <v>14703</v>
      </c>
      <c r="G329" s="15" t="s">
        <v>13523</v>
      </c>
      <c r="H329" s="15">
        <v>2.0</v>
      </c>
      <c r="I329" s="15" t="s">
        <v>1493</v>
      </c>
      <c r="J329" s="15" t="s">
        <v>14712</v>
      </c>
      <c r="K329" s="15" t="s">
        <v>14713</v>
      </c>
      <c r="L329" s="15" t="s">
        <v>13525</v>
      </c>
      <c r="M329" s="15">
        <v>7.0</v>
      </c>
      <c r="N329" s="15" t="s">
        <v>13526</v>
      </c>
      <c r="O329" s="15">
        <v>2.0</v>
      </c>
      <c r="P329" s="15" t="s">
        <v>13351</v>
      </c>
      <c r="Q329" s="29">
        <f t="array" ref="Q329">SUMPRODUCT(--(IFERROR(XLOOKUP({"P1C2.1.1","P1C2.1.4","P1C2.1.5","P1C2.7.1","P1C2.7.2","P1C2.7.3","P1C2.8.1"}, '2_Capability_Map'!$C$2:$C$200, '2_Capability_Map'!$M$2:$M$200, "Active"), "Active")="Active"))</f>
        <v>7</v>
      </c>
      <c r="R329" s="29" t="str">
        <f t="shared" si="1"/>
        <v>Active</v>
      </c>
    </row>
    <row r="330" ht="79.5" customHeight="1">
      <c r="A330" s="14" t="s">
        <v>14714</v>
      </c>
      <c r="B330" s="14" t="s">
        <v>14180</v>
      </c>
      <c r="C330" s="14" t="s">
        <v>14181</v>
      </c>
      <c r="D330" s="14" t="s">
        <v>14715</v>
      </c>
      <c r="E330" s="14" t="s">
        <v>727</v>
      </c>
      <c r="F330" s="14" t="s">
        <v>14703</v>
      </c>
      <c r="G330" s="14" t="s">
        <v>13977</v>
      </c>
      <c r="H330" s="14">
        <v>2.0</v>
      </c>
      <c r="I330" s="14" t="s">
        <v>1493</v>
      </c>
      <c r="J330" s="14" t="s">
        <v>14716</v>
      </c>
      <c r="K330" s="14" t="s">
        <v>14717</v>
      </c>
      <c r="L330" s="14" t="s">
        <v>13980</v>
      </c>
      <c r="M330" s="14">
        <v>8.0</v>
      </c>
      <c r="N330" s="14" t="s">
        <v>13973</v>
      </c>
      <c r="O330" s="14">
        <v>2.0</v>
      </c>
      <c r="P330" s="14" t="s">
        <v>13351</v>
      </c>
      <c r="Q330" s="29">
        <f t="array" ref="Q330">SUMPRODUCT(--(IFERROR(XLOOKUP({"P1C2.7.1","P1C2.7.2","P1C2.7.3","P1C4.1.1","P1C4.4.1","P1C4.5.1","P1C4.6.1","P1C4.8.5"}, '2_Capability_Map'!$C$2:$C$200, '2_Capability_Map'!$M$2:$M$200, "Active"), "Active")="Active"))</f>
        <v>8</v>
      </c>
      <c r="R330" s="29" t="str">
        <f t="shared" si="1"/>
        <v>Active</v>
      </c>
    </row>
    <row r="331" ht="79.5" customHeight="1">
      <c r="A331" s="15" t="s">
        <v>14718</v>
      </c>
      <c r="B331" s="15" t="s">
        <v>14180</v>
      </c>
      <c r="C331" s="15" t="s">
        <v>14181</v>
      </c>
      <c r="D331" s="15" t="s">
        <v>14715</v>
      </c>
      <c r="E331" s="15" t="s">
        <v>727</v>
      </c>
      <c r="F331" s="15" t="s">
        <v>14703</v>
      </c>
      <c r="G331" s="15" t="s">
        <v>13977</v>
      </c>
      <c r="H331" s="15">
        <v>2.0</v>
      </c>
      <c r="I331" s="15" t="s">
        <v>1493</v>
      </c>
      <c r="J331" s="15" t="s">
        <v>14719</v>
      </c>
      <c r="K331" s="15" t="s">
        <v>14720</v>
      </c>
      <c r="L331" s="15" t="s">
        <v>13980</v>
      </c>
      <c r="M331" s="15">
        <v>8.0</v>
      </c>
      <c r="N331" s="15" t="s">
        <v>13973</v>
      </c>
      <c r="O331" s="15">
        <v>2.0</v>
      </c>
      <c r="P331" s="15" t="s">
        <v>13351</v>
      </c>
      <c r="Q331" s="29">
        <f t="array" ref="Q331">SUMPRODUCT(--(IFERROR(XLOOKUP({"P1C2.7.1","P1C2.7.2","P1C2.7.3","P1C4.1.1","P1C4.4.1","P1C4.5.1","P1C4.6.1","P1C4.8.5"}, '2_Capability_Map'!$C$2:$C$200, '2_Capability_Map'!$M$2:$M$200, "Active"), "Active")="Active"))</f>
        <v>8</v>
      </c>
      <c r="R331" s="29" t="str">
        <f t="shared" si="1"/>
        <v>Active</v>
      </c>
    </row>
    <row r="332" ht="79.5" customHeight="1">
      <c r="A332" s="14" t="s">
        <v>14721</v>
      </c>
      <c r="B332" s="14" t="s">
        <v>14180</v>
      </c>
      <c r="C332" s="14" t="s">
        <v>14181</v>
      </c>
      <c r="D332" s="14" t="s">
        <v>14715</v>
      </c>
      <c r="E332" s="14" t="s">
        <v>727</v>
      </c>
      <c r="F332" s="14" t="s">
        <v>14703</v>
      </c>
      <c r="G332" s="14" t="s">
        <v>13977</v>
      </c>
      <c r="H332" s="14">
        <v>2.0</v>
      </c>
      <c r="I332" s="14" t="s">
        <v>1493</v>
      </c>
      <c r="J332" s="14" t="s">
        <v>14722</v>
      </c>
      <c r="K332" s="14" t="s">
        <v>14723</v>
      </c>
      <c r="L332" s="14" t="s">
        <v>13980</v>
      </c>
      <c r="M332" s="14">
        <v>8.0</v>
      </c>
      <c r="N332" s="14" t="s">
        <v>13973</v>
      </c>
      <c r="O332" s="14">
        <v>2.0</v>
      </c>
      <c r="P332" s="14" t="s">
        <v>13351</v>
      </c>
      <c r="Q332" s="29">
        <f t="array" ref="Q332">SUMPRODUCT(--(IFERROR(XLOOKUP({"P1C2.7.1","P1C2.7.2","P1C2.7.3","P1C4.1.1","P1C4.4.1","P1C4.5.1","P1C4.6.1","P1C4.8.5"}, '2_Capability_Map'!$C$2:$C$200, '2_Capability_Map'!$M$2:$M$200, "Active"), "Active")="Active"))</f>
        <v>8</v>
      </c>
      <c r="R332" s="29" t="str">
        <f t="shared" si="1"/>
        <v>Active</v>
      </c>
    </row>
    <row r="333" ht="79.5" customHeight="1">
      <c r="A333" s="15" t="s">
        <v>14724</v>
      </c>
      <c r="B333" s="15" t="s">
        <v>14180</v>
      </c>
      <c r="C333" s="15" t="s">
        <v>14181</v>
      </c>
      <c r="D333" s="15" t="s">
        <v>14715</v>
      </c>
      <c r="E333" s="15" t="s">
        <v>727</v>
      </c>
      <c r="F333" s="15" t="s">
        <v>14703</v>
      </c>
      <c r="G333" s="15" t="s">
        <v>13977</v>
      </c>
      <c r="H333" s="15">
        <v>2.0</v>
      </c>
      <c r="I333" s="15" t="s">
        <v>1493</v>
      </c>
      <c r="J333" s="15" t="s">
        <v>14725</v>
      </c>
      <c r="K333" s="15" t="s">
        <v>14726</v>
      </c>
      <c r="L333" s="15" t="s">
        <v>13980</v>
      </c>
      <c r="M333" s="15">
        <v>8.0</v>
      </c>
      <c r="N333" s="15" t="s">
        <v>13973</v>
      </c>
      <c r="O333" s="15">
        <v>2.0</v>
      </c>
      <c r="P333" s="15" t="s">
        <v>13351</v>
      </c>
      <c r="Q333" s="29">
        <f t="array" ref="Q333">SUMPRODUCT(--(IFERROR(XLOOKUP({"P1C2.7.1","P1C2.7.2","P1C2.7.3","P1C4.1.1","P1C4.4.1","P1C4.5.1","P1C4.6.1","P1C4.8.5"}, '2_Capability_Map'!$C$2:$C$200, '2_Capability_Map'!$M$2:$M$200, "Active"), "Active")="Active"))</f>
        <v>8</v>
      </c>
      <c r="R333" s="29" t="str">
        <f t="shared" si="1"/>
        <v>Active</v>
      </c>
    </row>
    <row r="334" ht="79.5" customHeight="1">
      <c r="A334" s="14" t="s">
        <v>14727</v>
      </c>
      <c r="B334" s="14" t="s">
        <v>14180</v>
      </c>
      <c r="C334" s="14" t="s">
        <v>14181</v>
      </c>
      <c r="D334" s="14" t="s">
        <v>14715</v>
      </c>
      <c r="E334" s="14" t="s">
        <v>727</v>
      </c>
      <c r="F334" s="14" t="s">
        <v>14703</v>
      </c>
      <c r="G334" s="14" t="s">
        <v>13977</v>
      </c>
      <c r="H334" s="14">
        <v>2.0</v>
      </c>
      <c r="I334" s="14" t="s">
        <v>1493</v>
      </c>
      <c r="J334" s="14" t="s">
        <v>14728</v>
      </c>
      <c r="K334" s="14" t="s">
        <v>14729</v>
      </c>
      <c r="L334" s="14" t="s">
        <v>13980</v>
      </c>
      <c r="M334" s="14">
        <v>8.0</v>
      </c>
      <c r="N334" s="14" t="s">
        <v>13973</v>
      </c>
      <c r="O334" s="14">
        <v>2.0</v>
      </c>
      <c r="P334" s="14" t="s">
        <v>13351</v>
      </c>
      <c r="Q334" s="29">
        <f t="array" ref="Q334">SUMPRODUCT(--(IFERROR(XLOOKUP({"P1C2.7.1","P1C2.7.2","P1C2.7.3","P1C4.1.1","P1C4.4.1","P1C4.5.1","P1C4.6.1","P1C4.8.5"}, '2_Capability_Map'!$C$2:$C$200, '2_Capability_Map'!$M$2:$M$200, "Active"), "Active")="Active"))</f>
        <v>8</v>
      </c>
      <c r="R334" s="29" t="str">
        <f t="shared" si="1"/>
        <v>Active</v>
      </c>
    </row>
    <row r="335" ht="79.5" customHeight="1">
      <c r="A335" s="15" t="s">
        <v>14730</v>
      </c>
      <c r="B335" s="15" t="s">
        <v>14180</v>
      </c>
      <c r="C335" s="15" t="s">
        <v>14181</v>
      </c>
      <c r="D335" s="15" t="s">
        <v>14715</v>
      </c>
      <c r="E335" s="15" t="s">
        <v>727</v>
      </c>
      <c r="F335" s="15" t="s">
        <v>14703</v>
      </c>
      <c r="G335" s="15" t="s">
        <v>13977</v>
      </c>
      <c r="H335" s="15">
        <v>2.0</v>
      </c>
      <c r="I335" s="15" t="s">
        <v>1493</v>
      </c>
      <c r="J335" s="15" t="s">
        <v>14731</v>
      </c>
      <c r="K335" s="15" t="s">
        <v>14732</v>
      </c>
      <c r="L335" s="15" t="s">
        <v>13980</v>
      </c>
      <c r="M335" s="15">
        <v>8.0</v>
      </c>
      <c r="N335" s="15" t="s">
        <v>13973</v>
      </c>
      <c r="O335" s="15">
        <v>2.0</v>
      </c>
      <c r="P335" s="15" t="s">
        <v>13351</v>
      </c>
      <c r="Q335" s="29">
        <f t="array" ref="Q335">SUMPRODUCT(--(IFERROR(XLOOKUP({"P1C2.7.1","P1C2.7.2","P1C2.7.3","P1C4.1.1","P1C4.4.1","P1C4.5.1","P1C4.6.1","P1C4.8.5"}, '2_Capability_Map'!$C$2:$C$200, '2_Capability_Map'!$M$2:$M$200, "Active"), "Active")="Active"))</f>
        <v>8</v>
      </c>
      <c r="R335" s="29" t="str">
        <f t="shared" si="1"/>
        <v>Active</v>
      </c>
    </row>
    <row r="336" ht="79.5" customHeight="1">
      <c r="A336" s="14" t="s">
        <v>14733</v>
      </c>
      <c r="B336" s="14" t="s">
        <v>14180</v>
      </c>
      <c r="C336" s="14" t="s">
        <v>14181</v>
      </c>
      <c r="D336" s="14" t="s">
        <v>14715</v>
      </c>
      <c r="E336" s="14" t="s">
        <v>727</v>
      </c>
      <c r="F336" s="14" t="s">
        <v>14703</v>
      </c>
      <c r="G336" s="14" t="s">
        <v>13977</v>
      </c>
      <c r="H336" s="14">
        <v>2.0</v>
      </c>
      <c r="I336" s="14" t="s">
        <v>1493</v>
      </c>
      <c r="J336" s="14" t="s">
        <v>14734</v>
      </c>
      <c r="K336" s="14" t="s">
        <v>14735</v>
      </c>
      <c r="L336" s="14" t="s">
        <v>13980</v>
      </c>
      <c r="M336" s="14">
        <v>8.0</v>
      </c>
      <c r="N336" s="14" t="s">
        <v>13973</v>
      </c>
      <c r="O336" s="14">
        <v>2.0</v>
      </c>
      <c r="P336" s="14" t="s">
        <v>13351</v>
      </c>
      <c r="Q336" s="29">
        <f t="array" ref="Q336">SUMPRODUCT(--(IFERROR(XLOOKUP({"P1C2.7.1","P1C2.7.2","P1C2.7.3","P1C4.1.1","P1C4.4.1","P1C4.5.1","P1C4.6.1","P1C4.8.5"}, '2_Capability_Map'!$C$2:$C$200, '2_Capability_Map'!$M$2:$M$200, "Active"), "Active")="Active"))</f>
        <v>8</v>
      </c>
      <c r="R336" s="29" t="str">
        <f t="shared" si="1"/>
        <v>Active</v>
      </c>
    </row>
    <row r="337" ht="79.5" customHeight="1">
      <c r="A337" s="15" t="s">
        <v>14736</v>
      </c>
      <c r="B337" s="15" t="s">
        <v>14180</v>
      </c>
      <c r="C337" s="15" t="s">
        <v>14181</v>
      </c>
      <c r="D337" s="15" t="s">
        <v>14715</v>
      </c>
      <c r="E337" s="15" t="s">
        <v>727</v>
      </c>
      <c r="F337" s="15" t="s">
        <v>14703</v>
      </c>
      <c r="G337" s="15" t="s">
        <v>13977</v>
      </c>
      <c r="H337" s="15">
        <v>2.0</v>
      </c>
      <c r="I337" s="15" t="s">
        <v>1493</v>
      </c>
      <c r="J337" s="15" t="s">
        <v>14737</v>
      </c>
      <c r="K337" s="15" t="s">
        <v>14738</v>
      </c>
      <c r="L337" s="15" t="s">
        <v>13980</v>
      </c>
      <c r="M337" s="15">
        <v>8.0</v>
      </c>
      <c r="N337" s="15" t="s">
        <v>13973</v>
      </c>
      <c r="O337" s="15">
        <v>2.0</v>
      </c>
      <c r="P337" s="15" t="s">
        <v>13351</v>
      </c>
      <c r="Q337" s="29">
        <f t="array" ref="Q337">SUMPRODUCT(--(IFERROR(XLOOKUP({"P1C2.7.1","P1C2.7.2","P1C2.7.3","P1C4.1.1","P1C4.4.1","P1C4.5.1","P1C4.6.1","P1C4.8.5"}, '2_Capability_Map'!$C$2:$C$200, '2_Capability_Map'!$M$2:$M$200, "Active"), "Active")="Active"))</f>
        <v>8</v>
      </c>
      <c r="R337" s="29" t="str">
        <f t="shared" si="1"/>
        <v>Active</v>
      </c>
    </row>
    <row r="338" ht="79.5" customHeight="1">
      <c r="A338" s="14" t="s">
        <v>14739</v>
      </c>
      <c r="B338" s="14" t="s">
        <v>14180</v>
      </c>
      <c r="C338" s="14" t="s">
        <v>14181</v>
      </c>
      <c r="D338" s="14" t="s">
        <v>14715</v>
      </c>
      <c r="E338" s="14" t="s">
        <v>727</v>
      </c>
      <c r="F338" s="14" t="s">
        <v>14703</v>
      </c>
      <c r="G338" s="14" t="s">
        <v>13977</v>
      </c>
      <c r="H338" s="14">
        <v>2.0</v>
      </c>
      <c r="I338" s="14" t="s">
        <v>1493</v>
      </c>
      <c r="J338" s="14" t="s">
        <v>14740</v>
      </c>
      <c r="K338" s="14" t="s">
        <v>14741</v>
      </c>
      <c r="L338" s="14" t="s">
        <v>13980</v>
      </c>
      <c r="M338" s="14">
        <v>8.0</v>
      </c>
      <c r="N338" s="14" t="s">
        <v>13973</v>
      </c>
      <c r="O338" s="14">
        <v>2.0</v>
      </c>
      <c r="P338" s="14" t="s">
        <v>13351</v>
      </c>
      <c r="Q338" s="29">
        <f t="array" ref="Q338">SUMPRODUCT(--(IFERROR(XLOOKUP({"P1C2.7.1","P1C2.7.2","P1C2.7.3","P1C4.1.1","P1C4.4.1","P1C4.5.1","P1C4.6.1","P1C4.8.5"}, '2_Capability_Map'!$C$2:$C$200, '2_Capability_Map'!$M$2:$M$200, "Active"), "Active")="Active"))</f>
        <v>8</v>
      </c>
      <c r="R338" s="29" t="str">
        <f t="shared" si="1"/>
        <v>Active</v>
      </c>
    </row>
    <row r="339" ht="79.5" customHeight="1">
      <c r="A339" s="15" t="s">
        <v>14742</v>
      </c>
      <c r="B339" s="15" t="s">
        <v>14180</v>
      </c>
      <c r="C339" s="15" t="s">
        <v>14181</v>
      </c>
      <c r="D339" s="15" t="s">
        <v>14715</v>
      </c>
      <c r="E339" s="15" t="s">
        <v>727</v>
      </c>
      <c r="F339" s="15" t="s">
        <v>14703</v>
      </c>
      <c r="G339" s="15" t="s">
        <v>13977</v>
      </c>
      <c r="H339" s="15">
        <v>2.0</v>
      </c>
      <c r="I339" s="15" t="s">
        <v>1493</v>
      </c>
      <c r="J339" s="15" t="s">
        <v>14743</v>
      </c>
      <c r="K339" s="15" t="s">
        <v>14744</v>
      </c>
      <c r="L339" s="15" t="s">
        <v>13980</v>
      </c>
      <c r="M339" s="15">
        <v>8.0</v>
      </c>
      <c r="N339" s="15" t="s">
        <v>13973</v>
      </c>
      <c r="O339" s="15">
        <v>2.0</v>
      </c>
      <c r="P339" s="15" t="s">
        <v>13351</v>
      </c>
      <c r="Q339" s="29">
        <f t="array" ref="Q339">SUMPRODUCT(--(IFERROR(XLOOKUP({"P1C2.7.1","P1C2.7.2","P1C2.7.3","P1C4.1.1","P1C4.4.1","P1C4.5.1","P1C4.6.1","P1C4.8.5"}, '2_Capability_Map'!$C$2:$C$200, '2_Capability_Map'!$M$2:$M$200, "Active"), "Active")="Active"))</f>
        <v>8</v>
      </c>
      <c r="R339" s="29" t="str">
        <f t="shared" si="1"/>
        <v>Active</v>
      </c>
    </row>
    <row r="340" ht="79.5" customHeight="1">
      <c r="A340" s="14" t="s">
        <v>14745</v>
      </c>
      <c r="B340" s="14" t="s">
        <v>14180</v>
      </c>
      <c r="C340" s="14" t="s">
        <v>14181</v>
      </c>
      <c r="D340" s="14" t="s">
        <v>14746</v>
      </c>
      <c r="E340" s="14" t="s">
        <v>14747</v>
      </c>
      <c r="F340" s="14" t="s">
        <v>14748</v>
      </c>
      <c r="G340" s="14" t="s">
        <v>13515</v>
      </c>
      <c r="H340" s="14">
        <v>2.0</v>
      </c>
      <c r="I340" s="14" t="s">
        <v>1493</v>
      </c>
      <c r="J340" s="14" t="s">
        <v>14749</v>
      </c>
      <c r="K340" s="14" t="s">
        <v>14750</v>
      </c>
      <c r="L340" s="14" t="s">
        <v>13518</v>
      </c>
      <c r="M340" s="14">
        <v>8.0</v>
      </c>
      <c r="N340" s="14" t="s">
        <v>13365</v>
      </c>
      <c r="O340" s="14">
        <v>3.0</v>
      </c>
      <c r="P340" s="14" t="s">
        <v>13351</v>
      </c>
      <c r="Q340" s="29">
        <f t="array" ref="Q340">SUMPRODUCT(--(IFERROR(XLOOKUP({"P1C2.5.1","P1C2.5.2","P1C2.5.3","P1C2.5.4","P1C2.5.5","P1C2.7.1","P1C2.7.2","P1C2.7.3"}, '2_Capability_Map'!$C$2:$C$200, '2_Capability_Map'!$M$2:$M$200, "Active"), "Active")="Active"))</f>
        <v>8</v>
      </c>
      <c r="R340" s="29" t="str">
        <f t="shared" si="1"/>
        <v>Active</v>
      </c>
    </row>
    <row r="341" ht="79.5" customHeight="1">
      <c r="A341" s="15" t="s">
        <v>14751</v>
      </c>
      <c r="B341" s="15" t="s">
        <v>14180</v>
      </c>
      <c r="C341" s="15" t="s">
        <v>14181</v>
      </c>
      <c r="D341" s="15" t="s">
        <v>14752</v>
      </c>
      <c r="E341" s="15" t="s">
        <v>14753</v>
      </c>
      <c r="F341" s="15" t="s">
        <v>14748</v>
      </c>
      <c r="G341" s="15" t="s">
        <v>13515</v>
      </c>
      <c r="H341" s="15">
        <v>2.0</v>
      </c>
      <c r="I341" s="15" t="s">
        <v>1493</v>
      </c>
      <c r="J341" s="15" t="s">
        <v>14754</v>
      </c>
      <c r="K341" s="15" t="s">
        <v>14755</v>
      </c>
      <c r="L341" s="15" t="s">
        <v>13518</v>
      </c>
      <c r="M341" s="15">
        <v>8.0</v>
      </c>
      <c r="N341" s="15" t="s">
        <v>13365</v>
      </c>
      <c r="O341" s="15">
        <v>3.0</v>
      </c>
      <c r="P341" s="15" t="s">
        <v>13351</v>
      </c>
      <c r="Q341" s="29">
        <f t="array" ref="Q341">SUMPRODUCT(--(IFERROR(XLOOKUP({"P1C2.5.1","P1C2.5.2","P1C2.5.3","P1C2.5.4","P1C2.5.5","P1C2.7.1","P1C2.7.2","P1C2.7.3"}, '2_Capability_Map'!$C$2:$C$200, '2_Capability_Map'!$M$2:$M$200, "Active"), "Active")="Active"))</f>
        <v>8</v>
      </c>
      <c r="R341" s="29" t="str">
        <f t="shared" si="1"/>
        <v>Active</v>
      </c>
    </row>
    <row r="342" ht="79.5" customHeight="1">
      <c r="A342" s="14" t="s">
        <v>14756</v>
      </c>
      <c r="B342" s="14" t="s">
        <v>14180</v>
      </c>
      <c r="C342" s="14" t="s">
        <v>14181</v>
      </c>
      <c r="D342" s="14" t="s">
        <v>14752</v>
      </c>
      <c r="E342" s="14" t="s">
        <v>14753</v>
      </c>
      <c r="F342" s="14" t="s">
        <v>14748</v>
      </c>
      <c r="G342" s="14" t="s">
        <v>13977</v>
      </c>
      <c r="H342" s="14">
        <v>2.0</v>
      </c>
      <c r="I342" s="14" t="s">
        <v>1493</v>
      </c>
      <c r="J342" s="14" t="s">
        <v>14757</v>
      </c>
      <c r="K342" s="14" t="s">
        <v>14758</v>
      </c>
      <c r="L342" s="14" t="s">
        <v>13980</v>
      </c>
      <c r="M342" s="14">
        <v>8.0</v>
      </c>
      <c r="N342" s="14" t="s">
        <v>13973</v>
      </c>
      <c r="O342" s="14">
        <v>2.0</v>
      </c>
      <c r="P342" s="14" t="s">
        <v>13351</v>
      </c>
      <c r="Q342" s="29">
        <f t="array" ref="Q342">SUMPRODUCT(--(IFERROR(XLOOKUP({"P1C2.7.1","P1C2.7.2","P1C2.7.3","P1C4.1.1","P1C4.4.1","P1C4.5.1","P1C4.6.1","P1C4.8.5"}, '2_Capability_Map'!$C$2:$C$200, '2_Capability_Map'!$M$2:$M$200, "Active"), "Active")="Active"))</f>
        <v>8</v>
      </c>
      <c r="R342" s="29" t="str">
        <f t="shared" si="1"/>
        <v>Active</v>
      </c>
    </row>
    <row r="343" ht="79.5" customHeight="1">
      <c r="A343" s="15" t="s">
        <v>14759</v>
      </c>
      <c r="B343" s="15" t="s">
        <v>14180</v>
      </c>
      <c r="C343" s="15" t="s">
        <v>14181</v>
      </c>
      <c r="D343" s="15" t="s">
        <v>14760</v>
      </c>
      <c r="E343" s="15" t="s">
        <v>14761</v>
      </c>
      <c r="F343" s="15" t="s">
        <v>14748</v>
      </c>
      <c r="G343" s="15" t="s">
        <v>13515</v>
      </c>
      <c r="H343" s="15">
        <v>2.0</v>
      </c>
      <c r="I343" s="15" t="s">
        <v>1493</v>
      </c>
      <c r="J343" s="15" t="s">
        <v>14762</v>
      </c>
      <c r="K343" s="15" t="s">
        <v>14763</v>
      </c>
      <c r="L343" s="15" t="s">
        <v>13518</v>
      </c>
      <c r="M343" s="15">
        <v>8.0</v>
      </c>
      <c r="N343" s="15" t="s">
        <v>13365</v>
      </c>
      <c r="O343" s="15">
        <v>3.0</v>
      </c>
      <c r="P343" s="15" t="s">
        <v>13351</v>
      </c>
      <c r="Q343" s="29">
        <f t="array" ref="Q343">SUMPRODUCT(--(IFERROR(XLOOKUP({"P1C2.5.1","P1C2.5.2","P1C2.5.3","P1C2.5.4","P1C2.5.5","P1C2.7.1","P1C2.7.2","P1C2.7.3"}, '2_Capability_Map'!$C$2:$C$200, '2_Capability_Map'!$M$2:$M$200, "Active"), "Active")="Active"))</f>
        <v>8</v>
      </c>
      <c r="R343" s="29" t="str">
        <f t="shared" si="1"/>
        <v>Active</v>
      </c>
    </row>
    <row r="344" ht="79.5" customHeight="1">
      <c r="A344" s="14" t="s">
        <v>14764</v>
      </c>
      <c r="B344" s="14" t="s">
        <v>14180</v>
      </c>
      <c r="C344" s="14" t="s">
        <v>14181</v>
      </c>
      <c r="D344" s="14" t="s">
        <v>14760</v>
      </c>
      <c r="E344" s="14" t="s">
        <v>14761</v>
      </c>
      <c r="F344" s="14" t="s">
        <v>14748</v>
      </c>
      <c r="G344" s="14" t="s">
        <v>13523</v>
      </c>
      <c r="H344" s="14">
        <v>2.0</v>
      </c>
      <c r="I344" s="14" t="s">
        <v>1493</v>
      </c>
      <c r="J344" s="14" t="s">
        <v>14765</v>
      </c>
      <c r="K344" s="14" t="s">
        <v>14766</v>
      </c>
      <c r="L344" s="14" t="s">
        <v>13525</v>
      </c>
      <c r="M344" s="14">
        <v>7.0</v>
      </c>
      <c r="N344" s="14" t="s">
        <v>13526</v>
      </c>
      <c r="O344" s="14">
        <v>2.0</v>
      </c>
      <c r="P344" s="14" t="s">
        <v>13351</v>
      </c>
      <c r="Q344" s="29">
        <f t="array" ref="Q344">SUMPRODUCT(--(IFERROR(XLOOKUP({"P1C2.1.1","P1C2.1.4","P1C2.1.5","P1C2.7.1","P1C2.7.2","P1C2.7.3","P1C2.8.1"}, '2_Capability_Map'!$C$2:$C$200, '2_Capability_Map'!$M$2:$M$200, "Active"), "Active")="Active"))</f>
        <v>7</v>
      </c>
      <c r="R344" s="29" t="str">
        <f t="shared" si="1"/>
        <v>Active</v>
      </c>
    </row>
    <row r="345" ht="79.5" customHeight="1">
      <c r="A345" s="15" t="s">
        <v>14767</v>
      </c>
      <c r="B345" s="15" t="s">
        <v>14180</v>
      </c>
      <c r="C345" s="15" t="s">
        <v>14181</v>
      </c>
      <c r="D345" s="15" t="s">
        <v>14760</v>
      </c>
      <c r="E345" s="15" t="s">
        <v>14761</v>
      </c>
      <c r="F345" s="15" t="s">
        <v>14748</v>
      </c>
      <c r="G345" s="15" t="s">
        <v>13361</v>
      </c>
      <c r="H345" s="15">
        <v>2.0</v>
      </c>
      <c r="I345" s="15" t="s">
        <v>1493</v>
      </c>
      <c r="J345" s="15" t="s">
        <v>14768</v>
      </c>
      <c r="K345" s="15" t="s">
        <v>14769</v>
      </c>
      <c r="L345" s="15" t="s">
        <v>13364</v>
      </c>
      <c r="M345" s="15">
        <v>8.0</v>
      </c>
      <c r="N345" s="15" t="s">
        <v>13365</v>
      </c>
      <c r="O345" s="15">
        <v>3.0</v>
      </c>
      <c r="P345" s="15" t="s">
        <v>13351</v>
      </c>
      <c r="Q345" s="29">
        <f t="array" ref="Q345">SUMPRODUCT(--(IFERROR(XLOOKUP({"P1C1.1.1","P1C1.1.2","P1C1.1.3","P1C1.2.1","P1C1.5.1","P1C2.7.1","P1C2.7.2","P1C2.7.3"}, '2_Capability_Map'!$C$2:$C$200, '2_Capability_Map'!$M$2:$M$200, "Active"), "Active")="Active"))</f>
        <v>8</v>
      </c>
      <c r="R345" s="29" t="str">
        <f t="shared" si="1"/>
        <v>Active</v>
      </c>
    </row>
    <row r="346" ht="79.5" customHeight="1">
      <c r="A346" s="14" t="s">
        <v>14770</v>
      </c>
      <c r="B346" s="14" t="s">
        <v>14180</v>
      </c>
      <c r="C346" s="14" t="s">
        <v>14181</v>
      </c>
      <c r="D346" s="14" t="s">
        <v>14771</v>
      </c>
      <c r="E346" s="14" t="s">
        <v>14772</v>
      </c>
      <c r="F346" s="14" t="s">
        <v>14748</v>
      </c>
      <c r="G346" s="14" t="s">
        <v>13361</v>
      </c>
      <c r="H346" s="14">
        <v>2.0</v>
      </c>
      <c r="I346" s="14" t="s">
        <v>1493</v>
      </c>
      <c r="J346" s="14" t="s">
        <v>14773</v>
      </c>
      <c r="K346" s="14" t="s">
        <v>14774</v>
      </c>
      <c r="L346" s="14" t="s">
        <v>13364</v>
      </c>
      <c r="M346" s="14">
        <v>8.0</v>
      </c>
      <c r="N346" s="14" t="s">
        <v>13365</v>
      </c>
      <c r="O346" s="14">
        <v>3.0</v>
      </c>
      <c r="P346" s="14" t="s">
        <v>13351</v>
      </c>
      <c r="Q346" s="29">
        <f t="array" ref="Q346">SUMPRODUCT(--(IFERROR(XLOOKUP({"P1C1.1.1","P1C1.1.2","P1C1.1.3","P1C1.2.1","P1C1.5.1","P1C2.7.1","P1C2.7.2","P1C2.7.3"}, '2_Capability_Map'!$C$2:$C$200, '2_Capability_Map'!$M$2:$M$200, "Active"), "Active")="Active"))</f>
        <v>8</v>
      </c>
      <c r="R346" s="29" t="str">
        <f t="shared" si="1"/>
        <v>Active</v>
      </c>
    </row>
    <row r="347" ht="79.5" customHeight="1">
      <c r="A347" s="15" t="s">
        <v>14775</v>
      </c>
      <c r="B347" s="15" t="s">
        <v>14180</v>
      </c>
      <c r="C347" s="15" t="s">
        <v>14181</v>
      </c>
      <c r="D347" s="15" t="s">
        <v>14771</v>
      </c>
      <c r="E347" s="15" t="s">
        <v>14772</v>
      </c>
      <c r="F347" s="15" t="s">
        <v>14748</v>
      </c>
      <c r="G347" s="15" t="s">
        <v>13361</v>
      </c>
      <c r="H347" s="15">
        <v>2.0</v>
      </c>
      <c r="I347" s="15" t="s">
        <v>1493</v>
      </c>
      <c r="J347" s="15" t="s">
        <v>14776</v>
      </c>
      <c r="K347" s="15" t="s">
        <v>14777</v>
      </c>
      <c r="L347" s="15" t="s">
        <v>13364</v>
      </c>
      <c r="M347" s="15">
        <v>8.0</v>
      </c>
      <c r="N347" s="15" t="s">
        <v>13365</v>
      </c>
      <c r="O347" s="15">
        <v>3.0</v>
      </c>
      <c r="P347" s="15" t="s">
        <v>13351</v>
      </c>
      <c r="Q347" s="29">
        <f t="array" ref="Q347">SUMPRODUCT(--(IFERROR(XLOOKUP({"P1C1.1.1","P1C1.1.2","P1C1.1.3","P1C1.2.1","P1C1.5.1","P1C2.7.1","P1C2.7.2","P1C2.7.3"}, '2_Capability_Map'!$C$2:$C$200, '2_Capability_Map'!$M$2:$M$200, "Active"), "Active")="Active"))</f>
        <v>8</v>
      </c>
      <c r="R347" s="29" t="str">
        <f t="shared" si="1"/>
        <v>Active</v>
      </c>
    </row>
    <row r="348" ht="79.5" customHeight="1">
      <c r="A348" s="14" t="s">
        <v>14778</v>
      </c>
      <c r="B348" s="14" t="s">
        <v>14180</v>
      </c>
      <c r="C348" s="14" t="s">
        <v>14181</v>
      </c>
      <c r="D348" s="14" t="s">
        <v>14771</v>
      </c>
      <c r="E348" s="14" t="s">
        <v>14772</v>
      </c>
      <c r="F348" s="14" t="s">
        <v>14748</v>
      </c>
      <c r="G348" s="14" t="s">
        <v>13361</v>
      </c>
      <c r="H348" s="14">
        <v>2.0</v>
      </c>
      <c r="I348" s="14" t="s">
        <v>1493</v>
      </c>
      <c r="J348" s="14" t="s">
        <v>14779</v>
      </c>
      <c r="K348" s="14" t="s">
        <v>14780</v>
      </c>
      <c r="L348" s="14" t="s">
        <v>13364</v>
      </c>
      <c r="M348" s="14">
        <v>8.0</v>
      </c>
      <c r="N348" s="14" t="s">
        <v>13365</v>
      </c>
      <c r="O348" s="14">
        <v>3.0</v>
      </c>
      <c r="P348" s="14" t="s">
        <v>13351</v>
      </c>
      <c r="Q348" s="29">
        <f t="array" ref="Q348">SUMPRODUCT(--(IFERROR(XLOOKUP({"P1C1.1.1","P1C1.1.2","P1C1.1.3","P1C1.2.1","P1C1.5.1","P1C2.7.1","P1C2.7.2","P1C2.7.3"}, '2_Capability_Map'!$C$2:$C$200, '2_Capability_Map'!$M$2:$M$200, "Active"), "Active")="Active"))</f>
        <v>8</v>
      </c>
      <c r="R348" s="29" t="str">
        <f t="shared" si="1"/>
        <v>Active</v>
      </c>
    </row>
    <row r="349" ht="79.5" customHeight="1">
      <c r="A349" s="15" t="s">
        <v>14781</v>
      </c>
      <c r="B349" s="15" t="s">
        <v>14180</v>
      </c>
      <c r="C349" s="15" t="s">
        <v>14181</v>
      </c>
      <c r="D349" s="15" t="s">
        <v>14771</v>
      </c>
      <c r="E349" s="15" t="s">
        <v>14772</v>
      </c>
      <c r="F349" s="15" t="s">
        <v>14748</v>
      </c>
      <c r="G349" s="15" t="s">
        <v>13361</v>
      </c>
      <c r="H349" s="15">
        <v>2.0</v>
      </c>
      <c r="I349" s="15" t="s">
        <v>1493</v>
      </c>
      <c r="J349" s="15" t="s">
        <v>14782</v>
      </c>
      <c r="K349" s="15" t="s">
        <v>14783</v>
      </c>
      <c r="L349" s="15" t="s">
        <v>13364</v>
      </c>
      <c r="M349" s="15">
        <v>8.0</v>
      </c>
      <c r="N349" s="15" t="s">
        <v>13365</v>
      </c>
      <c r="O349" s="15">
        <v>3.0</v>
      </c>
      <c r="P349" s="15" t="s">
        <v>13351</v>
      </c>
      <c r="Q349" s="29">
        <f t="array" ref="Q349">SUMPRODUCT(--(IFERROR(XLOOKUP({"P1C1.1.1","P1C1.1.2","P1C1.1.3","P1C1.2.1","P1C1.5.1","P1C2.7.1","P1C2.7.2","P1C2.7.3"}, '2_Capability_Map'!$C$2:$C$200, '2_Capability_Map'!$M$2:$M$200, "Active"), "Active")="Active"))</f>
        <v>8</v>
      </c>
      <c r="R349" s="29" t="str">
        <f t="shared" si="1"/>
        <v>Active</v>
      </c>
    </row>
    <row r="350" ht="79.5" customHeight="1">
      <c r="A350" s="14" t="s">
        <v>14784</v>
      </c>
      <c r="B350" s="14" t="s">
        <v>14180</v>
      </c>
      <c r="C350" s="14" t="s">
        <v>14181</v>
      </c>
      <c r="D350" s="14" t="s">
        <v>14771</v>
      </c>
      <c r="E350" s="14" t="s">
        <v>14772</v>
      </c>
      <c r="F350" s="14" t="s">
        <v>14748</v>
      </c>
      <c r="G350" s="14" t="s">
        <v>13928</v>
      </c>
      <c r="H350" s="14">
        <v>2.0</v>
      </c>
      <c r="I350" s="14" t="s">
        <v>1493</v>
      </c>
      <c r="J350" s="14" t="s">
        <v>14785</v>
      </c>
      <c r="K350" s="14" t="s">
        <v>14786</v>
      </c>
      <c r="L350" s="14" t="s">
        <v>13931</v>
      </c>
      <c r="M350" s="14">
        <v>7.0</v>
      </c>
      <c r="N350" s="14" t="s">
        <v>13747</v>
      </c>
      <c r="O350" s="14">
        <v>1.0</v>
      </c>
      <c r="P350" s="14" t="s">
        <v>13351</v>
      </c>
      <c r="Q350" s="29">
        <f t="array" ref="Q350">SUMPRODUCT(--(IFERROR(XLOOKUP({"P1C2.7.1","P1C2.7.2","P1C2.7.3","P1C3.1.1","P1C3.2.4","P1C3.3.1","P1C3.4.1"}, '2_Capability_Map'!$C$2:$C$200, '2_Capability_Map'!$M$2:$M$200, "Active"), "Active")="Active"))</f>
        <v>7</v>
      </c>
      <c r="R350" s="29" t="str">
        <f t="shared" si="1"/>
        <v>Active</v>
      </c>
    </row>
    <row r="351" ht="79.5" customHeight="1">
      <c r="A351" s="15" t="s">
        <v>14787</v>
      </c>
      <c r="B351" s="15" t="s">
        <v>14180</v>
      </c>
      <c r="C351" s="15" t="s">
        <v>14181</v>
      </c>
      <c r="D351" s="15" t="s">
        <v>14788</v>
      </c>
      <c r="E351" s="15" t="s">
        <v>14789</v>
      </c>
      <c r="F351" s="15" t="s">
        <v>11651</v>
      </c>
      <c r="G351" s="15" t="s">
        <v>13515</v>
      </c>
      <c r="H351" s="15">
        <v>2.0</v>
      </c>
      <c r="I351" s="15" t="s">
        <v>1493</v>
      </c>
      <c r="J351" s="15" t="s">
        <v>14790</v>
      </c>
      <c r="K351" s="15" t="s">
        <v>14791</v>
      </c>
      <c r="L351" s="15" t="s">
        <v>13518</v>
      </c>
      <c r="M351" s="15">
        <v>8.0</v>
      </c>
      <c r="N351" s="15" t="s">
        <v>13365</v>
      </c>
      <c r="O351" s="15">
        <v>3.0</v>
      </c>
      <c r="P351" s="15" t="s">
        <v>13351</v>
      </c>
      <c r="Q351" s="29">
        <f t="array" ref="Q351">SUMPRODUCT(--(IFERROR(XLOOKUP({"P1C2.5.1","P1C2.5.2","P1C2.5.3","P1C2.5.4","P1C2.5.5","P1C2.7.1","P1C2.7.2","P1C2.7.3"}, '2_Capability_Map'!$C$2:$C$200, '2_Capability_Map'!$M$2:$M$200, "Active"), "Active")="Active"))</f>
        <v>8</v>
      </c>
      <c r="R351" s="29" t="str">
        <f t="shared" si="1"/>
        <v>Active</v>
      </c>
    </row>
    <row r="352" ht="79.5" customHeight="1">
      <c r="A352" s="14" t="s">
        <v>14792</v>
      </c>
      <c r="B352" s="14" t="s">
        <v>14180</v>
      </c>
      <c r="C352" s="14" t="s">
        <v>14181</v>
      </c>
      <c r="D352" s="14" t="s">
        <v>14788</v>
      </c>
      <c r="E352" s="14" t="s">
        <v>14789</v>
      </c>
      <c r="F352" s="14" t="s">
        <v>11651</v>
      </c>
      <c r="G352" s="14" t="s">
        <v>13515</v>
      </c>
      <c r="H352" s="14">
        <v>2.0</v>
      </c>
      <c r="I352" s="14" t="s">
        <v>1493</v>
      </c>
      <c r="J352" s="14" t="s">
        <v>14793</v>
      </c>
      <c r="K352" s="14" t="s">
        <v>14794</v>
      </c>
      <c r="L352" s="14" t="s">
        <v>13518</v>
      </c>
      <c r="M352" s="14">
        <v>8.0</v>
      </c>
      <c r="N352" s="14" t="s">
        <v>13365</v>
      </c>
      <c r="O352" s="14">
        <v>3.0</v>
      </c>
      <c r="P352" s="14" t="s">
        <v>13351</v>
      </c>
      <c r="Q352" s="29">
        <f t="array" ref="Q352">SUMPRODUCT(--(IFERROR(XLOOKUP({"P1C2.5.1","P1C2.5.2","P1C2.5.3","P1C2.5.4","P1C2.5.5","P1C2.7.1","P1C2.7.2","P1C2.7.3"}, '2_Capability_Map'!$C$2:$C$200, '2_Capability_Map'!$M$2:$M$200, "Active"), "Active")="Active"))</f>
        <v>8</v>
      </c>
      <c r="R352" s="29" t="str">
        <f t="shared" si="1"/>
        <v>Active</v>
      </c>
    </row>
    <row r="353" ht="79.5" customHeight="1">
      <c r="A353" s="15" t="s">
        <v>14795</v>
      </c>
      <c r="B353" s="15" t="s">
        <v>14180</v>
      </c>
      <c r="C353" s="15" t="s">
        <v>14181</v>
      </c>
      <c r="D353" s="15" t="s">
        <v>14788</v>
      </c>
      <c r="E353" s="15" t="s">
        <v>14789</v>
      </c>
      <c r="F353" s="15" t="s">
        <v>11651</v>
      </c>
      <c r="G353" s="15" t="s">
        <v>13361</v>
      </c>
      <c r="H353" s="15">
        <v>2.0</v>
      </c>
      <c r="I353" s="15" t="s">
        <v>1493</v>
      </c>
      <c r="J353" s="15" t="s">
        <v>14796</v>
      </c>
      <c r="K353" s="15" t="s">
        <v>14797</v>
      </c>
      <c r="L353" s="15" t="s">
        <v>13364</v>
      </c>
      <c r="M353" s="15">
        <v>8.0</v>
      </c>
      <c r="N353" s="15" t="s">
        <v>13365</v>
      </c>
      <c r="O353" s="15">
        <v>3.0</v>
      </c>
      <c r="P353" s="15" t="s">
        <v>13351</v>
      </c>
      <c r="Q353" s="29">
        <f t="array" ref="Q353">SUMPRODUCT(--(IFERROR(XLOOKUP({"P1C1.1.1","P1C1.1.2","P1C1.1.3","P1C1.2.1","P1C1.5.1","P1C2.7.1","P1C2.7.2","P1C2.7.3"}, '2_Capability_Map'!$C$2:$C$200, '2_Capability_Map'!$M$2:$M$200, "Active"), "Active")="Active"))</f>
        <v>8</v>
      </c>
      <c r="R353" s="29" t="str">
        <f t="shared" si="1"/>
        <v>Active</v>
      </c>
    </row>
    <row r="354" ht="79.5" customHeight="1">
      <c r="A354" s="14" t="s">
        <v>14798</v>
      </c>
      <c r="B354" s="14" t="s">
        <v>14180</v>
      </c>
      <c r="C354" s="14" t="s">
        <v>14181</v>
      </c>
      <c r="D354" s="14" t="s">
        <v>14799</v>
      </c>
      <c r="E354" s="14" t="s">
        <v>14800</v>
      </c>
      <c r="F354" s="14" t="s">
        <v>11651</v>
      </c>
      <c r="G354" s="14" t="s">
        <v>13523</v>
      </c>
      <c r="H354" s="14">
        <v>2.0</v>
      </c>
      <c r="I354" s="14" t="s">
        <v>1493</v>
      </c>
      <c r="J354" s="14" t="s">
        <v>14801</v>
      </c>
      <c r="K354" s="14" t="s">
        <v>14802</v>
      </c>
      <c r="L354" s="14" t="s">
        <v>13525</v>
      </c>
      <c r="M354" s="14">
        <v>7.0</v>
      </c>
      <c r="N354" s="14" t="s">
        <v>13526</v>
      </c>
      <c r="O354" s="14">
        <v>2.0</v>
      </c>
      <c r="P354" s="14" t="s">
        <v>13351</v>
      </c>
      <c r="Q354" s="29">
        <f t="array" ref="Q354">SUMPRODUCT(--(IFERROR(XLOOKUP({"P1C2.1.1","P1C2.1.4","P1C2.1.5","P1C2.7.1","P1C2.7.2","P1C2.7.3","P1C2.8.1"}, '2_Capability_Map'!$C$2:$C$200, '2_Capability_Map'!$M$2:$M$200, "Active"), "Active")="Active"))</f>
        <v>7</v>
      </c>
      <c r="R354" s="29" t="str">
        <f t="shared" si="1"/>
        <v>Active</v>
      </c>
    </row>
    <row r="355" ht="79.5" customHeight="1">
      <c r="A355" s="15" t="s">
        <v>14803</v>
      </c>
      <c r="B355" s="15" t="s">
        <v>14180</v>
      </c>
      <c r="C355" s="15" t="s">
        <v>14181</v>
      </c>
      <c r="D355" s="15" t="s">
        <v>14799</v>
      </c>
      <c r="E355" s="15" t="s">
        <v>14800</v>
      </c>
      <c r="F355" s="15" t="s">
        <v>11651</v>
      </c>
      <c r="G355" s="15" t="s">
        <v>13523</v>
      </c>
      <c r="H355" s="15">
        <v>2.0</v>
      </c>
      <c r="I355" s="15" t="s">
        <v>1493</v>
      </c>
      <c r="J355" s="15" t="s">
        <v>14804</v>
      </c>
      <c r="K355" s="15" t="s">
        <v>14805</v>
      </c>
      <c r="L355" s="15" t="s">
        <v>13525</v>
      </c>
      <c r="M355" s="15">
        <v>7.0</v>
      </c>
      <c r="N355" s="15" t="s">
        <v>13526</v>
      </c>
      <c r="O355" s="15">
        <v>2.0</v>
      </c>
      <c r="P355" s="15" t="s">
        <v>13351</v>
      </c>
      <c r="Q355" s="29">
        <f t="array" ref="Q355">SUMPRODUCT(--(IFERROR(XLOOKUP({"P1C2.1.1","P1C2.1.4","P1C2.1.5","P1C2.7.1","P1C2.7.2","P1C2.7.3","P1C2.8.1"}, '2_Capability_Map'!$C$2:$C$200, '2_Capability_Map'!$M$2:$M$200, "Active"), "Active")="Active"))</f>
        <v>7</v>
      </c>
      <c r="R355" s="29" t="str">
        <f t="shared" si="1"/>
        <v>Active</v>
      </c>
    </row>
    <row r="356" ht="79.5" customHeight="1">
      <c r="A356" s="14" t="s">
        <v>14806</v>
      </c>
      <c r="B356" s="14" t="s">
        <v>14180</v>
      </c>
      <c r="C356" s="14" t="s">
        <v>14181</v>
      </c>
      <c r="D356" s="14" t="s">
        <v>14807</v>
      </c>
      <c r="E356" s="14" t="s">
        <v>14808</v>
      </c>
      <c r="F356" s="14" t="s">
        <v>11651</v>
      </c>
      <c r="G356" s="14" t="s">
        <v>13515</v>
      </c>
      <c r="H356" s="14">
        <v>2.0</v>
      </c>
      <c r="I356" s="14" t="s">
        <v>1493</v>
      </c>
      <c r="J356" s="14" t="s">
        <v>14809</v>
      </c>
      <c r="K356" s="14" t="s">
        <v>14810</v>
      </c>
      <c r="L356" s="14" t="s">
        <v>13518</v>
      </c>
      <c r="M356" s="14">
        <v>8.0</v>
      </c>
      <c r="N356" s="14" t="s">
        <v>13365</v>
      </c>
      <c r="O356" s="14">
        <v>3.0</v>
      </c>
      <c r="P356" s="14" t="s">
        <v>13351</v>
      </c>
      <c r="Q356" s="29">
        <f t="array" ref="Q356">SUMPRODUCT(--(IFERROR(XLOOKUP({"P1C2.5.1","P1C2.5.2","P1C2.5.3","P1C2.5.4","P1C2.5.5","P1C2.7.1","P1C2.7.2","P1C2.7.3"}, '2_Capability_Map'!$C$2:$C$200, '2_Capability_Map'!$M$2:$M$200, "Active"), "Active")="Active"))</f>
        <v>8</v>
      </c>
      <c r="R356" s="29" t="str">
        <f t="shared" si="1"/>
        <v>Active</v>
      </c>
    </row>
    <row r="357" ht="79.5" customHeight="1">
      <c r="A357" s="15" t="s">
        <v>14811</v>
      </c>
      <c r="B357" s="15" t="s">
        <v>14180</v>
      </c>
      <c r="C357" s="15" t="s">
        <v>14181</v>
      </c>
      <c r="D357" s="15" t="s">
        <v>14807</v>
      </c>
      <c r="E357" s="15" t="s">
        <v>14808</v>
      </c>
      <c r="F357" s="15" t="s">
        <v>11651</v>
      </c>
      <c r="G357" s="15" t="s">
        <v>13515</v>
      </c>
      <c r="H357" s="15">
        <v>2.0</v>
      </c>
      <c r="I357" s="15" t="s">
        <v>1493</v>
      </c>
      <c r="J357" s="15" t="s">
        <v>14812</v>
      </c>
      <c r="K357" s="15" t="s">
        <v>14813</v>
      </c>
      <c r="L357" s="15" t="s">
        <v>13518</v>
      </c>
      <c r="M357" s="15">
        <v>8.0</v>
      </c>
      <c r="N357" s="15" t="s">
        <v>13365</v>
      </c>
      <c r="O357" s="15">
        <v>3.0</v>
      </c>
      <c r="P357" s="15" t="s">
        <v>13351</v>
      </c>
      <c r="Q357" s="29">
        <f t="array" ref="Q357">SUMPRODUCT(--(IFERROR(XLOOKUP({"P1C2.5.1","P1C2.5.2","P1C2.5.3","P1C2.5.4","P1C2.5.5","P1C2.7.1","P1C2.7.2","P1C2.7.3"}, '2_Capability_Map'!$C$2:$C$200, '2_Capability_Map'!$M$2:$M$200, "Active"), "Active")="Active"))</f>
        <v>8</v>
      </c>
      <c r="R357" s="29" t="str">
        <f t="shared" si="1"/>
        <v>Active</v>
      </c>
    </row>
    <row r="358" ht="79.5" customHeight="1">
      <c r="A358" s="14" t="s">
        <v>14814</v>
      </c>
      <c r="B358" s="14" t="s">
        <v>14180</v>
      </c>
      <c r="C358" s="14" t="s">
        <v>14181</v>
      </c>
      <c r="D358" s="14" t="s">
        <v>14807</v>
      </c>
      <c r="E358" s="14" t="s">
        <v>14808</v>
      </c>
      <c r="F358" s="14" t="s">
        <v>11651</v>
      </c>
      <c r="G358" s="14" t="s">
        <v>13515</v>
      </c>
      <c r="H358" s="14">
        <v>2.0</v>
      </c>
      <c r="I358" s="14" t="s">
        <v>1493</v>
      </c>
      <c r="J358" s="14" t="s">
        <v>14815</v>
      </c>
      <c r="K358" s="14" t="s">
        <v>14816</v>
      </c>
      <c r="L358" s="14" t="s">
        <v>13518</v>
      </c>
      <c r="M358" s="14">
        <v>8.0</v>
      </c>
      <c r="N358" s="14" t="s">
        <v>13365</v>
      </c>
      <c r="O358" s="14">
        <v>3.0</v>
      </c>
      <c r="P358" s="14" t="s">
        <v>13351</v>
      </c>
      <c r="Q358" s="29">
        <f t="array" ref="Q358">SUMPRODUCT(--(IFERROR(XLOOKUP({"P1C2.5.1","P1C2.5.2","P1C2.5.3","P1C2.5.4","P1C2.5.5","P1C2.7.1","P1C2.7.2","P1C2.7.3"}, '2_Capability_Map'!$C$2:$C$200, '2_Capability_Map'!$M$2:$M$200, "Active"), "Active")="Active"))</f>
        <v>8</v>
      </c>
      <c r="R358" s="29" t="str">
        <f t="shared" si="1"/>
        <v>Active</v>
      </c>
    </row>
    <row r="359" ht="79.5" customHeight="1">
      <c r="A359" s="15" t="s">
        <v>14817</v>
      </c>
      <c r="B359" s="15" t="s">
        <v>14180</v>
      </c>
      <c r="C359" s="15" t="s">
        <v>14181</v>
      </c>
      <c r="D359" s="15" t="s">
        <v>14807</v>
      </c>
      <c r="E359" s="15" t="s">
        <v>14808</v>
      </c>
      <c r="F359" s="15" t="s">
        <v>11651</v>
      </c>
      <c r="G359" s="15" t="s">
        <v>13523</v>
      </c>
      <c r="H359" s="15">
        <v>2.0</v>
      </c>
      <c r="I359" s="15" t="s">
        <v>1493</v>
      </c>
      <c r="J359" s="15" t="s">
        <v>14818</v>
      </c>
      <c r="K359" s="15" t="s">
        <v>14819</v>
      </c>
      <c r="L359" s="15" t="s">
        <v>13525</v>
      </c>
      <c r="M359" s="15">
        <v>7.0</v>
      </c>
      <c r="N359" s="15" t="s">
        <v>13526</v>
      </c>
      <c r="O359" s="15">
        <v>2.0</v>
      </c>
      <c r="P359" s="15" t="s">
        <v>13351</v>
      </c>
      <c r="Q359" s="29">
        <f t="array" ref="Q359">SUMPRODUCT(--(IFERROR(XLOOKUP({"P1C2.1.1","P1C2.1.4","P1C2.1.5","P1C2.7.1","P1C2.7.2","P1C2.7.3","P1C2.8.1"}, '2_Capability_Map'!$C$2:$C$200, '2_Capability_Map'!$M$2:$M$200, "Active"), "Active")="Active"))</f>
        <v>7</v>
      </c>
      <c r="R359" s="29" t="str">
        <f t="shared" si="1"/>
        <v>Active</v>
      </c>
    </row>
    <row r="360" ht="79.5" customHeight="1">
      <c r="A360" s="14" t="s">
        <v>14820</v>
      </c>
      <c r="B360" s="14" t="s">
        <v>14180</v>
      </c>
      <c r="C360" s="14" t="s">
        <v>14181</v>
      </c>
      <c r="D360" s="14" t="s">
        <v>14821</v>
      </c>
      <c r="E360" s="14" t="s">
        <v>14822</v>
      </c>
      <c r="F360" s="14" t="s">
        <v>11651</v>
      </c>
      <c r="G360" s="14" t="s">
        <v>13515</v>
      </c>
      <c r="H360" s="14">
        <v>2.0</v>
      </c>
      <c r="I360" s="14" t="s">
        <v>1493</v>
      </c>
      <c r="J360" s="14" t="s">
        <v>14823</v>
      </c>
      <c r="K360" s="14" t="s">
        <v>14824</v>
      </c>
      <c r="L360" s="14" t="s">
        <v>13518</v>
      </c>
      <c r="M360" s="14">
        <v>8.0</v>
      </c>
      <c r="N360" s="14" t="s">
        <v>13365</v>
      </c>
      <c r="O360" s="14">
        <v>3.0</v>
      </c>
      <c r="P360" s="14" t="s">
        <v>13351</v>
      </c>
      <c r="Q360" s="29">
        <f t="array" ref="Q360">SUMPRODUCT(--(IFERROR(XLOOKUP({"P1C2.5.1","P1C2.5.2","P1C2.5.3","P1C2.5.4","P1C2.5.5","P1C2.7.1","P1C2.7.2","P1C2.7.3"}, '2_Capability_Map'!$C$2:$C$200, '2_Capability_Map'!$M$2:$M$200, "Active"), "Active")="Active"))</f>
        <v>8</v>
      </c>
      <c r="R360" s="29" t="str">
        <f t="shared" si="1"/>
        <v>Active</v>
      </c>
    </row>
    <row r="361" ht="79.5" customHeight="1">
      <c r="A361" s="15" t="s">
        <v>14825</v>
      </c>
      <c r="B361" s="15" t="s">
        <v>14180</v>
      </c>
      <c r="C361" s="15" t="s">
        <v>14181</v>
      </c>
      <c r="D361" s="15" t="s">
        <v>14821</v>
      </c>
      <c r="E361" s="15" t="s">
        <v>14822</v>
      </c>
      <c r="F361" s="15" t="s">
        <v>11651</v>
      </c>
      <c r="G361" s="15" t="s">
        <v>13494</v>
      </c>
      <c r="H361" s="15">
        <v>3.0</v>
      </c>
      <c r="I361" s="15" t="s">
        <v>1493</v>
      </c>
      <c r="J361" s="15" t="s">
        <v>14826</v>
      </c>
      <c r="K361" s="15" t="s">
        <v>14827</v>
      </c>
      <c r="L361" s="15" t="s">
        <v>13497</v>
      </c>
      <c r="M361" s="15">
        <v>12.0</v>
      </c>
      <c r="N361" s="15" t="s">
        <v>13380</v>
      </c>
      <c r="O361" s="15">
        <v>4.0</v>
      </c>
      <c r="P361" s="15" t="s">
        <v>13351</v>
      </c>
      <c r="Q361" s="29">
        <f t="array" ref="Q361">SUMPRODUCT(--(IFERROR(XLOOKUP({"P1C2.1.1","P1C2.1.4","P1C2.1.5","P1C2.5.1","P1C2.5.2","P1C2.5.3","P1C2.5.4","P1C2.5.5","P1C2.7.1","P1C2.7.2","P1C2.7.3","P1C2.8.1"}, '2_Capability_Map'!$C$2:$C$200, '2_Capability_Map'!$M$2:$M$200, "Active"), "Active")="Active"))</f>
        <v>12</v>
      </c>
      <c r="R361" s="29" t="str">
        <f t="shared" si="1"/>
        <v>Active</v>
      </c>
    </row>
    <row r="362" ht="79.5" customHeight="1">
      <c r="A362" s="14" t="s">
        <v>14828</v>
      </c>
      <c r="B362" s="14" t="s">
        <v>14180</v>
      </c>
      <c r="C362" s="14" t="s">
        <v>14181</v>
      </c>
      <c r="D362" s="14" t="s">
        <v>14821</v>
      </c>
      <c r="E362" s="14" t="s">
        <v>14822</v>
      </c>
      <c r="F362" s="14" t="s">
        <v>11651</v>
      </c>
      <c r="G362" s="14" t="s">
        <v>13494</v>
      </c>
      <c r="H362" s="14">
        <v>3.0</v>
      </c>
      <c r="I362" s="14" t="s">
        <v>1493</v>
      </c>
      <c r="J362" s="14" t="s">
        <v>14829</v>
      </c>
      <c r="K362" s="14" t="s">
        <v>14830</v>
      </c>
      <c r="L362" s="14" t="s">
        <v>13497</v>
      </c>
      <c r="M362" s="14">
        <v>12.0</v>
      </c>
      <c r="N362" s="14" t="s">
        <v>13380</v>
      </c>
      <c r="O362" s="14">
        <v>4.0</v>
      </c>
      <c r="P362" s="14" t="s">
        <v>13351</v>
      </c>
      <c r="Q362" s="29">
        <f t="array" ref="Q362">SUMPRODUCT(--(IFERROR(XLOOKUP({"P1C2.1.1","P1C2.1.4","P1C2.1.5","P1C2.5.1","P1C2.5.2","P1C2.5.3","P1C2.5.4","P1C2.5.5","P1C2.7.1","P1C2.7.2","P1C2.7.3","P1C2.8.1"}, '2_Capability_Map'!$C$2:$C$200, '2_Capability_Map'!$M$2:$M$200, "Active"), "Active")="Active"))</f>
        <v>12</v>
      </c>
      <c r="R362" s="29" t="str">
        <f t="shared" si="1"/>
        <v>Active</v>
      </c>
    </row>
    <row r="363" ht="79.5" customHeight="1">
      <c r="A363" s="15" t="s">
        <v>14831</v>
      </c>
      <c r="B363" s="15" t="s">
        <v>14180</v>
      </c>
      <c r="C363" s="15" t="s">
        <v>14181</v>
      </c>
      <c r="D363" s="15" t="s">
        <v>14821</v>
      </c>
      <c r="E363" s="15" t="s">
        <v>14822</v>
      </c>
      <c r="F363" s="15" t="s">
        <v>11651</v>
      </c>
      <c r="G363" s="15" t="s">
        <v>13494</v>
      </c>
      <c r="H363" s="15">
        <v>3.0</v>
      </c>
      <c r="I363" s="15" t="s">
        <v>1493</v>
      </c>
      <c r="J363" s="15" t="s">
        <v>14832</v>
      </c>
      <c r="K363" s="15" t="s">
        <v>14833</v>
      </c>
      <c r="L363" s="15" t="s">
        <v>13497</v>
      </c>
      <c r="M363" s="15">
        <v>12.0</v>
      </c>
      <c r="N363" s="15" t="s">
        <v>13380</v>
      </c>
      <c r="O363" s="15">
        <v>4.0</v>
      </c>
      <c r="P363" s="15" t="s">
        <v>13351</v>
      </c>
      <c r="Q363" s="29">
        <f t="array" ref="Q363">SUMPRODUCT(--(IFERROR(XLOOKUP({"P1C2.1.1","P1C2.1.4","P1C2.1.5","P1C2.5.1","P1C2.5.2","P1C2.5.3","P1C2.5.4","P1C2.5.5","P1C2.7.1","P1C2.7.2","P1C2.7.3","P1C2.8.1"}, '2_Capability_Map'!$C$2:$C$200, '2_Capability_Map'!$M$2:$M$200, "Active"), "Active")="Active"))</f>
        <v>12</v>
      </c>
      <c r="R363" s="29" t="str">
        <f t="shared" si="1"/>
        <v>Active</v>
      </c>
    </row>
    <row r="364" ht="79.5" customHeight="1">
      <c r="A364" s="14" t="s">
        <v>14834</v>
      </c>
      <c r="B364" s="14" t="s">
        <v>14180</v>
      </c>
      <c r="C364" s="14" t="s">
        <v>14181</v>
      </c>
      <c r="D364" s="14" t="s">
        <v>14821</v>
      </c>
      <c r="E364" s="14" t="s">
        <v>14822</v>
      </c>
      <c r="F364" s="14" t="s">
        <v>11651</v>
      </c>
      <c r="G364" s="14" t="s">
        <v>13515</v>
      </c>
      <c r="H364" s="14">
        <v>2.0</v>
      </c>
      <c r="I364" s="14" t="s">
        <v>1493</v>
      </c>
      <c r="J364" s="14" t="s">
        <v>14835</v>
      </c>
      <c r="K364" s="14" t="s">
        <v>14836</v>
      </c>
      <c r="L364" s="14" t="s">
        <v>13518</v>
      </c>
      <c r="M364" s="14">
        <v>8.0</v>
      </c>
      <c r="N364" s="14" t="s">
        <v>13365</v>
      </c>
      <c r="O364" s="14">
        <v>3.0</v>
      </c>
      <c r="P364" s="14" t="s">
        <v>13351</v>
      </c>
      <c r="Q364" s="29">
        <f t="array" ref="Q364">SUMPRODUCT(--(IFERROR(XLOOKUP({"P1C2.5.1","P1C2.5.2","P1C2.5.3","P1C2.5.4","P1C2.5.5","P1C2.7.1","P1C2.7.2","P1C2.7.3"}, '2_Capability_Map'!$C$2:$C$200, '2_Capability_Map'!$M$2:$M$200, "Active"), "Active")="Active"))</f>
        <v>8</v>
      </c>
      <c r="R364" s="29" t="str">
        <f t="shared" si="1"/>
        <v>Active</v>
      </c>
    </row>
    <row r="365" ht="79.5" customHeight="1">
      <c r="A365" s="15" t="s">
        <v>14837</v>
      </c>
      <c r="B365" s="15" t="s">
        <v>14180</v>
      </c>
      <c r="C365" s="15" t="s">
        <v>14181</v>
      </c>
      <c r="D365" s="15" t="s">
        <v>14821</v>
      </c>
      <c r="E365" s="15" t="s">
        <v>14822</v>
      </c>
      <c r="F365" s="15" t="s">
        <v>11651</v>
      </c>
      <c r="G365" s="15" t="s">
        <v>13515</v>
      </c>
      <c r="H365" s="15">
        <v>2.0</v>
      </c>
      <c r="I365" s="15" t="s">
        <v>1493</v>
      </c>
      <c r="J365" s="15" t="s">
        <v>14838</v>
      </c>
      <c r="K365" s="15" t="s">
        <v>14839</v>
      </c>
      <c r="L365" s="15" t="s">
        <v>13518</v>
      </c>
      <c r="M365" s="15">
        <v>8.0</v>
      </c>
      <c r="N365" s="15" t="s">
        <v>13365</v>
      </c>
      <c r="O365" s="15">
        <v>3.0</v>
      </c>
      <c r="P365" s="15" t="s">
        <v>13351</v>
      </c>
      <c r="Q365" s="29">
        <f t="array" ref="Q365">SUMPRODUCT(--(IFERROR(XLOOKUP({"P1C2.5.1","P1C2.5.2","P1C2.5.3","P1C2.5.4","P1C2.5.5","P1C2.7.1","P1C2.7.2","P1C2.7.3"}, '2_Capability_Map'!$C$2:$C$200, '2_Capability_Map'!$M$2:$M$200, "Active"), "Active")="Active"))</f>
        <v>8</v>
      </c>
      <c r="R365" s="29" t="str">
        <f t="shared" si="1"/>
        <v>Active</v>
      </c>
    </row>
    <row r="366" ht="79.5" customHeight="1">
      <c r="A366" s="14" t="s">
        <v>14840</v>
      </c>
      <c r="B366" s="14" t="s">
        <v>14180</v>
      </c>
      <c r="C366" s="14" t="s">
        <v>14181</v>
      </c>
      <c r="D366" s="14" t="s">
        <v>14821</v>
      </c>
      <c r="E366" s="14" t="s">
        <v>14822</v>
      </c>
      <c r="F366" s="14" t="s">
        <v>11651</v>
      </c>
      <c r="G366" s="14" t="s">
        <v>13494</v>
      </c>
      <c r="H366" s="14">
        <v>3.0</v>
      </c>
      <c r="I366" s="14" t="s">
        <v>1493</v>
      </c>
      <c r="J366" s="14" t="s">
        <v>14841</v>
      </c>
      <c r="K366" s="14" t="s">
        <v>14842</v>
      </c>
      <c r="L366" s="14" t="s">
        <v>13497</v>
      </c>
      <c r="M366" s="14">
        <v>12.0</v>
      </c>
      <c r="N366" s="14" t="s">
        <v>13380</v>
      </c>
      <c r="O366" s="14">
        <v>4.0</v>
      </c>
      <c r="P366" s="14" t="s">
        <v>13351</v>
      </c>
      <c r="Q366" s="29">
        <f t="array" ref="Q366">SUMPRODUCT(--(IFERROR(XLOOKUP({"P1C2.1.1","P1C2.1.4","P1C2.1.5","P1C2.5.1","P1C2.5.2","P1C2.5.3","P1C2.5.4","P1C2.5.5","P1C2.7.1","P1C2.7.2","P1C2.7.3","P1C2.8.1"}, '2_Capability_Map'!$C$2:$C$200, '2_Capability_Map'!$M$2:$M$200, "Active"), "Active")="Active"))</f>
        <v>12</v>
      </c>
      <c r="R366" s="29" t="str">
        <f t="shared" si="1"/>
        <v>Active</v>
      </c>
    </row>
    <row r="367" ht="79.5" customHeight="1">
      <c r="A367" s="15" t="s">
        <v>14843</v>
      </c>
      <c r="B367" s="15" t="s">
        <v>14180</v>
      </c>
      <c r="C367" s="15" t="s">
        <v>14181</v>
      </c>
      <c r="D367" s="15" t="s">
        <v>14821</v>
      </c>
      <c r="E367" s="15" t="s">
        <v>14822</v>
      </c>
      <c r="F367" s="15" t="s">
        <v>11651</v>
      </c>
      <c r="G367" s="15" t="s">
        <v>13494</v>
      </c>
      <c r="H367" s="15">
        <v>3.0</v>
      </c>
      <c r="I367" s="15" t="s">
        <v>1493</v>
      </c>
      <c r="J367" s="15" t="s">
        <v>14844</v>
      </c>
      <c r="K367" s="15" t="s">
        <v>14845</v>
      </c>
      <c r="L367" s="15" t="s">
        <v>13497</v>
      </c>
      <c r="M367" s="15">
        <v>12.0</v>
      </c>
      <c r="N367" s="15" t="s">
        <v>13380</v>
      </c>
      <c r="O367" s="15">
        <v>4.0</v>
      </c>
      <c r="P367" s="15" t="s">
        <v>13351</v>
      </c>
      <c r="Q367" s="29">
        <f t="array" ref="Q367">SUMPRODUCT(--(IFERROR(XLOOKUP({"P1C2.1.1","P1C2.1.4","P1C2.1.5","P1C2.5.1","P1C2.5.2","P1C2.5.3","P1C2.5.4","P1C2.5.5","P1C2.7.1","P1C2.7.2","P1C2.7.3","P1C2.8.1"}, '2_Capability_Map'!$C$2:$C$200, '2_Capability_Map'!$M$2:$M$200, "Active"), "Active")="Active"))</f>
        <v>12</v>
      </c>
      <c r="R367" s="29" t="str">
        <f t="shared" si="1"/>
        <v>Active</v>
      </c>
    </row>
    <row r="368" ht="79.5" customHeight="1">
      <c r="A368" s="14" t="s">
        <v>14846</v>
      </c>
      <c r="B368" s="14" t="s">
        <v>14180</v>
      </c>
      <c r="C368" s="14" t="s">
        <v>14181</v>
      </c>
      <c r="D368" s="14" t="s">
        <v>14821</v>
      </c>
      <c r="E368" s="14" t="s">
        <v>14822</v>
      </c>
      <c r="F368" s="14" t="s">
        <v>11651</v>
      </c>
      <c r="G368" s="14" t="s">
        <v>13515</v>
      </c>
      <c r="H368" s="14">
        <v>2.0</v>
      </c>
      <c r="I368" s="14" t="s">
        <v>1493</v>
      </c>
      <c r="J368" s="14" t="s">
        <v>14847</v>
      </c>
      <c r="K368" s="14" t="s">
        <v>14848</v>
      </c>
      <c r="L368" s="14" t="s">
        <v>13518</v>
      </c>
      <c r="M368" s="14">
        <v>8.0</v>
      </c>
      <c r="N368" s="14" t="s">
        <v>13365</v>
      </c>
      <c r="O368" s="14">
        <v>3.0</v>
      </c>
      <c r="P368" s="14" t="s">
        <v>13351</v>
      </c>
      <c r="Q368" s="29">
        <f t="array" ref="Q368">SUMPRODUCT(--(IFERROR(XLOOKUP({"P1C2.5.1","P1C2.5.2","P1C2.5.3","P1C2.5.4","P1C2.5.5","P1C2.7.1","P1C2.7.2","P1C2.7.3"}, '2_Capability_Map'!$C$2:$C$200, '2_Capability_Map'!$M$2:$M$200, "Active"), "Active")="Active"))</f>
        <v>8</v>
      </c>
      <c r="R368" s="29" t="str">
        <f t="shared" si="1"/>
        <v>Active</v>
      </c>
    </row>
    <row r="369" ht="79.5" customHeight="1">
      <c r="A369" s="15" t="s">
        <v>14849</v>
      </c>
      <c r="B369" s="15" t="s">
        <v>14180</v>
      </c>
      <c r="C369" s="15" t="s">
        <v>14181</v>
      </c>
      <c r="D369" s="15" t="s">
        <v>14821</v>
      </c>
      <c r="E369" s="15" t="s">
        <v>14822</v>
      </c>
      <c r="F369" s="15" t="s">
        <v>11651</v>
      </c>
      <c r="G369" s="15" t="s">
        <v>13515</v>
      </c>
      <c r="H369" s="15">
        <v>2.0</v>
      </c>
      <c r="I369" s="15" t="s">
        <v>1493</v>
      </c>
      <c r="J369" s="15" t="s">
        <v>14850</v>
      </c>
      <c r="K369" s="15" t="s">
        <v>14851</v>
      </c>
      <c r="L369" s="15" t="s">
        <v>13518</v>
      </c>
      <c r="M369" s="15">
        <v>8.0</v>
      </c>
      <c r="N369" s="15" t="s">
        <v>13365</v>
      </c>
      <c r="O369" s="15">
        <v>3.0</v>
      </c>
      <c r="P369" s="15" t="s">
        <v>13351</v>
      </c>
      <c r="Q369" s="29">
        <f t="array" ref="Q369">SUMPRODUCT(--(IFERROR(XLOOKUP({"P1C2.5.1","P1C2.5.2","P1C2.5.3","P1C2.5.4","P1C2.5.5","P1C2.7.1","P1C2.7.2","P1C2.7.3"}, '2_Capability_Map'!$C$2:$C$200, '2_Capability_Map'!$M$2:$M$200, "Active"), "Active")="Active"))</f>
        <v>8</v>
      </c>
      <c r="R369" s="29" t="str">
        <f t="shared" si="1"/>
        <v>Active</v>
      </c>
    </row>
    <row r="370" ht="79.5" customHeight="1">
      <c r="A370" s="14" t="s">
        <v>14852</v>
      </c>
      <c r="B370" s="14" t="s">
        <v>14180</v>
      </c>
      <c r="C370" s="14" t="s">
        <v>14181</v>
      </c>
      <c r="D370" s="14" t="s">
        <v>14853</v>
      </c>
      <c r="E370" s="14" t="s">
        <v>14854</v>
      </c>
      <c r="F370" s="14" t="s">
        <v>11651</v>
      </c>
      <c r="G370" s="14" t="s">
        <v>13743</v>
      </c>
      <c r="H370" s="14">
        <v>2.0</v>
      </c>
      <c r="I370" s="14" t="s">
        <v>1493</v>
      </c>
      <c r="J370" s="14" t="s">
        <v>14855</v>
      </c>
      <c r="K370" s="14" t="s">
        <v>14856</v>
      </c>
      <c r="L370" s="14" t="s">
        <v>13746</v>
      </c>
      <c r="M370" s="14">
        <v>6.0</v>
      </c>
      <c r="N370" s="14" t="s">
        <v>13747</v>
      </c>
      <c r="O370" s="14">
        <v>1.0</v>
      </c>
      <c r="P370" s="14" t="s">
        <v>13351</v>
      </c>
      <c r="Q370" s="29">
        <f t="array" ref="Q370">SUMPRODUCT(--(IFERROR(XLOOKUP({"P1C1.6.1","P1C1.6.2","P1C1.6.5","P1C2.7.1","P1C2.7.2","P1C2.7.3"}, '2_Capability_Map'!$C$2:$C$200, '2_Capability_Map'!$M$2:$M$200, "Active"), "Active")="Active"))</f>
        <v>6</v>
      </c>
      <c r="R370" s="29" t="str">
        <f t="shared" si="1"/>
        <v>Active</v>
      </c>
    </row>
    <row r="371" ht="79.5" customHeight="1">
      <c r="A371" s="15" t="s">
        <v>14857</v>
      </c>
      <c r="B371" s="15" t="s">
        <v>14180</v>
      </c>
      <c r="C371" s="15" t="s">
        <v>14181</v>
      </c>
      <c r="D371" s="15" t="s">
        <v>14853</v>
      </c>
      <c r="E371" s="15" t="s">
        <v>14854</v>
      </c>
      <c r="F371" s="15" t="s">
        <v>11651</v>
      </c>
      <c r="G371" s="15" t="s">
        <v>13361</v>
      </c>
      <c r="H371" s="15">
        <v>2.0</v>
      </c>
      <c r="I371" s="15" t="s">
        <v>1493</v>
      </c>
      <c r="J371" s="15" t="s">
        <v>14858</v>
      </c>
      <c r="K371" s="15" t="s">
        <v>14859</v>
      </c>
      <c r="L371" s="15" t="s">
        <v>13364</v>
      </c>
      <c r="M371" s="15">
        <v>8.0</v>
      </c>
      <c r="N371" s="15" t="s">
        <v>13365</v>
      </c>
      <c r="O371" s="15">
        <v>3.0</v>
      </c>
      <c r="P371" s="15" t="s">
        <v>13351</v>
      </c>
      <c r="Q371" s="29">
        <f t="array" ref="Q371">SUMPRODUCT(--(IFERROR(XLOOKUP({"P1C1.1.1","P1C1.1.2","P1C1.1.3","P1C1.2.1","P1C1.5.1","P1C2.7.1","P1C2.7.2","P1C2.7.3"}, '2_Capability_Map'!$C$2:$C$200, '2_Capability_Map'!$M$2:$M$200, "Active"), "Active")="Active"))</f>
        <v>8</v>
      </c>
      <c r="R371" s="29" t="str">
        <f t="shared" si="1"/>
        <v>Active</v>
      </c>
    </row>
    <row r="372" ht="79.5" customHeight="1">
      <c r="A372" s="14" t="s">
        <v>14860</v>
      </c>
      <c r="B372" s="14" t="s">
        <v>14180</v>
      </c>
      <c r="C372" s="14" t="s">
        <v>14181</v>
      </c>
      <c r="D372" s="14" t="s">
        <v>14853</v>
      </c>
      <c r="E372" s="14" t="s">
        <v>14854</v>
      </c>
      <c r="F372" s="14" t="s">
        <v>11651</v>
      </c>
      <c r="G372" s="14" t="s">
        <v>13515</v>
      </c>
      <c r="H372" s="14">
        <v>2.0</v>
      </c>
      <c r="I372" s="14" t="s">
        <v>1493</v>
      </c>
      <c r="J372" s="14" t="s">
        <v>14861</v>
      </c>
      <c r="K372" s="14" t="s">
        <v>14862</v>
      </c>
      <c r="L372" s="14" t="s">
        <v>13518</v>
      </c>
      <c r="M372" s="14">
        <v>8.0</v>
      </c>
      <c r="N372" s="14" t="s">
        <v>13365</v>
      </c>
      <c r="O372" s="14">
        <v>3.0</v>
      </c>
      <c r="P372" s="14" t="s">
        <v>13351</v>
      </c>
      <c r="Q372" s="29">
        <f t="array" ref="Q372">SUMPRODUCT(--(IFERROR(XLOOKUP({"P1C2.5.1","P1C2.5.2","P1C2.5.3","P1C2.5.4","P1C2.5.5","P1C2.7.1","P1C2.7.2","P1C2.7.3"}, '2_Capability_Map'!$C$2:$C$200, '2_Capability_Map'!$M$2:$M$200, "Active"), "Active")="Active"))</f>
        <v>8</v>
      </c>
      <c r="R372" s="29" t="str">
        <f t="shared" si="1"/>
        <v>Active</v>
      </c>
    </row>
    <row r="373" ht="79.5" customHeight="1">
      <c r="A373" s="15" t="s">
        <v>14863</v>
      </c>
      <c r="B373" s="15" t="s">
        <v>14180</v>
      </c>
      <c r="C373" s="15" t="s">
        <v>14181</v>
      </c>
      <c r="D373" s="15" t="s">
        <v>14853</v>
      </c>
      <c r="E373" s="15" t="s">
        <v>14854</v>
      </c>
      <c r="F373" s="15" t="s">
        <v>11651</v>
      </c>
      <c r="G373" s="15" t="s">
        <v>13515</v>
      </c>
      <c r="H373" s="15">
        <v>2.0</v>
      </c>
      <c r="I373" s="15" t="s">
        <v>1493</v>
      </c>
      <c r="J373" s="15" t="s">
        <v>14864</v>
      </c>
      <c r="K373" s="15" t="s">
        <v>14865</v>
      </c>
      <c r="L373" s="15" t="s">
        <v>13518</v>
      </c>
      <c r="M373" s="15">
        <v>8.0</v>
      </c>
      <c r="N373" s="15" t="s">
        <v>13365</v>
      </c>
      <c r="O373" s="15">
        <v>3.0</v>
      </c>
      <c r="P373" s="15" t="s">
        <v>13351</v>
      </c>
      <c r="Q373" s="29">
        <f t="array" ref="Q373">SUMPRODUCT(--(IFERROR(XLOOKUP({"P1C2.5.1","P1C2.5.2","P1C2.5.3","P1C2.5.4","P1C2.5.5","P1C2.7.1","P1C2.7.2","P1C2.7.3"}, '2_Capability_Map'!$C$2:$C$200, '2_Capability_Map'!$M$2:$M$200, "Active"), "Active")="Active"))</f>
        <v>8</v>
      </c>
      <c r="R373" s="29" t="str">
        <f t="shared" si="1"/>
        <v>Active</v>
      </c>
    </row>
    <row r="374" ht="79.5" customHeight="1">
      <c r="A374" s="14" t="s">
        <v>14866</v>
      </c>
      <c r="B374" s="14" t="s">
        <v>14180</v>
      </c>
      <c r="C374" s="14" t="s">
        <v>14181</v>
      </c>
      <c r="D374" s="14" t="s">
        <v>14867</v>
      </c>
      <c r="E374" s="14" t="s">
        <v>14868</v>
      </c>
      <c r="F374" s="14" t="s">
        <v>11651</v>
      </c>
      <c r="G374" s="14" t="s">
        <v>13515</v>
      </c>
      <c r="H374" s="14">
        <v>2.0</v>
      </c>
      <c r="I374" s="14" t="s">
        <v>1493</v>
      </c>
      <c r="J374" s="14" t="s">
        <v>14869</v>
      </c>
      <c r="K374" s="14" t="s">
        <v>14870</v>
      </c>
      <c r="L374" s="14" t="s">
        <v>13518</v>
      </c>
      <c r="M374" s="14">
        <v>8.0</v>
      </c>
      <c r="N374" s="14" t="s">
        <v>13365</v>
      </c>
      <c r="O374" s="14">
        <v>3.0</v>
      </c>
      <c r="P374" s="14" t="s">
        <v>13351</v>
      </c>
      <c r="Q374" s="29">
        <f t="array" ref="Q374">SUMPRODUCT(--(IFERROR(XLOOKUP({"P1C2.5.1","P1C2.5.2","P1C2.5.3","P1C2.5.4","P1C2.5.5","P1C2.7.1","P1C2.7.2","P1C2.7.3"}, '2_Capability_Map'!$C$2:$C$200, '2_Capability_Map'!$M$2:$M$200, "Active"), "Active")="Active"))</f>
        <v>8</v>
      </c>
      <c r="R374" s="29" t="str">
        <f t="shared" si="1"/>
        <v>Active</v>
      </c>
    </row>
    <row r="375" ht="79.5" customHeight="1">
      <c r="A375" s="15" t="s">
        <v>14871</v>
      </c>
      <c r="B375" s="15" t="s">
        <v>14180</v>
      </c>
      <c r="C375" s="15" t="s">
        <v>14181</v>
      </c>
      <c r="D375" s="15" t="s">
        <v>14867</v>
      </c>
      <c r="E375" s="15" t="s">
        <v>14868</v>
      </c>
      <c r="F375" s="15" t="s">
        <v>11651</v>
      </c>
      <c r="G375" s="15" t="s">
        <v>13515</v>
      </c>
      <c r="H375" s="15">
        <v>2.0</v>
      </c>
      <c r="I375" s="15" t="s">
        <v>1493</v>
      </c>
      <c r="J375" s="15" t="s">
        <v>14872</v>
      </c>
      <c r="K375" s="15" t="s">
        <v>14873</v>
      </c>
      <c r="L375" s="15" t="s">
        <v>13518</v>
      </c>
      <c r="M375" s="15">
        <v>8.0</v>
      </c>
      <c r="N375" s="15" t="s">
        <v>13365</v>
      </c>
      <c r="O375" s="15">
        <v>3.0</v>
      </c>
      <c r="P375" s="15" t="s">
        <v>13351</v>
      </c>
      <c r="Q375" s="29">
        <f t="array" ref="Q375">SUMPRODUCT(--(IFERROR(XLOOKUP({"P1C2.5.1","P1C2.5.2","P1C2.5.3","P1C2.5.4","P1C2.5.5","P1C2.7.1","P1C2.7.2","P1C2.7.3"}, '2_Capability_Map'!$C$2:$C$200, '2_Capability_Map'!$M$2:$M$200, "Active"), "Active")="Active"))</f>
        <v>8</v>
      </c>
      <c r="R375" s="29" t="str">
        <f t="shared" si="1"/>
        <v>Active</v>
      </c>
    </row>
    <row r="376" ht="79.5" customHeight="1">
      <c r="A376" s="14" t="s">
        <v>14874</v>
      </c>
      <c r="B376" s="14" t="s">
        <v>14180</v>
      </c>
      <c r="C376" s="14" t="s">
        <v>14181</v>
      </c>
      <c r="D376" s="14" t="s">
        <v>14867</v>
      </c>
      <c r="E376" s="14" t="s">
        <v>14868</v>
      </c>
      <c r="F376" s="14" t="s">
        <v>11651</v>
      </c>
      <c r="G376" s="14" t="s">
        <v>13515</v>
      </c>
      <c r="H376" s="14">
        <v>2.0</v>
      </c>
      <c r="I376" s="14" t="s">
        <v>1493</v>
      </c>
      <c r="J376" s="14" t="s">
        <v>14875</v>
      </c>
      <c r="K376" s="14" t="s">
        <v>14876</v>
      </c>
      <c r="L376" s="14" t="s">
        <v>13518</v>
      </c>
      <c r="M376" s="14">
        <v>8.0</v>
      </c>
      <c r="N376" s="14" t="s">
        <v>13365</v>
      </c>
      <c r="O376" s="14">
        <v>3.0</v>
      </c>
      <c r="P376" s="14" t="s">
        <v>13351</v>
      </c>
      <c r="Q376" s="29">
        <f t="array" ref="Q376">SUMPRODUCT(--(IFERROR(XLOOKUP({"P1C2.5.1","P1C2.5.2","P1C2.5.3","P1C2.5.4","P1C2.5.5","P1C2.7.1","P1C2.7.2","P1C2.7.3"}, '2_Capability_Map'!$C$2:$C$200, '2_Capability_Map'!$M$2:$M$200, "Active"), "Active")="Active"))</f>
        <v>8</v>
      </c>
      <c r="R376" s="29" t="str">
        <f t="shared" si="1"/>
        <v>Active</v>
      </c>
    </row>
    <row r="377" ht="79.5" customHeight="1">
      <c r="A377" s="15" t="s">
        <v>14877</v>
      </c>
      <c r="B377" s="15" t="s">
        <v>14180</v>
      </c>
      <c r="C377" s="15" t="s">
        <v>14181</v>
      </c>
      <c r="D377" s="15" t="s">
        <v>14867</v>
      </c>
      <c r="E377" s="15" t="s">
        <v>14868</v>
      </c>
      <c r="F377" s="15" t="s">
        <v>11651</v>
      </c>
      <c r="G377" s="15" t="s">
        <v>13515</v>
      </c>
      <c r="H377" s="15">
        <v>2.0</v>
      </c>
      <c r="I377" s="15" t="s">
        <v>1493</v>
      </c>
      <c r="J377" s="15" t="s">
        <v>14878</v>
      </c>
      <c r="K377" s="15" t="s">
        <v>14879</v>
      </c>
      <c r="L377" s="15" t="s">
        <v>13518</v>
      </c>
      <c r="M377" s="15">
        <v>8.0</v>
      </c>
      <c r="N377" s="15" t="s">
        <v>13365</v>
      </c>
      <c r="O377" s="15">
        <v>3.0</v>
      </c>
      <c r="P377" s="15" t="s">
        <v>13351</v>
      </c>
      <c r="Q377" s="29">
        <f t="array" ref="Q377">SUMPRODUCT(--(IFERROR(XLOOKUP({"P1C2.5.1","P1C2.5.2","P1C2.5.3","P1C2.5.4","P1C2.5.5","P1C2.7.1","P1C2.7.2","P1C2.7.3"}, '2_Capability_Map'!$C$2:$C$200, '2_Capability_Map'!$M$2:$M$200, "Active"), "Active")="Active"))</f>
        <v>8</v>
      </c>
      <c r="R377" s="29" t="str">
        <f t="shared" si="1"/>
        <v>Active</v>
      </c>
    </row>
    <row r="378" ht="79.5" customHeight="1">
      <c r="A378" s="14" t="s">
        <v>14880</v>
      </c>
      <c r="B378" s="14" t="s">
        <v>14180</v>
      </c>
      <c r="C378" s="14" t="s">
        <v>14181</v>
      </c>
      <c r="D378" s="14" t="s">
        <v>14867</v>
      </c>
      <c r="E378" s="14" t="s">
        <v>14868</v>
      </c>
      <c r="F378" s="14" t="s">
        <v>11651</v>
      </c>
      <c r="G378" s="14" t="s">
        <v>13515</v>
      </c>
      <c r="H378" s="14">
        <v>2.0</v>
      </c>
      <c r="I378" s="14" t="s">
        <v>1493</v>
      </c>
      <c r="J378" s="14" t="s">
        <v>14881</v>
      </c>
      <c r="K378" s="14" t="s">
        <v>14882</v>
      </c>
      <c r="L378" s="14" t="s">
        <v>13518</v>
      </c>
      <c r="M378" s="14">
        <v>8.0</v>
      </c>
      <c r="N378" s="14" t="s">
        <v>13365</v>
      </c>
      <c r="O378" s="14">
        <v>3.0</v>
      </c>
      <c r="P378" s="14" t="s">
        <v>13351</v>
      </c>
      <c r="Q378" s="29">
        <f t="array" ref="Q378">SUMPRODUCT(--(IFERROR(XLOOKUP({"P1C2.5.1","P1C2.5.2","P1C2.5.3","P1C2.5.4","P1C2.5.5","P1C2.7.1","P1C2.7.2","P1C2.7.3"}, '2_Capability_Map'!$C$2:$C$200, '2_Capability_Map'!$M$2:$M$200, "Active"), "Active")="Active"))</f>
        <v>8</v>
      </c>
      <c r="R378" s="29" t="str">
        <f t="shared" si="1"/>
        <v>Active</v>
      </c>
    </row>
    <row r="379" ht="79.5" customHeight="1">
      <c r="A379" s="15" t="s">
        <v>14883</v>
      </c>
      <c r="B379" s="15" t="s">
        <v>14180</v>
      </c>
      <c r="C379" s="15" t="s">
        <v>14181</v>
      </c>
      <c r="D379" s="15" t="s">
        <v>14884</v>
      </c>
      <c r="E379" s="15" t="s">
        <v>14885</v>
      </c>
      <c r="F379" s="15" t="s">
        <v>14886</v>
      </c>
      <c r="G379" s="15" t="s">
        <v>13647</v>
      </c>
      <c r="H379" s="15">
        <v>2.0</v>
      </c>
      <c r="I379" s="15" t="s">
        <v>1493</v>
      </c>
      <c r="J379" s="15" t="s">
        <v>14887</v>
      </c>
      <c r="K379" s="15" t="s">
        <v>14888</v>
      </c>
      <c r="L379" s="15" t="s">
        <v>13650</v>
      </c>
      <c r="M379" s="15">
        <v>7.0</v>
      </c>
      <c r="N379" s="15" t="s">
        <v>13651</v>
      </c>
      <c r="O379" s="15">
        <v>2.0</v>
      </c>
      <c r="P379" s="15" t="s">
        <v>13351</v>
      </c>
      <c r="Q379" s="29">
        <f t="array" ref="Q379">SUMPRODUCT(--(IFERROR(XLOOKUP({"P1C2.2.1","P1C2.2.4","P1C2.3.1","P1C2.4.1","P1C2.7.1","P1C2.7.2","P1C2.7.3"}, '2_Capability_Map'!$C$2:$C$200, '2_Capability_Map'!$M$2:$M$200, "Active"), "Active")="Active"))</f>
        <v>7</v>
      </c>
      <c r="R379" s="29" t="str">
        <f t="shared" si="1"/>
        <v>Active</v>
      </c>
    </row>
    <row r="380" ht="79.5" customHeight="1">
      <c r="A380" s="14" t="s">
        <v>14889</v>
      </c>
      <c r="B380" s="14" t="s">
        <v>14180</v>
      </c>
      <c r="C380" s="14" t="s">
        <v>14181</v>
      </c>
      <c r="D380" s="14" t="s">
        <v>14884</v>
      </c>
      <c r="E380" s="14" t="s">
        <v>14885</v>
      </c>
      <c r="F380" s="14" t="s">
        <v>14886</v>
      </c>
      <c r="G380" s="14" t="s">
        <v>13647</v>
      </c>
      <c r="H380" s="14">
        <v>2.0</v>
      </c>
      <c r="I380" s="14" t="s">
        <v>1493</v>
      </c>
      <c r="J380" s="14" t="s">
        <v>14890</v>
      </c>
      <c r="K380" s="14" t="s">
        <v>14891</v>
      </c>
      <c r="L380" s="14" t="s">
        <v>13650</v>
      </c>
      <c r="M380" s="14">
        <v>7.0</v>
      </c>
      <c r="N380" s="14" t="s">
        <v>13651</v>
      </c>
      <c r="O380" s="14">
        <v>2.0</v>
      </c>
      <c r="P380" s="14" t="s">
        <v>13351</v>
      </c>
      <c r="Q380" s="29">
        <f t="array" ref="Q380">SUMPRODUCT(--(IFERROR(XLOOKUP({"P1C2.2.1","P1C2.2.4","P1C2.3.1","P1C2.4.1","P1C2.7.1","P1C2.7.2","P1C2.7.3"}, '2_Capability_Map'!$C$2:$C$200, '2_Capability_Map'!$M$2:$M$200, "Active"), "Active")="Active"))</f>
        <v>7</v>
      </c>
      <c r="R380" s="29" t="str">
        <f t="shared" si="1"/>
        <v>Active</v>
      </c>
    </row>
    <row r="381" ht="79.5" customHeight="1">
      <c r="A381" s="15" t="s">
        <v>14892</v>
      </c>
      <c r="B381" s="15" t="s">
        <v>14180</v>
      </c>
      <c r="C381" s="15" t="s">
        <v>14181</v>
      </c>
      <c r="D381" s="15" t="s">
        <v>14884</v>
      </c>
      <c r="E381" s="15" t="s">
        <v>14885</v>
      </c>
      <c r="F381" s="15" t="s">
        <v>14886</v>
      </c>
      <c r="G381" s="15" t="s">
        <v>13647</v>
      </c>
      <c r="H381" s="15">
        <v>2.0</v>
      </c>
      <c r="I381" s="15" t="s">
        <v>1493</v>
      </c>
      <c r="J381" s="15" t="s">
        <v>14893</v>
      </c>
      <c r="K381" s="15" t="s">
        <v>14894</v>
      </c>
      <c r="L381" s="15" t="s">
        <v>13650</v>
      </c>
      <c r="M381" s="15">
        <v>7.0</v>
      </c>
      <c r="N381" s="15" t="s">
        <v>13651</v>
      </c>
      <c r="O381" s="15">
        <v>2.0</v>
      </c>
      <c r="P381" s="15" t="s">
        <v>13351</v>
      </c>
      <c r="Q381" s="29">
        <f t="array" ref="Q381">SUMPRODUCT(--(IFERROR(XLOOKUP({"P1C2.2.1","P1C2.2.4","P1C2.3.1","P1C2.4.1","P1C2.7.1","P1C2.7.2","P1C2.7.3"}, '2_Capability_Map'!$C$2:$C$200, '2_Capability_Map'!$M$2:$M$200, "Active"), "Active")="Active"))</f>
        <v>7</v>
      </c>
      <c r="R381" s="29" t="str">
        <f t="shared" si="1"/>
        <v>Active</v>
      </c>
    </row>
    <row r="382" ht="79.5" customHeight="1">
      <c r="A382" s="14" t="s">
        <v>14895</v>
      </c>
      <c r="B382" s="14" t="s">
        <v>14180</v>
      </c>
      <c r="C382" s="14" t="s">
        <v>14181</v>
      </c>
      <c r="D382" s="14" t="s">
        <v>14884</v>
      </c>
      <c r="E382" s="14" t="s">
        <v>14885</v>
      </c>
      <c r="F382" s="14" t="s">
        <v>14886</v>
      </c>
      <c r="G382" s="14" t="s">
        <v>14896</v>
      </c>
      <c r="H382" s="14">
        <v>2.0</v>
      </c>
      <c r="I382" s="14" t="s">
        <v>1493</v>
      </c>
      <c r="J382" s="14" t="s">
        <v>14897</v>
      </c>
      <c r="K382" s="14" t="s">
        <v>14898</v>
      </c>
      <c r="L382" s="14" t="s">
        <v>14899</v>
      </c>
      <c r="M382" s="14">
        <v>9.0</v>
      </c>
      <c r="N382" s="14" t="s">
        <v>13350</v>
      </c>
      <c r="O382" s="14">
        <v>2.0</v>
      </c>
      <c r="P382" s="14" t="s">
        <v>13351</v>
      </c>
      <c r="Q382" s="29">
        <f t="array" ref="Q382">SUMPRODUCT(--(IFERROR(XLOOKUP({"P1C1.1.1","P1C1.1.2","P1C1.1.3","P1C1.2.1","P1C1.5.1","P1C2.2.1","P1C2.2.4","P1C2.3.1","P1C2.4.1"}, '2_Capability_Map'!$C$2:$C$200, '2_Capability_Map'!$M$2:$M$200, "Active"), "Active")="Active"))</f>
        <v>9</v>
      </c>
      <c r="R382" s="29" t="str">
        <f t="shared" si="1"/>
        <v>Active</v>
      </c>
    </row>
    <row r="383" ht="79.5" customHeight="1">
      <c r="A383" s="15" t="s">
        <v>14900</v>
      </c>
      <c r="B383" s="15" t="s">
        <v>14180</v>
      </c>
      <c r="C383" s="15" t="s">
        <v>14181</v>
      </c>
      <c r="D383" s="15" t="s">
        <v>14884</v>
      </c>
      <c r="E383" s="15" t="s">
        <v>14885</v>
      </c>
      <c r="F383" s="15" t="s">
        <v>14886</v>
      </c>
      <c r="G383" s="15" t="s">
        <v>13647</v>
      </c>
      <c r="H383" s="15">
        <v>2.0</v>
      </c>
      <c r="I383" s="15" t="s">
        <v>1493</v>
      </c>
      <c r="J383" s="15" t="s">
        <v>14901</v>
      </c>
      <c r="K383" s="15" t="s">
        <v>14902</v>
      </c>
      <c r="L383" s="15" t="s">
        <v>13650</v>
      </c>
      <c r="M383" s="15">
        <v>7.0</v>
      </c>
      <c r="N383" s="15" t="s">
        <v>13651</v>
      </c>
      <c r="O383" s="15">
        <v>2.0</v>
      </c>
      <c r="P383" s="15" t="s">
        <v>13351</v>
      </c>
      <c r="Q383" s="29">
        <f t="array" ref="Q383">SUMPRODUCT(--(IFERROR(XLOOKUP({"P1C2.2.1","P1C2.2.4","P1C2.3.1","P1C2.4.1","P1C2.7.1","P1C2.7.2","P1C2.7.3"}, '2_Capability_Map'!$C$2:$C$200, '2_Capability_Map'!$M$2:$M$200, "Active"), "Active")="Active"))</f>
        <v>7</v>
      </c>
      <c r="R383" s="29" t="str">
        <f t="shared" si="1"/>
        <v>Active</v>
      </c>
    </row>
    <row r="384" ht="79.5" customHeight="1">
      <c r="A384" s="14" t="s">
        <v>14903</v>
      </c>
      <c r="B384" s="14" t="s">
        <v>14904</v>
      </c>
      <c r="C384" s="14" t="s">
        <v>14905</v>
      </c>
      <c r="D384" s="14" t="s">
        <v>14906</v>
      </c>
      <c r="E384" s="14" t="s">
        <v>14907</v>
      </c>
      <c r="F384" s="14" t="s">
        <v>14908</v>
      </c>
      <c r="G384" s="14" t="s">
        <v>13361</v>
      </c>
      <c r="H384" s="14">
        <v>2.0</v>
      </c>
      <c r="I384" s="14" t="s">
        <v>1493</v>
      </c>
      <c r="J384" s="14" t="s">
        <v>14909</v>
      </c>
      <c r="K384" s="14" t="s">
        <v>14910</v>
      </c>
      <c r="L384" s="14" t="s">
        <v>13364</v>
      </c>
      <c r="M384" s="14">
        <v>8.0</v>
      </c>
      <c r="N384" s="14" t="s">
        <v>13365</v>
      </c>
      <c r="O384" s="14">
        <v>3.0</v>
      </c>
      <c r="P384" s="14" t="s">
        <v>13351</v>
      </c>
      <c r="Q384" s="29">
        <f t="array" ref="Q384">SUMPRODUCT(--(IFERROR(XLOOKUP({"P1C1.1.1","P1C1.1.2","P1C1.1.3","P1C1.2.1","P1C1.5.1","P1C2.7.1","P1C2.7.2","P1C2.7.3"}, '2_Capability_Map'!$C$2:$C$200, '2_Capability_Map'!$M$2:$M$200, "Active"), "Active")="Active"))</f>
        <v>8</v>
      </c>
      <c r="R384" s="29" t="str">
        <f t="shared" si="1"/>
        <v>Active</v>
      </c>
    </row>
    <row r="385" ht="79.5" customHeight="1">
      <c r="A385" s="15" t="s">
        <v>14911</v>
      </c>
      <c r="B385" s="15" t="s">
        <v>14904</v>
      </c>
      <c r="C385" s="15" t="s">
        <v>14905</v>
      </c>
      <c r="D385" s="15" t="s">
        <v>14906</v>
      </c>
      <c r="E385" s="15" t="s">
        <v>14907</v>
      </c>
      <c r="F385" s="15" t="s">
        <v>14908</v>
      </c>
      <c r="G385" s="15" t="s">
        <v>13392</v>
      </c>
      <c r="H385" s="15">
        <v>3.0</v>
      </c>
      <c r="I385" s="15" t="s">
        <v>1493</v>
      </c>
      <c r="J385" s="15" t="s">
        <v>14912</v>
      </c>
      <c r="K385" s="15" t="s">
        <v>14913</v>
      </c>
      <c r="L385" s="15" t="s">
        <v>13395</v>
      </c>
      <c r="M385" s="15">
        <v>14.0</v>
      </c>
      <c r="N385" s="15" t="s">
        <v>13380</v>
      </c>
      <c r="O385" s="15">
        <v>4.0</v>
      </c>
      <c r="P385" s="15" t="s">
        <v>13351</v>
      </c>
      <c r="Q385" s="29">
        <f t="array" ref="Q385">SUMPRODUCT(--(IFERROR(XLOOKUP({"P1C1.1.1","P1C1.1.2","P1C1.1.3","P1C1.2.1","P1C1.5.1","P1C2.1.1","P1C2.1.4","P1C2.1.5","P1C2.5.1","P1C2.5.2","P1C2.5.3","P1C2.5.4","P1C2.5.5","P1C2.8.1"}, '2_Capability_Map'!$C$2:$C$200, '2_Capability_Map'!$M$2:$M$200, "Active"), "Active")="Active"))</f>
        <v>14</v>
      </c>
      <c r="R385" s="29" t="str">
        <f t="shared" si="1"/>
        <v>Active</v>
      </c>
    </row>
    <row r="386" ht="79.5" customHeight="1">
      <c r="A386" s="14" t="s">
        <v>14914</v>
      </c>
      <c r="B386" s="14" t="s">
        <v>14904</v>
      </c>
      <c r="C386" s="14" t="s">
        <v>14905</v>
      </c>
      <c r="D386" s="14" t="s">
        <v>14906</v>
      </c>
      <c r="E386" s="14" t="s">
        <v>14907</v>
      </c>
      <c r="F386" s="14" t="s">
        <v>14908</v>
      </c>
      <c r="G386" s="14" t="s">
        <v>13402</v>
      </c>
      <c r="H386" s="14">
        <v>2.0</v>
      </c>
      <c r="I386" s="14" t="s">
        <v>1493</v>
      </c>
      <c r="J386" s="14" t="s">
        <v>14915</v>
      </c>
      <c r="K386" s="14" t="s">
        <v>14916</v>
      </c>
      <c r="L386" s="14" t="s">
        <v>13405</v>
      </c>
      <c r="M386" s="14">
        <v>10.0</v>
      </c>
      <c r="N386" s="14" t="s">
        <v>13365</v>
      </c>
      <c r="O386" s="14">
        <v>3.0</v>
      </c>
      <c r="P386" s="14" t="s">
        <v>13351</v>
      </c>
      <c r="Q386" s="29">
        <f t="array" ref="Q386">SUMPRODUCT(--(IFERROR(XLOOKUP({"P1C1.1.1","P1C1.1.2","P1C1.1.3","P1C1.2.1","P1C1.5.1","P1C2.5.1","P1C2.5.2","P1C2.5.3","P1C2.5.4","P1C2.5.5"}, '2_Capability_Map'!$C$2:$C$200, '2_Capability_Map'!$M$2:$M$200, "Active"), "Active")="Active"))</f>
        <v>10</v>
      </c>
      <c r="R386" s="29" t="str">
        <f t="shared" si="1"/>
        <v>Active</v>
      </c>
    </row>
    <row r="387" ht="79.5" customHeight="1">
      <c r="A387" s="15" t="s">
        <v>14917</v>
      </c>
      <c r="B387" s="15" t="s">
        <v>14904</v>
      </c>
      <c r="C387" s="15" t="s">
        <v>14905</v>
      </c>
      <c r="D387" s="15" t="s">
        <v>14906</v>
      </c>
      <c r="E387" s="15" t="s">
        <v>14907</v>
      </c>
      <c r="F387" s="15" t="s">
        <v>14908</v>
      </c>
      <c r="G387" s="15" t="s">
        <v>13353</v>
      </c>
      <c r="H387" s="15">
        <v>2.0</v>
      </c>
      <c r="I387" s="15" t="s">
        <v>1493</v>
      </c>
      <c r="J387" s="15" t="s">
        <v>14918</v>
      </c>
      <c r="K387" s="15" t="s">
        <v>14919</v>
      </c>
      <c r="L387" s="15" t="s">
        <v>13356</v>
      </c>
      <c r="M387" s="15">
        <v>9.0</v>
      </c>
      <c r="N387" s="15" t="s">
        <v>13357</v>
      </c>
      <c r="O387" s="15">
        <v>3.0</v>
      </c>
      <c r="P387" s="15" t="s">
        <v>13351</v>
      </c>
      <c r="Q387" s="29">
        <f t="array" ref="Q387">SUMPRODUCT(--(IFERROR(XLOOKUP({"P1C1.1.1","P1C1.1.2","P1C1.1.3","P1C1.2.1","P1C1.5.1","P1C2.1.1","P1C2.1.4","P1C2.1.5","P1C2.8.1"}, '2_Capability_Map'!$C$2:$C$200, '2_Capability_Map'!$M$2:$M$200, "Active"), "Active")="Active"))</f>
        <v>9</v>
      </c>
      <c r="R387" s="29" t="str">
        <f t="shared" si="1"/>
        <v>Active</v>
      </c>
    </row>
    <row r="388" ht="79.5" customHeight="1">
      <c r="A388" s="14" t="s">
        <v>14920</v>
      </c>
      <c r="B388" s="14" t="s">
        <v>14904</v>
      </c>
      <c r="C388" s="14" t="s">
        <v>14905</v>
      </c>
      <c r="D388" s="14" t="s">
        <v>14906</v>
      </c>
      <c r="E388" s="14" t="s">
        <v>14907</v>
      </c>
      <c r="F388" s="14" t="s">
        <v>14908</v>
      </c>
      <c r="G388" s="14" t="s">
        <v>14921</v>
      </c>
      <c r="H388" s="14">
        <v>4.0</v>
      </c>
      <c r="I388" s="14" t="s">
        <v>1493</v>
      </c>
      <c r="J388" s="14" t="s">
        <v>14922</v>
      </c>
      <c r="K388" s="14" t="s">
        <v>14923</v>
      </c>
      <c r="L388" s="14" t="s">
        <v>14924</v>
      </c>
      <c r="M388" s="14">
        <v>17.0</v>
      </c>
      <c r="N388" s="14" t="s">
        <v>13380</v>
      </c>
      <c r="O388" s="14">
        <v>4.0</v>
      </c>
      <c r="P388" s="14" t="s">
        <v>13351</v>
      </c>
      <c r="Q388" s="29">
        <f t="array" ref="Q388">SUMPRODUCT(--(IFERROR(XLOOKUP({"P1C1.1.1","P1C1.1.2","P1C1.1.3","P1C1.2.1","P1C1.5.1","P1C1.6.1","P1C1.6.2","P1C1.6.5","P1C2.1.1","P1C2.1.4","P1C2.1.5","P1C2.5.1","P1C2.5.2","P1C2.5.3","P1C2.5.4","P1C2.5.5","P1C2.8.1"}, '2_Capability_Map'!$C$2:$C$200, '2_Capability_Map'!$M$2:$M$200, "Active"), "Active")="Active"))</f>
        <v>17</v>
      </c>
      <c r="R388" s="29" t="str">
        <f t="shared" si="1"/>
        <v>Active</v>
      </c>
    </row>
    <row r="389" ht="79.5" customHeight="1">
      <c r="A389" s="15" t="s">
        <v>14925</v>
      </c>
      <c r="B389" s="15" t="s">
        <v>14904</v>
      </c>
      <c r="C389" s="15" t="s">
        <v>14905</v>
      </c>
      <c r="D389" s="15" t="s">
        <v>14906</v>
      </c>
      <c r="E389" s="15" t="s">
        <v>14907</v>
      </c>
      <c r="F389" s="15" t="s">
        <v>14908</v>
      </c>
      <c r="G389" s="15" t="s">
        <v>13392</v>
      </c>
      <c r="H389" s="15">
        <v>3.0</v>
      </c>
      <c r="I389" s="15" t="s">
        <v>1493</v>
      </c>
      <c r="J389" s="15" t="s">
        <v>14926</v>
      </c>
      <c r="K389" s="15" t="s">
        <v>14927</v>
      </c>
      <c r="L389" s="15" t="s">
        <v>13395</v>
      </c>
      <c r="M389" s="15">
        <v>14.0</v>
      </c>
      <c r="N389" s="15" t="s">
        <v>13380</v>
      </c>
      <c r="O389" s="15">
        <v>4.0</v>
      </c>
      <c r="P389" s="15" t="s">
        <v>13351</v>
      </c>
      <c r="Q389" s="29">
        <f t="array" ref="Q389">SUMPRODUCT(--(IFERROR(XLOOKUP({"P1C1.1.1","P1C1.1.2","P1C1.1.3","P1C1.2.1","P1C1.5.1","P1C2.1.1","P1C2.1.4","P1C2.1.5","P1C2.5.1","P1C2.5.2","P1C2.5.3","P1C2.5.4","P1C2.5.5","P1C2.8.1"}, '2_Capability_Map'!$C$2:$C$200, '2_Capability_Map'!$M$2:$M$200, "Active"), "Active")="Active"))</f>
        <v>14</v>
      </c>
      <c r="R389" s="29" t="str">
        <f t="shared" si="1"/>
        <v>Active</v>
      </c>
    </row>
    <row r="390" ht="79.5" customHeight="1">
      <c r="A390" s="14" t="s">
        <v>14928</v>
      </c>
      <c r="B390" s="14" t="s">
        <v>14904</v>
      </c>
      <c r="C390" s="14" t="s">
        <v>14905</v>
      </c>
      <c r="D390" s="14" t="s">
        <v>14906</v>
      </c>
      <c r="E390" s="14" t="s">
        <v>14907</v>
      </c>
      <c r="F390" s="14" t="s">
        <v>14908</v>
      </c>
      <c r="G390" s="14" t="s">
        <v>13353</v>
      </c>
      <c r="H390" s="14">
        <v>2.0</v>
      </c>
      <c r="I390" s="14" t="s">
        <v>1493</v>
      </c>
      <c r="J390" s="14" t="s">
        <v>14929</v>
      </c>
      <c r="K390" s="14" t="s">
        <v>14930</v>
      </c>
      <c r="L390" s="14" t="s">
        <v>13356</v>
      </c>
      <c r="M390" s="14">
        <v>9.0</v>
      </c>
      <c r="N390" s="14" t="s">
        <v>13357</v>
      </c>
      <c r="O390" s="14">
        <v>3.0</v>
      </c>
      <c r="P390" s="14" t="s">
        <v>13351</v>
      </c>
      <c r="Q390" s="29">
        <f t="array" ref="Q390">SUMPRODUCT(--(IFERROR(XLOOKUP({"P1C1.1.1","P1C1.1.2","P1C1.1.3","P1C1.2.1","P1C1.5.1","P1C2.1.1","P1C2.1.4","P1C2.1.5","P1C2.8.1"}, '2_Capability_Map'!$C$2:$C$200, '2_Capability_Map'!$M$2:$M$200, "Active"), "Active")="Active"))</f>
        <v>9</v>
      </c>
      <c r="R390" s="29" t="str">
        <f t="shared" si="1"/>
        <v>Active</v>
      </c>
    </row>
    <row r="391" ht="79.5" customHeight="1">
      <c r="A391" s="15" t="s">
        <v>14931</v>
      </c>
      <c r="B391" s="15" t="s">
        <v>14904</v>
      </c>
      <c r="C391" s="15" t="s">
        <v>14905</v>
      </c>
      <c r="D391" s="15" t="s">
        <v>14906</v>
      </c>
      <c r="E391" s="15" t="s">
        <v>14907</v>
      </c>
      <c r="F391" s="15" t="s">
        <v>14908</v>
      </c>
      <c r="G391" s="15" t="s">
        <v>13402</v>
      </c>
      <c r="H391" s="15">
        <v>2.0</v>
      </c>
      <c r="I391" s="15" t="s">
        <v>1493</v>
      </c>
      <c r="J391" s="15" t="s">
        <v>14932</v>
      </c>
      <c r="K391" s="15" t="s">
        <v>14933</v>
      </c>
      <c r="L391" s="15" t="s">
        <v>13405</v>
      </c>
      <c r="M391" s="15">
        <v>10.0</v>
      </c>
      <c r="N391" s="15" t="s">
        <v>13365</v>
      </c>
      <c r="O391" s="15">
        <v>3.0</v>
      </c>
      <c r="P391" s="15" t="s">
        <v>13351</v>
      </c>
      <c r="Q391" s="29">
        <f t="array" ref="Q391">SUMPRODUCT(--(IFERROR(XLOOKUP({"P1C1.1.1","P1C1.1.2","P1C1.1.3","P1C1.2.1","P1C1.5.1","P1C2.5.1","P1C2.5.2","P1C2.5.3","P1C2.5.4","P1C2.5.5"}, '2_Capability_Map'!$C$2:$C$200, '2_Capability_Map'!$M$2:$M$200, "Active"), "Active")="Active"))</f>
        <v>10</v>
      </c>
      <c r="R391" s="29" t="str">
        <f t="shared" si="1"/>
        <v>Active</v>
      </c>
    </row>
    <row r="392" ht="79.5" customHeight="1">
      <c r="A392" s="14" t="s">
        <v>14934</v>
      </c>
      <c r="B392" s="14" t="s">
        <v>14904</v>
      </c>
      <c r="C392" s="14" t="s">
        <v>14905</v>
      </c>
      <c r="D392" s="14" t="s">
        <v>14935</v>
      </c>
      <c r="E392" s="14" t="s">
        <v>14936</v>
      </c>
      <c r="F392" s="14" t="s">
        <v>14908</v>
      </c>
      <c r="G392" s="14" t="s">
        <v>13392</v>
      </c>
      <c r="H392" s="14">
        <v>3.0</v>
      </c>
      <c r="I392" s="14" t="s">
        <v>1493</v>
      </c>
      <c r="J392" s="14" t="s">
        <v>14937</v>
      </c>
      <c r="K392" s="14" t="s">
        <v>14938</v>
      </c>
      <c r="L392" s="14" t="s">
        <v>13395</v>
      </c>
      <c r="M392" s="14">
        <v>14.0</v>
      </c>
      <c r="N392" s="14" t="s">
        <v>13380</v>
      </c>
      <c r="O392" s="14">
        <v>4.0</v>
      </c>
      <c r="P392" s="14" t="s">
        <v>13351</v>
      </c>
      <c r="Q392" s="29">
        <f t="array" ref="Q392">SUMPRODUCT(--(IFERROR(XLOOKUP({"P1C1.1.1","P1C1.1.2","P1C1.1.3","P1C1.2.1","P1C1.5.1","P1C2.1.1","P1C2.1.4","P1C2.1.5","P1C2.5.1","P1C2.5.2","P1C2.5.3","P1C2.5.4","P1C2.5.5","P1C2.8.1"}, '2_Capability_Map'!$C$2:$C$200, '2_Capability_Map'!$M$2:$M$200, "Active"), "Active")="Active"))</f>
        <v>14</v>
      </c>
      <c r="R392" s="29" t="str">
        <f t="shared" si="1"/>
        <v>Active</v>
      </c>
    </row>
    <row r="393" ht="79.5" customHeight="1">
      <c r="A393" s="15" t="s">
        <v>14939</v>
      </c>
      <c r="B393" s="15" t="s">
        <v>14904</v>
      </c>
      <c r="C393" s="15" t="s">
        <v>14905</v>
      </c>
      <c r="D393" s="15" t="s">
        <v>14935</v>
      </c>
      <c r="E393" s="15" t="s">
        <v>14936</v>
      </c>
      <c r="F393" s="15" t="s">
        <v>14908</v>
      </c>
      <c r="G393" s="15" t="s">
        <v>14940</v>
      </c>
      <c r="H393" s="15">
        <v>4.0</v>
      </c>
      <c r="I393" s="15" t="s">
        <v>1493</v>
      </c>
      <c r="J393" s="15" t="s">
        <v>14941</v>
      </c>
      <c r="K393" s="15" t="s">
        <v>14942</v>
      </c>
      <c r="L393" s="15" t="s">
        <v>14943</v>
      </c>
      <c r="M393" s="15">
        <v>17.0</v>
      </c>
      <c r="N393" s="15" t="s">
        <v>13380</v>
      </c>
      <c r="O393" s="15">
        <v>4.0</v>
      </c>
      <c r="P393" s="15" t="s">
        <v>13351</v>
      </c>
      <c r="Q393" s="29">
        <f t="array" ref="Q393">SUMPRODUCT(--(IFERROR(XLOOKUP({"P1C1.1.1","P1C1.1.2","P1C1.1.3","P1C1.2.1","P1C1.5.1","P1C2.1.1","P1C2.1.4","P1C2.1.5","P1C2.5.1","P1C2.5.2","P1C2.5.3","P1C2.5.4","P1C2.5.5","P1C2.7.1","P1C2.7.2","P1C2.7.3","P1C2.8.1"}, '2_Capability_Map'!$C$2:$C$200, '2_Capability_Map'!$M$2:$M$200, "Active"), "Active")="Active"))</f>
        <v>17</v>
      </c>
      <c r="R393" s="29" t="str">
        <f t="shared" si="1"/>
        <v>Active</v>
      </c>
    </row>
    <row r="394" ht="79.5" customHeight="1">
      <c r="A394" s="14" t="s">
        <v>14944</v>
      </c>
      <c r="B394" s="14" t="s">
        <v>14904</v>
      </c>
      <c r="C394" s="14" t="s">
        <v>14905</v>
      </c>
      <c r="D394" s="14" t="s">
        <v>14935</v>
      </c>
      <c r="E394" s="14" t="s">
        <v>14936</v>
      </c>
      <c r="F394" s="14" t="s">
        <v>14908</v>
      </c>
      <c r="G394" s="14" t="s">
        <v>13392</v>
      </c>
      <c r="H394" s="14">
        <v>3.0</v>
      </c>
      <c r="I394" s="14" t="s">
        <v>1493</v>
      </c>
      <c r="J394" s="14" t="s">
        <v>14945</v>
      </c>
      <c r="K394" s="14" t="s">
        <v>14946</v>
      </c>
      <c r="L394" s="14" t="s">
        <v>13395</v>
      </c>
      <c r="M394" s="14">
        <v>14.0</v>
      </c>
      <c r="N394" s="14" t="s">
        <v>13380</v>
      </c>
      <c r="O394" s="14">
        <v>4.0</v>
      </c>
      <c r="P394" s="14" t="s">
        <v>13351</v>
      </c>
      <c r="Q394" s="29">
        <f t="array" ref="Q394">SUMPRODUCT(--(IFERROR(XLOOKUP({"P1C1.1.1","P1C1.1.2","P1C1.1.3","P1C1.2.1","P1C1.5.1","P1C2.1.1","P1C2.1.4","P1C2.1.5","P1C2.5.1","P1C2.5.2","P1C2.5.3","P1C2.5.4","P1C2.5.5","P1C2.8.1"}, '2_Capability_Map'!$C$2:$C$200, '2_Capability_Map'!$M$2:$M$200, "Active"), "Active")="Active"))</f>
        <v>14</v>
      </c>
      <c r="R394" s="29" t="str">
        <f t="shared" si="1"/>
        <v>Active</v>
      </c>
    </row>
    <row r="395" ht="79.5" customHeight="1">
      <c r="A395" s="15" t="s">
        <v>14947</v>
      </c>
      <c r="B395" s="15" t="s">
        <v>14904</v>
      </c>
      <c r="C395" s="15" t="s">
        <v>14905</v>
      </c>
      <c r="D395" s="15" t="s">
        <v>14935</v>
      </c>
      <c r="E395" s="15" t="s">
        <v>14936</v>
      </c>
      <c r="F395" s="15" t="s">
        <v>14908</v>
      </c>
      <c r="G395" s="15" t="s">
        <v>13392</v>
      </c>
      <c r="H395" s="15">
        <v>3.0</v>
      </c>
      <c r="I395" s="15" t="s">
        <v>1493</v>
      </c>
      <c r="J395" s="15" t="s">
        <v>14948</v>
      </c>
      <c r="K395" s="15" t="s">
        <v>14949</v>
      </c>
      <c r="L395" s="15" t="s">
        <v>13395</v>
      </c>
      <c r="M395" s="15">
        <v>14.0</v>
      </c>
      <c r="N395" s="15" t="s">
        <v>13380</v>
      </c>
      <c r="O395" s="15">
        <v>4.0</v>
      </c>
      <c r="P395" s="15" t="s">
        <v>13351</v>
      </c>
      <c r="Q395" s="29">
        <f t="array" ref="Q395">SUMPRODUCT(--(IFERROR(XLOOKUP({"P1C1.1.1","P1C1.1.2","P1C1.1.3","P1C1.2.1","P1C1.5.1","P1C2.1.1","P1C2.1.4","P1C2.1.5","P1C2.5.1","P1C2.5.2","P1C2.5.3","P1C2.5.4","P1C2.5.5","P1C2.8.1"}, '2_Capability_Map'!$C$2:$C$200, '2_Capability_Map'!$M$2:$M$200, "Active"), "Active")="Active"))</f>
        <v>14</v>
      </c>
      <c r="R395" s="29" t="str">
        <f t="shared" si="1"/>
        <v>Active</v>
      </c>
    </row>
    <row r="396" ht="79.5" customHeight="1">
      <c r="A396" s="14" t="s">
        <v>14950</v>
      </c>
      <c r="B396" s="14" t="s">
        <v>14904</v>
      </c>
      <c r="C396" s="14" t="s">
        <v>14905</v>
      </c>
      <c r="D396" s="14" t="s">
        <v>14935</v>
      </c>
      <c r="E396" s="14" t="s">
        <v>14936</v>
      </c>
      <c r="F396" s="14" t="s">
        <v>14908</v>
      </c>
      <c r="G396" s="14" t="s">
        <v>14940</v>
      </c>
      <c r="H396" s="14">
        <v>4.0</v>
      </c>
      <c r="I396" s="14" t="s">
        <v>1493</v>
      </c>
      <c r="J396" s="14" t="s">
        <v>14951</v>
      </c>
      <c r="K396" s="14" t="s">
        <v>14952</v>
      </c>
      <c r="L396" s="14" t="s">
        <v>14943</v>
      </c>
      <c r="M396" s="14">
        <v>17.0</v>
      </c>
      <c r="N396" s="14" t="s">
        <v>13380</v>
      </c>
      <c r="O396" s="14">
        <v>4.0</v>
      </c>
      <c r="P396" s="14" t="s">
        <v>13351</v>
      </c>
      <c r="Q396" s="29">
        <f t="array" ref="Q396">SUMPRODUCT(--(IFERROR(XLOOKUP({"P1C1.1.1","P1C1.1.2","P1C1.1.3","P1C1.2.1","P1C1.5.1","P1C2.1.1","P1C2.1.4","P1C2.1.5","P1C2.5.1","P1C2.5.2","P1C2.5.3","P1C2.5.4","P1C2.5.5","P1C2.7.1","P1C2.7.2","P1C2.7.3","P1C2.8.1"}, '2_Capability_Map'!$C$2:$C$200, '2_Capability_Map'!$M$2:$M$200, "Active"), "Active")="Active"))</f>
        <v>17</v>
      </c>
      <c r="R396" s="29" t="str">
        <f t="shared" si="1"/>
        <v>Active</v>
      </c>
    </row>
    <row r="397" ht="79.5" customHeight="1">
      <c r="A397" s="15" t="s">
        <v>14953</v>
      </c>
      <c r="B397" s="15" t="s">
        <v>14904</v>
      </c>
      <c r="C397" s="15" t="s">
        <v>14905</v>
      </c>
      <c r="D397" s="15" t="s">
        <v>14935</v>
      </c>
      <c r="E397" s="15" t="s">
        <v>14936</v>
      </c>
      <c r="F397" s="15" t="s">
        <v>14908</v>
      </c>
      <c r="G397" s="15" t="s">
        <v>13392</v>
      </c>
      <c r="H397" s="15">
        <v>3.0</v>
      </c>
      <c r="I397" s="15" t="s">
        <v>1493</v>
      </c>
      <c r="J397" s="15" t="s">
        <v>14954</v>
      </c>
      <c r="K397" s="15" t="s">
        <v>14955</v>
      </c>
      <c r="L397" s="15" t="s">
        <v>13395</v>
      </c>
      <c r="M397" s="15">
        <v>14.0</v>
      </c>
      <c r="N397" s="15" t="s">
        <v>13380</v>
      </c>
      <c r="O397" s="15">
        <v>4.0</v>
      </c>
      <c r="P397" s="15" t="s">
        <v>13351</v>
      </c>
      <c r="Q397" s="29">
        <f t="array" ref="Q397">SUMPRODUCT(--(IFERROR(XLOOKUP({"P1C1.1.1","P1C1.1.2","P1C1.1.3","P1C1.2.1","P1C1.5.1","P1C2.1.1","P1C2.1.4","P1C2.1.5","P1C2.5.1","P1C2.5.2","P1C2.5.3","P1C2.5.4","P1C2.5.5","P1C2.8.1"}, '2_Capability_Map'!$C$2:$C$200, '2_Capability_Map'!$M$2:$M$200, "Active"), "Active")="Active"))</f>
        <v>14</v>
      </c>
      <c r="R397" s="29" t="str">
        <f t="shared" si="1"/>
        <v>Active</v>
      </c>
    </row>
    <row r="398" ht="79.5" customHeight="1">
      <c r="A398" s="14" t="s">
        <v>14956</v>
      </c>
      <c r="B398" s="14" t="s">
        <v>14904</v>
      </c>
      <c r="C398" s="14" t="s">
        <v>14905</v>
      </c>
      <c r="D398" s="14" t="s">
        <v>14935</v>
      </c>
      <c r="E398" s="14" t="s">
        <v>14936</v>
      </c>
      <c r="F398" s="14" t="s">
        <v>14908</v>
      </c>
      <c r="G398" s="14" t="s">
        <v>13392</v>
      </c>
      <c r="H398" s="14">
        <v>3.0</v>
      </c>
      <c r="I398" s="14" t="s">
        <v>1493</v>
      </c>
      <c r="J398" s="14" t="s">
        <v>14957</v>
      </c>
      <c r="K398" s="14" t="s">
        <v>14958</v>
      </c>
      <c r="L398" s="14" t="s">
        <v>13395</v>
      </c>
      <c r="M398" s="14">
        <v>14.0</v>
      </c>
      <c r="N398" s="14" t="s">
        <v>13380</v>
      </c>
      <c r="O398" s="14">
        <v>4.0</v>
      </c>
      <c r="P398" s="14" t="s">
        <v>13351</v>
      </c>
      <c r="Q398" s="29">
        <f t="array" ref="Q398">SUMPRODUCT(--(IFERROR(XLOOKUP({"P1C1.1.1","P1C1.1.2","P1C1.1.3","P1C1.2.1","P1C1.5.1","P1C2.1.1","P1C2.1.4","P1C2.1.5","P1C2.5.1","P1C2.5.2","P1C2.5.3","P1C2.5.4","P1C2.5.5","P1C2.8.1"}, '2_Capability_Map'!$C$2:$C$200, '2_Capability_Map'!$M$2:$M$200, "Active"), "Active")="Active"))</f>
        <v>14</v>
      </c>
      <c r="R398" s="29" t="str">
        <f t="shared" si="1"/>
        <v>Active</v>
      </c>
    </row>
    <row r="399" ht="79.5" customHeight="1">
      <c r="A399" s="15" t="s">
        <v>14959</v>
      </c>
      <c r="B399" s="15" t="s">
        <v>14904</v>
      </c>
      <c r="C399" s="15" t="s">
        <v>14905</v>
      </c>
      <c r="D399" s="15" t="s">
        <v>14935</v>
      </c>
      <c r="E399" s="15" t="s">
        <v>14936</v>
      </c>
      <c r="F399" s="15" t="s">
        <v>14908</v>
      </c>
      <c r="G399" s="15" t="s">
        <v>14940</v>
      </c>
      <c r="H399" s="15">
        <v>4.0</v>
      </c>
      <c r="I399" s="15" t="s">
        <v>1493</v>
      </c>
      <c r="J399" s="15" t="s">
        <v>14960</v>
      </c>
      <c r="K399" s="15" t="s">
        <v>14961</v>
      </c>
      <c r="L399" s="15" t="s">
        <v>14943</v>
      </c>
      <c r="M399" s="15">
        <v>17.0</v>
      </c>
      <c r="N399" s="15" t="s">
        <v>13380</v>
      </c>
      <c r="O399" s="15">
        <v>4.0</v>
      </c>
      <c r="P399" s="15" t="s">
        <v>13351</v>
      </c>
      <c r="Q399" s="29">
        <f t="array" ref="Q399">SUMPRODUCT(--(IFERROR(XLOOKUP({"P1C1.1.1","P1C1.1.2","P1C1.1.3","P1C1.2.1","P1C1.5.1","P1C2.1.1","P1C2.1.4","P1C2.1.5","P1C2.5.1","P1C2.5.2","P1C2.5.3","P1C2.5.4","P1C2.5.5","P1C2.7.1","P1C2.7.2","P1C2.7.3","P1C2.8.1"}, '2_Capability_Map'!$C$2:$C$200, '2_Capability_Map'!$M$2:$M$200, "Active"), "Active")="Active"))</f>
        <v>17</v>
      </c>
      <c r="R399" s="29" t="str">
        <f t="shared" si="1"/>
        <v>Active</v>
      </c>
    </row>
    <row r="400" ht="79.5" customHeight="1">
      <c r="A400" s="14" t="s">
        <v>14962</v>
      </c>
      <c r="B400" s="14" t="s">
        <v>14904</v>
      </c>
      <c r="C400" s="14" t="s">
        <v>14905</v>
      </c>
      <c r="D400" s="14" t="s">
        <v>14935</v>
      </c>
      <c r="E400" s="14" t="s">
        <v>14936</v>
      </c>
      <c r="F400" s="14" t="s">
        <v>14908</v>
      </c>
      <c r="G400" s="14" t="s">
        <v>13392</v>
      </c>
      <c r="H400" s="14">
        <v>3.0</v>
      </c>
      <c r="I400" s="14" t="s">
        <v>1493</v>
      </c>
      <c r="J400" s="14" t="s">
        <v>14963</v>
      </c>
      <c r="K400" s="14" t="s">
        <v>14964</v>
      </c>
      <c r="L400" s="14" t="s">
        <v>13395</v>
      </c>
      <c r="M400" s="14">
        <v>14.0</v>
      </c>
      <c r="N400" s="14" t="s">
        <v>13380</v>
      </c>
      <c r="O400" s="14">
        <v>4.0</v>
      </c>
      <c r="P400" s="14" t="s">
        <v>13351</v>
      </c>
      <c r="Q400" s="29">
        <f t="array" ref="Q400">SUMPRODUCT(--(IFERROR(XLOOKUP({"P1C1.1.1","P1C1.1.2","P1C1.1.3","P1C1.2.1","P1C1.5.1","P1C2.1.1","P1C2.1.4","P1C2.1.5","P1C2.5.1","P1C2.5.2","P1C2.5.3","P1C2.5.4","P1C2.5.5","P1C2.8.1"}, '2_Capability_Map'!$C$2:$C$200, '2_Capability_Map'!$M$2:$M$200, "Active"), "Active")="Active"))</f>
        <v>14</v>
      </c>
      <c r="R400" s="29" t="str">
        <f t="shared" si="1"/>
        <v>Active</v>
      </c>
    </row>
    <row r="401" ht="79.5" customHeight="1">
      <c r="A401" s="15" t="s">
        <v>14965</v>
      </c>
      <c r="B401" s="15" t="s">
        <v>14904</v>
      </c>
      <c r="C401" s="15" t="s">
        <v>14905</v>
      </c>
      <c r="D401" s="15" t="s">
        <v>14935</v>
      </c>
      <c r="E401" s="15" t="s">
        <v>14936</v>
      </c>
      <c r="F401" s="15" t="s">
        <v>14908</v>
      </c>
      <c r="G401" s="15" t="s">
        <v>13392</v>
      </c>
      <c r="H401" s="15">
        <v>3.0</v>
      </c>
      <c r="I401" s="15" t="s">
        <v>1493</v>
      </c>
      <c r="J401" s="15" t="s">
        <v>14966</v>
      </c>
      <c r="K401" s="15" t="s">
        <v>14967</v>
      </c>
      <c r="L401" s="15" t="s">
        <v>13395</v>
      </c>
      <c r="M401" s="15">
        <v>14.0</v>
      </c>
      <c r="N401" s="15" t="s">
        <v>13380</v>
      </c>
      <c r="O401" s="15">
        <v>4.0</v>
      </c>
      <c r="P401" s="15" t="s">
        <v>13351</v>
      </c>
      <c r="Q401" s="29">
        <f t="array" ref="Q401">SUMPRODUCT(--(IFERROR(XLOOKUP({"P1C1.1.1","P1C1.1.2","P1C1.1.3","P1C1.2.1","P1C1.5.1","P1C2.1.1","P1C2.1.4","P1C2.1.5","P1C2.5.1","P1C2.5.2","P1C2.5.3","P1C2.5.4","P1C2.5.5","P1C2.8.1"}, '2_Capability_Map'!$C$2:$C$200, '2_Capability_Map'!$M$2:$M$200, "Active"), "Active")="Active"))</f>
        <v>14</v>
      </c>
      <c r="R401" s="29" t="str">
        <f t="shared" si="1"/>
        <v>Active</v>
      </c>
    </row>
    <row r="402" ht="79.5" customHeight="1">
      <c r="A402" s="14" t="s">
        <v>14968</v>
      </c>
      <c r="B402" s="14" t="s">
        <v>14904</v>
      </c>
      <c r="C402" s="14" t="s">
        <v>14905</v>
      </c>
      <c r="D402" s="14" t="s">
        <v>14969</v>
      </c>
      <c r="E402" s="14" t="s">
        <v>14970</v>
      </c>
      <c r="F402" s="14" t="s">
        <v>14908</v>
      </c>
      <c r="G402" s="14" t="s">
        <v>13392</v>
      </c>
      <c r="H402" s="14">
        <v>3.0</v>
      </c>
      <c r="I402" s="14" t="s">
        <v>1493</v>
      </c>
      <c r="J402" s="14" t="s">
        <v>14971</v>
      </c>
      <c r="K402" s="14" t="s">
        <v>14972</v>
      </c>
      <c r="L402" s="14" t="s">
        <v>13395</v>
      </c>
      <c r="M402" s="14">
        <v>14.0</v>
      </c>
      <c r="N402" s="14" t="s">
        <v>13380</v>
      </c>
      <c r="O402" s="14">
        <v>4.0</v>
      </c>
      <c r="P402" s="14" t="s">
        <v>13351</v>
      </c>
      <c r="Q402" s="29">
        <f t="array" ref="Q402">SUMPRODUCT(--(IFERROR(XLOOKUP({"P1C1.1.1","P1C1.1.2","P1C1.1.3","P1C1.2.1","P1C1.5.1","P1C2.1.1","P1C2.1.4","P1C2.1.5","P1C2.5.1","P1C2.5.2","P1C2.5.3","P1C2.5.4","P1C2.5.5","P1C2.8.1"}, '2_Capability_Map'!$C$2:$C$200, '2_Capability_Map'!$M$2:$M$200, "Active"), "Active")="Active"))</f>
        <v>14</v>
      </c>
      <c r="R402" s="29" t="str">
        <f t="shared" si="1"/>
        <v>Active</v>
      </c>
    </row>
    <row r="403" ht="79.5" customHeight="1">
      <c r="A403" s="15" t="s">
        <v>14973</v>
      </c>
      <c r="B403" s="15" t="s">
        <v>14904</v>
      </c>
      <c r="C403" s="15" t="s">
        <v>14905</v>
      </c>
      <c r="D403" s="15" t="s">
        <v>14969</v>
      </c>
      <c r="E403" s="15" t="s">
        <v>14970</v>
      </c>
      <c r="F403" s="15" t="s">
        <v>14908</v>
      </c>
      <c r="G403" s="15" t="s">
        <v>13392</v>
      </c>
      <c r="H403" s="15">
        <v>3.0</v>
      </c>
      <c r="I403" s="15" t="s">
        <v>1493</v>
      </c>
      <c r="J403" s="15" t="s">
        <v>14974</v>
      </c>
      <c r="K403" s="15" t="s">
        <v>14975</v>
      </c>
      <c r="L403" s="15" t="s">
        <v>13395</v>
      </c>
      <c r="M403" s="15">
        <v>14.0</v>
      </c>
      <c r="N403" s="15" t="s">
        <v>13380</v>
      </c>
      <c r="O403" s="15">
        <v>4.0</v>
      </c>
      <c r="P403" s="15" t="s">
        <v>13351</v>
      </c>
      <c r="Q403" s="29">
        <f t="array" ref="Q403">SUMPRODUCT(--(IFERROR(XLOOKUP({"P1C1.1.1","P1C1.1.2","P1C1.1.3","P1C1.2.1","P1C1.5.1","P1C2.1.1","P1C2.1.4","P1C2.1.5","P1C2.5.1","P1C2.5.2","P1C2.5.3","P1C2.5.4","P1C2.5.5","P1C2.8.1"}, '2_Capability_Map'!$C$2:$C$200, '2_Capability_Map'!$M$2:$M$200, "Active"), "Active")="Active"))</f>
        <v>14</v>
      </c>
      <c r="R403" s="29" t="str">
        <f t="shared" si="1"/>
        <v>Active</v>
      </c>
    </row>
    <row r="404" ht="79.5" customHeight="1">
      <c r="A404" s="14" t="s">
        <v>14976</v>
      </c>
      <c r="B404" s="14" t="s">
        <v>14904</v>
      </c>
      <c r="C404" s="14" t="s">
        <v>14905</v>
      </c>
      <c r="D404" s="14" t="s">
        <v>14969</v>
      </c>
      <c r="E404" s="14" t="s">
        <v>14970</v>
      </c>
      <c r="F404" s="14" t="s">
        <v>14908</v>
      </c>
      <c r="G404" s="14" t="s">
        <v>13392</v>
      </c>
      <c r="H404" s="14">
        <v>3.0</v>
      </c>
      <c r="I404" s="14" t="s">
        <v>1493</v>
      </c>
      <c r="J404" s="14" t="s">
        <v>14977</v>
      </c>
      <c r="K404" s="14" t="s">
        <v>14978</v>
      </c>
      <c r="L404" s="14" t="s">
        <v>13395</v>
      </c>
      <c r="M404" s="14">
        <v>14.0</v>
      </c>
      <c r="N404" s="14" t="s">
        <v>13380</v>
      </c>
      <c r="O404" s="14">
        <v>4.0</v>
      </c>
      <c r="P404" s="14" t="s">
        <v>13351</v>
      </c>
      <c r="Q404" s="29">
        <f t="array" ref="Q404">SUMPRODUCT(--(IFERROR(XLOOKUP({"P1C1.1.1","P1C1.1.2","P1C1.1.3","P1C1.2.1","P1C1.5.1","P1C2.1.1","P1C2.1.4","P1C2.1.5","P1C2.5.1","P1C2.5.2","P1C2.5.3","P1C2.5.4","P1C2.5.5","P1C2.8.1"}, '2_Capability_Map'!$C$2:$C$200, '2_Capability_Map'!$M$2:$M$200, "Active"), "Active")="Active"))</f>
        <v>14</v>
      </c>
      <c r="R404" s="29" t="str">
        <f t="shared" si="1"/>
        <v>Active</v>
      </c>
    </row>
    <row r="405" ht="79.5" customHeight="1">
      <c r="A405" s="15" t="s">
        <v>14979</v>
      </c>
      <c r="B405" s="15" t="s">
        <v>14904</v>
      </c>
      <c r="C405" s="15" t="s">
        <v>14905</v>
      </c>
      <c r="D405" s="15" t="s">
        <v>14969</v>
      </c>
      <c r="E405" s="15" t="s">
        <v>14970</v>
      </c>
      <c r="F405" s="15" t="s">
        <v>14908</v>
      </c>
      <c r="G405" s="15" t="s">
        <v>13392</v>
      </c>
      <c r="H405" s="15">
        <v>3.0</v>
      </c>
      <c r="I405" s="15" t="s">
        <v>1493</v>
      </c>
      <c r="J405" s="15" t="s">
        <v>14980</v>
      </c>
      <c r="K405" s="15" t="s">
        <v>14981</v>
      </c>
      <c r="L405" s="15" t="s">
        <v>13395</v>
      </c>
      <c r="M405" s="15">
        <v>14.0</v>
      </c>
      <c r="N405" s="15" t="s">
        <v>13380</v>
      </c>
      <c r="O405" s="15">
        <v>4.0</v>
      </c>
      <c r="P405" s="15" t="s">
        <v>13351</v>
      </c>
      <c r="Q405" s="29">
        <f t="array" ref="Q405">SUMPRODUCT(--(IFERROR(XLOOKUP({"P1C1.1.1","P1C1.1.2","P1C1.1.3","P1C1.2.1","P1C1.5.1","P1C2.1.1","P1C2.1.4","P1C2.1.5","P1C2.5.1","P1C2.5.2","P1C2.5.3","P1C2.5.4","P1C2.5.5","P1C2.8.1"}, '2_Capability_Map'!$C$2:$C$200, '2_Capability_Map'!$M$2:$M$200, "Active"), "Active")="Active"))</f>
        <v>14</v>
      </c>
      <c r="R405" s="29" t="str">
        <f t="shared" si="1"/>
        <v>Active</v>
      </c>
    </row>
    <row r="406" ht="79.5" customHeight="1">
      <c r="A406" s="14" t="s">
        <v>14982</v>
      </c>
      <c r="B406" s="14" t="s">
        <v>14904</v>
      </c>
      <c r="C406" s="14" t="s">
        <v>14905</v>
      </c>
      <c r="D406" s="14" t="s">
        <v>14969</v>
      </c>
      <c r="E406" s="14" t="s">
        <v>14970</v>
      </c>
      <c r="F406" s="14" t="s">
        <v>14908</v>
      </c>
      <c r="G406" s="14" t="s">
        <v>14940</v>
      </c>
      <c r="H406" s="14">
        <v>4.0</v>
      </c>
      <c r="I406" s="14" t="s">
        <v>1493</v>
      </c>
      <c r="J406" s="14" t="s">
        <v>14983</v>
      </c>
      <c r="K406" s="14" t="s">
        <v>14984</v>
      </c>
      <c r="L406" s="14" t="s">
        <v>14943</v>
      </c>
      <c r="M406" s="14">
        <v>17.0</v>
      </c>
      <c r="N406" s="14" t="s">
        <v>13380</v>
      </c>
      <c r="O406" s="14">
        <v>4.0</v>
      </c>
      <c r="P406" s="14" t="s">
        <v>13351</v>
      </c>
      <c r="Q406" s="29">
        <f t="array" ref="Q406">SUMPRODUCT(--(IFERROR(XLOOKUP({"P1C1.1.1","P1C1.1.2","P1C1.1.3","P1C1.2.1","P1C1.5.1","P1C2.1.1","P1C2.1.4","P1C2.1.5","P1C2.5.1","P1C2.5.2","P1C2.5.3","P1C2.5.4","P1C2.5.5","P1C2.7.1","P1C2.7.2","P1C2.7.3","P1C2.8.1"}, '2_Capability_Map'!$C$2:$C$200, '2_Capability_Map'!$M$2:$M$200, "Active"), "Active")="Active"))</f>
        <v>17</v>
      </c>
      <c r="R406" s="29" t="str">
        <f t="shared" si="1"/>
        <v>Active</v>
      </c>
    </row>
    <row r="407" ht="79.5" customHeight="1">
      <c r="A407" s="15" t="s">
        <v>14985</v>
      </c>
      <c r="B407" s="15" t="s">
        <v>14904</v>
      </c>
      <c r="C407" s="15" t="s">
        <v>14905</v>
      </c>
      <c r="D407" s="15" t="s">
        <v>14969</v>
      </c>
      <c r="E407" s="15" t="s">
        <v>14970</v>
      </c>
      <c r="F407" s="15" t="s">
        <v>14908</v>
      </c>
      <c r="G407" s="15" t="s">
        <v>13353</v>
      </c>
      <c r="H407" s="15">
        <v>2.0</v>
      </c>
      <c r="I407" s="15" t="s">
        <v>1493</v>
      </c>
      <c r="J407" s="15" t="s">
        <v>14986</v>
      </c>
      <c r="K407" s="15" t="s">
        <v>14987</v>
      </c>
      <c r="L407" s="15" t="s">
        <v>13356</v>
      </c>
      <c r="M407" s="15">
        <v>9.0</v>
      </c>
      <c r="N407" s="15" t="s">
        <v>13357</v>
      </c>
      <c r="O407" s="15">
        <v>3.0</v>
      </c>
      <c r="P407" s="15" t="s">
        <v>13351</v>
      </c>
      <c r="Q407" s="29">
        <f t="array" ref="Q407">SUMPRODUCT(--(IFERROR(XLOOKUP({"P1C1.1.1","P1C1.1.2","P1C1.1.3","P1C1.2.1","P1C1.5.1","P1C2.1.1","P1C2.1.4","P1C2.1.5","P1C2.8.1"}, '2_Capability_Map'!$C$2:$C$200, '2_Capability_Map'!$M$2:$M$200, "Active"), "Active")="Active"))</f>
        <v>9</v>
      </c>
      <c r="R407" s="29" t="str">
        <f t="shared" si="1"/>
        <v>Active</v>
      </c>
    </row>
    <row r="408" ht="79.5" customHeight="1">
      <c r="A408" s="14" t="s">
        <v>14988</v>
      </c>
      <c r="B408" s="14" t="s">
        <v>14904</v>
      </c>
      <c r="C408" s="14" t="s">
        <v>14905</v>
      </c>
      <c r="D408" s="14" t="s">
        <v>14969</v>
      </c>
      <c r="E408" s="14" t="s">
        <v>14970</v>
      </c>
      <c r="F408" s="14" t="s">
        <v>14908</v>
      </c>
      <c r="G408" s="14" t="s">
        <v>13402</v>
      </c>
      <c r="H408" s="14">
        <v>2.0</v>
      </c>
      <c r="I408" s="14" t="s">
        <v>1493</v>
      </c>
      <c r="J408" s="14" t="s">
        <v>14989</v>
      </c>
      <c r="K408" s="14" t="s">
        <v>14990</v>
      </c>
      <c r="L408" s="14" t="s">
        <v>13405</v>
      </c>
      <c r="M408" s="14">
        <v>10.0</v>
      </c>
      <c r="N408" s="14" t="s">
        <v>13365</v>
      </c>
      <c r="O408" s="14">
        <v>3.0</v>
      </c>
      <c r="P408" s="14" t="s">
        <v>13351</v>
      </c>
      <c r="Q408" s="29">
        <f t="array" ref="Q408">SUMPRODUCT(--(IFERROR(XLOOKUP({"P1C1.1.1","P1C1.1.2","P1C1.1.3","P1C1.2.1","P1C1.5.1","P1C2.5.1","P1C2.5.2","P1C2.5.3","P1C2.5.4","P1C2.5.5"}, '2_Capability_Map'!$C$2:$C$200, '2_Capability_Map'!$M$2:$M$200, "Active"), "Active")="Active"))</f>
        <v>10</v>
      </c>
      <c r="R408" s="29" t="str">
        <f t="shared" si="1"/>
        <v>Active</v>
      </c>
    </row>
    <row r="409" ht="79.5" customHeight="1">
      <c r="A409" s="15" t="s">
        <v>14991</v>
      </c>
      <c r="B409" s="15" t="s">
        <v>14904</v>
      </c>
      <c r="C409" s="15" t="s">
        <v>14905</v>
      </c>
      <c r="D409" s="15" t="s">
        <v>14969</v>
      </c>
      <c r="E409" s="15" t="s">
        <v>14970</v>
      </c>
      <c r="F409" s="15" t="s">
        <v>14908</v>
      </c>
      <c r="G409" s="15" t="s">
        <v>13392</v>
      </c>
      <c r="H409" s="15">
        <v>3.0</v>
      </c>
      <c r="I409" s="15" t="s">
        <v>1493</v>
      </c>
      <c r="J409" s="15" t="s">
        <v>14992</v>
      </c>
      <c r="K409" s="15" t="s">
        <v>14993</v>
      </c>
      <c r="L409" s="15" t="s">
        <v>13395</v>
      </c>
      <c r="M409" s="15">
        <v>14.0</v>
      </c>
      <c r="N409" s="15" t="s">
        <v>13380</v>
      </c>
      <c r="O409" s="15">
        <v>4.0</v>
      </c>
      <c r="P409" s="15" t="s">
        <v>13351</v>
      </c>
      <c r="Q409" s="29">
        <f t="array" ref="Q409">SUMPRODUCT(--(IFERROR(XLOOKUP({"P1C1.1.1","P1C1.1.2","P1C1.1.3","P1C1.2.1","P1C1.5.1","P1C2.1.1","P1C2.1.4","P1C2.1.5","P1C2.5.1","P1C2.5.2","P1C2.5.3","P1C2.5.4","P1C2.5.5","P1C2.8.1"}, '2_Capability_Map'!$C$2:$C$200, '2_Capability_Map'!$M$2:$M$200, "Active"), "Active")="Active"))</f>
        <v>14</v>
      </c>
      <c r="R409" s="29" t="str">
        <f t="shared" si="1"/>
        <v>Active</v>
      </c>
    </row>
    <row r="410" ht="79.5" customHeight="1">
      <c r="A410" s="14" t="s">
        <v>14994</v>
      </c>
      <c r="B410" s="14" t="s">
        <v>14904</v>
      </c>
      <c r="C410" s="14" t="s">
        <v>14905</v>
      </c>
      <c r="D410" s="14" t="s">
        <v>14969</v>
      </c>
      <c r="E410" s="14" t="s">
        <v>14970</v>
      </c>
      <c r="F410" s="14" t="s">
        <v>14908</v>
      </c>
      <c r="G410" s="14" t="s">
        <v>13353</v>
      </c>
      <c r="H410" s="14">
        <v>2.0</v>
      </c>
      <c r="I410" s="14" t="s">
        <v>1493</v>
      </c>
      <c r="J410" s="14" t="s">
        <v>14995</v>
      </c>
      <c r="K410" s="14" t="s">
        <v>14996</v>
      </c>
      <c r="L410" s="14" t="s">
        <v>13356</v>
      </c>
      <c r="M410" s="14">
        <v>9.0</v>
      </c>
      <c r="N410" s="14" t="s">
        <v>13357</v>
      </c>
      <c r="O410" s="14">
        <v>3.0</v>
      </c>
      <c r="P410" s="14" t="s">
        <v>13351</v>
      </c>
      <c r="Q410" s="29">
        <f t="array" ref="Q410">SUMPRODUCT(--(IFERROR(XLOOKUP({"P1C1.1.1","P1C1.1.2","P1C1.1.3","P1C1.2.1","P1C1.5.1","P1C2.1.1","P1C2.1.4","P1C2.1.5","P1C2.8.1"}, '2_Capability_Map'!$C$2:$C$200, '2_Capability_Map'!$M$2:$M$200, "Active"), "Active")="Active"))</f>
        <v>9</v>
      </c>
      <c r="R410" s="29" t="str">
        <f t="shared" si="1"/>
        <v>Active</v>
      </c>
    </row>
    <row r="411" ht="79.5" customHeight="1">
      <c r="A411" s="15" t="s">
        <v>14997</v>
      </c>
      <c r="B411" s="15" t="s">
        <v>14904</v>
      </c>
      <c r="C411" s="15" t="s">
        <v>14905</v>
      </c>
      <c r="D411" s="15" t="s">
        <v>14969</v>
      </c>
      <c r="E411" s="15" t="s">
        <v>14970</v>
      </c>
      <c r="F411" s="15" t="s">
        <v>14908</v>
      </c>
      <c r="G411" s="15" t="s">
        <v>14998</v>
      </c>
      <c r="H411" s="15">
        <v>4.0</v>
      </c>
      <c r="I411" s="15" t="s">
        <v>1493</v>
      </c>
      <c r="J411" s="15" t="s">
        <v>14999</v>
      </c>
      <c r="K411" s="15" t="s">
        <v>15000</v>
      </c>
      <c r="L411" s="15" t="s">
        <v>15001</v>
      </c>
      <c r="M411" s="15">
        <v>18.0</v>
      </c>
      <c r="N411" s="15" t="s">
        <v>13380</v>
      </c>
      <c r="O411" s="15">
        <v>4.0</v>
      </c>
      <c r="P411" s="15" t="s">
        <v>13351</v>
      </c>
      <c r="Q411" s="29">
        <f t="array" ref="Q411">SUMPRODUCT(--(IFERROR(XLOOKUP({"P1C1.1.1","P1C1.1.2","P1C1.1.3","P1C1.2.1","P1C1.5.1","P1C2.1.1","P1C2.1.4","P1C2.1.5","P1C2.5.1","P1C2.5.2","P1C2.5.3","P1C2.5.4","P1C2.5.5","P1C2.8.1","P1C3.1.1","P1C3.2.4","P1C3.3.1","P1C3.4.1"}, '2_Capability_Map'!$C$2:$C$200, '2_Capability_Map'!$M$2:$M$200, "Active"), "Active")="Active"))</f>
        <v>18</v>
      </c>
      <c r="R411" s="29" t="str">
        <f t="shared" si="1"/>
        <v>Active</v>
      </c>
    </row>
    <row r="412" ht="79.5" customHeight="1">
      <c r="A412" s="14" t="s">
        <v>15002</v>
      </c>
      <c r="B412" s="14" t="s">
        <v>14904</v>
      </c>
      <c r="C412" s="14" t="s">
        <v>14905</v>
      </c>
      <c r="D412" s="14" t="s">
        <v>14969</v>
      </c>
      <c r="E412" s="14" t="s">
        <v>14970</v>
      </c>
      <c r="F412" s="14" t="s">
        <v>14908</v>
      </c>
      <c r="G412" s="14" t="s">
        <v>13402</v>
      </c>
      <c r="H412" s="14">
        <v>2.0</v>
      </c>
      <c r="I412" s="14" t="s">
        <v>1493</v>
      </c>
      <c r="J412" s="14" t="s">
        <v>15003</v>
      </c>
      <c r="K412" s="14" t="s">
        <v>15004</v>
      </c>
      <c r="L412" s="14" t="s">
        <v>13405</v>
      </c>
      <c r="M412" s="14">
        <v>10.0</v>
      </c>
      <c r="N412" s="14" t="s">
        <v>13365</v>
      </c>
      <c r="O412" s="14">
        <v>3.0</v>
      </c>
      <c r="P412" s="14" t="s">
        <v>13351</v>
      </c>
      <c r="Q412" s="29">
        <f t="array" ref="Q412">SUMPRODUCT(--(IFERROR(XLOOKUP({"P1C1.1.1","P1C1.1.2","P1C1.1.3","P1C1.2.1","P1C1.5.1","P1C2.5.1","P1C2.5.2","P1C2.5.3","P1C2.5.4","P1C2.5.5"}, '2_Capability_Map'!$C$2:$C$200, '2_Capability_Map'!$M$2:$M$200, "Active"), "Active")="Active"))</f>
        <v>10</v>
      </c>
      <c r="R412" s="29" t="str">
        <f t="shared" si="1"/>
        <v>Active</v>
      </c>
    </row>
    <row r="413" ht="79.5" customHeight="1">
      <c r="A413" s="15" t="s">
        <v>15005</v>
      </c>
      <c r="B413" s="15" t="s">
        <v>14904</v>
      </c>
      <c r="C413" s="15" t="s">
        <v>14905</v>
      </c>
      <c r="D413" s="15" t="s">
        <v>15006</v>
      </c>
      <c r="E413" s="15" t="s">
        <v>15007</v>
      </c>
      <c r="F413" s="15" t="s">
        <v>14908</v>
      </c>
      <c r="G413" s="15" t="s">
        <v>13392</v>
      </c>
      <c r="H413" s="15">
        <v>3.0</v>
      </c>
      <c r="I413" s="15" t="s">
        <v>1493</v>
      </c>
      <c r="J413" s="15" t="s">
        <v>15008</v>
      </c>
      <c r="K413" s="15" t="s">
        <v>15009</v>
      </c>
      <c r="L413" s="15" t="s">
        <v>13395</v>
      </c>
      <c r="M413" s="15">
        <v>14.0</v>
      </c>
      <c r="N413" s="15" t="s">
        <v>13380</v>
      </c>
      <c r="O413" s="15">
        <v>4.0</v>
      </c>
      <c r="P413" s="15" t="s">
        <v>13351</v>
      </c>
      <c r="Q413" s="29">
        <f t="array" ref="Q413">SUMPRODUCT(--(IFERROR(XLOOKUP({"P1C1.1.1","P1C1.1.2","P1C1.1.3","P1C1.2.1","P1C1.5.1","P1C2.1.1","P1C2.1.4","P1C2.1.5","P1C2.5.1","P1C2.5.2","P1C2.5.3","P1C2.5.4","P1C2.5.5","P1C2.8.1"}, '2_Capability_Map'!$C$2:$C$200, '2_Capability_Map'!$M$2:$M$200, "Active"), "Active")="Active"))</f>
        <v>14</v>
      </c>
      <c r="R413" s="29" t="str">
        <f t="shared" si="1"/>
        <v>Active</v>
      </c>
    </row>
    <row r="414" ht="79.5" customHeight="1">
      <c r="A414" s="14" t="s">
        <v>15010</v>
      </c>
      <c r="B414" s="14" t="s">
        <v>14904</v>
      </c>
      <c r="C414" s="14" t="s">
        <v>14905</v>
      </c>
      <c r="D414" s="14" t="s">
        <v>15006</v>
      </c>
      <c r="E414" s="14" t="s">
        <v>15007</v>
      </c>
      <c r="F414" s="14" t="s">
        <v>14908</v>
      </c>
      <c r="G414" s="14" t="s">
        <v>15011</v>
      </c>
      <c r="H414" s="14">
        <v>4.0</v>
      </c>
      <c r="I414" s="14" t="s">
        <v>1493</v>
      </c>
      <c r="J414" s="14" t="s">
        <v>15012</v>
      </c>
      <c r="K414" s="14" t="s">
        <v>15013</v>
      </c>
      <c r="L414" s="14" t="s">
        <v>15014</v>
      </c>
      <c r="M414" s="14">
        <v>19.0</v>
      </c>
      <c r="N414" s="14" t="s">
        <v>14256</v>
      </c>
      <c r="O414" s="14">
        <v>5.0</v>
      </c>
      <c r="P414" s="14" t="s">
        <v>13351</v>
      </c>
      <c r="Q414" s="29">
        <f t="array" ref="Q414">SUMPRODUCT(--(IFERROR(XLOOKUP({"P1C1.1.1","P1C1.1.2","P1C1.1.3","P1C1.2.1","P1C1.5.1","P1C2.1.1","P1C2.1.4","P1C2.1.5","P1C2.5.1","P1C2.5.2","P1C2.5.3","P1C2.5.4","P1C2.5.5","P1C2.8.1","P1C4.1.1","P1C4.4.1","P1C4.5.1","P1C4.6.1","P1C4.8.5"}, '2_Capability_Map'!$C$2:$C$200, '2_Capability_Map'!$M$2:$M$200, "Active"), "Active")="Active"))</f>
        <v>19</v>
      </c>
      <c r="R414" s="29" t="str">
        <f t="shared" si="1"/>
        <v>Active</v>
      </c>
    </row>
    <row r="415" ht="79.5" customHeight="1">
      <c r="A415" s="15" t="s">
        <v>15015</v>
      </c>
      <c r="B415" s="15" t="s">
        <v>14904</v>
      </c>
      <c r="C415" s="15" t="s">
        <v>14905</v>
      </c>
      <c r="D415" s="15" t="s">
        <v>15006</v>
      </c>
      <c r="E415" s="15" t="s">
        <v>15007</v>
      </c>
      <c r="F415" s="15" t="s">
        <v>14908</v>
      </c>
      <c r="G415" s="15" t="s">
        <v>13361</v>
      </c>
      <c r="H415" s="15">
        <v>2.0</v>
      </c>
      <c r="I415" s="15" t="s">
        <v>1493</v>
      </c>
      <c r="J415" s="15" t="s">
        <v>15016</v>
      </c>
      <c r="K415" s="15" t="s">
        <v>15017</v>
      </c>
      <c r="L415" s="15" t="s">
        <v>13364</v>
      </c>
      <c r="M415" s="15">
        <v>8.0</v>
      </c>
      <c r="N415" s="15" t="s">
        <v>13365</v>
      </c>
      <c r="O415" s="15">
        <v>3.0</v>
      </c>
      <c r="P415" s="15" t="s">
        <v>13351</v>
      </c>
      <c r="Q415" s="29">
        <f t="array" ref="Q415">SUMPRODUCT(--(IFERROR(XLOOKUP({"P1C1.1.1","P1C1.1.2","P1C1.1.3","P1C1.2.1","P1C1.5.1","P1C2.7.1","P1C2.7.2","P1C2.7.3"}, '2_Capability_Map'!$C$2:$C$200, '2_Capability_Map'!$M$2:$M$200, "Active"), "Active")="Active"))</f>
        <v>8</v>
      </c>
      <c r="R415" s="29" t="str">
        <f t="shared" si="1"/>
        <v>Active</v>
      </c>
    </row>
    <row r="416" ht="79.5" customHeight="1">
      <c r="A416" s="14" t="s">
        <v>15018</v>
      </c>
      <c r="B416" s="14" t="s">
        <v>14904</v>
      </c>
      <c r="C416" s="14" t="s">
        <v>14905</v>
      </c>
      <c r="D416" s="14" t="s">
        <v>15006</v>
      </c>
      <c r="E416" s="14" t="s">
        <v>15007</v>
      </c>
      <c r="F416" s="14" t="s">
        <v>14908</v>
      </c>
      <c r="G416" s="14" t="s">
        <v>13415</v>
      </c>
      <c r="H416" s="14">
        <v>2.0</v>
      </c>
      <c r="I416" s="14" t="s">
        <v>1493</v>
      </c>
      <c r="J416" s="14" t="s">
        <v>15019</v>
      </c>
      <c r="K416" s="14" t="s">
        <v>15020</v>
      </c>
      <c r="L416" s="14" t="s">
        <v>13418</v>
      </c>
      <c r="M416" s="14">
        <v>10.0</v>
      </c>
      <c r="N416" s="14" t="s">
        <v>13419</v>
      </c>
      <c r="O416" s="14">
        <v>3.0</v>
      </c>
      <c r="P416" s="14" t="s">
        <v>13351</v>
      </c>
      <c r="Q416" s="29">
        <f t="array" ref="Q416">SUMPRODUCT(--(IFERROR(XLOOKUP({"P1C1.1.1","P1C1.1.2","P1C1.1.3","P1C1.2.1","P1C1.5.1","P1C4.1.1","P1C4.4.1","P1C4.5.1","P1C4.6.1","P1C4.8.5"}, '2_Capability_Map'!$C$2:$C$200, '2_Capability_Map'!$M$2:$M$200, "Active"), "Active")="Active"))</f>
        <v>10</v>
      </c>
      <c r="R416" s="29" t="str">
        <f t="shared" si="1"/>
        <v>Active</v>
      </c>
    </row>
    <row r="417" ht="79.5" customHeight="1">
      <c r="A417" s="15" t="s">
        <v>15021</v>
      </c>
      <c r="B417" s="15" t="s">
        <v>14904</v>
      </c>
      <c r="C417" s="15" t="s">
        <v>14905</v>
      </c>
      <c r="D417" s="15" t="s">
        <v>15006</v>
      </c>
      <c r="E417" s="15" t="s">
        <v>15007</v>
      </c>
      <c r="F417" s="15" t="s">
        <v>14908</v>
      </c>
      <c r="G417" s="15" t="s">
        <v>15022</v>
      </c>
      <c r="H417" s="15">
        <v>3.0</v>
      </c>
      <c r="I417" s="15" t="s">
        <v>1493</v>
      </c>
      <c r="J417" s="15" t="s">
        <v>15023</v>
      </c>
      <c r="K417" s="15" t="s">
        <v>15024</v>
      </c>
      <c r="L417" s="15" t="s">
        <v>15025</v>
      </c>
      <c r="M417" s="15">
        <v>15.0</v>
      </c>
      <c r="N417" s="15" t="s">
        <v>13852</v>
      </c>
      <c r="O417" s="15">
        <v>4.0</v>
      </c>
      <c r="P417" s="15" t="s">
        <v>13351</v>
      </c>
      <c r="Q417" s="29">
        <f t="array" ref="Q417">SUMPRODUCT(--(IFERROR(XLOOKUP({"P1C1.1.1","P1C1.1.2","P1C1.1.3","P1C1.2.1","P1C1.5.1","P1C2.5.1","P1C2.5.2","P1C2.5.3","P1C2.5.4","P1C2.5.5","P1C4.1.1","P1C4.4.1","P1C4.5.1","P1C4.6.1","P1C4.8.5"}, '2_Capability_Map'!$C$2:$C$200, '2_Capability_Map'!$M$2:$M$200, "Active"), "Active")="Active"))</f>
        <v>15</v>
      </c>
      <c r="R417" s="29" t="str">
        <f t="shared" si="1"/>
        <v>Active</v>
      </c>
    </row>
    <row r="418" ht="79.5" customHeight="1">
      <c r="A418" s="14" t="s">
        <v>15026</v>
      </c>
      <c r="B418" s="14" t="s">
        <v>14904</v>
      </c>
      <c r="C418" s="14" t="s">
        <v>14905</v>
      </c>
      <c r="D418" s="14" t="s">
        <v>15006</v>
      </c>
      <c r="E418" s="14" t="s">
        <v>15007</v>
      </c>
      <c r="F418" s="14" t="s">
        <v>14908</v>
      </c>
      <c r="G418" s="14" t="s">
        <v>13353</v>
      </c>
      <c r="H418" s="14">
        <v>2.0</v>
      </c>
      <c r="I418" s="14" t="s">
        <v>1493</v>
      </c>
      <c r="J418" s="14" t="s">
        <v>15027</v>
      </c>
      <c r="K418" s="14" t="s">
        <v>15028</v>
      </c>
      <c r="L418" s="14" t="s">
        <v>13356</v>
      </c>
      <c r="M418" s="14">
        <v>9.0</v>
      </c>
      <c r="N418" s="14" t="s">
        <v>13357</v>
      </c>
      <c r="O418" s="14">
        <v>3.0</v>
      </c>
      <c r="P418" s="14" t="s">
        <v>13351</v>
      </c>
      <c r="Q418" s="29">
        <f t="array" ref="Q418">SUMPRODUCT(--(IFERROR(XLOOKUP({"P1C1.1.1","P1C1.1.2","P1C1.1.3","P1C1.2.1","P1C1.5.1","P1C2.1.1","P1C2.1.4","P1C2.1.5","P1C2.8.1"}, '2_Capability_Map'!$C$2:$C$200, '2_Capability_Map'!$M$2:$M$200, "Active"), "Active")="Active"))</f>
        <v>9</v>
      </c>
      <c r="R418" s="29" t="str">
        <f t="shared" si="1"/>
        <v>Active</v>
      </c>
    </row>
    <row r="419" ht="79.5" customHeight="1">
      <c r="A419" s="15" t="s">
        <v>15029</v>
      </c>
      <c r="B419" s="15" t="s">
        <v>14904</v>
      </c>
      <c r="C419" s="15" t="s">
        <v>14905</v>
      </c>
      <c r="D419" s="15" t="s">
        <v>15030</v>
      </c>
      <c r="E419" s="15" t="s">
        <v>15031</v>
      </c>
      <c r="F419" s="15" t="s">
        <v>14908</v>
      </c>
      <c r="G419" s="15" t="s">
        <v>15011</v>
      </c>
      <c r="H419" s="15">
        <v>4.0</v>
      </c>
      <c r="I419" s="15" t="s">
        <v>1493</v>
      </c>
      <c r="J419" s="15" t="s">
        <v>15032</v>
      </c>
      <c r="K419" s="15" t="s">
        <v>15033</v>
      </c>
      <c r="L419" s="15" t="s">
        <v>15014</v>
      </c>
      <c r="M419" s="15">
        <v>19.0</v>
      </c>
      <c r="N419" s="15" t="s">
        <v>14256</v>
      </c>
      <c r="O419" s="15">
        <v>5.0</v>
      </c>
      <c r="P419" s="15" t="s">
        <v>13351</v>
      </c>
      <c r="Q419" s="29">
        <f t="array" ref="Q419">SUMPRODUCT(--(IFERROR(XLOOKUP({"P1C1.1.1","P1C1.1.2","P1C1.1.3","P1C1.2.1","P1C1.5.1","P1C2.1.1","P1C2.1.4","P1C2.1.5","P1C2.5.1","P1C2.5.2","P1C2.5.3","P1C2.5.4","P1C2.5.5","P1C2.8.1","P1C4.1.1","P1C4.4.1","P1C4.5.1","P1C4.6.1","P1C4.8.5"}, '2_Capability_Map'!$C$2:$C$200, '2_Capability_Map'!$M$2:$M$200, "Active"), "Active")="Active"))</f>
        <v>19</v>
      </c>
      <c r="R419" s="29" t="str">
        <f t="shared" si="1"/>
        <v>Active</v>
      </c>
    </row>
    <row r="420" ht="79.5" customHeight="1">
      <c r="A420" s="14" t="s">
        <v>15034</v>
      </c>
      <c r="B420" s="14" t="s">
        <v>14904</v>
      </c>
      <c r="C420" s="14" t="s">
        <v>14905</v>
      </c>
      <c r="D420" s="14" t="s">
        <v>15030</v>
      </c>
      <c r="E420" s="14" t="s">
        <v>15031</v>
      </c>
      <c r="F420" s="14" t="s">
        <v>14908</v>
      </c>
      <c r="G420" s="14" t="s">
        <v>13848</v>
      </c>
      <c r="H420" s="14">
        <v>3.0</v>
      </c>
      <c r="I420" s="14" t="s">
        <v>1493</v>
      </c>
      <c r="J420" s="14" t="s">
        <v>15035</v>
      </c>
      <c r="K420" s="14" t="s">
        <v>15036</v>
      </c>
      <c r="L420" s="14" t="s">
        <v>13851</v>
      </c>
      <c r="M420" s="14">
        <v>13.0</v>
      </c>
      <c r="N420" s="14" t="s">
        <v>13852</v>
      </c>
      <c r="O420" s="14">
        <v>4.0</v>
      </c>
      <c r="P420" s="14" t="s">
        <v>13351</v>
      </c>
      <c r="Q420" s="29">
        <f t="array" ref="Q420">SUMPRODUCT(--(IFERROR(XLOOKUP({"P1C1.1.1","P1C1.1.2","P1C1.1.3","P1C1.2.1","P1C1.5.1","P1C2.7.1","P1C2.7.2","P1C2.7.3","P1C4.1.1","P1C4.4.1","P1C4.5.1","P1C4.6.1","P1C4.8.5"}, '2_Capability_Map'!$C$2:$C$200, '2_Capability_Map'!$M$2:$M$200, "Active"), "Active")="Active"))</f>
        <v>13</v>
      </c>
      <c r="R420" s="29" t="str">
        <f t="shared" si="1"/>
        <v>Active</v>
      </c>
    </row>
    <row r="421" ht="79.5" customHeight="1">
      <c r="A421" s="15" t="s">
        <v>15037</v>
      </c>
      <c r="B421" s="15" t="s">
        <v>14904</v>
      </c>
      <c r="C421" s="15" t="s">
        <v>14905</v>
      </c>
      <c r="D421" s="15" t="s">
        <v>15030</v>
      </c>
      <c r="E421" s="15" t="s">
        <v>15031</v>
      </c>
      <c r="F421" s="15" t="s">
        <v>14908</v>
      </c>
      <c r="G421" s="15" t="s">
        <v>13848</v>
      </c>
      <c r="H421" s="15">
        <v>3.0</v>
      </c>
      <c r="I421" s="15" t="s">
        <v>1493</v>
      </c>
      <c r="J421" s="15" t="s">
        <v>15038</v>
      </c>
      <c r="K421" s="15" t="s">
        <v>15039</v>
      </c>
      <c r="L421" s="15" t="s">
        <v>13851</v>
      </c>
      <c r="M421" s="15">
        <v>13.0</v>
      </c>
      <c r="N421" s="15" t="s">
        <v>13852</v>
      </c>
      <c r="O421" s="15">
        <v>4.0</v>
      </c>
      <c r="P421" s="15" t="s">
        <v>13351</v>
      </c>
      <c r="Q421" s="29">
        <f t="array" ref="Q421">SUMPRODUCT(--(IFERROR(XLOOKUP({"P1C1.1.1","P1C1.1.2","P1C1.1.3","P1C1.2.1","P1C1.5.1","P1C2.7.1","P1C2.7.2","P1C2.7.3","P1C4.1.1","P1C4.4.1","P1C4.5.1","P1C4.6.1","P1C4.8.5"}, '2_Capability_Map'!$C$2:$C$200, '2_Capability_Map'!$M$2:$M$200, "Active"), "Active")="Active"))</f>
        <v>13</v>
      </c>
      <c r="R421" s="29" t="str">
        <f t="shared" si="1"/>
        <v>Active</v>
      </c>
    </row>
    <row r="422" ht="79.5" customHeight="1">
      <c r="A422" s="14" t="s">
        <v>15040</v>
      </c>
      <c r="B422" s="14" t="s">
        <v>14904</v>
      </c>
      <c r="C422" s="14" t="s">
        <v>14905</v>
      </c>
      <c r="D422" s="14" t="s">
        <v>15030</v>
      </c>
      <c r="E422" s="14" t="s">
        <v>15031</v>
      </c>
      <c r="F422" s="14" t="s">
        <v>14908</v>
      </c>
      <c r="G422" s="14" t="s">
        <v>15011</v>
      </c>
      <c r="H422" s="14">
        <v>4.0</v>
      </c>
      <c r="I422" s="14" t="s">
        <v>1493</v>
      </c>
      <c r="J422" s="14" t="s">
        <v>15041</v>
      </c>
      <c r="K422" s="14" t="s">
        <v>15042</v>
      </c>
      <c r="L422" s="14" t="s">
        <v>15014</v>
      </c>
      <c r="M422" s="14">
        <v>19.0</v>
      </c>
      <c r="N422" s="14" t="s">
        <v>14256</v>
      </c>
      <c r="O422" s="14">
        <v>5.0</v>
      </c>
      <c r="P422" s="14" t="s">
        <v>13351</v>
      </c>
      <c r="Q422" s="29">
        <f t="array" ref="Q422">SUMPRODUCT(--(IFERROR(XLOOKUP({"P1C1.1.1","P1C1.1.2","P1C1.1.3","P1C1.2.1","P1C1.5.1","P1C2.1.1","P1C2.1.4","P1C2.1.5","P1C2.5.1","P1C2.5.2","P1C2.5.3","P1C2.5.4","P1C2.5.5","P1C2.8.1","P1C4.1.1","P1C4.4.1","P1C4.5.1","P1C4.6.1","P1C4.8.5"}, '2_Capability_Map'!$C$2:$C$200, '2_Capability_Map'!$M$2:$M$200, "Active"), "Active")="Active"))</f>
        <v>19</v>
      </c>
      <c r="R422" s="29" t="str">
        <f t="shared" si="1"/>
        <v>Active</v>
      </c>
    </row>
    <row r="423" ht="79.5" customHeight="1">
      <c r="A423" s="15" t="s">
        <v>15043</v>
      </c>
      <c r="B423" s="15" t="s">
        <v>14904</v>
      </c>
      <c r="C423" s="15" t="s">
        <v>14905</v>
      </c>
      <c r="D423" s="15" t="s">
        <v>15030</v>
      </c>
      <c r="E423" s="15" t="s">
        <v>15031</v>
      </c>
      <c r="F423" s="15" t="s">
        <v>14908</v>
      </c>
      <c r="G423" s="15" t="s">
        <v>13848</v>
      </c>
      <c r="H423" s="15">
        <v>3.0</v>
      </c>
      <c r="I423" s="15" t="s">
        <v>1493</v>
      </c>
      <c r="J423" s="15" t="s">
        <v>15044</v>
      </c>
      <c r="K423" s="15" t="s">
        <v>15045</v>
      </c>
      <c r="L423" s="15" t="s">
        <v>13851</v>
      </c>
      <c r="M423" s="15">
        <v>13.0</v>
      </c>
      <c r="N423" s="15" t="s">
        <v>13852</v>
      </c>
      <c r="O423" s="15">
        <v>4.0</v>
      </c>
      <c r="P423" s="15" t="s">
        <v>13351</v>
      </c>
      <c r="Q423" s="29">
        <f t="array" ref="Q423">SUMPRODUCT(--(IFERROR(XLOOKUP({"P1C1.1.1","P1C1.1.2","P1C1.1.3","P1C1.2.1","P1C1.5.1","P1C2.7.1","P1C2.7.2","P1C2.7.3","P1C4.1.1","P1C4.4.1","P1C4.5.1","P1C4.6.1","P1C4.8.5"}, '2_Capability_Map'!$C$2:$C$200, '2_Capability_Map'!$M$2:$M$200, "Active"), "Active")="Active"))</f>
        <v>13</v>
      </c>
      <c r="R423" s="29" t="str">
        <f t="shared" si="1"/>
        <v>Active</v>
      </c>
    </row>
    <row r="424" ht="79.5" customHeight="1">
      <c r="A424" s="14" t="s">
        <v>15046</v>
      </c>
      <c r="B424" s="14" t="s">
        <v>14904</v>
      </c>
      <c r="C424" s="14" t="s">
        <v>14905</v>
      </c>
      <c r="D424" s="14" t="s">
        <v>15030</v>
      </c>
      <c r="E424" s="14" t="s">
        <v>15031</v>
      </c>
      <c r="F424" s="14" t="s">
        <v>14908</v>
      </c>
      <c r="G424" s="14" t="s">
        <v>13415</v>
      </c>
      <c r="H424" s="14">
        <v>2.0</v>
      </c>
      <c r="I424" s="14" t="s">
        <v>1493</v>
      </c>
      <c r="J424" s="14" t="s">
        <v>15047</v>
      </c>
      <c r="K424" s="14" t="s">
        <v>15048</v>
      </c>
      <c r="L424" s="14" t="s">
        <v>13418</v>
      </c>
      <c r="M424" s="14">
        <v>10.0</v>
      </c>
      <c r="N424" s="14" t="s">
        <v>13419</v>
      </c>
      <c r="O424" s="14">
        <v>3.0</v>
      </c>
      <c r="P424" s="14" t="s">
        <v>13351</v>
      </c>
      <c r="Q424" s="29">
        <f t="array" ref="Q424">SUMPRODUCT(--(IFERROR(XLOOKUP({"P1C1.1.1","P1C1.1.2","P1C1.1.3","P1C1.2.1","P1C1.5.1","P1C4.1.1","P1C4.4.1","P1C4.5.1","P1C4.6.1","P1C4.8.5"}, '2_Capability_Map'!$C$2:$C$200, '2_Capability_Map'!$M$2:$M$200, "Active"), "Active")="Active"))</f>
        <v>10</v>
      </c>
      <c r="R424" s="29" t="str">
        <f t="shared" si="1"/>
        <v>Active</v>
      </c>
    </row>
    <row r="425" ht="79.5" customHeight="1">
      <c r="A425" s="15" t="s">
        <v>15049</v>
      </c>
      <c r="B425" s="15" t="s">
        <v>14904</v>
      </c>
      <c r="C425" s="15" t="s">
        <v>14905</v>
      </c>
      <c r="D425" s="15" t="s">
        <v>15030</v>
      </c>
      <c r="E425" s="15" t="s">
        <v>15031</v>
      </c>
      <c r="F425" s="15" t="s">
        <v>14908</v>
      </c>
      <c r="G425" s="15" t="s">
        <v>15011</v>
      </c>
      <c r="H425" s="15">
        <v>4.0</v>
      </c>
      <c r="I425" s="15" t="s">
        <v>1493</v>
      </c>
      <c r="J425" s="15" t="s">
        <v>15050</v>
      </c>
      <c r="K425" s="15" t="s">
        <v>15051</v>
      </c>
      <c r="L425" s="15" t="s">
        <v>15014</v>
      </c>
      <c r="M425" s="15">
        <v>19.0</v>
      </c>
      <c r="N425" s="15" t="s">
        <v>14256</v>
      </c>
      <c r="O425" s="15">
        <v>5.0</v>
      </c>
      <c r="P425" s="15" t="s">
        <v>13351</v>
      </c>
      <c r="Q425" s="29">
        <f t="array" ref="Q425">SUMPRODUCT(--(IFERROR(XLOOKUP({"P1C1.1.1","P1C1.1.2","P1C1.1.3","P1C1.2.1","P1C1.5.1","P1C2.1.1","P1C2.1.4","P1C2.1.5","P1C2.5.1","P1C2.5.2","P1C2.5.3","P1C2.5.4","P1C2.5.5","P1C2.8.1","P1C4.1.1","P1C4.4.1","P1C4.5.1","P1C4.6.1","P1C4.8.5"}, '2_Capability_Map'!$C$2:$C$200, '2_Capability_Map'!$M$2:$M$200, "Active"), "Active")="Active"))</f>
        <v>19</v>
      </c>
      <c r="R425" s="29" t="str">
        <f t="shared" si="1"/>
        <v>Active</v>
      </c>
    </row>
    <row r="426" ht="79.5" customHeight="1">
      <c r="A426" s="14" t="s">
        <v>15052</v>
      </c>
      <c r="B426" s="14" t="s">
        <v>14904</v>
      </c>
      <c r="C426" s="14" t="s">
        <v>14905</v>
      </c>
      <c r="D426" s="14" t="s">
        <v>15030</v>
      </c>
      <c r="E426" s="14" t="s">
        <v>15031</v>
      </c>
      <c r="F426" s="14" t="s">
        <v>14908</v>
      </c>
      <c r="G426" s="14" t="s">
        <v>15011</v>
      </c>
      <c r="H426" s="14">
        <v>4.0</v>
      </c>
      <c r="I426" s="14" t="s">
        <v>1493</v>
      </c>
      <c r="J426" s="14" t="s">
        <v>15053</v>
      </c>
      <c r="K426" s="14" t="s">
        <v>15054</v>
      </c>
      <c r="L426" s="14" t="s">
        <v>15014</v>
      </c>
      <c r="M426" s="14">
        <v>19.0</v>
      </c>
      <c r="N426" s="14" t="s">
        <v>14256</v>
      </c>
      <c r="O426" s="14">
        <v>5.0</v>
      </c>
      <c r="P426" s="14" t="s">
        <v>13351</v>
      </c>
      <c r="Q426" s="29">
        <f t="array" ref="Q426">SUMPRODUCT(--(IFERROR(XLOOKUP({"P1C1.1.1","P1C1.1.2","P1C1.1.3","P1C1.2.1","P1C1.5.1","P1C2.1.1","P1C2.1.4","P1C2.1.5","P1C2.5.1","P1C2.5.2","P1C2.5.3","P1C2.5.4","P1C2.5.5","P1C2.8.1","P1C4.1.1","P1C4.4.1","P1C4.5.1","P1C4.6.1","P1C4.8.5"}, '2_Capability_Map'!$C$2:$C$200, '2_Capability_Map'!$M$2:$M$200, "Active"), "Active")="Active"))</f>
        <v>19</v>
      </c>
      <c r="R426" s="29" t="str">
        <f t="shared" si="1"/>
        <v>Active</v>
      </c>
    </row>
    <row r="427" ht="79.5" customHeight="1">
      <c r="A427" s="15" t="s">
        <v>15055</v>
      </c>
      <c r="B427" s="15" t="s">
        <v>14904</v>
      </c>
      <c r="C427" s="15" t="s">
        <v>14905</v>
      </c>
      <c r="D427" s="15" t="s">
        <v>15030</v>
      </c>
      <c r="E427" s="15" t="s">
        <v>15031</v>
      </c>
      <c r="F427" s="15" t="s">
        <v>14908</v>
      </c>
      <c r="G427" s="15" t="s">
        <v>15022</v>
      </c>
      <c r="H427" s="15">
        <v>3.0</v>
      </c>
      <c r="I427" s="15" t="s">
        <v>1493</v>
      </c>
      <c r="J427" s="15" t="s">
        <v>15056</v>
      </c>
      <c r="K427" s="15" t="s">
        <v>15057</v>
      </c>
      <c r="L427" s="15" t="s">
        <v>15025</v>
      </c>
      <c r="M427" s="15">
        <v>15.0</v>
      </c>
      <c r="N427" s="15" t="s">
        <v>13852</v>
      </c>
      <c r="O427" s="15">
        <v>4.0</v>
      </c>
      <c r="P427" s="15" t="s">
        <v>13351</v>
      </c>
      <c r="Q427" s="29">
        <f t="array" ref="Q427">SUMPRODUCT(--(IFERROR(XLOOKUP({"P1C1.1.1","P1C1.1.2","P1C1.1.3","P1C1.2.1","P1C1.5.1","P1C2.5.1","P1C2.5.2","P1C2.5.3","P1C2.5.4","P1C2.5.5","P1C4.1.1","P1C4.4.1","P1C4.5.1","P1C4.6.1","P1C4.8.5"}, '2_Capability_Map'!$C$2:$C$200, '2_Capability_Map'!$M$2:$M$200, "Active"), "Active")="Active"))</f>
        <v>15</v>
      </c>
      <c r="R427" s="29" t="str">
        <f t="shared" si="1"/>
        <v>Active</v>
      </c>
    </row>
    <row r="428" ht="79.5" customHeight="1">
      <c r="A428" s="14" t="s">
        <v>15058</v>
      </c>
      <c r="B428" s="14" t="s">
        <v>14904</v>
      </c>
      <c r="C428" s="14" t="s">
        <v>14905</v>
      </c>
      <c r="D428" s="14" t="s">
        <v>15030</v>
      </c>
      <c r="E428" s="14" t="s">
        <v>15031</v>
      </c>
      <c r="F428" s="14" t="s">
        <v>14908</v>
      </c>
      <c r="G428" s="14" t="s">
        <v>15022</v>
      </c>
      <c r="H428" s="14">
        <v>3.0</v>
      </c>
      <c r="I428" s="14" t="s">
        <v>1493</v>
      </c>
      <c r="J428" s="14" t="s">
        <v>15059</v>
      </c>
      <c r="K428" s="14" t="s">
        <v>15060</v>
      </c>
      <c r="L428" s="14" t="s">
        <v>15025</v>
      </c>
      <c r="M428" s="14">
        <v>15.0</v>
      </c>
      <c r="N428" s="14" t="s">
        <v>13852</v>
      </c>
      <c r="O428" s="14">
        <v>4.0</v>
      </c>
      <c r="P428" s="14" t="s">
        <v>13351</v>
      </c>
      <c r="Q428" s="29">
        <f t="array" ref="Q428">SUMPRODUCT(--(IFERROR(XLOOKUP({"P1C1.1.1","P1C1.1.2","P1C1.1.3","P1C1.2.1","P1C1.5.1","P1C2.5.1","P1C2.5.2","P1C2.5.3","P1C2.5.4","P1C2.5.5","P1C4.1.1","P1C4.4.1","P1C4.5.1","P1C4.6.1","P1C4.8.5"}, '2_Capability_Map'!$C$2:$C$200, '2_Capability_Map'!$M$2:$M$200, "Active"), "Active")="Active"))</f>
        <v>15</v>
      </c>
      <c r="R428" s="29" t="str">
        <f t="shared" si="1"/>
        <v>Active</v>
      </c>
    </row>
    <row r="429" ht="79.5" customHeight="1">
      <c r="A429" s="15" t="s">
        <v>15061</v>
      </c>
      <c r="B429" s="15" t="s">
        <v>14904</v>
      </c>
      <c r="C429" s="15" t="s">
        <v>14905</v>
      </c>
      <c r="D429" s="15" t="s">
        <v>15062</v>
      </c>
      <c r="E429" s="15" t="s">
        <v>15063</v>
      </c>
      <c r="F429" s="15" t="s">
        <v>14908</v>
      </c>
      <c r="G429" s="15" t="s">
        <v>15064</v>
      </c>
      <c r="H429" s="15">
        <v>3.0</v>
      </c>
      <c r="I429" s="15" t="s">
        <v>1493</v>
      </c>
      <c r="J429" s="15" t="s">
        <v>15065</v>
      </c>
      <c r="K429" s="15" t="s">
        <v>15066</v>
      </c>
      <c r="L429" s="15" t="s">
        <v>15067</v>
      </c>
      <c r="M429" s="15">
        <v>13.0</v>
      </c>
      <c r="N429" s="15" t="s">
        <v>13419</v>
      </c>
      <c r="O429" s="15">
        <v>3.0</v>
      </c>
      <c r="P429" s="15" t="s">
        <v>13351</v>
      </c>
      <c r="Q429" s="29">
        <f t="array" ref="Q429">SUMPRODUCT(--(IFERROR(XLOOKUP({"P1C1.1.1","P1C1.1.2","P1C1.1.3","P1C1.2.1","P1C1.5.1","P1C1.6.1","P1C1.6.2","P1C1.6.5","P1C4.1.1","P1C4.4.1","P1C4.5.1","P1C4.6.1","P1C4.8.5"}, '2_Capability_Map'!$C$2:$C$200, '2_Capability_Map'!$M$2:$M$200, "Active"), "Active")="Active"))</f>
        <v>13</v>
      </c>
      <c r="R429" s="29" t="str">
        <f t="shared" si="1"/>
        <v>Active</v>
      </c>
    </row>
    <row r="430" ht="79.5" customHeight="1">
      <c r="A430" s="14" t="s">
        <v>15068</v>
      </c>
      <c r="B430" s="14" t="s">
        <v>14904</v>
      </c>
      <c r="C430" s="14" t="s">
        <v>14905</v>
      </c>
      <c r="D430" s="14" t="s">
        <v>15062</v>
      </c>
      <c r="E430" s="14" t="s">
        <v>15063</v>
      </c>
      <c r="F430" s="14" t="s">
        <v>14908</v>
      </c>
      <c r="G430" s="14" t="s">
        <v>15069</v>
      </c>
      <c r="H430" s="14">
        <v>4.0</v>
      </c>
      <c r="I430" s="14" t="s">
        <v>1493</v>
      </c>
      <c r="J430" s="14" t="s">
        <v>15070</v>
      </c>
      <c r="K430" s="14" t="s">
        <v>15071</v>
      </c>
      <c r="L430" s="14" t="s">
        <v>15072</v>
      </c>
      <c r="M430" s="14">
        <v>17.0</v>
      </c>
      <c r="N430" s="14" t="s">
        <v>14008</v>
      </c>
      <c r="O430" s="14">
        <v>4.0</v>
      </c>
      <c r="P430" s="14" t="s">
        <v>13351</v>
      </c>
      <c r="Q430" s="29">
        <f t="array" ref="Q430">SUMPRODUCT(--(IFERROR(XLOOKUP({"P1C1.1.1","P1C1.1.2","P1C1.1.3","P1C1.2.1","P1C1.5.1","P1C1.6.1","P1C1.6.2","P1C1.6.5","P1C2.1.1","P1C2.1.4","P1C2.1.5","P1C2.8.1","P1C4.1.1","P1C4.4.1","P1C4.5.1","P1C4.6.1","P1C4.8.5"}, '2_Capability_Map'!$C$2:$C$200, '2_Capability_Map'!$M$2:$M$200, "Active"), "Active")="Active"))</f>
        <v>17</v>
      </c>
      <c r="R430" s="29" t="str">
        <f t="shared" si="1"/>
        <v>Active</v>
      </c>
    </row>
    <row r="431" ht="79.5" customHeight="1">
      <c r="A431" s="15" t="s">
        <v>15073</v>
      </c>
      <c r="B431" s="15" t="s">
        <v>14904</v>
      </c>
      <c r="C431" s="15" t="s">
        <v>14905</v>
      </c>
      <c r="D431" s="15" t="s">
        <v>15062</v>
      </c>
      <c r="E431" s="15" t="s">
        <v>15063</v>
      </c>
      <c r="F431" s="15" t="s">
        <v>14908</v>
      </c>
      <c r="G431" s="15" t="s">
        <v>15074</v>
      </c>
      <c r="H431" s="15">
        <v>4.0</v>
      </c>
      <c r="I431" s="15" t="s">
        <v>1493</v>
      </c>
      <c r="J431" s="15" t="s">
        <v>15075</v>
      </c>
      <c r="K431" s="15" t="s">
        <v>15076</v>
      </c>
      <c r="L431" s="15" t="s">
        <v>15077</v>
      </c>
      <c r="M431" s="15">
        <v>16.0</v>
      </c>
      <c r="N431" s="15" t="s">
        <v>13852</v>
      </c>
      <c r="O431" s="15">
        <v>4.0</v>
      </c>
      <c r="P431" s="15" t="s">
        <v>13351</v>
      </c>
      <c r="Q431" s="29">
        <f t="array" ref="Q431">SUMPRODUCT(--(IFERROR(XLOOKUP({"P1C1.1.1","P1C1.1.2","P1C1.1.3","P1C1.2.1","P1C1.5.1","P1C1.6.1","P1C1.6.2","P1C1.6.5","P1C2.7.1","P1C2.7.2","P1C2.7.3","P1C4.1.1","P1C4.4.1","P1C4.5.1","P1C4.6.1","P1C4.8.5"}, '2_Capability_Map'!$C$2:$C$200, '2_Capability_Map'!$M$2:$M$200, "Active"), "Active")="Active"))</f>
        <v>16</v>
      </c>
      <c r="R431" s="29" t="str">
        <f t="shared" si="1"/>
        <v>Active</v>
      </c>
    </row>
    <row r="432" ht="79.5" customHeight="1">
      <c r="A432" s="14" t="s">
        <v>15078</v>
      </c>
      <c r="B432" s="14" t="s">
        <v>14904</v>
      </c>
      <c r="C432" s="14" t="s">
        <v>14905</v>
      </c>
      <c r="D432" s="14" t="s">
        <v>15062</v>
      </c>
      <c r="E432" s="14" t="s">
        <v>15063</v>
      </c>
      <c r="F432" s="14" t="s">
        <v>14908</v>
      </c>
      <c r="G432" s="14" t="s">
        <v>15064</v>
      </c>
      <c r="H432" s="14">
        <v>3.0</v>
      </c>
      <c r="I432" s="14" t="s">
        <v>1493</v>
      </c>
      <c r="J432" s="14" t="s">
        <v>15079</v>
      </c>
      <c r="K432" s="14" t="s">
        <v>15080</v>
      </c>
      <c r="L432" s="14" t="s">
        <v>15067</v>
      </c>
      <c r="M432" s="14">
        <v>13.0</v>
      </c>
      <c r="N432" s="14" t="s">
        <v>13419</v>
      </c>
      <c r="O432" s="14">
        <v>3.0</v>
      </c>
      <c r="P432" s="14" t="s">
        <v>13351</v>
      </c>
      <c r="Q432" s="29">
        <f t="array" ref="Q432">SUMPRODUCT(--(IFERROR(XLOOKUP({"P1C1.1.1","P1C1.1.2","P1C1.1.3","P1C1.2.1","P1C1.5.1","P1C1.6.1","P1C1.6.2","P1C1.6.5","P1C4.1.1","P1C4.4.1","P1C4.5.1","P1C4.6.1","P1C4.8.5"}, '2_Capability_Map'!$C$2:$C$200, '2_Capability_Map'!$M$2:$M$200, "Active"), "Active")="Active"))</f>
        <v>13</v>
      </c>
      <c r="R432" s="29" t="str">
        <f t="shared" si="1"/>
        <v>Active</v>
      </c>
    </row>
    <row r="433" ht="79.5" customHeight="1">
      <c r="A433" s="15" t="s">
        <v>15081</v>
      </c>
      <c r="B433" s="15" t="s">
        <v>14904</v>
      </c>
      <c r="C433" s="15" t="s">
        <v>14905</v>
      </c>
      <c r="D433" s="15" t="s">
        <v>15062</v>
      </c>
      <c r="E433" s="15" t="s">
        <v>15063</v>
      </c>
      <c r="F433" s="15" t="s">
        <v>14908</v>
      </c>
      <c r="G433" s="15" t="s">
        <v>15064</v>
      </c>
      <c r="H433" s="15">
        <v>3.0</v>
      </c>
      <c r="I433" s="15" t="s">
        <v>1493</v>
      </c>
      <c r="J433" s="15" t="s">
        <v>15082</v>
      </c>
      <c r="K433" s="15" t="s">
        <v>15083</v>
      </c>
      <c r="L433" s="15" t="s">
        <v>15067</v>
      </c>
      <c r="M433" s="15">
        <v>13.0</v>
      </c>
      <c r="N433" s="15" t="s">
        <v>13419</v>
      </c>
      <c r="O433" s="15">
        <v>3.0</v>
      </c>
      <c r="P433" s="15" t="s">
        <v>13351</v>
      </c>
      <c r="Q433" s="29">
        <f t="array" ref="Q433">SUMPRODUCT(--(IFERROR(XLOOKUP({"P1C1.1.1","P1C1.1.2","P1C1.1.3","P1C1.2.1","P1C1.5.1","P1C1.6.1","P1C1.6.2","P1C1.6.5","P1C4.1.1","P1C4.4.1","P1C4.5.1","P1C4.6.1","P1C4.8.5"}, '2_Capability_Map'!$C$2:$C$200, '2_Capability_Map'!$M$2:$M$200, "Active"), "Active")="Active"))</f>
        <v>13</v>
      </c>
      <c r="R433" s="29" t="str">
        <f t="shared" si="1"/>
        <v>Active</v>
      </c>
    </row>
    <row r="434" ht="79.5" customHeight="1">
      <c r="A434" s="14" t="s">
        <v>15084</v>
      </c>
      <c r="B434" s="14" t="s">
        <v>14904</v>
      </c>
      <c r="C434" s="14" t="s">
        <v>14905</v>
      </c>
      <c r="D434" s="14" t="s">
        <v>15062</v>
      </c>
      <c r="E434" s="14" t="s">
        <v>15063</v>
      </c>
      <c r="F434" s="14" t="s">
        <v>14908</v>
      </c>
      <c r="G434" s="14" t="s">
        <v>15064</v>
      </c>
      <c r="H434" s="14">
        <v>3.0</v>
      </c>
      <c r="I434" s="14" t="s">
        <v>1493</v>
      </c>
      <c r="J434" s="14" t="s">
        <v>15085</v>
      </c>
      <c r="K434" s="14" t="s">
        <v>15086</v>
      </c>
      <c r="L434" s="14" t="s">
        <v>15067</v>
      </c>
      <c r="M434" s="14">
        <v>13.0</v>
      </c>
      <c r="N434" s="14" t="s">
        <v>13419</v>
      </c>
      <c r="O434" s="14">
        <v>3.0</v>
      </c>
      <c r="P434" s="14" t="s">
        <v>13351</v>
      </c>
      <c r="Q434" s="29">
        <f t="array" ref="Q434">SUMPRODUCT(--(IFERROR(XLOOKUP({"P1C1.1.1","P1C1.1.2","P1C1.1.3","P1C1.2.1","P1C1.5.1","P1C1.6.1","P1C1.6.2","P1C1.6.5","P1C4.1.1","P1C4.4.1","P1C4.5.1","P1C4.6.1","P1C4.8.5"}, '2_Capability_Map'!$C$2:$C$200, '2_Capability_Map'!$M$2:$M$200, "Active"), "Active")="Active"))</f>
        <v>13</v>
      </c>
      <c r="R434" s="29" t="str">
        <f t="shared" si="1"/>
        <v>Active</v>
      </c>
    </row>
    <row r="435" ht="79.5" customHeight="1">
      <c r="A435" s="15" t="s">
        <v>15087</v>
      </c>
      <c r="B435" s="15" t="s">
        <v>14904</v>
      </c>
      <c r="C435" s="15" t="s">
        <v>14905</v>
      </c>
      <c r="D435" s="15" t="s">
        <v>15062</v>
      </c>
      <c r="E435" s="15" t="s">
        <v>15063</v>
      </c>
      <c r="F435" s="15" t="s">
        <v>14908</v>
      </c>
      <c r="G435" s="15" t="s">
        <v>15064</v>
      </c>
      <c r="H435" s="15">
        <v>3.0</v>
      </c>
      <c r="I435" s="15" t="s">
        <v>1493</v>
      </c>
      <c r="J435" s="15" t="s">
        <v>15088</v>
      </c>
      <c r="K435" s="15" t="s">
        <v>15089</v>
      </c>
      <c r="L435" s="15" t="s">
        <v>15067</v>
      </c>
      <c r="M435" s="15">
        <v>13.0</v>
      </c>
      <c r="N435" s="15" t="s">
        <v>13419</v>
      </c>
      <c r="O435" s="15">
        <v>3.0</v>
      </c>
      <c r="P435" s="15" t="s">
        <v>13351</v>
      </c>
      <c r="Q435" s="29">
        <f t="array" ref="Q435">SUMPRODUCT(--(IFERROR(XLOOKUP({"P1C1.1.1","P1C1.1.2","P1C1.1.3","P1C1.2.1","P1C1.5.1","P1C1.6.1","P1C1.6.2","P1C1.6.5","P1C4.1.1","P1C4.4.1","P1C4.5.1","P1C4.6.1","P1C4.8.5"}, '2_Capability_Map'!$C$2:$C$200, '2_Capability_Map'!$M$2:$M$200, "Active"), "Active")="Active"))</f>
        <v>13</v>
      </c>
      <c r="R435" s="29" t="str">
        <f t="shared" si="1"/>
        <v>Active</v>
      </c>
    </row>
    <row r="436" ht="79.5" customHeight="1">
      <c r="A436" s="14" t="s">
        <v>15090</v>
      </c>
      <c r="B436" s="14" t="s">
        <v>14904</v>
      </c>
      <c r="C436" s="14" t="s">
        <v>14905</v>
      </c>
      <c r="D436" s="14" t="s">
        <v>15062</v>
      </c>
      <c r="E436" s="14" t="s">
        <v>15063</v>
      </c>
      <c r="F436" s="14" t="s">
        <v>14908</v>
      </c>
      <c r="G436" s="14" t="s">
        <v>15064</v>
      </c>
      <c r="H436" s="14">
        <v>3.0</v>
      </c>
      <c r="I436" s="14" t="s">
        <v>1493</v>
      </c>
      <c r="J436" s="14" t="s">
        <v>15091</v>
      </c>
      <c r="K436" s="14" t="s">
        <v>15092</v>
      </c>
      <c r="L436" s="14" t="s">
        <v>15067</v>
      </c>
      <c r="M436" s="14">
        <v>13.0</v>
      </c>
      <c r="N436" s="14" t="s">
        <v>13419</v>
      </c>
      <c r="O436" s="14">
        <v>3.0</v>
      </c>
      <c r="P436" s="14" t="s">
        <v>13351</v>
      </c>
      <c r="Q436" s="29">
        <f t="array" ref="Q436">SUMPRODUCT(--(IFERROR(XLOOKUP({"P1C1.1.1","P1C1.1.2","P1C1.1.3","P1C1.2.1","P1C1.5.1","P1C1.6.1","P1C1.6.2","P1C1.6.5","P1C4.1.1","P1C4.4.1","P1C4.5.1","P1C4.6.1","P1C4.8.5"}, '2_Capability_Map'!$C$2:$C$200, '2_Capability_Map'!$M$2:$M$200, "Active"), "Active")="Active"))</f>
        <v>13</v>
      </c>
      <c r="R436" s="29" t="str">
        <f t="shared" si="1"/>
        <v>Active</v>
      </c>
    </row>
    <row r="437" ht="79.5" customHeight="1">
      <c r="A437" s="15" t="s">
        <v>15093</v>
      </c>
      <c r="B437" s="15" t="s">
        <v>14904</v>
      </c>
      <c r="C437" s="15" t="s">
        <v>14905</v>
      </c>
      <c r="D437" s="15" t="s">
        <v>15062</v>
      </c>
      <c r="E437" s="15" t="s">
        <v>15063</v>
      </c>
      <c r="F437" s="15" t="s">
        <v>14908</v>
      </c>
      <c r="G437" s="15" t="s">
        <v>15064</v>
      </c>
      <c r="H437" s="15">
        <v>3.0</v>
      </c>
      <c r="I437" s="15" t="s">
        <v>1493</v>
      </c>
      <c r="J437" s="15" t="s">
        <v>15094</v>
      </c>
      <c r="K437" s="15" t="s">
        <v>15095</v>
      </c>
      <c r="L437" s="15" t="s">
        <v>15067</v>
      </c>
      <c r="M437" s="15">
        <v>13.0</v>
      </c>
      <c r="N437" s="15" t="s">
        <v>13419</v>
      </c>
      <c r="O437" s="15">
        <v>3.0</v>
      </c>
      <c r="P437" s="15" t="s">
        <v>13351</v>
      </c>
      <c r="Q437" s="29">
        <f t="array" ref="Q437">SUMPRODUCT(--(IFERROR(XLOOKUP({"P1C1.1.1","P1C1.1.2","P1C1.1.3","P1C1.2.1","P1C1.5.1","P1C1.6.1","P1C1.6.2","P1C1.6.5","P1C4.1.1","P1C4.4.1","P1C4.5.1","P1C4.6.1","P1C4.8.5"}, '2_Capability_Map'!$C$2:$C$200, '2_Capability_Map'!$M$2:$M$200, "Active"), "Active")="Active"))</f>
        <v>13</v>
      </c>
      <c r="R437" s="29" t="str">
        <f t="shared" si="1"/>
        <v>Active</v>
      </c>
    </row>
    <row r="438" ht="79.5" customHeight="1">
      <c r="A438" s="14" t="s">
        <v>15096</v>
      </c>
      <c r="B438" s="14" t="s">
        <v>14904</v>
      </c>
      <c r="C438" s="14" t="s">
        <v>14905</v>
      </c>
      <c r="D438" s="14" t="s">
        <v>15097</v>
      </c>
      <c r="E438" s="14" t="s">
        <v>15098</v>
      </c>
      <c r="F438" s="14" t="s">
        <v>14908</v>
      </c>
      <c r="G438" s="14" t="s">
        <v>13353</v>
      </c>
      <c r="H438" s="14">
        <v>2.0</v>
      </c>
      <c r="I438" s="14" t="s">
        <v>1493</v>
      </c>
      <c r="J438" s="14" t="s">
        <v>15099</v>
      </c>
      <c r="K438" s="14" t="s">
        <v>15100</v>
      </c>
      <c r="L438" s="14" t="s">
        <v>13356</v>
      </c>
      <c r="M438" s="14">
        <v>9.0</v>
      </c>
      <c r="N438" s="14" t="s">
        <v>13357</v>
      </c>
      <c r="O438" s="14">
        <v>3.0</v>
      </c>
      <c r="P438" s="14" t="s">
        <v>13351</v>
      </c>
      <c r="Q438" s="29">
        <f t="array" ref="Q438">SUMPRODUCT(--(IFERROR(XLOOKUP({"P1C1.1.1","P1C1.1.2","P1C1.1.3","P1C1.2.1","P1C1.5.1","P1C2.1.1","P1C2.1.4","P1C2.1.5","P1C2.8.1"}, '2_Capability_Map'!$C$2:$C$200, '2_Capability_Map'!$M$2:$M$200, "Active"), "Active")="Active"))</f>
        <v>9</v>
      </c>
      <c r="R438" s="29" t="str">
        <f t="shared" si="1"/>
        <v>Active</v>
      </c>
    </row>
    <row r="439" ht="79.5" customHeight="1">
      <c r="A439" s="15" t="s">
        <v>15101</v>
      </c>
      <c r="B439" s="15" t="s">
        <v>14904</v>
      </c>
      <c r="C439" s="15" t="s">
        <v>14905</v>
      </c>
      <c r="D439" s="15" t="s">
        <v>15097</v>
      </c>
      <c r="E439" s="15" t="s">
        <v>15098</v>
      </c>
      <c r="F439" s="15" t="s">
        <v>14908</v>
      </c>
      <c r="G439" s="15" t="s">
        <v>13415</v>
      </c>
      <c r="H439" s="15">
        <v>2.0</v>
      </c>
      <c r="I439" s="15" t="s">
        <v>1493</v>
      </c>
      <c r="J439" s="15" t="s">
        <v>15102</v>
      </c>
      <c r="K439" s="15" t="s">
        <v>15103</v>
      </c>
      <c r="L439" s="15" t="s">
        <v>13418</v>
      </c>
      <c r="M439" s="15">
        <v>10.0</v>
      </c>
      <c r="N439" s="15" t="s">
        <v>13419</v>
      </c>
      <c r="O439" s="15">
        <v>3.0</v>
      </c>
      <c r="P439" s="15" t="s">
        <v>13351</v>
      </c>
      <c r="Q439" s="29">
        <f t="array" ref="Q439">SUMPRODUCT(--(IFERROR(XLOOKUP({"P1C1.1.1","P1C1.1.2","P1C1.1.3","P1C1.2.1","P1C1.5.1","P1C4.1.1","P1C4.4.1","P1C4.5.1","P1C4.6.1","P1C4.8.5"}, '2_Capability_Map'!$C$2:$C$200, '2_Capability_Map'!$M$2:$M$200, "Active"), "Active")="Active"))</f>
        <v>10</v>
      </c>
      <c r="R439" s="29" t="str">
        <f t="shared" si="1"/>
        <v>Active</v>
      </c>
    </row>
    <row r="440" ht="79.5" customHeight="1">
      <c r="A440" s="14" t="s">
        <v>15104</v>
      </c>
      <c r="B440" s="14" t="s">
        <v>14904</v>
      </c>
      <c r="C440" s="14" t="s">
        <v>14905</v>
      </c>
      <c r="D440" s="14" t="s">
        <v>15097</v>
      </c>
      <c r="E440" s="14" t="s">
        <v>15098</v>
      </c>
      <c r="F440" s="14" t="s">
        <v>14908</v>
      </c>
      <c r="G440" s="14" t="s">
        <v>13415</v>
      </c>
      <c r="H440" s="14">
        <v>2.0</v>
      </c>
      <c r="I440" s="14" t="s">
        <v>1493</v>
      </c>
      <c r="J440" s="14" t="s">
        <v>15105</v>
      </c>
      <c r="K440" s="14" t="s">
        <v>15106</v>
      </c>
      <c r="L440" s="14" t="s">
        <v>13418</v>
      </c>
      <c r="M440" s="14">
        <v>10.0</v>
      </c>
      <c r="N440" s="14" t="s">
        <v>13419</v>
      </c>
      <c r="O440" s="14">
        <v>3.0</v>
      </c>
      <c r="P440" s="14" t="s">
        <v>13351</v>
      </c>
      <c r="Q440" s="29">
        <f t="array" ref="Q440">SUMPRODUCT(--(IFERROR(XLOOKUP({"P1C1.1.1","P1C1.1.2","P1C1.1.3","P1C1.2.1","P1C1.5.1","P1C4.1.1","P1C4.4.1","P1C4.5.1","P1C4.6.1","P1C4.8.5"}, '2_Capability_Map'!$C$2:$C$200, '2_Capability_Map'!$M$2:$M$200, "Active"), "Active")="Active"))</f>
        <v>10</v>
      </c>
      <c r="R440" s="29" t="str">
        <f t="shared" si="1"/>
        <v>Active</v>
      </c>
    </row>
    <row r="441" ht="79.5" customHeight="1">
      <c r="A441" s="15" t="s">
        <v>15107</v>
      </c>
      <c r="B441" s="15" t="s">
        <v>14904</v>
      </c>
      <c r="C441" s="15" t="s">
        <v>14905</v>
      </c>
      <c r="D441" s="15" t="s">
        <v>15097</v>
      </c>
      <c r="E441" s="15" t="s">
        <v>15098</v>
      </c>
      <c r="F441" s="15" t="s">
        <v>14908</v>
      </c>
      <c r="G441" s="15" t="s">
        <v>14004</v>
      </c>
      <c r="H441" s="15">
        <v>3.0</v>
      </c>
      <c r="I441" s="15" t="s">
        <v>1493</v>
      </c>
      <c r="J441" s="15" t="s">
        <v>15108</v>
      </c>
      <c r="K441" s="15" t="s">
        <v>15109</v>
      </c>
      <c r="L441" s="15" t="s">
        <v>14007</v>
      </c>
      <c r="M441" s="15">
        <v>14.0</v>
      </c>
      <c r="N441" s="15" t="s">
        <v>14008</v>
      </c>
      <c r="O441" s="15">
        <v>4.0</v>
      </c>
      <c r="P441" s="15" t="s">
        <v>13351</v>
      </c>
      <c r="Q441" s="29">
        <f t="array" ref="Q441">SUMPRODUCT(--(IFERROR(XLOOKUP({"P1C1.1.1","P1C1.1.2","P1C1.1.3","P1C1.2.1","P1C1.5.1","P1C2.1.1","P1C2.1.4","P1C2.1.5","P1C2.8.1","P1C4.1.1","P1C4.4.1","P1C4.5.1","P1C4.6.1","P1C4.8.5"}, '2_Capability_Map'!$C$2:$C$200, '2_Capability_Map'!$M$2:$M$200, "Active"), "Active")="Active"))</f>
        <v>14</v>
      </c>
      <c r="R441" s="29" t="str">
        <f t="shared" si="1"/>
        <v>Active</v>
      </c>
    </row>
    <row r="442" ht="79.5" customHeight="1">
      <c r="A442" s="14" t="s">
        <v>15110</v>
      </c>
      <c r="B442" s="14" t="s">
        <v>14904</v>
      </c>
      <c r="C442" s="14" t="s">
        <v>14905</v>
      </c>
      <c r="D442" s="14" t="s">
        <v>15097</v>
      </c>
      <c r="E442" s="14" t="s">
        <v>15098</v>
      </c>
      <c r="F442" s="14" t="s">
        <v>14908</v>
      </c>
      <c r="G442" s="14" t="s">
        <v>13353</v>
      </c>
      <c r="H442" s="14">
        <v>2.0</v>
      </c>
      <c r="I442" s="14" t="s">
        <v>1493</v>
      </c>
      <c r="J442" s="14" t="s">
        <v>15111</v>
      </c>
      <c r="K442" s="14" t="s">
        <v>15112</v>
      </c>
      <c r="L442" s="14" t="s">
        <v>13356</v>
      </c>
      <c r="M442" s="14">
        <v>9.0</v>
      </c>
      <c r="N442" s="14" t="s">
        <v>13357</v>
      </c>
      <c r="O442" s="14">
        <v>3.0</v>
      </c>
      <c r="P442" s="14" t="s">
        <v>13351</v>
      </c>
      <c r="Q442" s="29">
        <f t="array" ref="Q442">SUMPRODUCT(--(IFERROR(XLOOKUP({"P1C1.1.1","P1C1.1.2","P1C1.1.3","P1C1.2.1","P1C1.5.1","P1C2.1.1","P1C2.1.4","P1C2.1.5","P1C2.8.1"}, '2_Capability_Map'!$C$2:$C$200, '2_Capability_Map'!$M$2:$M$200, "Active"), "Active")="Active"))</f>
        <v>9</v>
      </c>
      <c r="R442" s="29" t="str">
        <f t="shared" si="1"/>
        <v>Active</v>
      </c>
    </row>
    <row r="443" ht="79.5" customHeight="1">
      <c r="A443" s="15" t="s">
        <v>15113</v>
      </c>
      <c r="B443" s="15" t="s">
        <v>14904</v>
      </c>
      <c r="C443" s="15" t="s">
        <v>14905</v>
      </c>
      <c r="D443" s="15" t="s">
        <v>15114</v>
      </c>
      <c r="E443" s="15" t="s">
        <v>15115</v>
      </c>
      <c r="F443" s="15" t="s">
        <v>14908</v>
      </c>
      <c r="G443" s="15" t="s">
        <v>15116</v>
      </c>
      <c r="H443" s="15">
        <v>5.0</v>
      </c>
      <c r="I443" s="15" t="s">
        <v>1493</v>
      </c>
      <c r="J443" s="15" t="s">
        <v>15117</v>
      </c>
      <c r="K443" s="15" t="s">
        <v>15118</v>
      </c>
      <c r="L443" s="15" t="s">
        <v>15119</v>
      </c>
      <c r="M443" s="15">
        <v>21.0</v>
      </c>
      <c r="N443" s="15" t="s">
        <v>14256</v>
      </c>
      <c r="O443" s="15">
        <v>5.0</v>
      </c>
      <c r="P443" s="15" t="s">
        <v>13351</v>
      </c>
      <c r="Q443" s="29">
        <f t="array" ref="Q443">SUMPRODUCT(--(IFERROR(XLOOKUP({"P1C1.1.1","P1C1.1.2","P1C1.1.3","P1C1.2.1","P1C1.5.1","P1C2.1.1","P1C2.1.4","P1C2.1.5","P1C2.7.1","P1C2.7.2","P1C2.7.3","P1C2.8.1","P1C3.1.1","P1C3.2.4","P1C3.3.1","P1C3.4.1","P1C4.1.1","P1C4.4.1","P1C4.5.1","P1C4.6.1","P1C4.8.5"}, '2_Capability_Map'!$C$2:$C$200, '2_Capability_Map'!$M$2:$M$200, "Active"), "Active")="Active"))</f>
        <v>21</v>
      </c>
      <c r="R443" s="29" t="str">
        <f t="shared" si="1"/>
        <v>Active</v>
      </c>
    </row>
    <row r="444" ht="79.5" customHeight="1">
      <c r="A444" s="14" t="s">
        <v>15120</v>
      </c>
      <c r="B444" s="14" t="s">
        <v>14904</v>
      </c>
      <c r="C444" s="14" t="s">
        <v>14905</v>
      </c>
      <c r="D444" s="14" t="s">
        <v>15114</v>
      </c>
      <c r="E444" s="14" t="s">
        <v>15115</v>
      </c>
      <c r="F444" s="14" t="s">
        <v>14908</v>
      </c>
      <c r="G444" s="14" t="s">
        <v>14004</v>
      </c>
      <c r="H444" s="14">
        <v>3.0</v>
      </c>
      <c r="I444" s="14" t="s">
        <v>1493</v>
      </c>
      <c r="J444" s="14" t="s">
        <v>15121</v>
      </c>
      <c r="K444" s="14" t="s">
        <v>15122</v>
      </c>
      <c r="L444" s="14" t="s">
        <v>14007</v>
      </c>
      <c r="M444" s="14">
        <v>14.0</v>
      </c>
      <c r="N444" s="14" t="s">
        <v>14008</v>
      </c>
      <c r="O444" s="14">
        <v>4.0</v>
      </c>
      <c r="P444" s="14" t="s">
        <v>13351</v>
      </c>
      <c r="Q444" s="29">
        <f t="array" ref="Q444">SUMPRODUCT(--(IFERROR(XLOOKUP({"P1C1.1.1","P1C1.1.2","P1C1.1.3","P1C1.2.1","P1C1.5.1","P1C2.1.1","P1C2.1.4","P1C2.1.5","P1C2.8.1","P1C4.1.1","P1C4.4.1","P1C4.5.1","P1C4.6.1","P1C4.8.5"}, '2_Capability_Map'!$C$2:$C$200, '2_Capability_Map'!$M$2:$M$200, "Active"), "Active")="Active"))</f>
        <v>14</v>
      </c>
      <c r="R444" s="29" t="str">
        <f t="shared" si="1"/>
        <v>Active</v>
      </c>
    </row>
    <row r="445" ht="79.5" customHeight="1">
      <c r="A445" s="15" t="s">
        <v>15123</v>
      </c>
      <c r="B445" s="15" t="s">
        <v>14904</v>
      </c>
      <c r="C445" s="15" t="s">
        <v>14905</v>
      </c>
      <c r="D445" s="15" t="s">
        <v>15114</v>
      </c>
      <c r="E445" s="15" t="s">
        <v>15115</v>
      </c>
      <c r="F445" s="15" t="s">
        <v>14908</v>
      </c>
      <c r="G445" s="15" t="s">
        <v>14252</v>
      </c>
      <c r="H445" s="15">
        <v>4.0</v>
      </c>
      <c r="I445" s="15" t="s">
        <v>1493</v>
      </c>
      <c r="J445" s="15" t="s">
        <v>15124</v>
      </c>
      <c r="K445" s="15" t="s">
        <v>15125</v>
      </c>
      <c r="L445" s="15" t="s">
        <v>14255</v>
      </c>
      <c r="M445" s="15">
        <v>17.0</v>
      </c>
      <c r="N445" s="15" t="s">
        <v>14256</v>
      </c>
      <c r="O445" s="15">
        <v>5.0</v>
      </c>
      <c r="P445" s="15" t="s">
        <v>13351</v>
      </c>
      <c r="Q445" s="29">
        <f t="array" ref="Q445">SUMPRODUCT(--(IFERROR(XLOOKUP({"P1C1.1.1","P1C1.1.2","P1C1.1.3","P1C1.2.1","P1C1.5.1","P1C2.1.1","P1C2.1.4","P1C2.1.5","P1C2.7.1","P1C2.7.2","P1C2.7.3","P1C2.8.1","P1C4.1.1","P1C4.4.1","P1C4.5.1","P1C4.6.1","P1C4.8.5"}, '2_Capability_Map'!$C$2:$C$200, '2_Capability_Map'!$M$2:$M$200, "Active"), "Active")="Active"))</f>
        <v>17</v>
      </c>
      <c r="R445" s="29" t="str">
        <f t="shared" si="1"/>
        <v>Active</v>
      </c>
    </row>
    <row r="446" ht="79.5" customHeight="1">
      <c r="A446" s="14" t="s">
        <v>15126</v>
      </c>
      <c r="B446" s="14" t="s">
        <v>14904</v>
      </c>
      <c r="C446" s="14" t="s">
        <v>14905</v>
      </c>
      <c r="D446" s="14" t="s">
        <v>15114</v>
      </c>
      <c r="E446" s="14" t="s">
        <v>15115</v>
      </c>
      <c r="F446" s="14" t="s">
        <v>14908</v>
      </c>
      <c r="G446" s="14" t="s">
        <v>14004</v>
      </c>
      <c r="H446" s="14">
        <v>3.0</v>
      </c>
      <c r="I446" s="14" t="s">
        <v>1493</v>
      </c>
      <c r="J446" s="14" t="s">
        <v>15127</v>
      </c>
      <c r="K446" s="14" t="s">
        <v>15128</v>
      </c>
      <c r="L446" s="14" t="s">
        <v>14007</v>
      </c>
      <c r="M446" s="14">
        <v>14.0</v>
      </c>
      <c r="N446" s="14" t="s">
        <v>14008</v>
      </c>
      <c r="O446" s="14">
        <v>4.0</v>
      </c>
      <c r="P446" s="14" t="s">
        <v>13351</v>
      </c>
      <c r="Q446" s="29">
        <f t="array" ref="Q446">SUMPRODUCT(--(IFERROR(XLOOKUP({"P1C1.1.1","P1C1.1.2","P1C1.1.3","P1C1.2.1","P1C1.5.1","P1C2.1.1","P1C2.1.4","P1C2.1.5","P1C2.8.1","P1C4.1.1","P1C4.4.1","P1C4.5.1","P1C4.6.1","P1C4.8.5"}, '2_Capability_Map'!$C$2:$C$200, '2_Capability_Map'!$M$2:$M$200, "Active"), "Active")="Active"))</f>
        <v>14</v>
      </c>
      <c r="R446" s="29" t="str">
        <f t="shared" si="1"/>
        <v>Active</v>
      </c>
    </row>
    <row r="447" ht="79.5" customHeight="1">
      <c r="A447" s="15" t="s">
        <v>15129</v>
      </c>
      <c r="B447" s="15" t="s">
        <v>14904</v>
      </c>
      <c r="C447" s="15" t="s">
        <v>14905</v>
      </c>
      <c r="D447" s="15" t="s">
        <v>15114</v>
      </c>
      <c r="E447" s="15" t="s">
        <v>15115</v>
      </c>
      <c r="F447" s="15" t="s">
        <v>14908</v>
      </c>
      <c r="G447" s="15" t="s">
        <v>14004</v>
      </c>
      <c r="H447" s="15">
        <v>3.0</v>
      </c>
      <c r="I447" s="15" t="s">
        <v>1493</v>
      </c>
      <c r="J447" s="15" t="s">
        <v>15130</v>
      </c>
      <c r="K447" s="15" t="s">
        <v>15131</v>
      </c>
      <c r="L447" s="15" t="s">
        <v>14007</v>
      </c>
      <c r="M447" s="15">
        <v>14.0</v>
      </c>
      <c r="N447" s="15" t="s">
        <v>14008</v>
      </c>
      <c r="O447" s="15">
        <v>4.0</v>
      </c>
      <c r="P447" s="15" t="s">
        <v>13351</v>
      </c>
      <c r="Q447" s="29">
        <f t="array" ref="Q447">SUMPRODUCT(--(IFERROR(XLOOKUP({"P1C1.1.1","P1C1.1.2","P1C1.1.3","P1C1.2.1","P1C1.5.1","P1C2.1.1","P1C2.1.4","P1C2.1.5","P1C2.8.1","P1C4.1.1","P1C4.4.1","P1C4.5.1","P1C4.6.1","P1C4.8.5"}, '2_Capability_Map'!$C$2:$C$200, '2_Capability_Map'!$M$2:$M$200, "Active"), "Active")="Active"))</f>
        <v>14</v>
      </c>
      <c r="R447" s="29" t="str">
        <f t="shared" si="1"/>
        <v>Active</v>
      </c>
    </row>
    <row r="448" ht="79.5" customHeight="1">
      <c r="A448" s="14" t="s">
        <v>15132</v>
      </c>
      <c r="B448" s="14" t="s">
        <v>14904</v>
      </c>
      <c r="C448" s="14" t="s">
        <v>14905</v>
      </c>
      <c r="D448" s="14" t="s">
        <v>15114</v>
      </c>
      <c r="E448" s="14" t="s">
        <v>15115</v>
      </c>
      <c r="F448" s="14" t="s">
        <v>14908</v>
      </c>
      <c r="G448" s="14" t="s">
        <v>14004</v>
      </c>
      <c r="H448" s="14">
        <v>3.0</v>
      </c>
      <c r="I448" s="14" t="s">
        <v>1493</v>
      </c>
      <c r="J448" s="14" t="s">
        <v>15133</v>
      </c>
      <c r="K448" s="14" t="s">
        <v>15134</v>
      </c>
      <c r="L448" s="14" t="s">
        <v>14007</v>
      </c>
      <c r="M448" s="14">
        <v>14.0</v>
      </c>
      <c r="N448" s="14" t="s">
        <v>14008</v>
      </c>
      <c r="O448" s="14">
        <v>4.0</v>
      </c>
      <c r="P448" s="14" t="s">
        <v>13351</v>
      </c>
      <c r="Q448" s="29">
        <f t="array" ref="Q448">SUMPRODUCT(--(IFERROR(XLOOKUP({"P1C1.1.1","P1C1.1.2","P1C1.1.3","P1C1.2.1","P1C1.5.1","P1C2.1.1","P1C2.1.4","P1C2.1.5","P1C2.8.1","P1C4.1.1","P1C4.4.1","P1C4.5.1","P1C4.6.1","P1C4.8.5"}, '2_Capability_Map'!$C$2:$C$200, '2_Capability_Map'!$M$2:$M$200, "Active"), "Active")="Active"))</f>
        <v>14</v>
      </c>
      <c r="R448" s="29" t="str">
        <f t="shared" si="1"/>
        <v>Active</v>
      </c>
    </row>
    <row r="449" ht="79.5" customHeight="1">
      <c r="A449" s="15" t="s">
        <v>15135</v>
      </c>
      <c r="B449" s="15" t="s">
        <v>14904</v>
      </c>
      <c r="C449" s="15" t="s">
        <v>14905</v>
      </c>
      <c r="D449" s="15" t="s">
        <v>15114</v>
      </c>
      <c r="E449" s="15" t="s">
        <v>15115</v>
      </c>
      <c r="F449" s="15" t="s">
        <v>14908</v>
      </c>
      <c r="G449" s="15" t="s">
        <v>14004</v>
      </c>
      <c r="H449" s="15">
        <v>3.0</v>
      </c>
      <c r="I449" s="15" t="s">
        <v>1493</v>
      </c>
      <c r="J449" s="15" t="s">
        <v>15136</v>
      </c>
      <c r="K449" s="15" t="s">
        <v>15137</v>
      </c>
      <c r="L449" s="15" t="s">
        <v>14007</v>
      </c>
      <c r="M449" s="15">
        <v>14.0</v>
      </c>
      <c r="N449" s="15" t="s">
        <v>14008</v>
      </c>
      <c r="O449" s="15">
        <v>4.0</v>
      </c>
      <c r="P449" s="15" t="s">
        <v>13351</v>
      </c>
      <c r="Q449" s="29">
        <f t="array" ref="Q449">SUMPRODUCT(--(IFERROR(XLOOKUP({"P1C1.1.1","P1C1.1.2","P1C1.1.3","P1C1.2.1","P1C1.5.1","P1C2.1.1","P1C2.1.4","P1C2.1.5","P1C2.8.1","P1C4.1.1","P1C4.4.1","P1C4.5.1","P1C4.6.1","P1C4.8.5"}, '2_Capability_Map'!$C$2:$C$200, '2_Capability_Map'!$M$2:$M$200, "Active"), "Active")="Active"))</f>
        <v>14</v>
      </c>
      <c r="R449" s="29" t="str">
        <f t="shared" si="1"/>
        <v>Active</v>
      </c>
    </row>
    <row r="450" ht="79.5" customHeight="1">
      <c r="A450" s="14" t="s">
        <v>15138</v>
      </c>
      <c r="B450" s="14" t="s">
        <v>14904</v>
      </c>
      <c r="C450" s="14" t="s">
        <v>14905</v>
      </c>
      <c r="D450" s="14" t="s">
        <v>15114</v>
      </c>
      <c r="E450" s="14" t="s">
        <v>15115</v>
      </c>
      <c r="F450" s="14" t="s">
        <v>14908</v>
      </c>
      <c r="G450" s="14" t="s">
        <v>15139</v>
      </c>
      <c r="H450" s="14">
        <v>4.0</v>
      </c>
      <c r="I450" s="14" t="s">
        <v>1493</v>
      </c>
      <c r="J450" s="14" t="s">
        <v>15140</v>
      </c>
      <c r="K450" s="14" t="s">
        <v>15141</v>
      </c>
      <c r="L450" s="14" t="s">
        <v>15142</v>
      </c>
      <c r="M450" s="14">
        <v>18.0</v>
      </c>
      <c r="N450" s="14" t="s">
        <v>14008</v>
      </c>
      <c r="O450" s="14">
        <v>4.0</v>
      </c>
      <c r="P450" s="14" t="s">
        <v>13351</v>
      </c>
      <c r="Q450" s="29">
        <f t="array" ref="Q450">SUMPRODUCT(--(IFERROR(XLOOKUP({"P1C1.1.1","P1C1.1.2","P1C1.1.3","P1C1.2.1","P1C1.5.1","P1C2.1.1","P1C2.1.4","P1C2.1.5","P1C2.8.1","P1C3.1.1","P1C3.2.4","P1C3.3.1","P1C3.4.1","P1C4.1.1","P1C4.4.1","P1C4.5.1","P1C4.6.1","P1C4.8.5"}, '2_Capability_Map'!$C$2:$C$200, '2_Capability_Map'!$M$2:$M$200, "Active"), "Active")="Active"))</f>
        <v>18</v>
      </c>
      <c r="R450" s="29" t="str">
        <f t="shared" si="1"/>
        <v>Active</v>
      </c>
    </row>
    <row r="451" ht="79.5" customHeight="1">
      <c r="A451" s="15" t="s">
        <v>15143</v>
      </c>
      <c r="B451" s="15" t="s">
        <v>14904</v>
      </c>
      <c r="C451" s="15" t="s">
        <v>14905</v>
      </c>
      <c r="D451" s="15" t="s">
        <v>15114</v>
      </c>
      <c r="E451" s="15" t="s">
        <v>15115</v>
      </c>
      <c r="F451" s="15" t="s">
        <v>14908</v>
      </c>
      <c r="G451" s="15" t="s">
        <v>14004</v>
      </c>
      <c r="H451" s="15">
        <v>3.0</v>
      </c>
      <c r="I451" s="15" t="s">
        <v>1493</v>
      </c>
      <c r="J451" s="15" t="s">
        <v>15144</v>
      </c>
      <c r="K451" s="15" t="s">
        <v>15145</v>
      </c>
      <c r="L451" s="15" t="s">
        <v>14007</v>
      </c>
      <c r="M451" s="15">
        <v>14.0</v>
      </c>
      <c r="N451" s="15" t="s">
        <v>14008</v>
      </c>
      <c r="O451" s="15">
        <v>4.0</v>
      </c>
      <c r="P451" s="15" t="s">
        <v>13351</v>
      </c>
      <c r="Q451" s="29">
        <f t="array" ref="Q451">SUMPRODUCT(--(IFERROR(XLOOKUP({"P1C1.1.1","P1C1.1.2","P1C1.1.3","P1C1.2.1","P1C1.5.1","P1C2.1.1","P1C2.1.4","P1C2.1.5","P1C2.8.1","P1C4.1.1","P1C4.4.1","P1C4.5.1","P1C4.6.1","P1C4.8.5"}, '2_Capability_Map'!$C$2:$C$200, '2_Capability_Map'!$M$2:$M$200, "Active"), "Active")="Active"))</f>
        <v>14</v>
      </c>
      <c r="R451" s="29" t="str">
        <f t="shared" si="1"/>
        <v>Active</v>
      </c>
    </row>
    <row r="452" ht="79.5" customHeight="1">
      <c r="A452" s="14" t="s">
        <v>15146</v>
      </c>
      <c r="B452" s="14" t="s">
        <v>14904</v>
      </c>
      <c r="C452" s="14" t="s">
        <v>14905</v>
      </c>
      <c r="D452" s="14" t="s">
        <v>15147</v>
      </c>
      <c r="E452" s="14" t="s">
        <v>15148</v>
      </c>
      <c r="F452" s="14" t="s">
        <v>14822</v>
      </c>
      <c r="G452" s="14" t="s">
        <v>13494</v>
      </c>
      <c r="H452" s="14">
        <v>3.0</v>
      </c>
      <c r="I452" s="14" t="s">
        <v>1493</v>
      </c>
      <c r="J452" s="14" t="s">
        <v>15149</v>
      </c>
      <c r="K452" s="14" t="s">
        <v>15150</v>
      </c>
      <c r="L452" s="14" t="s">
        <v>13497</v>
      </c>
      <c r="M452" s="14">
        <v>12.0</v>
      </c>
      <c r="N452" s="14" t="s">
        <v>13380</v>
      </c>
      <c r="O452" s="14">
        <v>4.0</v>
      </c>
      <c r="P452" s="14" t="s">
        <v>13351</v>
      </c>
      <c r="Q452" s="29">
        <f t="array" ref="Q452">SUMPRODUCT(--(IFERROR(XLOOKUP({"P1C2.1.1","P1C2.1.4","P1C2.1.5","P1C2.5.1","P1C2.5.2","P1C2.5.3","P1C2.5.4","P1C2.5.5","P1C2.7.1","P1C2.7.2","P1C2.7.3","P1C2.8.1"}, '2_Capability_Map'!$C$2:$C$200, '2_Capability_Map'!$M$2:$M$200, "Active"), "Active")="Active"))</f>
        <v>12</v>
      </c>
      <c r="R452" s="29" t="str">
        <f t="shared" si="1"/>
        <v>Active</v>
      </c>
    </row>
    <row r="453" ht="79.5" customHeight="1">
      <c r="A453" s="15" t="s">
        <v>15151</v>
      </c>
      <c r="B453" s="15" t="s">
        <v>14904</v>
      </c>
      <c r="C453" s="15" t="s">
        <v>14905</v>
      </c>
      <c r="D453" s="15" t="s">
        <v>15147</v>
      </c>
      <c r="E453" s="15" t="s">
        <v>15148</v>
      </c>
      <c r="F453" s="15" t="s">
        <v>14822</v>
      </c>
      <c r="G453" s="15" t="s">
        <v>13494</v>
      </c>
      <c r="H453" s="15">
        <v>3.0</v>
      </c>
      <c r="I453" s="15" t="s">
        <v>1493</v>
      </c>
      <c r="J453" s="15" t="s">
        <v>15152</v>
      </c>
      <c r="K453" s="15" t="s">
        <v>15153</v>
      </c>
      <c r="L453" s="15" t="s">
        <v>13497</v>
      </c>
      <c r="M453" s="15">
        <v>12.0</v>
      </c>
      <c r="N453" s="15" t="s">
        <v>13380</v>
      </c>
      <c r="O453" s="15">
        <v>4.0</v>
      </c>
      <c r="P453" s="15" t="s">
        <v>13351</v>
      </c>
      <c r="Q453" s="29">
        <f t="array" ref="Q453">SUMPRODUCT(--(IFERROR(XLOOKUP({"P1C2.1.1","P1C2.1.4","P1C2.1.5","P1C2.5.1","P1C2.5.2","P1C2.5.3","P1C2.5.4","P1C2.5.5","P1C2.7.1","P1C2.7.2","P1C2.7.3","P1C2.8.1"}, '2_Capability_Map'!$C$2:$C$200, '2_Capability_Map'!$M$2:$M$200, "Active"), "Active")="Active"))</f>
        <v>12</v>
      </c>
      <c r="R453" s="29" t="str">
        <f t="shared" si="1"/>
        <v>Active</v>
      </c>
    </row>
    <row r="454" ht="79.5" customHeight="1">
      <c r="A454" s="14" t="s">
        <v>15154</v>
      </c>
      <c r="B454" s="14" t="s">
        <v>14904</v>
      </c>
      <c r="C454" s="14" t="s">
        <v>14905</v>
      </c>
      <c r="D454" s="14" t="s">
        <v>15147</v>
      </c>
      <c r="E454" s="14" t="s">
        <v>15148</v>
      </c>
      <c r="F454" s="14" t="s">
        <v>14822</v>
      </c>
      <c r="G454" s="14" t="s">
        <v>13501</v>
      </c>
      <c r="H454" s="14">
        <v>2.0</v>
      </c>
      <c r="I454" s="14" t="s">
        <v>1493</v>
      </c>
      <c r="J454" s="14" t="s">
        <v>15155</v>
      </c>
      <c r="K454" s="14" t="s">
        <v>15156</v>
      </c>
      <c r="L454" s="14" t="s">
        <v>13504</v>
      </c>
      <c r="M454" s="14">
        <v>9.0</v>
      </c>
      <c r="N454" s="14" t="s">
        <v>13380</v>
      </c>
      <c r="O454" s="14">
        <v>4.0</v>
      </c>
      <c r="P454" s="14" t="s">
        <v>13351</v>
      </c>
      <c r="Q454" s="29">
        <f t="array" ref="Q454">SUMPRODUCT(--(IFERROR(XLOOKUP({"P1C2.1.1","P1C2.1.4","P1C2.1.5","P1C2.5.1","P1C2.5.2","P1C2.5.3","P1C2.5.4","P1C2.5.5","P1C2.8.1"}, '2_Capability_Map'!$C$2:$C$200, '2_Capability_Map'!$M$2:$M$200, "Active"), "Active")="Active"))</f>
        <v>9</v>
      </c>
      <c r="R454" s="29" t="str">
        <f t="shared" si="1"/>
        <v>Active</v>
      </c>
    </row>
    <row r="455" ht="79.5" customHeight="1">
      <c r="A455" s="15" t="s">
        <v>15157</v>
      </c>
      <c r="B455" s="15" t="s">
        <v>14904</v>
      </c>
      <c r="C455" s="15" t="s">
        <v>14905</v>
      </c>
      <c r="D455" s="15" t="s">
        <v>15147</v>
      </c>
      <c r="E455" s="15" t="s">
        <v>15148</v>
      </c>
      <c r="F455" s="15" t="s">
        <v>14822</v>
      </c>
      <c r="G455" s="15" t="s">
        <v>13501</v>
      </c>
      <c r="H455" s="15">
        <v>2.0</v>
      </c>
      <c r="I455" s="15" t="s">
        <v>1493</v>
      </c>
      <c r="J455" s="15" t="s">
        <v>15158</v>
      </c>
      <c r="K455" s="15" t="s">
        <v>15159</v>
      </c>
      <c r="L455" s="15" t="s">
        <v>13504</v>
      </c>
      <c r="M455" s="15">
        <v>9.0</v>
      </c>
      <c r="N455" s="15" t="s">
        <v>13380</v>
      </c>
      <c r="O455" s="15">
        <v>4.0</v>
      </c>
      <c r="P455" s="15" t="s">
        <v>13351</v>
      </c>
      <c r="Q455" s="29">
        <f t="array" ref="Q455">SUMPRODUCT(--(IFERROR(XLOOKUP({"P1C2.1.1","P1C2.1.4","P1C2.1.5","P1C2.5.1","P1C2.5.2","P1C2.5.3","P1C2.5.4","P1C2.5.5","P1C2.8.1"}, '2_Capability_Map'!$C$2:$C$200, '2_Capability_Map'!$M$2:$M$200, "Active"), "Active")="Active"))</f>
        <v>9</v>
      </c>
      <c r="R455" s="29" t="str">
        <f t="shared" si="1"/>
        <v>Active</v>
      </c>
    </row>
    <row r="456" ht="79.5" customHeight="1">
      <c r="A456" s="14" t="s">
        <v>15160</v>
      </c>
      <c r="B456" s="14" t="s">
        <v>14904</v>
      </c>
      <c r="C456" s="14" t="s">
        <v>14905</v>
      </c>
      <c r="D456" s="14" t="s">
        <v>15147</v>
      </c>
      <c r="E456" s="14" t="s">
        <v>15148</v>
      </c>
      <c r="F456" s="14" t="s">
        <v>14822</v>
      </c>
      <c r="G456" s="14" t="s">
        <v>13501</v>
      </c>
      <c r="H456" s="14">
        <v>2.0</v>
      </c>
      <c r="I456" s="14" t="s">
        <v>1493</v>
      </c>
      <c r="J456" s="14" t="s">
        <v>15161</v>
      </c>
      <c r="K456" s="14" t="s">
        <v>15162</v>
      </c>
      <c r="L456" s="14" t="s">
        <v>13504</v>
      </c>
      <c r="M456" s="14">
        <v>9.0</v>
      </c>
      <c r="N456" s="14" t="s">
        <v>13380</v>
      </c>
      <c r="O456" s="14">
        <v>4.0</v>
      </c>
      <c r="P456" s="14" t="s">
        <v>13351</v>
      </c>
      <c r="Q456" s="29">
        <f t="array" ref="Q456">SUMPRODUCT(--(IFERROR(XLOOKUP({"P1C2.1.1","P1C2.1.4","P1C2.1.5","P1C2.5.1","P1C2.5.2","P1C2.5.3","P1C2.5.4","P1C2.5.5","P1C2.8.1"}, '2_Capability_Map'!$C$2:$C$200, '2_Capability_Map'!$M$2:$M$200, "Active"), "Active")="Active"))</f>
        <v>9</v>
      </c>
      <c r="R456" s="29" t="str">
        <f t="shared" si="1"/>
        <v>Active</v>
      </c>
    </row>
    <row r="457" ht="79.5" customHeight="1">
      <c r="A457" s="15" t="s">
        <v>15163</v>
      </c>
      <c r="B457" s="15" t="s">
        <v>14904</v>
      </c>
      <c r="C457" s="15" t="s">
        <v>14905</v>
      </c>
      <c r="D457" s="15" t="s">
        <v>15147</v>
      </c>
      <c r="E457" s="15" t="s">
        <v>15148</v>
      </c>
      <c r="F457" s="15" t="s">
        <v>14822</v>
      </c>
      <c r="G457" s="15" t="s">
        <v>13501</v>
      </c>
      <c r="H457" s="15">
        <v>2.0</v>
      </c>
      <c r="I457" s="15" t="s">
        <v>1493</v>
      </c>
      <c r="J457" s="15" t="s">
        <v>15164</v>
      </c>
      <c r="K457" s="15" t="s">
        <v>15165</v>
      </c>
      <c r="L457" s="15" t="s">
        <v>13504</v>
      </c>
      <c r="M457" s="15">
        <v>9.0</v>
      </c>
      <c r="N457" s="15" t="s">
        <v>13380</v>
      </c>
      <c r="O457" s="15">
        <v>4.0</v>
      </c>
      <c r="P457" s="15" t="s">
        <v>13351</v>
      </c>
      <c r="Q457" s="29">
        <f t="array" ref="Q457">SUMPRODUCT(--(IFERROR(XLOOKUP({"P1C2.1.1","P1C2.1.4","P1C2.1.5","P1C2.5.1","P1C2.5.2","P1C2.5.3","P1C2.5.4","P1C2.5.5","P1C2.8.1"}, '2_Capability_Map'!$C$2:$C$200, '2_Capability_Map'!$M$2:$M$200, "Active"), "Active")="Active"))</f>
        <v>9</v>
      </c>
      <c r="R457" s="29" t="str">
        <f t="shared" si="1"/>
        <v>Active</v>
      </c>
    </row>
    <row r="458" ht="79.5" customHeight="1">
      <c r="A458" s="14" t="s">
        <v>15166</v>
      </c>
      <c r="B458" s="14" t="s">
        <v>14904</v>
      </c>
      <c r="C458" s="14" t="s">
        <v>14905</v>
      </c>
      <c r="D458" s="14" t="s">
        <v>15147</v>
      </c>
      <c r="E458" s="14" t="s">
        <v>15148</v>
      </c>
      <c r="F458" s="14" t="s">
        <v>14822</v>
      </c>
      <c r="G458" s="14" t="s">
        <v>13501</v>
      </c>
      <c r="H458" s="14">
        <v>2.0</v>
      </c>
      <c r="I458" s="14" t="s">
        <v>1493</v>
      </c>
      <c r="J458" s="14" t="s">
        <v>15167</v>
      </c>
      <c r="K458" s="17" t="s">
        <v>15168</v>
      </c>
      <c r="L458" s="14" t="s">
        <v>13504</v>
      </c>
      <c r="M458" s="14">
        <v>9.0</v>
      </c>
      <c r="N458" s="14" t="s">
        <v>13380</v>
      </c>
      <c r="O458" s="14">
        <v>4.0</v>
      </c>
      <c r="P458" s="14" t="s">
        <v>13351</v>
      </c>
      <c r="Q458" s="29">
        <f t="array" ref="Q458">SUMPRODUCT(--(IFERROR(XLOOKUP({"P1C2.1.1","P1C2.1.4","P1C2.1.5","P1C2.5.1","P1C2.5.2","P1C2.5.3","P1C2.5.4","P1C2.5.5","P1C2.8.1"}, '2_Capability_Map'!$C$2:$C$200, '2_Capability_Map'!$M$2:$M$200, "Active"), "Active")="Active"))</f>
        <v>9</v>
      </c>
      <c r="R458" s="29" t="str">
        <f t="shared" si="1"/>
        <v>Active</v>
      </c>
    </row>
    <row r="459" ht="79.5" customHeight="1">
      <c r="A459" s="15" t="s">
        <v>15169</v>
      </c>
      <c r="B459" s="15" t="s">
        <v>14904</v>
      </c>
      <c r="C459" s="15" t="s">
        <v>14905</v>
      </c>
      <c r="D459" s="15" t="s">
        <v>15147</v>
      </c>
      <c r="E459" s="15" t="s">
        <v>15148</v>
      </c>
      <c r="F459" s="15" t="s">
        <v>14822</v>
      </c>
      <c r="G459" s="15" t="s">
        <v>13494</v>
      </c>
      <c r="H459" s="15">
        <v>3.0</v>
      </c>
      <c r="I459" s="15" t="s">
        <v>1493</v>
      </c>
      <c r="J459" s="15" t="s">
        <v>15170</v>
      </c>
      <c r="K459" s="16" t="s">
        <v>15171</v>
      </c>
      <c r="L459" s="15" t="s">
        <v>13497</v>
      </c>
      <c r="M459" s="15">
        <v>12.0</v>
      </c>
      <c r="N459" s="15" t="s">
        <v>13380</v>
      </c>
      <c r="O459" s="15">
        <v>4.0</v>
      </c>
      <c r="P459" s="15" t="s">
        <v>13351</v>
      </c>
      <c r="Q459" s="29">
        <f t="array" ref="Q459">SUMPRODUCT(--(IFERROR(XLOOKUP({"P1C2.1.1","P1C2.1.4","P1C2.1.5","P1C2.5.1","P1C2.5.2","P1C2.5.3","P1C2.5.4","P1C2.5.5","P1C2.7.1","P1C2.7.2","P1C2.7.3","P1C2.8.1"}, '2_Capability_Map'!$C$2:$C$200, '2_Capability_Map'!$M$2:$M$200, "Active"), "Active")="Active"))</f>
        <v>12</v>
      </c>
      <c r="R459" s="29" t="str">
        <f t="shared" si="1"/>
        <v>Active</v>
      </c>
    </row>
    <row r="460" ht="79.5" customHeight="1">
      <c r="A460" s="14" t="s">
        <v>15172</v>
      </c>
      <c r="B460" s="14" t="s">
        <v>14904</v>
      </c>
      <c r="C460" s="14" t="s">
        <v>14905</v>
      </c>
      <c r="D460" s="14" t="s">
        <v>15147</v>
      </c>
      <c r="E460" s="14" t="s">
        <v>15148</v>
      </c>
      <c r="F460" s="14" t="s">
        <v>14822</v>
      </c>
      <c r="G460" s="14" t="s">
        <v>13494</v>
      </c>
      <c r="H460" s="14">
        <v>3.0</v>
      </c>
      <c r="I460" s="14" t="s">
        <v>1493</v>
      </c>
      <c r="J460" s="14" t="s">
        <v>15173</v>
      </c>
      <c r="K460" s="14" t="s">
        <v>15174</v>
      </c>
      <c r="L460" s="14" t="s">
        <v>13497</v>
      </c>
      <c r="M460" s="14">
        <v>12.0</v>
      </c>
      <c r="N460" s="14" t="s">
        <v>13380</v>
      </c>
      <c r="O460" s="14">
        <v>4.0</v>
      </c>
      <c r="P460" s="14" t="s">
        <v>13351</v>
      </c>
      <c r="Q460" s="29">
        <f t="array" ref="Q460">SUMPRODUCT(--(IFERROR(XLOOKUP({"P1C2.1.1","P1C2.1.4","P1C2.1.5","P1C2.5.1","P1C2.5.2","P1C2.5.3","P1C2.5.4","P1C2.5.5","P1C2.7.1","P1C2.7.2","P1C2.7.3","P1C2.8.1"}, '2_Capability_Map'!$C$2:$C$200, '2_Capability_Map'!$M$2:$M$200, "Active"), "Active")="Active"))</f>
        <v>12</v>
      </c>
      <c r="R460" s="29" t="str">
        <f t="shared" si="1"/>
        <v>Active</v>
      </c>
    </row>
    <row r="461" ht="79.5" customHeight="1">
      <c r="A461" s="15" t="s">
        <v>15175</v>
      </c>
      <c r="B461" s="15" t="s">
        <v>14904</v>
      </c>
      <c r="C461" s="15" t="s">
        <v>14905</v>
      </c>
      <c r="D461" s="15" t="s">
        <v>15176</v>
      </c>
      <c r="E461" s="15" t="s">
        <v>15177</v>
      </c>
      <c r="F461" s="15" t="s">
        <v>14822</v>
      </c>
      <c r="G461" s="15" t="s">
        <v>13501</v>
      </c>
      <c r="H461" s="15">
        <v>2.0</v>
      </c>
      <c r="I461" s="15" t="s">
        <v>1493</v>
      </c>
      <c r="J461" s="15" t="s">
        <v>15178</v>
      </c>
      <c r="K461" s="15" t="s">
        <v>15179</v>
      </c>
      <c r="L461" s="15" t="s">
        <v>13504</v>
      </c>
      <c r="M461" s="15">
        <v>9.0</v>
      </c>
      <c r="N461" s="15" t="s">
        <v>13380</v>
      </c>
      <c r="O461" s="15">
        <v>4.0</v>
      </c>
      <c r="P461" s="15" t="s">
        <v>13351</v>
      </c>
      <c r="Q461" s="29">
        <f t="array" ref="Q461">SUMPRODUCT(--(IFERROR(XLOOKUP({"P1C2.1.1","P1C2.1.4","P1C2.1.5","P1C2.5.1","P1C2.5.2","P1C2.5.3","P1C2.5.4","P1C2.5.5","P1C2.8.1"}, '2_Capability_Map'!$C$2:$C$200, '2_Capability_Map'!$M$2:$M$200, "Active"), "Active")="Active"))</f>
        <v>9</v>
      </c>
      <c r="R461" s="29" t="str">
        <f t="shared" si="1"/>
        <v>Active</v>
      </c>
    </row>
    <row r="462" ht="79.5" customHeight="1">
      <c r="A462" s="14" t="s">
        <v>15180</v>
      </c>
      <c r="B462" s="14" t="s">
        <v>14904</v>
      </c>
      <c r="C462" s="14" t="s">
        <v>14905</v>
      </c>
      <c r="D462" s="14" t="s">
        <v>15176</v>
      </c>
      <c r="E462" s="14" t="s">
        <v>15177</v>
      </c>
      <c r="F462" s="14" t="s">
        <v>14822</v>
      </c>
      <c r="G462" s="14" t="s">
        <v>13501</v>
      </c>
      <c r="H462" s="14">
        <v>2.0</v>
      </c>
      <c r="I462" s="14" t="s">
        <v>1493</v>
      </c>
      <c r="J462" s="14" t="s">
        <v>15181</v>
      </c>
      <c r="K462" s="14" t="s">
        <v>15182</v>
      </c>
      <c r="L462" s="14" t="s">
        <v>13504</v>
      </c>
      <c r="M462" s="14">
        <v>9.0</v>
      </c>
      <c r="N462" s="14" t="s">
        <v>13380</v>
      </c>
      <c r="O462" s="14">
        <v>4.0</v>
      </c>
      <c r="P462" s="14" t="s">
        <v>13351</v>
      </c>
      <c r="Q462" s="29">
        <f t="array" ref="Q462">SUMPRODUCT(--(IFERROR(XLOOKUP({"P1C2.1.1","P1C2.1.4","P1C2.1.5","P1C2.5.1","P1C2.5.2","P1C2.5.3","P1C2.5.4","P1C2.5.5","P1C2.8.1"}, '2_Capability_Map'!$C$2:$C$200, '2_Capability_Map'!$M$2:$M$200, "Active"), "Active")="Active"))</f>
        <v>9</v>
      </c>
      <c r="R462" s="29" t="str">
        <f t="shared" si="1"/>
        <v>Active</v>
      </c>
    </row>
    <row r="463" ht="79.5" customHeight="1">
      <c r="A463" s="15" t="s">
        <v>15183</v>
      </c>
      <c r="B463" s="15" t="s">
        <v>14904</v>
      </c>
      <c r="C463" s="15" t="s">
        <v>14905</v>
      </c>
      <c r="D463" s="15" t="s">
        <v>15176</v>
      </c>
      <c r="E463" s="15" t="s">
        <v>15177</v>
      </c>
      <c r="F463" s="15" t="s">
        <v>14822</v>
      </c>
      <c r="G463" s="15" t="s">
        <v>13515</v>
      </c>
      <c r="H463" s="15">
        <v>2.0</v>
      </c>
      <c r="I463" s="15" t="s">
        <v>1493</v>
      </c>
      <c r="J463" s="15" t="s">
        <v>15184</v>
      </c>
      <c r="K463" s="15" t="s">
        <v>15185</v>
      </c>
      <c r="L463" s="15" t="s">
        <v>13518</v>
      </c>
      <c r="M463" s="15">
        <v>8.0</v>
      </c>
      <c r="N463" s="15" t="s">
        <v>13365</v>
      </c>
      <c r="O463" s="15">
        <v>3.0</v>
      </c>
      <c r="P463" s="15" t="s">
        <v>13351</v>
      </c>
      <c r="Q463" s="29">
        <f t="array" ref="Q463">SUMPRODUCT(--(IFERROR(XLOOKUP({"P1C2.5.1","P1C2.5.2","P1C2.5.3","P1C2.5.4","P1C2.5.5","P1C2.7.1","P1C2.7.2","P1C2.7.3"}, '2_Capability_Map'!$C$2:$C$200, '2_Capability_Map'!$M$2:$M$200, "Active"), "Active")="Active"))</f>
        <v>8</v>
      </c>
      <c r="R463" s="29" t="str">
        <f t="shared" si="1"/>
        <v>Active</v>
      </c>
    </row>
    <row r="464" ht="79.5" customHeight="1">
      <c r="A464" s="14" t="s">
        <v>15186</v>
      </c>
      <c r="B464" s="14" t="s">
        <v>14904</v>
      </c>
      <c r="C464" s="14" t="s">
        <v>14905</v>
      </c>
      <c r="D464" s="14" t="s">
        <v>15176</v>
      </c>
      <c r="E464" s="14" t="s">
        <v>15177</v>
      </c>
      <c r="F464" s="14" t="s">
        <v>14822</v>
      </c>
      <c r="G464" s="14" t="s">
        <v>13501</v>
      </c>
      <c r="H464" s="14">
        <v>2.0</v>
      </c>
      <c r="I464" s="14" t="s">
        <v>1493</v>
      </c>
      <c r="J464" s="14" t="s">
        <v>15187</v>
      </c>
      <c r="K464" s="14" t="s">
        <v>15188</v>
      </c>
      <c r="L464" s="14" t="s">
        <v>13504</v>
      </c>
      <c r="M464" s="14">
        <v>9.0</v>
      </c>
      <c r="N464" s="14" t="s">
        <v>13380</v>
      </c>
      <c r="O464" s="14">
        <v>4.0</v>
      </c>
      <c r="P464" s="14" t="s">
        <v>13351</v>
      </c>
      <c r="Q464" s="29">
        <f t="array" ref="Q464">SUMPRODUCT(--(IFERROR(XLOOKUP({"P1C2.1.1","P1C2.1.4","P1C2.1.5","P1C2.5.1","P1C2.5.2","P1C2.5.3","P1C2.5.4","P1C2.5.5","P1C2.8.1"}, '2_Capability_Map'!$C$2:$C$200, '2_Capability_Map'!$M$2:$M$200, "Active"), "Active")="Active"))</f>
        <v>9</v>
      </c>
      <c r="R464" s="29" t="str">
        <f t="shared" si="1"/>
        <v>Active</v>
      </c>
    </row>
    <row r="465" ht="79.5" customHeight="1">
      <c r="A465" s="15" t="s">
        <v>15189</v>
      </c>
      <c r="B465" s="15" t="s">
        <v>14904</v>
      </c>
      <c r="C465" s="15" t="s">
        <v>14905</v>
      </c>
      <c r="D465" s="15" t="s">
        <v>15176</v>
      </c>
      <c r="E465" s="15" t="s">
        <v>15177</v>
      </c>
      <c r="F465" s="15" t="s">
        <v>14822</v>
      </c>
      <c r="G465" s="15" t="s">
        <v>13501</v>
      </c>
      <c r="H465" s="15">
        <v>2.0</v>
      </c>
      <c r="I465" s="15" t="s">
        <v>1493</v>
      </c>
      <c r="J465" s="15" t="s">
        <v>15190</v>
      </c>
      <c r="K465" s="15" t="s">
        <v>15191</v>
      </c>
      <c r="L465" s="15" t="s">
        <v>13504</v>
      </c>
      <c r="M465" s="15">
        <v>9.0</v>
      </c>
      <c r="N465" s="15" t="s">
        <v>13380</v>
      </c>
      <c r="O465" s="15">
        <v>4.0</v>
      </c>
      <c r="P465" s="15" t="s">
        <v>13351</v>
      </c>
      <c r="Q465" s="29">
        <f t="array" ref="Q465">SUMPRODUCT(--(IFERROR(XLOOKUP({"P1C2.1.1","P1C2.1.4","P1C2.1.5","P1C2.5.1","P1C2.5.2","P1C2.5.3","P1C2.5.4","P1C2.5.5","P1C2.8.1"}, '2_Capability_Map'!$C$2:$C$200, '2_Capability_Map'!$M$2:$M$200, "Active"), "Active")="Active"))</f>
        <v>9</v>
      </c>
      <c r="R465" s="29" t="str">
        <f t="shared" si="1"/>
        <v>Active</v>
      </c>
    </row>
    <row r="466" ht="79.5" customHeight="1">
      <c r="A466" s="14" t="s">
        <v>15192</v>
      </c>
      <c r="B466" s="14" t="s">
        <v>14904</v>
      </c>
      <c r="C466" s="14" t="s">
        <v>14905</v>
      </c>
      <c r="D466" s="14" t="s">
        <v>15176</v>
      </c>
      <c r="E466" s="14" t="s">
        <v>15177</v>
      </c>
      <c r="F466" s="14" t="s">
        <v>14822</v>
      </c>
      <c r="G466" s="14" t="s">
        <v>15193</v>
      </c>
      <c r="H466" s="14">
        <v>3.0</v>
      </c>
      <c r="I466" s="14" t="s">
        <v>1493</v>
      </c>
      <c r="J466" s="14" t="s">
        <v>15194</v>
      </c>
      <c r="K466" s="14" t="s">
        <v>15195</v>
      </c>
      <c r="L466" s="14" t="s">
        <v>15196</v>
      </c>
      <c r="M466" s="14">
        <v>13.0</v>
      </c>
      <c r="N466" s="14" t="s">
        <v>13380</v>
      </c>
      <c r="O466" s="14">
        <v>4.0</v>
      </c>
      <c r="P466" s="14" t="s">
        <v>13351</v>
      </c>
      <c r="Q466" s="29">
        <f t="array" ref="Q466">SUMPRODUCT(--(IFERROR(XLOOKUP({"P1C2.1.1","P1C2.1.4","P1C2.1.5","P1C2.5.1","P1C2.5.2","P1C2.5.3","P1C2.5.4","P1C2.5.5","P1C2.8.1","P1C3.1.1","P1C3.2.4","P1C3.3.1","P1C3.4.1"}, '2_Capability_Map'!$C$2:$C$200, '2_Capability_Map'!$M$2:$M$200, "Active"), "Active")="Active"))</f>
        <v>13</v>
      </c>
      <c r="R466" s="29" t="str">
        <f t="shared" si="1"/>
        <v>Active</v>
      </c>
    </row>
    <row r="467" ht="79.5" customHeight="1">
      <c r="A467" s="15" t="s">
        <v>15197</v>
      </c>
      <c r="B467" s="15" t="s">
        <v>14904</v>
      </c>
      <c r="C467" s="15" t="s">
        <v>14905</v>
      </c>
      <c r="D467" s="15" t="s">
        <v>15176</v>
      </c>
      <c r="E467" s="15" t="s">
        <v>15177</v>
      </c>
      <c r="F467" s="15" t="s">
        <v>14822</v>
      </c>
      <c r="G467" s="15" t="s">
        <v>13515</v>
      </c>
      <c r="H467" s="15">
        <v>2.0</v>
      </c>
      <c r="I467" s="15" t="s">
        <v>1493</v>
      </c>
      <c r="J467" s="15" t="s">
        <v>15198</v>
      </c>
      <c r="K467" s="15" t="s">
        <v>15199</v>
      </c>
      <c r="L467" s="15" t="s">
        <v>13518</v>
      </c>
      <c r="M467" s="15">
        <v>8.0</v>
      </c>
      <c r="N467" s="15" t="s">
        <v>13365</v>
      </c>
      <c r="O467" s="15">
        <v>3.0</v>
      </c>
      <c r="P467" s="15" t="s">
        <v>13351</v>
      </c>
      <c r="Q467" s="29">
        <f t="array" ref="Q467">SUMPRODUCT(--(IFERROR(XLOOKUP({"P1C2.5.1","P1C2.5.2","P1C2.5.3","P1C2.5.4","P1C2.5.5","P1C2.7.1","P1C2.7.2","P1C2.7.3"}, '2_Capability_Map'!$C$2:$C$200, '2_Capability_Map'!$M$2:$M$200, "Active"), "Active")="Active"))</f>
        <v>8</v>
      </c>
      <c r="R467" s="29" t="str">
        <f t="shared" si="1"/>
        <v>Active</v>
      </c>
    </row>
    <row r="468" ht="79.5" customHeight="1">
      <c r="A468" s="14" t="s">
        <v>15200</v>
      </c>
      <c r="B468" s="14" t="s">
        <v>14904</v>
      </c>
      <c r="C468" s="14" t="s">
        <v>14905</v>
      </c>
      <c r="D468" s="14" t="s">
        <v>15201</v>
      </c>
      <c r="E468" s="14" t="s">
        <v>15202</v>
      </c>
      <c r="F468" s="14" t="s">
        <v>14822</v>
      </c>
      <c r="G468" s="14" t="s">
        <v>13501</v>
      </c>
      <c r="H468" s="14">
        <v>2.0</v>
      </c>
      <c r="I468" s="14" t="s">
        <v>1493</v>
      </c>
      <c r="J468" s="14" t="s">
        <v>15203</v>
      </c>
      <c r="K468" s="14" t="s">
        <v>15204</v>
      </c>
      <c r="L468" s="14" t="s">
        <v>13504</v>
      </c>
      <c r="M468" s="14">
        <v>9.0</v>
      </c>
      <c r="N468" s="14" t="s">
        <v>13380</v>
      </c>
      <c r="O468" s="14">
        <v>4.0</v>
      </c>
      <c r="P468" s="14" t="s">
        <v>13351</v>
      </c>
      <c r="Q468" s="29">
        <f t="array" ref="Q468">SUMPRODUCT(--(IFERROR(XLOOKUP({"P1C2.1.1","P1C2.1.4","P1C2.1.5","P1C2.5.1","P1C2.5.2","P1C2.5.3","P1C2.5.4","P1C2.5.5","P1C2.8.1"}, '2_Capability_Map'!$C$2:$C$200, '2_Capability_Map'!$M$2:$M$200, "Active"), "Active")="Active"))</f>
        <v>9</v>
      </c>
      <c r="R468" s="29" t="str">
        <f t="shared" si="1"/>
        <v>Active</v>
      </c>
    </row>
    <row r="469" ht="79.5" customHeight="1">
      <c r="A469" s="15" t="s">
        <v>15205</v>
      </c>
      <c r="B469" s="15" t="s">
        <v>14904</v>
      </c>
      <c r="C469" s="15" t="s">
        <v>14905</v>
      </c>
      <c r="D469" s="15" t="s">
        <v>15201</v>
      </c>
      <c r="E469" s="15" t="s">
        <v>15202</v>
      </c>
      <c r="F469" s="15" t="s">
        <v>14822</v>
      </c>
      <c r="G469" s="15" t="s">
        <v>13515</v>
      </c>
      <c r="H469" s="15">
        <v>2.0</v>
      </c>
      <c r="I469" s="15" t="s">
        <v>1493</v>
      </c>
      <c r="J469" s="15" t="s">
        <v>15206</v>
      </c>
      <c r="K469" s="15" t="s">
        <v>15207</v>
      </c>
      <c r="L469" s="15" t="s">
        <v>13518</v>
      </c>
      <c r="M469" s="15">
        <v>8.0</v>
      </c>
      <c r="N469" s="15" t="s">
        <v>13365</v>
      </c>
      <c r="O469" s="15">
        <v>3.0</v>
      </c>
      <c r="P469" s="15" t="s">
        <v>13351</v>
      </c>
      <c r="Q469" s="29">
        <f t="array" ref="Q469">SUMPRODUCT(--(IFERROR(XLOOKUP({"P1C2.5.1","P1C2.5.2","P1C2.5.3","P1C2.5.4","P1C2.5.5","P1C2.7.1","P1C2.7.2","P1C2.7.3"}, '2_Capability_Map'!$C$2:$C$200, '2_Capability_Map'!$M$2:$M$200, "Active"), "Active")="Active"))</f>
        <v>8</v>
      </c>
      <c r="R469" s="29" t="str">
        <f t="shared" si="1"/>
        <v>Active</v>
      </c>
    </row>
    <row r="470" ht="79.5" customHeight="1">
      <c r="A470" s="14" t="s">
        <v>15208</v>
      </c>
      <c r="B470" s="14" t="s">
        <v>14904</v>
      </c>
      <c r="C470" s="14" t="s">
        <v>14905</v>
      </c>
      <c r="D470" s="14" t="s">
        <v>15201</v>
      </c>
      <c r="E470" s="14" t="s">
        <v>15202</v>
      </c>
      <c r="F470" s="14" t="s">
        <v>14822</v>
      </c>
      <c r="G470" s="14" t="s">
        <v>13501</v>
      </c>
      <c r="H470" s="14">
        <v>2.0</v>
      </c>
      <c r="I470" s="14" t="s">
        <v>1493</v>
      </c>
      <c r="J470" s="14" t="s">
        <v>15209</v>
      </c>
      <c r="K470" s="14" t="s">
        <v>15210</v>
      </c>
      <c r="L470" s="14" t="s">
        <v>13504</v>
      </c>
      <c r="M470" s="14">
        <v>9.0</v>
      </c>
      <c r="N470" s="14" t="s">
        <v>13380</v>
      </c>
      <c r="O470" s="14">
        <v>4.0</v>
      </c>
      <c r="P470" s="14" t="s">
        <v>13351</v>
      </c>
      <c r="Q470" s="29">
        <f t="array" ref="Q470">SUMPRODUCT(--(IFERROR(XLOOKUP({"P1C2.1.1","P1C2.1.4","P1C2.1.5","P1C2.5.1","P1C2.5.2","P1C2.5.3","P1C2.5.4","P1C2.5.5","P1C2.8.1"}, '2_Capability_Map'!$C$2:$C$200, '2_Capability_Map'!$M$2:$M$200, "Active"), "Active")="Active"))</f>
        <v>9</v>
      </c>
      <c r="R470" s="29" t="str">
        <f t="shared" si="1"/>
        <v>Active</v>
      </c>
    </row>
    <row r="471" ht="79.5" customHeight="1">
      <c r="A471" s="15" t="s">
        <v>15211</v>
      </c>
      <c r="B471" s="15" t="s">
        <v>14904</v>
      </c>
      <c r="C471" s="15" t="s">
        <v>14905</v>
      </c>
      <c r="D471" s="15" t="s">
        <v>15201</v>
      </c>
      <c r="E471" s="15" t="s">
        <v>15202</v>
      </c>
      <c r="F471" s="15" t="s">
        <v>14822</v>
      </c>
      <c r="G471" s="15" t="s">
        <v>13501</v>
      </c>
      <c r="H471" s="15">
        <v>2.0</v>
      </c>
      <c r="I471" s="15" t="s">
        <v>1493</v>
      </c>
      <c r="J471" s="15" t="s">
        <v>15212</v>
      </c>
      <c r="K471" s="15" t="s">
        <v>15213</v>
      </c>
      <c r="L471" s="15" t="s">
        <v>13504</v>
      </c>
      <c r="M471" s="15">
        <v>9.0</v>
      </c>
      <c r="N471" s="15" t="s">
        <v>13380</v>
      </c>
      <c r="O471" s="15">
        <v>4.0</v>
      </c>
      <c r="P471" s="15" t="s">
        <v>13351</v>
      </c>
      <c r="Q471" s="29">
        <f t="array" ref="Q471">SUMPRODUCT(--(IFERROR(XLOOKUP({"P1C2.1.1","P1C2.1.4","P1C2.1.5","P1C2.5.1","P1C2.5.2","P1C2.5.3","P1C2.5.4","P1C2.5.5","P1C2.8.1"}, '2_Capability_Map'!$C$2:$C$200, '2_Capability_Map'!$M$2:$M$200, "Active"), "Active")="Active"))</f>
        <v>9</v>
      </c>
      <c r="R471" s="29" t="str">
        <f t="shared" si="1"/>
        <v>Active</v>
      </c>
    </row>
    <row r="472" ht="79.5" customHeight="1">
      <c r="A472" s="14" t="s">
        <v>15214</v>
      </c>
      <c r="B472" s="14" t="s">
        <v>14904</v>
      </c>
      <c r="C472" s="14" t="s">
        <v>14905</v>
      </c>
      <c r="D472" s="14" t="s">
        <v>15201</v>
      </c>
      <c r="E472" s="14" t="s">
        <v>15202</v>
      </c>
      <c r="F472" s="14" t="s">
        <v>14822</v>
      </c>
      <c r="G472" s="14" t="s">
        <v>13489</v>
      </c>
      <c r="H472" s="14">
        <v>2.0</v>
      </c>
      <c r="I472" s="14" t="s">
        <v>1493</v>
      </c>
      <c r="J472" s="14" t="s">
        <v>15215</v>
      </c>
      <c r="K472" s="14" t="s">
        <v>15216</v>
      </c>
      <c r="L472" s="14" t="s">
        <v>13492</v>
      </c>
      <c r="M472" s="14">
        <v>8.0</v>
      </c>
      <c r="N472" s="14" t="s">
        <v>13365</v>
      </c>
      <c r="O472" s="14">
        <v>3.0</v>
      </c>
      <c r="P472" s="14" t="s">
        <v>13351</v>
      </c>
      <c r="Q472" s="29">
        <f t="array" ref="Q472">SUMPRODUCT(--(IFERROR(XLOOKUP({"P1C1.6.1","P1C1.6.2","P1C1.6.5","P1C2.5.1","P1C2.5.2","P1C2.5.3","P1C2.5.4","P1C2.5.5"}, '2_Capability_Map'!$C$2:$C$200, '2_Capability_Map'!$M$2:$M$200, "Active"), "Active")="Active"))</f>
        <v>8</v>
      </c>
      <c r="R472" s="29" t="str">
        <f t="shared" si="1"/>
        <v>Active</v>
      </c>
    </row>
    <row r="473" ht="79.5" customHeight="1">
      <c r="A473" s="15" t="s">
        <v>15217</v>
      </c>
      <c r="B473" s="15" t="s">
        <v>14904</v>
      </c>
      <c r="C473" s="15" t="s">
        <v>14905</v>
      </c>
      <c r="D473" s="15" t="s">
        <v>15201</v>
      </c>
      <c r="E473" s="15" t="s">
        <v>15202</v>
      </c>
      <c r="F473" s="15" t="s">
        <v>14822</v>
      </c>
      <c r="G473" s="15" t="s">
        <v>13501</v>
      </c>
      <c r="H473" s="15">
        <v>2.0</v>
      </c>
      <c r="I473" s="15" t="s">
        <v>1493</v>
      </c>
      <c r="J473" s="15" t="s">
        <v>15218</v>
      </c>
      <c r="K473" s="15" t="s">
        <v>15219</v>
      </c>
      <c r="L473" s="15" t="s">
        <v>13504</v>
      </c>
      <c r="M473" s="15">
        <v>9.0</v>
      </c>
      <c r="N473" s="15" t="s">
        <v>13380</v>
      </c>
      <c r="O473" s="15">
        <v>4.0</v>
      </c>
      <c r="P473" s="15" t="s">
        <v>13351</v>
      </c>
      <c r="Q473" s="29">
        <f t="array" ref="Q473">SUMPRODUCT(--(IFERROR(XLOOKUP({"P1C2.1.1","P1C2.1.4","P1C2.1.5","P1C2.5.1","P1C2.5.2","P1C2.5.3","P1C2.5.4","P1C2.5.5","P1C2.8.1"}, '2_Capability_Map'!$C$2:$C$200, '2_Capability_Map'!$M$2:$M$200, "Active"), "Active")="Active"))</f>
        <v>9</v>
      </c>
      <c r="R473" s="29" t="str">
        <f t="shared" si="1"/>
        <v>Active</v>
      </c>
    </row>
    <row r="474" ht="79.5" customHeight="1">
      <c r="A474" s="14" t="s">
        <v>15220</v>
      </c>
      <c r="B474" s="14" t="s">
        <v>14904</v>
      </c>
      <c r="C474" s="14" t="s">
        <v>14905</v>
      </c>
      <c r="D474" s="14" t="s">
        <v>15201</v>
      </c>
      <c r="E474" s="14" t="s">
        <v>15202</v>
      </c>
      <c r="F474" s="14" t="s">
        <v>14822</v>
      </c>
      <c r="G474" s="14" t="s">
        <v>14998</v>
      </c>
      <c r="H474" s="14">
        <v>4.0</v>
      </c>
      <c r="I474" s="14" t="s">
        <v>1493</v>
      </c>
      <c r="J474" s="14" t="s">
        <v>15221</v>
      </c>
      <c r="K474" s="14" t="s">
        <v>15222</v>
      </c>
      <c r="L474" s="14" t="s">
        <v>15001</v>
      </c>
      <c r="M474" s="14">
        <v>18.0</v>
      </c>
      <c r="N474" s="14" t="s">
        <v>13380</v>
      </c>
      <c r="O474" s="14">
        <v>4.0</v>
      </c>
      <c r="P474" s="14" t="s">
        <v>13351</v>
      </c>
      <c r="Q474" s="29">
        <f t="array" ref="Q474">SUMPRODUCT(--(IFERROR(XLOOKUP({"P1C1.1.1","P1C1.1.2","P1C1.1.3","P1C1.2.1","P1C1.5.1","P1C2.1.1","P1C2.1.4","P1C2.1.5","P1C2.5.1","P1C2.5.2","P1C2.5.3","P1C2.5.4","P1C2.5.5","P1C2.8.1","P1C3.1.1","P1C3.2.4","P1C3.3.1","P1C3.4.1"}, '2_Capability_Map'!$C$2:$C$200, '2_Capability_Map'!$M$2:$M$200, "Active"), "Active")="Active"))</f>
        <v>18</v>
      </c>
      <c r="R474" s="29" t="str">
        <f t="shared" si="1"/>
        <v>Active</v>
      </c>
    </row>
    <row r="475" ht="79.5" customHeight="1">
      <c r="A475" s="15" t="s">
        <v>15223</v>
      </c>
      <c r="B475" s="15" t="s">
        <v>14904</v>
      </c>
      <c r="C475" s="15" t="s">
        <v>14905</v>
      </c>
      <c r="D475" s="15" t="s">
        <v>15224</v>
      </c>
      <c r="E475" s="15" t="s">
        <v>15225</v>
      </c>
      <c r="F475" s="15" t="s">
        <v>14822</v>
      </c>
      <c r="G475" s="15" t="s">
        <v>13501</v>
      </c>
      <c r="H475" s="15">
        <v>2.0</v>
      </c>
      <c r="I475" s="15" t="s">
        <v>1493</v>
      </c>
      <c r="J475" s="15" t="s">
        <v>15226</v>
      </c>
      <c r="K475" s="15" t="s">
        <v>15227</v>
      </c>
      <c r="L475" s="15" t="s">
        <v>13504</v>
      </c>
      <c r="M475" s="15">
        <v>9.0</v>
      </c>
      <c r="N475" s="15" t="s">
        <v>13380</v>
      </c>
      <c r="O475" s="15">
        <v>4.0</v>
      </c>
      <c r="P475" s="15" t="s">
        <v>13351</v>
      </c>
      <c r="Q475" s="29">
        <f t="array" ref="Q475">SUMPRODUCT(--(IFERROR(XLOOKUP({"P1C2.1.1","P1C2.1.4","P1C2.1.5","P1C2.5.1","P1C2.5.2","P1C2.5.3","P1C2.5.4","P1C2.5.5","P1C2.8.1"}, '2_Capability_Map'!$C$2:$C$200, '2_Capability_Map'!$M$2:$M$200, "Active"), "Active")="Active"))</f>
        <v>9</v>
      </c>
      <c r="R475" s="29" t="str">
        <f t="shared" si="1"/>
        <v>Active</v>
      </c>
    </row>
    <row r="476" ht="79.5" customHeight="1">
      <c r="A476" s="14" t="s">
        <v>15228</v>
      </c>
      <c r="B476" s="14" t="s">
        <v>14904</v>
      </c>
      <c r="C476" s="14" t="s">
        <v>14905</v>
      </c>
      <c r="D476" s="14" t="s">
        <v>15224</v>
      </c>
      <c r="E476" s="14" t="s">
        <v>15225</v>
      </c>
      <c r="F476" s="14" t="s">
        <v>14822</v>
      </c>
      <c r="G476" s="14" t="s">
        <v>13501</v>
      </c>
      <c r="H476" s="14">
        <v>2.0</v>
      </c>
      <c r="I476" s="14" t="s">
        <v>1493</v>
      </c>
      <c r="J476" s="14" t="s">
        <v>15229</v>
      </c>
      <c r="K476" s="14" t="s">
        <v>15230</v>
      </c>
      <c r="L476" s="14" t="s">
        <v>13504</v>
      </c>
      <c r="M476" s="14">
        <v>9.0</v>
      </c>
      <c r="N476" s="14" t="s">
        <v>13380</v>
      </c>
      <c r="O476" s="14">
        <v>4.0</v>
      </c>
      <c r="P476" s="14" t="s">
        <v>13351</v>
      </c>
      <c r="Q476" s="29">
        <f t="array" ref="Q476">SUMPRODUCT(--(IFERROR(XLOOKUP({"P1C2.1.1","P1C2.1.4","P1C2.1.5","P1C2.5.1","P1C2.5.2","P1C2.5.3","P1C2.5.4","P1C2.5.5","P1C2.8.1"}, '2_Capability_Map'!$C$2:$C$200, '2_Capability_Map'!$M$2:$M$200, "Active"), "Active")="Active"))</f>
        <v>9</v>
      </c>
      <c r="R476" s="29" t="str">
        <f t="shared" si="1"/>
        <v>Active</v>
      </c>
    </row>
    <row r="477" ht="79.5" customHeight="1">
      <c r="A477" s="15" t="s">
        <v>15231</v>
      </c>
      <c r="B477" s="15" t="s">
        <v>14904</v>
      </c>
      <c r="C477" s="15" t="s">
        <v>14905</v>
      </c>
      <c r="D477" s="15" t="s">
        <v>15224</v>
      </c>
      <c r="E477" s="15" t="s">
        <v>15225</v>
      </c>
      <c r="F477" s="15" t="s">
        <v>14822</v>
      </c>
      <c r="G477" s="15" t="s">
        <v>14364</v>
      </c>
      <c r="H477" s="15">
        <v>3.0</v>
      </c>
      <c r="I477" s="15" t="s">
        <v>1493</v>
      </c>
      <c r="J477" s="15" t="s">
        <v>15232</v>
      </c>
      <c r="K477" s="15" t="s">
        <v>15233</v>
      </c>
      <c r="L477" s="15" t="s">
        <v>14367</v>
      </c>
      <c r="M477" s="15">
        <v>14.0</v>
      </c>
      <c r="N477" s="15" t="s">
        <v>14256</v>
      </c>
      <c r="O477" s="15">
        <v>5.0</v>
      </c>
      <c r="P477" s="15" t="s">
        <v>13351</v>
      </c>
      <c r="Q477" s="29">
        <f t="array" ref="Q477">SUMPRODUCT(--(IFERROR(XLOOKUP({"P1C2.1.1","P1C2.1.4","P1C2.1.5","P1C2.5.1","P1C2.5.2","P1C2.5.3","P1C2.5.4","P1C2.5.5","P1C2.8.1","P1C4.1.1","P1C4.4.1","P1C4.5.1","P1C4.6.1","P1C4.8.5"}, '2_Capability_Map'!$C$2:$C$200, '2_Capability_Map'!$M$2:$M$200, "Active"), "Active")="Active"))</f>
        <v>14</v>
      </c>
      <c r="R477" s="29" t="str">
        <f t="shared" si="1"/>
        <v>Active</v>
      </c>
    </row>
    <row r="478" ht="79.5" customHeight="1">
      <c r="A478" s="14" t="s">
        <v>15234</v>
      </c>
      <c r="B478" s="14" t="s">
        <v>14904</v>
      </c>
      <c r="C478" s="14" t="s">
        <v>14905</v>
      </c>
      <c r="D478" s="14" t="s">
        <v>15224</v>
      </c>
      <c r="E478" s="14" t="s">
        <v>15225</v>
      </c>
      <c r="F478" s="14" t="s">
        <v>14822</v>
      </c>
      <c r="G478" s="14" t="s">
        <v>13501</v>
      </c>
      <c r="H478" s="14">
        <v>2.0</v>
      </c>
      <c r="I478" s="14" t="s">
        <v>1493</v>
      </c>
      <c r="J478" s="14" t="s">
        <v>15235</v>
      </c>
      <c r="K478" s="14" t="s">
        <v>15236</v>
      </c>
      <c r="L478" s="14" t="s">
        <v>13504</v>
      </c>
      <c r="M478" s="14">
        <v>9.0</v>
      </c>
      <c r="N478" s="14" t="s">
        <v>13380</v>
      </c>
      <c r="O478" s="14">
        <v>4.0</v>
      </c>
      <c r="P478" s="14" t="s">
        <v>13351</v>
      </c>
      <c r="Q478" s="29">
        <f t="array" ref="Q478">SUMPRODUCT(--(IFERROR(XLOOKUP({"P1C2.1.1","P1C2.1.4","P1C2.1.5","P1C2.5.1","P1C2.5.2","P1C2.5.3","P1C2.5.4","P1C2.5.5","P1C2.8.1"}, '2_Capability_Map'!$C$2:$C$200, '2_Capability_Map'!$M$2:$M$200, "Active"), "Active")="Active"))</f>
        <v>9</v>
      </c>
      <c r="R478" s="29" t="str">
        <f t="shared" si="1"/>
        <v>Active</v>
      </c>
    </row>
    <row r="479" ht="79.5" customHeight="1">
      <c r="A479" s="15" t="s">
        <v>15237</v>
      </c>
      <c r="B479" s="15" t="s">
        <v>14904</v>
      </c>
      <c r="C479" s="15" t="s">
        <v>14905</v>
      </c>
      <c r="D479" s="15" t="s">
        <v>15238</v>
      </c>
      <c r="E479" s="15" t="s">
        <v>15239</v>
      </c>
      <c r="F479" s="15" t="s">
        <v>15240</v>
      </c>
      <c r="G479" s="15" t="s">
        <v>13501</v>
      </c>
      <c r="H479" s="15">
        <v>2.0</v>
      </c>
      <c r="I479" s="15" t="s">
        <v>1493</v>
      </c>
      <c r="J479" s="15" t="s">
        <v>15241</v>
      </c>
      <c r="K479" s="15" t="s">
        <v>15242</v>
      </c>
      <c r="L479" s="15" t="s">
        <v>13504</v>
      </c>
      <c r="M479" s="15">
        <v>9.0</v>
      </c>
      <c r="N479" s="15" t="s">
        <v>13380</v>
      </c>
      <c r="O479" s="15">
        <v>4.0</v>
      </c>
      <c r="P479" s="15" t="s">
        <v>13351</v>
      </c>
      <c r="Q479" s="29">
        <f t="array" ref="Q479">SUMPRODUCT(--(IFERROR(XLOOKUP({"P1C2.1.1","P1C2.1.4","P1C2.1.5","P1C2.5.1","P1C2.5.2","P1C2.5.3","P1C2.5.4","P1C2.5.5","P1C2.8.1"}, '2_Capability_Map'!$C$2:$C$200, '2_Capability_Map'!$M$2:$M$200, "Active"), "Active")="Active"))</f>
        <v>9</v>
      </c>
      <c r="R479" s="29" t="str">
        <f t="shared" si="1"/>
        <v>Active</v>
      </c>
    </row>
    <row r="480" ht="79.5" customHeight="1">
      <c r="A480" s="14" t="s">
        <v>15243</v>
      </c>
      <c r="B480" s="14" t="s">
        <v>14904</v>
      </c>
      <c r="C480" s="14" t="s">
        <v>14905</v>
      </c>
      <c r="D480" s="14" t="s">
        <v>15238</v>
      </c>
      <c r="E480" s="14" t="s">
        <v>15239</v>
      </c>
      <c r="F480" s="14" t="s">
        <v>15240</v>
      </c>
      <c r="G480" s="14" t="s">
        <v>13501</v>
      </c>
      <c r="H480" s="14">
        <v>2.0</v>
      </c>
      <c r="I480" s="14" t="s">
        <v>1493</v>
      </c>
      <c r="J480" s="14" t="s">
        <v>15244</v>
      </c>
      <c r="K480" s="14" t="s">
        <v>15245</v>
      </c>
      <c r="L480" s="14" t="s">
        <v>13504</v>
      </c>
      <c r="M480" s="14">
        <v>9.0</v>
      </c>
      <c r="N480" s="14" t="s">
        <v>13380</v>
      </c>
      <c r="O480" s="14">
        <v>4.0</v>
      </c>
      <c r="P480" s="14" t="s">
        <v>13351</v>
      </c>
      <c r="Q480" s="29">
        <f t="array" ref="Q480">SUMPRODUCT(--(IFERROR(XLOOKUP({"P1C2.1.1","P1C2.1.4","P1C2.1.5","P1C2.5.1","P1C2.5.2","P1C2.5.3","P1C2.5.4","P1C2.5.5","P1C2.8.1"}, '2_Capability_Map'!$C$2:$C$200, '2_Capability_Map'!$M$2:$M$200, "Active"), "Active")="Active"))</f>
        <v>9</v>
      </c>
      <c r="R480" s="29" t="str">
        <f t="shared" si="1"/>
        <v>Active</v>
      </c>
    </row>
    <row r="481" ht="79.5" customHeight="1">
      <c r="A481" s="15" t="s">
        <v>15246</v>
      </c>
      <c r="B481" s="15" t="s">
        <v>14904</v>
      </c>
      <c r="C481" s="15" t="s">
        <v>14905</v>
      </c>
      <c r="D481" s="15" t="s">
        <v>15238</v>
      </c>
      <c r="E481" s="15" t="s">
        <v>15239</v>
      </c>
      <c r="F481" s="15" t="s">
        <v>15240</v>
      </c>
      <c r="G481" s="15" t="s">
        <v>13501</v>
      </c>
      <c r="H481" s="15">
        <v>2.0</v>
      </c>
      <c r="I481" s="15" t="s">
        <v>1493</v>
      </c>
      <c r="J481" s="15" t="s">
        <v>15247</v>
      </c>
      <c r="K481" s="15" t="s">
        <v>15248</v>
      </c>
      <c r="L481" s="15" t="s">
        <v>13504</v>
      </c>
      <c r="M481" s="15">
        <v>9.0</v>
      </c>
      <c r="N481" s="15" t="s">
        <v>13380</v>
      </c>
      <c r="O481" s="15">
        <v>4.0</v>
      </c>
      <c r="P481" s="15" t="s">
        <v>13351</v>
      </c>
      <c r="Q481" s="29">
        <f t="array" ref="Q481">SUMPRODUCT(--(IFERROR(XLOOKUP({"P1C2.1.1","P1C2.1.4","P1C2.1.5","P1C2.5.1","P1C2.5.2","P1C2.5.3","P1C2.5.4","P1C2.5.5","P1C2.8.1"}, '2_Capability_Map'!$C$2:$C$200, '2_Capability_Map'!$M$2:$M$200, "Active"), "Active")="Active"))</f>
        <v>9</v>
      </c>
      <c r="R481" s="29" t="str">
        <f t="shared" si="1"/>
        <v>Active</v>
      </c>
    </row>
    <row r="482" ht="79.5" customHeight="1">
      <c r="A482" s="14" t="s">
        <v>15249</v>
      </c>
      <c r="B482" s="14" t="s">
        <v>14904</v>
      </c>
      <c r="C482" s="14" t="s">
        <v>14905</v>
      </c>
      <c r="D482" s="14" t="s">
        <v>15238</v>
      </c>
      <c r="E482" s="14" t="s">
        <v>15239</v>
      </c>
      <c r="F482" s="14" t="s">
        <v>15240</v>
      </c>
      <c r="G482" s="14" t="s">
        <v>13501</v>
      </c>
      <c r="H482" s="14">
        <v>2.0</v>
      </c>
      <c r="I482" s="14" t="s">
        <v>1493</v>
      </c>
      <c r="J482" s="14" t="s">
        <v>15250</v>
      </c>
      <c r="K482" s="14" t="s">
        <v>15251</v>
      </c>
      <c r="L482" s="14" t="s">
        <v>13504</v>
      </c>
      <c r="M482" s="14">
        <v>9.0</v>
      </c>
      <c r="N482" s="14" t="s">
        <v>13380</v>
      </c>
      <c r="O482" s="14">
        <v>4.0</v>
      </c>
      <c r="P482" s="14" t="s">
        <v>13351</v>
      </c>
      <c r="Q482" s="29">
        <f t="array" ref="Q482">SUMPRODUCT(--(IFERROR(XLOOKUP({"P1C2.1.1","P1C2.1.4","P1C2.1.5","P1C2.5.1","P1C2.5.2","P1C2.5.3","P1C2.5.4","P1C2.5.5","P1C2.8.1"}, '2_Capability_Map'!$C$2:$C$200, '2_Capability_Map'!$M$2:$M$200, "Active"), "Active")="Active"))</f>
        <v>9</v>
      </c>
      <c r="R482" s="29" t="str">
        <f t="shared" si="1"/>
        <v>Active</v>
      </c>
    </row>
    <row r="483" ht="79.5" customHeight="1">
      <c r="A483" s="15" t="s">
        <v>15252</v>
      </c>
      <c r="B483" s="15" t="s">
        <v>14904</v>
      </c>
      <c r="C483" s="15" t="s">
        <v>14905</v>
      </c>
      <c r="D483" s="15" t="s">
        <v>15253</v>
      </c>
      <c r="E483" s="15" t="s">
        <v>15254</v>
      </c>
      <c r="F483" s="15" t="s">
        <v>15240</v>
      </c>
      <c r="G483" s="15" t="s">
        <v>13501</v>
      </c>
      <c r="H483" s="15">
        <v>2.0</v>
      </c>
      <c r="I483" s="15" t="s">
        <v>1493</v>
      </c>
      <c r="J483" s="15" t="s">
        <v>15255</v>
      </c>
      <c r="K483" s="15" t="s">
        <v>15256</v>
      </c>
      <c r="L483" s="15" t="s">
        <v>13504</v>
      </c>
      <c r="M483" s="15">
        <v>9.0</v>
      </c>
      <c r="N483" s="15" t="s">
        <v>13380</v>
      </c>
      <c r="O483" s="15">
        <v>4.0</v>
      </c>
      <c r="P483" s="15" t="s">
        <v>13351</v>
      </c>
      <c r="Q483" s="29">
        <f t="array" ref="Q483">SUMPRODUCT(--(IFERROR(XLOOKUP({"P1C2.1.1","P1C2.1.4","P1C2.1.5","P1C2.5.1","P1C2.5.2","P1C2.5.3","P1C2.5.4","P1C2.5.5","P1C2.8.1"}, '2_Capability_Map'!$C$2:$C$200, '2_Capability_Map'!$M$2:$M$200, "Active"), "Active")="Active"))</f>
        <v>9</v>
      </c>
      <c r="R483" s="29" t="str">
        <f t="shared" si="1"/>
        <v>Active</v>
      </c>
    </row>
    <row r="484" ht="79.5" customHeight="1">
      <c r="A484" s="14" t="s">
        <v>15257</v>
      </c>
      <c r="B484" s="14" t="s">
        <v>14904</v>
      </c>
      <c r="C484" s="14" t="s">
        <v>14905</v>
      </c>
      <c r="D484" s="14" t="s">
        <v>15258</v>
      </c>
      <c r="E484" s="14" t="s">
        <v>15259</v>
      </c>
      <c r="F484" s="14" t="s">
        <v>15240</v>
      </c>
      <c r="G484" s="14" t="s">
        <v>13501</v>
      </c>
      <c r="H484" s="14">
        <v>2.0</v>
      </c>
      <c r="I484" s="14" t="s">
        <v>1493</v>
      </c>
      <c r="J484" s="14" t="s">
        <v>15260</v>
      </c>
      <c r="K484" s="14" t="s">
        <v>15261</v>
      </c>
      <c r="L484" s="14" t="s">
        <v>13504</v>
      </c>
      <c r="M484" s="14">
        <v>9.0</v>
      </c>
      <c r="N484" s="14" t="s">
        <v>13380</v>
      </c>
      <c r="O484" s="14">
        <v>4.0</v>
      </c>
      <c r="P484" s="14" t="s">
        <v>13351</v>
      </c>
      <c r="Q484" s="29">
        <f t="array" ref="Q484">SUMPRODUCT(--(IFERROR(XLOOKUP({"P1C2.1.1","P1C2.1.4","P1C2.1.5","P1C2.5.1","P1C2.5.2","P1C2.5.3","P1C2.5.4","P1C2.5.5","P1C2.8.1"}, '2_Capability_Map'!$C$2:$C$200, '2_Capability_Map'!$M$2:$M$200, "Active"), "Active")="Active"))</f>
        <v>9</v>
      </c>
      <c r="R484" s="29" t="str">
        <f t="shared" si="1"/>
        <v>Active</v>
      </c>
    </row>
    <row r="485" ht="79.5" customHeight="1">
      <c r="A485" s="15" t="s">
        <v>15262</v>
      </c>
      <c r="B485" s="15" t="s">
        <v>14904</v>
      </c>
      <c r="C485" s="15" t="s">
        <v>14905</v>
      </c>
      <c r="D485" s="15" t="s">
        <v>15263</v>
      </c>
      <c r="E485" s="15" t="s">
        <v>15264</v>
      </c>
      <c r="F485" s="15" t="s">
        <v>15240</v>
      </c>
      <c r="G485" s="15" t="s">
        <v>13515</v>
      </c>
      <c r="H485" s="15">
        <v>2.0</v>
      </c>
      <c r="I485" s="15" t="s">
        <v>1493</v>
      </c>
      <c r="J485" s="15" t="s">
        <v>15265</v>
      </c>
      <c r="K485" s="15" t="s">
        <v>15266</v>
      </c>
      <c r="L485" s="15" t="s">
        <v>13518</v>
      </c>
      <c r="M485" s="15">
        <v>8.0</v>
      </c>
      <c r="N485" s="15" t="s">
        <v>13365</v>
      </c>
      <c r="O485" s="15">
        <v>3.0</v>
      </c>
      <c r="P485" s="15" t="s">
        <v>13351</v>
      </c>
      <c r="Q485" s="29">
        <f t="array" ref="Q485">SUMPRODUCT(--(IFERROR(XLOOKUP({"P1C2.5.1","P1C2.5.2","P1C2.5.3","P1C2.5.4","P1C2.5.5","P1C2.7.1","P1C2.7.2","P1C2.7.3"}, '2_Capability_Map'!$C$2:$C$200, '2_Capability_Map'!$M$2:$M$200, "Active"), "Active")="Active"))</f>
        <v>8</v>
      </c>
      <c r="R485" s="29" t="str">
        <f t="shared" si="1"/>
        <v>Active</v>
      </c>
    </row>
    <row r="486" ht="79.5" customHeight="1">
      <c r="A486" s="14" t="s">
        <v>15267</v>
      </c>
      <c r="B486" s="14" t="s">
        <v>14904</v>
      </c>
      <c r="C486" s="14" t="s">
        <v>14905</v>
      </c>
      <c r="D486" s="14" t="s">
        <v>15263</v>
      </c>
      <c r="E486" s="14" t="s">
        <v>15264</v>
      </c>
      <c r="F486" s="14" t="s">
        <v>15240</v>
      </c>
      <c r="G486" s="14" t="s">
        <v>13501</v>
      </c>
      <c r="H486" s="14">
        <v>2.0</v>
      </c>
      <c r="I486" s="14" t="s">
        <v>1493</v>
      </c>
      <c r="J486" s="14" t="s">
        <v>15268</v>
      </c>
      <c r="K486" s="14" t="s">
        <v>15269</v>
      </c>
      <c r="L486" s="14" t="s">
        <v>13504</v>
      </c>
      <c r="M486" s="14">
        <v>9.0</v>
      </c>
      <c r="N486" s="14" t="s">
        <v>13380</v>
      </c>
      <c r="O486" s="14">
        <v>4.0</v>
      </c>
      <c r="P486" s="14" t="s">
        <v>13351</v>
      </c>
      <c r="Q486" s="29">
        <f t="array" ref="Q486">SUMPRODUCT(--(IFERROR(XLOOKUP({"P1C2.1.1","P1C2.1.4","P1C2.1.5","P1C2.5.1","P1C2.5.2","P1C2.5.3","P1C2.5.4","P1C2.5.5","P1C2.8.1"}, '2_Capability_Map'!$C$2:$C$200, '2_Capability_Map'!$M$2:$M$200, "Active"), "Active")="Active"))</f>
        <v>9</v>
      </c>
      <c r="R486" s="29" t="str">
        <f t="shared" si="1"/>
        <v>Active</v>
      </c>
    </row>
    <row r="487" ht="79.5" customHeight="1">
      <c r="A487" s="15" t="s">
        <v>15270</v>
      </c>
      <c r="B487" s="15" t="s">
        <v>14904</v>
      </c>
      <c r="C487" s="15" t="s">
        <v>14905</v>
      </c>
      <c r="D487" s="15" t="s">
        <v>15263</v>
      </c>
      <c r="E487" s="15" t="s">
        <v>15264</v>
      </c>
      <c r="F487" s="15" t="s">
        <v>15240</v>
      </c>
      <c r="G487" s="15" t="s">
        <v>14085</v>
      </c>
      <c r="H487" s="15">
        <v>2.0</v>
      </c>
      <c r="I487" s="15" t="s">
        <v>1493</v>
      </c>
      <c r="J487" s="15" t="s">
        <v>15271</v>
      </c>
      <c r="K487" s="15" t="s">
        <v>15272</v>
      </c>
      <c r="L487" s="15" t="s">
        <v>14088</v>
      </c>
      <c r="M487" s="15">
        <v>10.0</v>
      </c>
      <c r="N487" s="15" t="s">
        <v>13852</v>
      </c>
      <c r="O487" s="15">
        <v>4.0</v>
      </c>
      <c r="P487" s="15" t="s">
        <v>13351</v>
      </c>
      <c r="Q487" s="29">
        <f t="array" ref="Q487">SUMPRODUCT(--(IFERROR(XLOOKUP({"P1C2.5.1","P1C2.5.2","P1C2.5.3","P1C2.5.4","P1C2.5.5","P1C4.1.1","P1C4.4.1","P1C4.5.1","P1C4.6.1","P1C4.8.5"}, '2_Capability_Map'!$C$2:$C$200, '2_Capability_Map'!$M$2:$M$200, "Active"), "Active")="Active"))</f>
        <v>10</v>
      </c>
      <c r="R487" s="29" t="str">
        <f t="shared" si="1"/>
        <v>Active</v>
      </c>
    </row>
    <row r="488" ht="79.5" customHeight="1">
      <c r="A488" s="14" t="s">
        <v>15273</v>
      </c>
      <c r="B488" s="14" t="s">
        <v>14904</v>
      </c>
      <c r="C488" s="14" t="s">
        <v>14905</v>
      </c>
      <c r="D488" s="14" t="s">
        <v>15274</v>
      </c>
      <c r="E488" s="14" t="s">
        <v>15275</v>
      </c>
      <c r="F488" s="14" t="s">
        <v>15240</v>
      </c>
      <c r="G488" s="14" t="s">
        <v>13501</v>
      </c>
      <c r="H488" s="14">
        <v>2.0</v>
      </c>
      <c r="I488" s="14" t="s">
        <v>1493</v>
      </c>
      <c r="J488" s="14" t="s">
        <v>15276</v>
      </c>
      <c r="K488" s="14" t="s">
        <v>15277</v>
      </c>
      <c r="L488" s="14" t="s">
        <v>13504</v>
      </c>
      <c r="M488" s="14">
        <v>9.0</v>
      </c>
      <c r="N488" s="14" t="s">
        <v>13380</v>
      </c>
      <c r="O488" s="14">
        <v>4.0</v>
      </c>
      <c r="P488" s="14" t="s">
        <v>13351</v>
      </c>
      <c r="Q488" s="29">
        <f t="array" ref="Q488">SUMPRODUCT(--(IFERROR(XLOOKUP({"P1C2.1.1","P1C2.1.4","P1C2.1.5","P1C2.5.1","P1C2.5.2","P1C2.5.3","P1C2.5.4","P1C2.5.5","P1C2.8.1"}, '2_Capability_Map'!$C$2:$C$200, '2_Capability_Map'!$M$2:$M$200, "Active"), "Active")="Active"))</f>
        <v>9</v>
      </c>
      <c r="R488" s="29" t="str">
        <f t="shared" si="1"/>
        <v>Active</v>
      </c>
    </row>
    <row r="489" ht="79.5" customHeight="1">
      <c r="A489" s="15" t="s">
        <v>15278</v>
      </c>
      <c r="B489" s="15" t="s">
        <v>14904</v>
      </c>
      <c r="C489" s="15" t="s">
        <v>14905</v>
      </c>
      <c r="D489" s="15" t="s">
        <v>15274</v>
      </c>
      <c r="E489" s="15" t="s">
        <v>15275</v>
      </c>
      <c r="F489" s="15" t="s">
        <v>15240</v>
      </c>
      <c r="G489" s="15" t="s">
        <v>13501</v>
      </c>
      <c r="H489" s="15">
        <v>2.0</v>
      </c>
      <c r="I489" s="15" t="s">
        <v>1493</v>
      </c>
      <c r="J489" s="15" t="s">
        <v>15279</v>
      </c>
      <c r="K489" s="15" t="s">
        <v>15280</v>
      </c>
      <c r="L489" s="15" t="s">
        <v>13504</v>
      </c>
      <c r="M489" s="15">
        <v>9.0</v>
      </c>
      <c r="N489" s="15" t="s">
        <v>13380</v>
      </c>
      <c r="O489" s="15">
        <v>4.0</v>
      </c>
      <c r="P489" s="15" t="s">
        <v>13351</v>
      </c>
      <c r="Q489" s="29">
        <f t="array" ref="Q489">SUMPRODUCT(--(IFERROR(XLOOKUP({"P1C2.1.1","P1C2.1.4","P1C2.1.5","P1C2.5.1","P1C2.5.2","P1C2.5.3","P1C2.5.4","P1C2.5.5","P1C2.8.1"}, '2_Capability_Map'!$C$2:$C$200, '2_Capability_Map'!$M$2:$M$200, "Active"), "Active")="Active"))</f>
        <v>9</v>
      </c>
      <c r="R489" s="29" t="str">
        <f t="shared" si="1"/>
        <v>Active</v>
      </c>
    </row>
    <row r="490" ht="79.5" customHeight="1">
      <c r="A490" s="14" t="s">
        <v>15281</v>
      </c>
      <c r="B490" s="14" t="s">
        <v>14904</v>
      </c>
      <c r="C490" s="14" t="s">
        <v>14905</v>
      </c>
      <c r="D490" s="14" t="s">
        <v>15274</v>
      </c>
      <c r="E490" s="14" t="s">
        <v>15275</v>
      </c>
      <c r="F490" s="14" t="s">
        <v>15240</v>
      </c>
      <c r="G490" s="14" t="s">
        <v>13501</v>
      </c>
      <c r="H490" s="14">
        <v>2.0</v>
      </c>
      <c r="I490" s="14" t="s">
        <v>1493</v>
      </c>
      <c r="J490" s="14" t="s">
        <v>15282</v>
      </c>
      <c r="K490" s="14" t="s">
        <v>15283</v>
      </c>
      <c r="L490" s="14" t="s">
        <v>13504</v>
      </c>
      <c r="M490" s="14">
        <v>9.0</v>
      </c>
      <c r="N490" s="14" t="s">
        <v>13380</v>
      </c>
      <c r="O490" s="14">
        <v>4.0</v>
      </c>
      <c r="P490" s="14" t="s">
        <v>13351</v>
      </c>
      <c r="Q490" s="29">
        <f t="array" ref="Q490">SUMPRODUCT(--(IFERROR(XLOOKUP({"P1C2.1.1","P1C2.1.4","P1C2.1.5","P1C2.5.1","P1C2.5.2","P1C2.5.3","P1C2.5.4","P1C2.5.5","P1C2.8.1"}, '2_Capability_Map'!$C$2:$C$200, '2_Capability_Map'!$M$2:$M$200, "Active"), "Active")="Active"))</f>
        <v>9</v>
      </c>
      <c r="R490" s="29" t="str">
        <f t="shared" si="1"/>
        <v>Active</v>
      </c>
    </row>
    <row r="491" ht="79.5" customHeight="1">
      <c r="A491" s="15" t="s">
        <v>15284</v>
      </c>
      <c r="B491" s="15" t="s">
        <v>14904</v>
      </c>
      <c r="C491" s="15" t="s">
        <v>14905</v>
      </c>
      <c r="D491" s="15" t="s">
        <v>15274</v>
      </c>
      <c r="E491" s="15" t="s">
        <v>15275</v>
      </c>
      <c r="F491" s="15" t="s">
        <v>15240</v>
      </c>
      <c r="G491" s="15" t="s">
        <v>13501</v>
      </c>
      <c r="H491" s="15">
        <v>2.0</v>
      </c>
      <c r="I491" s="15" t="s">
        <v>1493</v>
      </c>
      <c r="J491" s="15" t="s">
        <v>15285</v>
      </c>
      <c r="K491" s="15" t="s">
        <v>15286</v>
      </c>
      <c r="L491" s="15" t="s">
        <v>13504</v>
      </c>
      <c r="M491" s="15">
        <v>9.0</v>
      </c>
      <c r="N491" s="15" t="s">
        <v>13380</v>
      </c>
      <c r="O491" s="15">
        <v>4.0</v>
      </c>
      <c r="P491" s="15" t="s">
        <v>13351</v>
      </c>
      <c r="Q491" s="29">
        <f t="array" ref="Q491">SUMPRODUCT(--(IFERROR(XLOOKUP({"P1C2.1.1","P1C2.1.4","P1C2.1.5","P1C2.5.1","P1C2.5.2","P1C2.5.3","P1C2.5.4","P1C2.5.5","P1C2.8.1"}, '2_Capability_Map'!$C$2:$C$200, '2_Capability_Map'!$M$2:$M$200, "Active"), "Active")="Active"))</f>
        <v>9</v>
      </c>
      <c r="R491" s="29" t="str">
        <f t="shared" si="1"/>
        <v>Active</v>
      </c>
    </row>
    <row r="492" ht="79.5" customHeight="1">
      <c r="A492" s="14" t="s">
        <v>15287</v>
      </c>
      <c r="B492" s="14" t="s">
        <v>14904</v>
      </c>
      <c r="C492" s="14" t="s">
        <v>14905</v>
      </c>
      <c r="D492" s="14" t="s">
        <v>15288</v>
      </c>
      <c r="E492" s="14" t="s">
        <v>15289</v>
      </c>
      <c r="F492" s="14" t="s">
        <v>15290</v>
      </c>
      <c r="G492" s="14" t="s">
        <v>13392</v>
      </c>
      <c r="H492" s="14">
        <v>3.0</v>
      </c>
      <c r="I492" s="14" t="s">
        <v>1493</v>
      </c>
      <c r="J492" s="14" t="s">
        <v>15291</v>
      </c>
      <c r="K492" s="14" t="s">
        <v>15292</v>
      </c>
      <c r="L492" s="14" t="s">
        <v>13395</v>
      </c>
      <c r="M492" s="14">
        <v>14.0</v>
      </c>
      <c r="N492" s="14" t="s">
        <v>13380</v>
      </c>
      <c r="O492" s="14">
        <v>4.0</v>
      </c>
      <c r="P492" s="14" t="s">
        <v>13351</v>
      </c>
      <c r="Q492" s="29">
        <f t="array" ref="Q492">SUMPRODUCT(--(IFERROR(XLOOKUP({"P1C1.1.1","P1C1.1.2","P1C1.1.3","P1C1.2.1","P1C1.5.1","P1C2.1.1","P1C2.1.4","P1C2.1.5","P1C2.5.1","P1C2.5.2","P1C2.5.3","P1C2.5.4","P1C2.5.5","P1C2.8.1"}, '2_Capability_Map'!$C$2:$C$200, '2_Capability_Map'!$M$2:$M$200, "Active"), "Active")="Active"))</f>
        <v>14</v>
      </c>
      <c r="R492" s="29" t="str">
        <f t="shared" si="1"/>
        <v>Active</v>
      </c>
    </row>
    <row r="493" ht="79.5" customHeight="1">
      <c r="A493" s="15" t="s">
        <v>15293</v>
      </c>
      <c r="B493" s="15" t="s">
        <v>14904</v>
      </c>
      <c r="C493" s="15" t="s">
        <v>14905</v>
      </c>
      <c r="D493" s="15" t="s">
        <v>15288</v>
      </c>
      <c r="E493" s="15" t="s">
        <v>15289</v>
      </c>
      <c r="F493" s="15" t="s">
        <v>15290</v>
      </c>
      <c r="G493" s="15" t="s">
        <v>13402</v>
      </c>
      <c r="H493" s="15">
        <v>2.0</v>
      </c>
      <c r="I493" s="15" t="s">
        <v>1493</v>
      </c>
      <c r="J493" s="15" t="s">
        <v>15294</v>
      </c>
      <c r="K493" s="15" t="s">
        <v>15295</v>
      </c>
      <c r="L493" s="15" t="s">
        <v>13405</v>
      </c>
      <c r="M493" s="15">
        <v>10.0</v>
      </c>
      <c r="N493" s="15" t="s">
        <v>13365</v>
      </c>
      <c r="O493" s="15">
        <v>3.0</v>
      </c>
      <c r="P493" s="15" t="s">
        <v>13351</v>
      </c>
      <c r="Q493" s="29">
        <f t="array" ref="Q493">SUMPRODUCT(--(IFERROR(XLOOKUP({"P1C1.1.1","P1C1.1.2","P1C1.1.3","P1C1.2.1","P1C1.5.1","P1C2.5.1","P1C2.5.2","P1C2.5.3","P1C2.5.4","P1C2.5.5"}, '2_Capability_Map'!$C$2:$C$200, '2_Capability_Map'!$M$2:$M$200, "Active"), "Active")="Active"))</f>
        <v>10</v>
      </c>
      <c r="R493" s="29" t="str">
        <f t="shared" si="1"/>
        <v>Active</v>
      </c>
    </row>
    <row r="494" ht="79.5" customHeight="1">
      <c r="A494" s="14" t="s">
        <v>15296</v>
      </c>
      <c r="B494" s="14" t="s">
        <v>14904</v>
      </c>
      <c r="C494" s="14" t="s">
        <v>14905</v>
      </c>
      <c r="D494" s="14" t="s">
        <v>15288</v>
      </c>
      <c r="E494" s="14" t="s">
        <v>15289</v>
      </c>
      <c r="F494" s="14" t="s">
        <v>15290</v>
      </c>
      <c r="G494" s="14" t="s">
        <v>13392</v>
      </c>
      <c r="H494" s="14">
        <v>3.0</v>
      </c>
      <c r="I494" s="14" t="s">
        <v>1493</v>
      </c>
      <c r="J494" s="14" t="s">
        <v>15297</v>
      </c>
      <c r="K494" s="14" t="s">
        <v>15298</v>
      </c>
      <c r="L494" s="14" t="s">
        <v>13395</v>
      </c>
      <c r="M494" s="14">
        <v>14.0</v>
      </c>
      <c r="N494" s="14" t="s">
        <v>13380</v>
      </c>
      <c r="O494" s="14">
        <v>4.0</v>
      </c>
      <c r="P494" s="14" t="s">
        <v>13351</v>
      </c>
      <c r="Q494" s="29">
        <f t="array" ref="Q494">SUMPRODUCT(--(IFERROR(XLOOKUP({"P1C1.1.1","P1C1.1.2","P1C1.1.3","P1C1.2.1","P1C1.5.1","P1C2.1.1","P1C2.1.4","P1C2.1.5","P1C2.5.1","P1C2.5.2","P1C2.5.3","P1C2.5.4","P1C2.5.5","P1C2.8.1"}, '2_Capability_Map'!$C$2:$C$200, '2_Capability_Map'!$M$2:$M$200, "Active"), "Active")="Active"))</f>
        <v>14</v>
      </c>
      <c r="R494" s="29" t="str">
        <f t="shared" si="1"/>
        <v>Active</v>
      </c>
    </row>
    <row r="495" ht="79.5" customHeight="1">
      <c r="A495" s="15" t="s">
        <v>15299</v>
      </c>
      <c r="B495" s="15" t="s">
        <v>14904</v>
      </c>
      <c r="C495" s="15" t="s">
        <v>14905</v>
      </c>
      <c r="D495" s="15" t="s">
        <v>15288</v>
      </c>
      <c r="E495" s="15" t="s">
        <v>15289</v>
      </c>
      <c r="F495" s="15" t="s">
        <v>15290</v>
      </c>
      <c r="G495" s="15" t="s">
        <v>13376</v>
      </c>
      <c r="H495" s="15">
        <v>3.0</v>
      </c>
      <c r="I495" s="15" t="s">
        <v>1493</v>
      </c>
      <c r="J495" s="15" t="s">
        <v>15300</v>
      </c>
      <c r="K495" s="15" t="s">
        <v>15301</v>
      </c>
      <c r="L495" s="15" t="s">
        <v>13379</v>
      </c>
      <c r="M495" s="15">
        <v>12.0</v>
      </c>
      <c r="N495" s="15" t="s">
        <v>13380</v>
      </c>
      <c r="O495" s="15">
        <v>4.0</v>
      </c>
      <c r="P495" s="15" t="s">
        <v>13351</v>
      </c>
      <c r="Q495" s="29">
        <f t="array" ref="Q495">SUMPRODUCT(--(IFERROR(XLOOKUP({"P1C1.1.1","P1C1.1.2","P1C1.1.3","P1C1.2.1","P1C1.5.1","P1C2.1.1","P1C2.1.4","P1C2.1.5","P1C2.7.1","P1C2.7.2","P1C2.7.3","P1C2.8.1"}, '2_Capability_Map'!$C$2:$C$200, '2_Capability_Map'!$M$2:$M$200, "Active"), "Active")="Active"))</f>
        <v>12</v>
      </c>
      <c r="R495" s="29" t="str">
        <f t="shared" si="1"/>
        <v>Active</v>
      </c>
    </row>
    <row r="496" ht="79.5" customHeight="1">
      <c r="A496" s="14" t="s">
        <v>15302</v>
      </c>
      <c r="B496" s="14" t="s">
        <v>14904</v>
      </c>
      <c r="C496" s="14" t="s">
        <v>14905</v>
      </c>
      <c r="D496" s="14" t="s">
        <v>15288</v>
      </c>
      <c r="E496" s="14" t="s">
        <v>15289</v>
      </c>
      <c r="F496" s="14" t="s">
        <v>15290</v>
      </c>
      <c r="G496" s="14" t="s">
        <v>13392</v>
      </c>
      <c r="H496" s="14">
        <v>3.0</v>
      </c>
      <c r="I496" s="14" t="s">
        <v>1493</v>
      </c>
      <c r="J496" s="14" t="s">
        <v>15303</v>
      </c>
      <c r="K496" s="14" t="s">
        <v>15304</v>
      </c>
      <c r="L496" s="14" t="s">
        <v>13395</v>
      </c>
      <c r="M496" s="14">
        <v>14.0</v>
      </c>
      <c r="N496" s="14" t="s">
        <v>13380</v>
      </c>
      <c r="O496" s="14">
        <v>4.0</v>
      </c>
      <c r="P496" s="14" t="s">
        <v>13351</v>
      </c>
      <c r="Q496" s="29">
        <f t="array" ref="Q496">SUMPRODUCT(--(IFERROR(XLOOKUP({"P1C1.1.1","P1C1.1.2","P1C1.1.3","P1C1.2.1","P1C1.5.1","P1C2.1.1","P1C2.1.4","P1C2.1.5","P1C2.5.1","P1C2.5.2","P1C2.5.3","P1C2.5.4","P1C2.5.5","P1C2.8.1"}, '2_Capability_Map'!$C$2:$C$200, '2_Capability_Map'!$M$2:$M$200, "Active"), "Active")="Active"))</f>
        <v>14</v>
      </c>
      <c r="R496" s="29" t="str">
        <f t="shared" si="1"/>
        <v>Active</v>
      </c>
    </row>
    <row r="497" ht="79.5" customHeight="1">
      <c r="A497" s="15" t="s">
        <v>15305</v>
      </c>
      <c r="B497" s="15" t="s">
        <v>14904</v>
      </c>
      <c r="C497" s="15" t="s">
        <v>14905</v>
      </c>
      <c r="D497" s="15" t="s">
        <v>15288</v>
      </c>
      <c r="E497" s="15" t="s">
        <v>15289</v>
      </c>
      <c r="F497" s="15" t="s">
        <v>15290</v>
      </c>
      <c r="G497" s="15" t="s">
        <v>13361</v>
      </c>
      <c r="H497" s="15">
        <v>2.0</v>
      </c>
      <c r="I497" s="15" t="s">
        <v>1493</v>
      </c>
      <c r="J497" s="15" t="s">
        <v>15306</v>
      </c>
      <c r="K497" s="15" t="s">
        <v>15307</v>
      </c>
      <c r="L497" s="15" t="s">
        <v>13364</v>
      </c>
      <c r="M497" s="15">
        <v>8.0</v>
      </c>
      <c r="N497" s="15" t="s">
        <v>13365</v>
      </c>
      <c r="O497" s="15">
        <v>3.0</v>
      </c>
      <c r="P497" s="15" t="s">
        <v>13351</v>
      </c>
      <c r="Q497" s="29">
        <f t="array" ref="Q497">SUMPRODUCT(--(IFERROR(XLOOKUP({"P1C1.1.1","P1C1.1.2","P1C1.1.3","P1C1.2.1","P1C1.5.1","P1C2.7.1","P1C2.7.2","P1C2.7.3"}, '2_Capability_Map'!$C$2:$C$200, '2_Capability_Map'!$M$2:$M$200, "Active"), "Active")="Active"))</f>
        <v>8</v>
      </c>
      <c r="R497" s="29" t="str">
        <f t="shared" si="1"/>
        <v>Active</v>
      </c>
    </row>
    <row r="498" ht="79.5" customHeight="1">
      <c r="A498" s="14" t="s">
        <v>15308</v>
      </c>
      <c r="B498" s="14" t="s">
        <v>14904</v>
      </c>
      <c r="C498" s="14" t="s">
        <v>14905</v>
      </c>
      <c r="D498" s="14" t="s">
        <v>15288</v>
      </c>
      <c r="E498" s="14" t="s">
        <v>15289</v>
      </c>
      <c r="F498" s="14" t="s">
        <v>15290</v>
      </c>
      <c r="G498" s="14" t="s">
        <v>13353</v>
      </c>
      <c r="H498" s="14">
        <v>2.0</v>
      </c>
      <c r="I498" s="14" t="s">
        <v>1493</v>
      </c>
      <c r="J498" s="14" t="s">
        <v>15309</v>
      </c>
      <c r="K498" s="14" t="s">
        <v>15310</v>
      </c>
      <c r="L498" s="14" t="s">
        <v>13356</v>
      </c>
      <c r="M498" s="14">
        <v>9.0</v>
      </c>
      <c r="N498" s="14" t="s">
        <v>13357</v>
      </c>
      <c r="O498" s="14">
        <v>3.0</v>
      </c>
      <c r="P498" s="14" t="s">
        <v>13351</v>
      </c>
      <c r="Q498" s="29">
        <f t="array" ref="Q498">SUMPRODUCT(--(IFERROR(XLOOKUP({"P1C1.1.1","P1C1.1.2","P1C1.1.3","P1C1.2.1","P1C1.5.1","P1C2.1.1","P1C2.1.4","P1C2.1.5","P1C2.8.1"}, '2_Capability_Map'!$C$2:$C$200, '2_Capability_Map'!$M$2:$M$200, "Active"), "Active")="Active"))</f>
        <v>9</v>
      </c>
      <c r="R498" s="29" t="str">
        <f t="shared" si="1"/>
        <v>Active</v>
      </c>
    </row>
    <row r="499" ht="79.5" customHeight="1">
      <c r="A499" s="15" t="s">
        <v>15311</v>
      </c>
      <c r="B499" s="15" t="s">
        <v>14904</v>
      </c>
      <c r="C499" s="15" t="s">
        <v>14905</v>
      </c>
      <c r="D499" s="15" t="s">
        <v>15288</v>
      </c>
      <c r="E499" s="15" t="s">
        <v>15289</v>
      </c>
      <c r="F499" s="15" t="s">
        <v>15290</v>
      </c>
      <c r="G499" s="15" t="s">
        <v>13392</v>
      </c>
      <c r="H499" s="15">
        <v>3.0</v>
      </c>
      <c r="I499" s="15" t="s">
        <v>1493</v>
      </c>
      <c r="J499" s="15" t="s">
        <v>15312</v>
      </c>
      <c r="K499" s="15" t="s">
        <v>15313</v>
      </c>
      <c r="L499" s="15" t="s">
        <v>13395</v>
      </c>
      <c r="M499" s="15">
        <v>14.0</v>
      </c>
      <c r="N499" s="15" t="s">
        <v>13380</v>
      </c>
      <c r="O499" s="15">
        <v>4.0</v>
      </c>
      <c r="P499" s="15" t="s">
        <v>13351</v>
      </c>
      <c r="Q499" s="29">
        <f t="array" ref="Q499">SUMPRODUCT(--(IFERROR(XLOOKUP({"P1C1.1.1","P1C1.1.2","P1C1.1.3","P1C1.2.1","P1C1.5.1","P1C2.1.1","P1C2.1.4","P1C2.1.5","P1C2.5.1","P1C2.5.2","P1C2.5.3","P1C2.5.4","P1C2.5.5","P1C2.8.1"}, '2_Capability_Map'!$C$2:$C$200, '2_Capability_Map'!$M$2:$M$200, "Active"), "Active")="Active"))</f>
        <v>14</v>
      </c>
      <c r="R499" s="29" t="str">
        <f t="shared" si="1"/>
        <v>Active</v>
      </c>
    </row>
    <row r="500" ht="79.5" customHeight="1">
      <c r="A500" s="14" t="s">
        <v>15314</v>
      </c>
      <c r="B500" s="14" t="s">
        <v>14904</v>
      </c>
      <c r="C500" s="14" t="s">
        <v>14905</v>
      </c>
      <c r="D500" s="14" t="s">
        <v>15288</v>
      </c>
      <c r="E500" s="14" t="s">
        <v>15289</v>
      </c>
      <c r="F500" s="14" t="s">
        <v>15290</v>
      </c>
      <c r="G500" s="14" t="s">
        <v>13353</v>
      </c>
      <c r="H500" s="14">
        <v>2.0</v>
      </c>
      <c r="I500" s="14" t="s">
        <v>1493</v>
      </c>
      <c r="J500" s="14" t="s">
        <v>15315</v>
      </c>
      <c r="K500" s="14" t="s">
        <v>15316</v>
      </c>
      <c r="L500" s="14" t="s">
        <v>13356</v>
      </c>
      <c r="M500" s="14">
        <v>9.0</v>
      </c>
      <c r="N500" s="14" t="s">
        <v>13357</v>
      </c>
      <c r="O500" s="14">
        <v>3.0</v>
      </c>
      <c r="P500" s="14" t="s">
        <v>13351</v>
      </c>
      <c r="Q500" s="29">
        <f t="array" ref="Q500">SUMPRODUCT(--(IFERROR(XLOOKUP({"P1C1.1.1","P1C1.1.2","P1C1.1.3","P1C1.2.1","P1C1.5.1","P1C2.1.1","P1C2.1.4","P1C2.1.5","P1C2.8.1"}, '2_Capability_Map'!$C$2:$C$200, '2_Capability_Map'!$M$2:$M$200, "Active"), "Active")="Active"))</f>
        <v>9</v>
      </c>
      <c r="R500" s="29" t="str">
        <f t="shared" si="1"/>
        <v>Active</v>
      </c>
    </row>
    <row r="501" ht="79.5" customHeight="1">
      <c r="A501" s="15" t="s">
        <v>15317</v>
      </c>
      <c r="B501" s="15" t="s">
        <v>14904</v>
      </c>
      <c r="C501" s="15" t="s">
        <v>14905</v>
      </c>
      <c r="D501" s="15" t="s">
        <v>15288</v>
      </c>
      <c r="E501" s="15" t="s">
        <v>15289</v>
      </c>
      <c r="F501" s="15" t="s">
        <v>15290</v>
      </c>
      <c r="G501" s="15" t="s">
        <v>13353</v>
      </c>
      <c r="H501" s="15">
        <v>2.0</v>
      </c>
      <c r="I501" s="15" t="s">
        <v>1493</v>
      </c>
      <c r="J501" s="15" t="s">
        <v>15318</v>
      </c>
      <c r="K501" s="15" t="s">
        <v>15319</v>
      </c>
      <c r="L501" s="15" t="s">
        <v>13356</v>
      </c>
      <c r="M501" s="15">
        <v>9.0</v>
      </c>
      <c r="N501" s="15" t="s">
        <v>13357</v>
      </c>
      <c r="O501" s="15">
        <v>3.0</v>
      </c>
      <c r="P501" s="15" t="s">
        <v>13351</v>
      </c>
      <c r="Q501" s="29">
        <f t="array" ref="Q501">SUMPRODUCT(--(IFERROR(XLOOKUP({"P1C1.1.1","P1C1.1.2","P1C1.1.3","P1C1.2.1","P1C1.5.1","P1C2.1.1","P1C2.1.4","P1C2.1.5","P1C2.8.1"}, '2_Capability_Map'!$C$2:$C$200, '2_Capability_Map'!$M$2:$M$200, "Active"), "Active")="Active"))</f>
        <v>9</v>
      </c>
      <c r="R501" s="29" t="str">
        <f t="shared" si="1"/>
        <v>Active</v>
      </c>
    </row>
    <row r="502" ht="79.5" customHeight="1">
      <c r="A502" s="14" t="s">
        <v>15320</v>
      </c>
      <c r="B502" s="14" t="s">
        <v>14904</v>
      </c>
      <c r="C502" s="14" t="s">
        <v>14905</v>
      </c>
      <c r="D502" s="14" t="s">
        <v>15288</v>
      </c>
      <c r="E502" s="14" t="s">
        <v>15289</v>
      </c>
      <c r="F502" s="14" t="s">
        <v>15290</v>
      </c>
      <c r="G502" s="14" t="s">
        <v>14940</v>
      </c>
      <c r="H502" s="14">
        <v>4.0</v>
      </c>
      <c r="I502" s="14" t="s">
        <v>1493</v>
      </c>
      <c r="J502" s="14" t="s">
        <v>15321</v>
      </c>
      <c r="K502" s="14" t="s">
        <v>15322</v>
      </c>
      <c r="L502" s="14" t="s">
        <v>14943</v>
      </c>
      <c r="M502" s="14">
        <v>17.0</v>
      </c>
      <c r="N502" s="14" t="s">
        <v>13380</v>
      </c>
      <c r="O502" s="14">
        <v>4.0</v>
      </c>
      <c r="P502" s="14" t="s">
        <v>13351</v>
      </c>
      <c r="Q502" s="29">
        <f t="array" ref="Q502">SUMPRODUCT(--(IFERROR(XLOOKUP({"P1C1.1.1","P1C1.1.2","P1C1.1.3","P1C1.2.1","P1C1.5.1","P1C2.1.1","P1C2.1.4","P1C2.1.5","P1C2.5.1","P1C2.5.2","P1C2.5.3","P1C2.5.4","P1C2.5.5","P1C2.7.1","P1C2.7.2","P1C2.7.3","P1C2.8.1"}, '2_Capability_Map'!$C$2:$C$200, '2_Capability_Map'!$M$2:$M$200, "Active"), "Active")="Active"))</f>
        <v>17</v>
      </c>
      <c r="R502" s="29" t="str">
        <f t="shared" si="1"/>
        <v>Active</v>
      </c>
    </row>
    <row r="503" ht="79.5" customHeight="1">
      <c r="A503" s="15" t="s">
        <v>15323</v>
      </c>
      <c r="B503" s="15" t="s">
        <v>14904</v>
      </c>
      <c r="C503" s="15" t="s">
        <v>14905</v>
      </c>
      <c r="D503" s="15" t="s">
        <v>15324</v>
      </c>
      <c r="E503" s="15" t="s">
        <v>15325</v>
      </c>
      <c r="F503" s="15" t="s">
        <v>15290</v>
      </c>
      <c r="G503" s="15" t="s">
        <v>13353</v>
      </c>
      <c r="H503" s="15">
        <v>2.0</v>
      </c>
      <c r="I503" s="15" t="s">
        <v>1493</v>
      </c>
      <c r="J503" s="15" t="s">
        <v>15326</v>
      </c>
      <c r="K503" s="15" t="s">
        <v>15327</v>
      </c>
      <c r="L503" s="15" t="s">
        <v>13356</v>
      </c>
      <c r="M503" s="15">
        <v>9.0</v>
      </c>
      <c r="N503" s="15" t="s">
        <v>13357</v>
      </c>
      <c r="O503" s="15">
        <v>3.0</v>
      </c>
      <c r="P503" s="15" t="s">
        <v>13351</v>
      </c>
      <c r="Q503" s="29">
        <f t="array" ref="Q503">SUMPRODUCT(--(IFERROR(XLOOKUP({"P1C1.1.1","P1C1.1.2","P1C1.1.3","P1C1.2.1","P1C1.5.1","P1C2.1.1","P1C2.1.4","P1C2.1.5","P1C2.8.1"}, '2_Capability_Map'!$C$2:$C$200, '2_Capability_Map'!$M$2:$M$200, "Active"), "Active")="Active"))</f>
        <v>9</v>
      </c>
      <c r="R503" s="29" t="str">
        <f t="shared" si="1"/>
        <v>Active</v>
      </c>
    </row>
    <row r="504" ht="79.5" customHeight="1">
      <c r="A504" s="14" t="s">
        <v>15328</v>
      </c>
      <c r="B504" s="14" t="s">
        <v>14904</v>
      </c>
      <c r="C504" s="14" t="s">
        <v>14905</v>
      </c>
      <c r="D504" s="14" t="s">
        <v>15324</v>
      </c>
      <c r="E504" s="14" t="s">
        <v>15325</v>
      </c>
      <c r="F504" s="14" t="s">
        <v>15290</v>
      </c>
      <c r="G504" s="14" t="s">
        <v>13523</v>
      </c>
      <c r="H504" s="14">
        <v>2.0</v>
      </c>
      <c r="I504" s="14" t="s">
        <v>1493</v>
      </c>
      <c r="J504" s="14" t="s">
        <v>15329</v>
      </c>
      <c r="K504" s="14" t="s">
        <v>15330</v>
      </c>
      <c r="L504" s="14" t="s">
        <v>13525</v>
      </c>
      <c r="M504" s="14">
        <v>7.0</v>
      </c>
      <c r="N504" s="14" t="s">
        <v>13526</v>
      </c>
      <c r="O504" s="14">
        <v>2.0</v>
      </c>
      <c r="P504" s="14" t="s">
        <v>13351</v>
      </c>
      <c r="Q504" s="29">
        <f t="array" ref="Q504">SUMPRODUCT(--(IFERROR(XLOOKUP({"P1C2.1.1","P1C2.1.4","P1C2.1.5","P1C2.7.1","P1C2.7.2","P1C2.7.3","P1C2.8.1"}, '2_Capability_Map'!$C$2:$C$200, '2_Capability_Map'!$M$2:$M$200, "Active"), "Active")="Active"))</f>
        <v>7</v>
      </c>
      <c r="R504" s="29" t="str">
        <f t="shared" si="1"/>
        <v>Active</v>
      </c>
    </row>
    <row r="505" ht="79.5" customHeight="1">
      <c r="A505" s="15" t="s">
        <v>15331</v>
      </c>
      <c r="B505" s="15" t="s">
        <v>14904</v>
      </c>
      <c r="C505" s="15" t="s">
        <v>14905</v>
      </c>
      <c r="D505" s="15" t="s">
        <v>15324</v>
      </c>
      <c r="E505" s="15" t="s">
        <v>15325</v>
      </c>
      <c r="F505" s="15" t="s">
        <v>15290</v>
      </c>
      <c r="G505" s="15" t="s">
        <v>13523</v>
      </c>
      <c r="H505" s="15">
        <v>2.0</v>
      </c>
      <c r="I505" s="15" t="s">
        <v>1493</v>
      </c>
      <c r="J505" s="15" t="s">
        <v>15332</v>
      </c>
      <c r="K505" s="15" t="s">
        <v>15333</v>
      </c>
      <c r="L505" s="15" t="s">
        <v>13525</v>
      </c>
      <c r="M505" s="15">
        <v>7.0</v>
      </c>
      <c r="N505" s="15" t="s">
        <v>13526</v>
      </c>
      <c r="O505" s="15">
        <v>2.0</v>
      </c>
      <c r="P505" s="15" t="s">
        <v>13351</v>
      </c>
      <c r="Q505" s="29">
        <f t="array" ref="Q505">SUMPRODUCT(--(IFERROR(XLOOKUP({"P1C2.1.1","P1C2.1.4","P1C2.1.5","P1C2.7.1","P1C2.7.2","P1C2.7.3","P1C2.8.1"}, '2_Capability_Map'!$C$2:$C$200, '2_Capability_Map'!$M$2:$M$200, "Active"), "Active")="Active"))</f>
        <v>7</v>
      </c>
      <c r="R505" s="29" t="str">
        <f t="shared" si="1"/>
        <v>Active</v>
      </c>
    </row>
    <row r="506" ht="79.5" customHeight="1">
      <c r="A506" s="14" t="s">
        <v>15334</v>
      </c>
      <c r="B506" s="14" t="s">
        <v>14904</v>
      </c>
      <c r="C506" s="14" t="s">
        <v>14905</v>
      </c>
      <c r="D506" s="14" t="s">
        <v>15324</v>
      </c>
      <c r="E506" s="14" t="s">
        <v>15325</v>
      </c>
      <c r="F506" s="14" t="s">
        <v>15290</v>
      </c>
      <c r="G506" s="14" t="s">
        <v>13494</v>
      </c>
      <c r="H506" s="14">
        <v>3.0</v>
      </c>
      <c r="I506" s="14" t="s">
        <v>1493</v>
      </c>
      <c r="J506" s="14" t="s">
        <v>15335</v>
      </c>
      <c r="K506" s="14" t="s">
        <v>15336</v>
      </c>
      <c r="L506" s="14" t="s">
        <v>13497</v>
      </c>
      <c r="M506" s="14">
        <v>12.0</v>
      </c>
      <c r="N506" s="14" t="s">
        <v>13380</v>
      </c>
      <c r="O506" s="14">
        <v>4.0</v>
      </c>
      <c r="P506" s="14" t="s">
        <v>13351</v>
      </c>
      <c r="Q506" s="29">
        <f t="array" ref="Q506">SUMPRODUCT(--(IFERROR(XLOOKUP({"P1C2.1.1","P1C2.1.4","P1C2.1.5","P1C2.5.1","P1C2.5.2","P1C2.5.3","P1C2.5.4","P1C2.5.5","P1C2.7.1","P1C2.7.2","P1C2.7.3","P1C2.8.1"}, '2_Capability_Map'!$C$2:$C$200, '2_Capability_Map'!$M$2:$M$200, "Active"), "Active")="Active"))</f>
        <v>12</v>
      </c>
      <c r="R506" s="29" t="str">
        <f t="shared" si="1"/>
        <v>Active</v>
      </c>
    </row>
    <row r="507" ht="79.5" customHeight="1">
      <c r="A507" s="15" t="s">
        <v>15337</v>
      </c>
      <c r="B507" s="15" t="s">
        <v>14904</v>
      </c>
      <c r="C507" s="15" t="s">
        <v>14905</v>
      </c>
      <c r="D507" s="15" t="s">
        <v>15338</v>
      </c>
      <c r="E507" s="15" t="s">
        <v>15339</v>
      </c>
      <c r="F507" s="15" t="s">
        <v>15290</v>
      </c>
      <c r="G507" s="15" t="s">
        <v>13501</v>
      </c>
      <c r="H507" s="15">
        <v>2.0</v>
      </c>
      <c r="I507" s="15" t="s">
        <v>1493</v>
      </c>
      <c r="J507" s="15" t="s">
        <v>15340</v>
      </c>
      <c r="K507" s="15" t="s">
        <v>15341</v>
      </c>
      <c r="L507" s="15" t="s">
        <v>13504</v>
      </c>
      <c r="M507" s="15">
        <v>9.0</v>
      </c>
      <c r="N507" s="15" t="s">
        <v>13380</v>
      </c>
      <c r="O507" s="15">
        <v>4.0</v>
      </c>
      <c r="P507" s="15" t="s">
        <v>13351</v>
      </c>
      <c r="Q507" s="29">
        <f t="array" ref="Q507">SUMPRODUCT(--(IFERROR(XLOOKUP({"P1C2.1.1","P1C2.1.4","P1C2.1.5","P1C2.5.1","P1C2.5.2","P1C2.5.3","P1C2.5.4","P1C2.5.5","P1C2.8.1"}, '2_Capability_Map'!$C$2:$C$200, '2_Capability_Map'!$M$2:$M$200, "Active"), "Active")="Active"))</f>
        <v>9</v>
      </c>
      <c r="R507" s="29" t="str">
        <f t="shared" si="1"/>
        <v>Active</v>
      </c>
    </row>
    <row r="508" ht="79.5" customHeight="1">
      <c r="A508" s="14" t="s">
        <v>15342</v>
      </c>
      <c r="B508" s="14" t="s">
        <v>14904</v>
      </c>
      <c r="C508" s="14" t="s">
        <v>14905</v>
      </c>
      <c r="D508" s="14" t="s">
        <v>15338</v>
      </c>
      <c r="E508" s="14" t="s">
        <v>15339</v>
      </c>
      <c r="F508" s="14" t="s">
        <v>15290</v>
      </c>
      <c r="G508" s="14" t="s">
        <v>14071</v>
      </c>
      <c r="H508" s="14">
        <v>3.0</v>
      </c>
      <c r="I508" s="14" t="s">
        <v>1493</v>
      </c>
      <c r="J508" s="14" t="s">
        <v>15343</v>
      </c>
      <c r="K508" s="14" t="s">
        <v>15344</v>
      </c>
      <c r="L508" s="14" t="s">
        <v>14074</v>
      </c>
      <c r="M508" s="14">
        <v>12.0</v>
      </c>
      <c r="N508" s="14" t="s">
        <v>14075</v>
      </c>
      <c r="O508" s="14">
        <v>3.0</v>
      </c>
      <c r="P508" s="14" t="s">
        <v>13351</v>
      </c>
      <c r="Q508" s="29">
        <f t="array" ref="Q508">SUMPRODUCT(--(IFERROR(XLOOKUP({"P1C2.1.1","P1C2.1.4","P1C2.1.5","P1C2.7.1","P1C2.7.2","P1C2.7.3","P1C2.8.1","P1C4.1.1","P1C4.4.1","P1C4.5.1","P1C4.6.1","P1C4.8.5"}, '2_Capability_Map'!$C$2:$C$200, '2_Capability_Map'!$M$2:$M$200, "Active"), "Active")="Active"))</f>
        <v>12</v>
      </c>
      <c r="R508" s="29" t="str">
        <f t="shared" si="1"/>
        <v>Active</v>
      </c>
    </row>
    <row r="509" ht="79.5" customHeight="1">
      <c r="A509" s="15" t="s">
        <v>15345</v>
      </c>
      <c r="B509" s="15" t="s">
        <v>14904</v>
      </c>
      <c r="C509" s="15" t="s">
        <v>14905</v>
      </c>
      <c r="D509" s="15" t="s">
        <v>15338</v>
      </c>
      <c r="E509" s="15" t="s">
        <v>15339</v>
      </c>
      <c r="F509" s="15" t="s">
        <v>15290</v>
      </c>
      <c r="G509" s="15" t="s">
        <v>13501</v>
      </c>
      <c r="H509" s="15">
        <v>2.0</v>
      </c>
      <c r="I509" s="15" t="s">
        <v>1493</v>
      </c>
      <c r="J509" s="15" t="s">
        <v>15346</v>
      </c>
      <c r="K509" s="15" t="s">
        <v>15347</v>
      </c>
      <c r="L509" s="15" t="s">
        <v>13504</v>
      </c>
      <c r="M509" s="15">
        <v>9.0</v>
      </c>
      <c r="N509" s="15" t="s">
        <v>13380</v>
      </c>
      <c r="O509" s="15">
        <v>4.0</v>
      </c>
      <c r="P509" s="15" t="s">
        <v>13351</v>
      </c>
      <c r="Q509" s="29">
        <f t="array" ref="Q509">SUMPRODUCT(--(IFERROR(XLOOKUP({"P1C2.1.1","P1C2.1.4","P1C2.1.5","P1C2.5.1","P1C2.5.2","P1C2.5.3","P1C2.5.4","P1C2.5.5","P1C2.8.1"}, '2_Capability_Map'!$C$2:$C$200, '2_Capability_Map'!$M$2:$M$200, "Active"), "Active")="Active"))</f>
        <v>9</v>
      </c>
      <c r="R509" s="29" t="str">
        <f t="shared" si="1"/>
        <v>Active</v>
      </c>
    </row>
    <row r="510" ht="79.5" customHeight="1">
      <c r="A510" s="14" t="s">
        <v>15348</v>
      </c>
      <c r="B510" s="14" t="s">
        <v>14904</v>
      </c>
      <c r="C510" s="14" t="s">
        <v>14905</v>
      </c>
      <c r="D510" s="14" t="s">
        <v>15338</v>
      </c>
      <c r="E510" s="14" t="s">
        <v>15339</v>
      </c>
      <c r="F510" s="14" t="s">
        <v>15290</v>
      </c>
      <c r="G510" s="14" t="s">
        <v>13501</v>
      </c>
      <c r="H510" s="14">
        <v>2.0</v>
      </c>
      <c r="I510" s="14" t="s">
        <v>1493</v>
      </c>
      <c r="J510" s="14" t="s">
        <v>15349</v>
      </c>
      <c r="K510" s="14" t="s">
        <v>15350</v>
      </c>
      <c r="L510" s="14" t="s">
        <v>13504</v>
      </c>
      <c r="M510" s="14">
        <v>9.0</v>
      </c>
      <c r="N510" s="14" t="s">
        <v>13380</v>
      </c>
      <c r="O510" s="14">
        <v>4.0</v>
      </c>
      <c r="P510" s="14" t="s">
        <v>13351</v>
      </c>
      <c r="Q510" s="29">
        <f t="array" ref="Q510">SUMPRODUCT(--(IFERROR(XLOOKUP({"P1C2.1.1","P1C2.1.4","P1C2.1.5","P1C2.5.1","P1C2.5.2","P1C2.5.3","P1C2.5.4","P1C2.5.5","P1C2.8.1"}, '2_Capability_Map'!$C$2:$C$200, '2_Capability_Map'!$M$2:$M$200, "Active"), "Active")="Active"))</f>
        <v>9</v>
      </c>
      <c r="R510" s="29" t="str">
        <f t="shared" si="1"/>
        <v>Active</v>
      </c>
    </row>
    <row r="511" ht="79.5" customHeight="1">
      <c r="A511" s="15" t="s">
        <v>15351</v>
      </c>
      <c r="B511" s="15" t="s">
        <v>14904</v>
      </c>
      <c r="C511" s="15" t="s">
        <v>14905</v>
      </c>
      <c r="D511" s="15" t="s">
        <v>15338</v>
      </c>
      <c r="E511" s="15" t="s">
        <v>15339</v>
      </c>
      <c r="F511" s="15" t="s">
        <v>15290</v>
      </c>
      <c r="G511" s="15" t="s">
        <v>13501</v>
      </c>
      <c r="H511" s="15">
        <v>2.0</v>
      </c>
      <c r="I511" s="15" t="s">
        <v>1493</v>
      </c>
      <c r="J511" s="15" t="s">
        <v>15352</v>
      </c>
      <c r="K511" s="15" t="s">
        <v>15353</v>
      </c>
      <c r="L511" s="15" t="s">
        <v>13504</v>
      </c>
      <c r="M511" s="15">
        <v>9.0</v>
      </c>
      <c r="N511" s="15" t="s">
        <v>13380</v>
      </c>
      <c r="O511" s="15">
        <v>4.0</v>
      </c>
      <c r="P511" s="15" t="s">
        <v>13351</v>
      </c>
      <c r="Q511" s="29">
        <f t="array" ref="Q511">SUMPRODUCT(--(IFERROR(XLOOKUP({"P1C2.1.1","P1C2.1.4","P1C2.1.5","P1C2.5.1","P1C2.5.2","P1C2.5.3","P1C2.5.4","P1C2.5.5","P1C2.8.1"}, '2_Capability_Map'!$C$2:$C$200, '2_Capability_Map'!$M$2:$M$200, "Active"), "Active")="Active"))</f>
        <v>9</v>
      </c>
      <c r="R511" s="29" t="str">
        <f t="shared" si="1"/>
        <v>Active</v>
      </c>
    </row>
    <row r="512" ht="79.5" customHeight="1">
      <c r="A512" s="14" t="s">
        <v>15354</v>
      </c>
      <c r="B512" s="14" t="s">
        <v>14904</v>
      </c>
      <c r="C512" s="14" t="s">
        <v>14905</v>
      </c>
      <c r="D512" s="14" t="s">
        <v>15338</v>
      </c>
      <c r="E512" s="14" t="s">
        <v>15339</v>
      </c>
      <c r="F512" s="14" t="s">
        <v>15290</v>
      </c>
      <c r="G512" s="14" t="s">
        <v>13501</v>
      </c>
      <c r="H512" s="14">
        <v>2.0</v>
      </c>
      <c r="I512" s="14" t="s">
        <v>1493</v>
      </c>
      <c r="J512" s="14" t="s">
        <v>15355</v>
      </c>
      <c r="K512" s="14" t="s">
        <v>15356</v>
      </c>
      <c r="L512" s="14" t="s">
        <v>13504</v>
      </c>
      <c r="M512" s="14">
        <v>9.0</v>
      </c>
      <c r="N512" s="14" t="s">
        <v>13380</v>
      </c>
      <c r="O512" s="14">
        <v>4.0</v>
      </c>
      <c r="P512" s="14" t="s">
        <v>13351</v>
      </c>
      <c r="Q512" s="29">
        <f t="array" ref="Q512">SUMPRODUCT(--(IFERROR(XLOOKUP({"P1C2.1.1","P1C2.1.4","P1C2.1.5","P1C2.5.1","P1C2.5.2","P1C2.5.3","P1C2.5.4","P1C2.5.5","P1C2.8.1"}, '2_Capability_Map'!$C$2:$C$200, '2_Capability_Map'!$M$2:$M$200, "Active"), "Active")="Active"))</f>
        <v>9</v>
      </c>
      <c r="R512" s="29" t="str">
        <f t="shared" si="1"/>
        <v>Active</v>
      </c>
    </row>
    <row r="513" ht="79.5" customHeight="1">
      <c r="A513" s="15" t="s">
        <v>15357</v>
      </c>
      <c r="B513" s="15" t="s">
        <v>14904</v>
      </c>
      <c r="C513" s="15" t="s">
        <v>14905</v>
      </c>
      <c r="D513" s="15" t="s">
        <v>15358</v>
      </c>
      <c r="E513" s="15" t="s">
        <v>15359</v>
      </c>
      <c r="F513" s="15" t="s">
        <v>15360</v>
      </c>
      <c r="G513" s="15" t="s">
        <v>13501</v>
      </c>
      <c r="H513" s="15">
        <v>2.0</v>
      </c>
      <c r="I513" s="15" t="s">
        <v>1493</v>
      </c>
      <c r="J513" s="15" t="s">
        <v>15361</v>
      </c>
      <c r="K513" s="15" t="s">
        <v>15362</v>
      </c>
      <c r="L513" s="15" t="s">
        <v>13504</v>
      </c>
      <c r="M513" s="15">
        <v>9.0</v>
      </c>
      <c r="N513" s="15" t="s">
        <v>13380</v>
      </c>
      <c r="O513" s="15">
        <v>4.0</v>
      </c>
      <c r="P513" s="15" t="s">
        <v>13351</v>
      </c>
      <c r="Q513" s="29">
        <f t="array" ref="Q513">SUMPRODUCT(--(IFERROR(XLOOKUP({"P1C2.1.1","P1C2.1.4","P1C2.1.5","P1C2.5.1","P1C2.5.2","P1C2.5.3","P1C2.5.4","P1C2.5.5","P1C2.8.1"}, '2_Capability_Map'!$C$2:$C$200, '2_Capability_Map'!$M$2:$M$200, "Active"), "Active")="Active"))</f>
        <v>9</v>
      </c>
      <c r="R513" s="29" t="str">
        <f t="shared" si="1"/>
        <v>Active</v>
      </c>
    </row>
    <row r="514" ht="79.5" customHeight="1">
      <c r="A514" s="14" t="s">
        <v>15363</v>
      </c>
      <c r="B514" s="14" t="s">
        <v>14904</v>
      </c>
      <c r="C514" s="14" t="s">
        <v>14905</v>
      </c>
      <c r="D514" s="14" t="s">
        <v>15358</v>
      </c>
      <c r="E514" s="14" t="s">
        <v>15359</v>
      </c>
      <c r="F514" s="14" t="s">
        <v>15360</v>
      </c>
      <c r="G514" s="14" t="s">
        <v>13494</v>
      </c>
      <c r="H514" s="14">
        <v>3.0</v>
      </c>
      <c r="I514" s="14" t="s">
        <v>1493</v>
      </c>
      <c r="J514" s="14" t="s">
        <v>15364</v>
      </c>
      <c r="K514" s="14" t="s">
        <v>15365</v>
      </c>
      <c r="L514" s="14" t="s">
        <v>13497</v>
      </c>
      <c r="M514" s="14">
        <v>12.0</v>
      </c>
      <c r="N514" s="14" t="s">
        <v>13380</v>
      </c>
      <c r="O514" s="14">
        <v>4.0</v>
      </c>
      <c r="P514" s="14" t="s">
        <v>13351</v>
      </c>
      <c r="Q514" s="29">
        <f t="array" ref="Q514">SUMPRODUCT(--(IFERROR(XLOOKUP({"P1C2.1.1","P1C2.1.4","P1C2.1.5","P1C2.5.1","P1C2.5.2","P1C2.5.3","P1C2.5.4","P1C2.5.5","P1C2.7.1","P1C2.7.2","P1C2.7.3","P1C2.8.1"}, '2_Capability_Map'!$C$2:$C$200, '2_Capability_Map'!$M$2:$M$200, "Active"), "Active")="Active"))</f>
        <v>12</v>
      </c>
      <c r="R514" s="29" t="str">
        <f t="shared" si="1"/>
        <v>Active</v>
      </c>
    </row>
    <row r="515" ht="79.5" customHeight="1">
      <c r="A515" s="15" t="s">
        <v>15366</v>
      </c>
      <c r="B515" s="15" t="s">
        <v>14904</v>
      </c>
      <c r="C515" s="15" t="s">
        <v>14905</v>
      </c>
      <c r="D515" s="15" t="s">
        <v>15358</v>
      </c>
      <c r="E515" s="15" t="s">
        <v>15359</v>
      </c>
      <c r="F515" s="15" t="s">
        <v>15360</v>
      </c>
      <c r="G515" s="15" t="s">
        <v>13501</v>
      </c>
      <c r="H515" s="15">
        <v>2.0</v>
      </c>
      <c r="I515" s="15" t="s">
        <v>1493</v>
      </c>
      <c r="J515" s="15" t="s">
        <v>15367</v>
      </c>
      <c r="K515" s="15" t="s">
        <v>15368</v>
      </c>
      <c r="L515" s="15" t="s">
        <v>13504</v>
      </c>
      <c r="M515" s="15">
        <v>9.0</v>
      </c>
      <c r="N515" s="15" t="s">
        <v>13380</v>
      </c>
      <c r="O515" s="15">
        <v>4.0</v>
      </c>
      <c r="P515" s="15" t="s">
        <v>13351</v>
      </c>
      <c r="Q515" s="29">
        <f t="array" ref="Q515">SUMPRODUCT(--(IFERROR(XLOOKUP({"P1C2.1.1","P1C2.1.4","P1C2.1.5","P1C2.5.1","P1C2.5.2","P1C2.5.3","P1C2.5.4","P1C2.5.5","P1C2.8.1"}, '2_Capability_Map'!$C$2:$C$200, '2_Capability_Map'!$M$2:$M$200, "Active"), "Active")="Active"))</f>
        <v>9</v>
      </c>
      <c r="R515" s="29" t="str">
        <f t="shared" si="1"/>
        <v>Active</v>
      </c>
    </row>
    <row r="516" ht="79.5" customHeight="1">
      <c r="A516" s="14" t="s">
        <v>15369</v>
      </c>
      <c r="B516" s="14" t="s">
        <v>14904</v>
      </c>
      <c r="C516" s="14" t="s">
        <v>14905</v>
      </c>
      <c r="D516" s="14" t="s">
        <v>15358</v>
      </c>
      <c r="E516" s="14" t="s">
        <v>15359</v>
      </c>
      <c r="F516" s="14" t="s">
        <v>15360</v>
      </c>
      <c r="G516" s="14" t="s">
        <v>13515</v>
      </c>
      <c r="H516" s="14">
        <v>2.0</v>
      </c>
      <c r="I516" s="14" t="s">
        <v>1493</v>
      </c>
      <c r="J516" s="14" t="s">
        <v>15370</v>
      </c>
      <c r="K516" s="14" t="s">
        <v>15371</v>
      </c>
      <c r="L516" s="14" t="s">
        <v>13518</v>
      </c>
      <c r="M516" s="14">
        <v>8.0</v>
      </c>
      <c r="N516" s="14" t="s">
        <v>13365</v>
      </c>
      <c r="O516" s="14">
        <v>3.0</v>
      </c>
      <c r="P516" s="14" t="s">
        <v>13351</v>
      </c>
      <c r="Q516" s="29">
        <f t="array" ref="Q516">SUMPRODUCT(--(IFERROR(XLOOKUP({"P1C2.5.1","P1C2.5.2","P1C2.5.3","P1C2.5.4","P1C2.5.5","P1C2.7.1","P1C2.7.2","P1C2.7.3"}, '2_Capability_Map'!$C$2:$C$200, '2_Capability_Map'!$M$2:$M$200, "Active"), "Active")="Active"))</f>
        <v>8</v>
      </c>
      <c r="R516" s="29" t="str">
        <f t="shared" si="1"/>
        <v>Active</v>
      </c>
    </row>
    <row r="517" ht="79.5" customHeight="1">
      <c r="A517" s="15" t="s">
        <v>15372</v>
      </c>
      <c r="B517" s="15" t="s">
        <v>14904</v>
      </c>
      <c r="C517" s="15" t="s">
        <v>14905</v>
      </c>
      <c r="D517" s="15" t="s">
        <v>15358</v>
      </c>
      <c r="E517" s="15" t="s">
        <v>15359</v>
      </c>
      <c r="F517" s="15" t="s">
        <v>15360</v>
      </c>
      <c r="G517" s="15" t="s">
        <v>15011</v>
      </c>
      <c r="H517" s="15">
        <v>4.0</v>
      </c>
      <c r="I517" s="15" t="s">
        <v>1493</v>
      </c>
      <c r="J517" s="15" t="s">
        <v>15373</v>
      </c>
      <c r="K517" s="15" t="s">
        <v>15374</v>
      </c>
      <c r="L517" s="15" t="s">
        <v>15014</v>
      </c>
      <c r="M517" s="15">
        <v>19.0</v>
      </c>
      <c r="N517" s="15" t="s">
        <v>14256</v>
      </c>
      <c r="O517" s="15">
        <v>5.0</v>
      </c>
      <c r="P517" s="15" t="s">
        <v>13351</v>
      </c>
      <c r="Q517" s="29">
        <f t="array" ref="Q517">SUMPRODUCT(--(IFERROR(XLOOKUP({"P1C1.1.1","P1C1.1.2","P1C1.1.3","P1C1.2.1","P1C1.5.1","P1C2.1.1","P1C2.1.4","P1C2.1.5","P1C2.5.1","P1C2.5.2","P1C2.5.3","P1C2.5.4","P1C2.5.5","P1C2.8.1","P1C4.1.1","P1C4.4.1","P1C4.5.1","P1C4.6.1","P1C4.8.5"}, '2_Capability_Map'!$C$2:$C$200, '2_Capability_Map'!$M$2:$M$200, "Active"), "Active")="Active"))</f>
        <v>19</v>
      </c>
      <c r="R517" s="29" t="str">
        <f t="shared" si="1"/>
        <v>Active</v>
      </c>
    </row>
    <row r="518" ht="79.5" customHeight="1">
      <c r="A518" s="14" t="s">
        <v>15375</v>
      </c>
      <c r="B518" s="14" t="s">
        <v>14904</v>
      </c>
      <c r="C518" s="14" t="s">
        <v>14905</v>
      </c>
      <c r="D518" s="14" t="s">
        <v>15358</v>
      </c>
      <c r="E518" s="14" t="s">
        <v>15359</v>
      </c>
      <c r="F518" s="14" t="s">
        <v>15360</v>
      </c>
      <c r="G518" s="14" t="s">
        <v>13501</v>
      </c>
      <c r="H518" s="14">
        <v>2.0</v>
      </c>
      <c r="I518" s="14" t="s">
        <v>1493</v>
      </c>
      <c r="J518" s="14" t="s">
        <v>15376</v>
      </c>
      <c r="K518" s="14" t="s">
        <v>15377</v>
      </c>
      <c r="L518" s="14" t="s">
        <v>13504</v>
      </c>
      <c r="M518" s="14">
        <v>9.0</v>
      </c>
      <c r="N518" s="14" t="s">
        <v>13380</v>
      </c>
      <c r="O518" s="14">
        <v>4.0</v>
      </c>
      <c r="P518" s="14" t="s">
        <v>13351</v>
      </c>
      <c r="Q518" s="29">
        <f t="array" ref="Q518">SUMPRODUCT(--(IFERROR(XLOOKUP({"P1C2.1.1","P1C2.1.4","P1C2.1.5","P1C2.5.1","P1C2.5.2","P1C2.5.3","P1C2.5.4","P1C2.5.5","P1C2.8.1"}, '2_Capability_Map'!$C$2:$C$200, '2_Capability_Map'!$M$2:$M$200, "Active"), "Active")="Active"))</f>
        <v>9</v>
      </c>
      <c r="R518" s="29" t="str">
        <f t="shared" si="1"/>
        <v>Active</v>
      </c>
    </row>
    <row r="519" ht="79.5" customHeight="1">
      <c r="A519" s="15" t="s">
        <v>15378</v>
      </c>
      <c r="B519" s="15" t="s">
        <v>14904</v>
      </c>
      <c r="C519" s="15" t="s">
        <v>14905</v>
      </c>
      <c r="D519" s="15" t="s">
        <v>15358</v>
      </c>
      <c r="E519" s="15" t="s">
        <v>15359</v>
      </c>
      <c r="F519" s="15" t="s">
        <v>15360</v>
      </c>
      <c r="G519" s="15" t="s">
        <v>13515</v>
      </c>
      <c r="H519" s="15">
        <v>2.0</v>
      </c>
      <c r="I519" s="15" t="s">
        <v>1493</v>
      </c>
      <c r="J519" s="15" t="s">
        <v>15379</v>
      </c>
      <c r="K519" s="15" t="s">
        <v>15380</v>
      </c>
      <c r="L519" s="15" t="s">
        <v>13518</v>
      </c>
      <c r="M519" s="15">
        <v>8.0</v>
      </c>
      <c r="N519" s="15" t="s">
        <v>13365</v>
      </c>
      <c r="O519" s="15">
        <v>3.0</v>
      </c>
      <c r="P519" s="15" t="s">
        <v>13351</v>
      </c>
      <c r="Q519" s="29">
        <f t="array" ref="Q519">SUMPRODUCT(--(IFERROR(XLOOKUP({"P1C2.5.1","P1C2.5.2","P1C2.5.3","P1C2.5.4","P1C2.5.5","P1C2.7.1","P1C2.7.2","P1C2.7.3"}, '2_Capability_Map'!$C$2:$C$200, '2_Capability_Map'!$M$2:$M$200, "Active"), "Active")="Active"))</f>
        <v>8</v>
      </c>
      <c r="R519" s="29" t="str">
        <f t="shared" si="1"/>
        <v>Active</v>
      </c>
    </row>
    <row r="520" ht="79.5" customHeight="1">
      <c r="A520" s="14" t="s">
        <v>15381</v>
      </c>
      <c r="B520" s="14" t="s">
        <v>14904</v>
      </c>
      <c r="C520" s="14" t="s">
        <v>14905</v>
      </c>
      <c r="D520" s="14" t="s">
        <v>15358</v>
      </c>
      <c r="E520" s="14" t="s">
        <v>15359</v>
      </c>
      <c r="F520" s="14" t="s">
        <v>15360</v>
      </c>
      <c r="G520" s="14" t="s">
        <v>13501</v>
      </c>
      <c r="H520" s="14">
        <v>2.0</v>
      </c>
      <c r="I520" s="14" t="s">
        <v>1493</v>
      </c>
      <c r="J520" s="14" t="s">
        <v>15382</v>
      </c>
      <c r="K520" s="14" t="s">
        <v>15383</v>
      </c>
      <c r="L520" s="14" t="s">
        <v>13504</v>
      </c>
      <c r="M520" s="14">
        <v>9.0</v>
      </c>
      <c r="N520" s="14" t="s">
        <v>13380</v>
      </c>
      <c r="O520" s="14">
        <v>4.0</v>
      </c>
      <c r="P520" s="14" t="s">
        <v>13351</v>
      </c>
      <c r="Q520" s="29">
        <f t="array" ref="Q520">SUMPRODUCT(--(IFERROR(XLOOKUP({"P1C2.1.1","P1C2.1.4","P1C2.1.5","P1C2.5.1","P1C2.5.2","P1C2.5.3","P1C2.5.4","P1C2.5.5","P1C2.8.1"}, '2_Capability_Map'!$C$2:$C$200, '2_Capability_Map'!$M$2:$M$200, "Active"), "Active")="Active"))</f>
        <v>9</v>
      </c>
      <c r="R520" s="29" t="str">
        <f t="shared" si="1"/>
        <v>Active</v>
      </c>
    </row>
    <row r="521" ht="79.5" customHeight="1">
      <c r="A521" s="15" t="s">
        <v>15384</v>
      </c>
      <c r="B521" s="15" t="s">
        <v>14904</v>
      </c>
      <c r="C521" s="15" t="s">
        <v>14905</v>
      </c>
      <c r="D521" s="15" t="s">
        <v>15385</v>
      </c>
      <c r="E521" s="15" t="s">
        <v>15386</v>
      </c>
      <c r="F521" s="15" t="s">
        <v>15387</v>
      </c>
      <c r="G521" s="15" t="s">
        <v>13515</v>
      </c>
      <c r="H521" s="15">
        <v>2.0</v>
      </c>
      <c r="I521" s="15" t="s">
        <v>1493</v>
      </c>
      <c r="J521" s="15" t="s">
        <v>15388</v>
      </c>
      <c r="K521" s="15" t="s">
        <v>15389</v>
      </c>
      <c r="L521" s="15" t="s">
        <v>13518</v>
      </c>
      <c r="M521" s="15">
        <v>8.0</v>
      </c>
      <c r="N521" s="15" t="s">
        <v>13365</v>
      </c>
      <c r="O521" s="15">
        <v>3.0</v>
      </c>
      <c r="P521" s="15" t="s">
        <v>13351</v>
      </c>
      <c r="Q521" s="29">
        <f t="array" ref="Q521">SUMPRODUCT(--(IFERROR(XLOOKUP({"P1C2.5.1","P1C2.5.2","P1C2.5.3","P1C2.5.4","P1C2.5.5","P1C2.7.1","P1C2.7.2","P1C2.7.3"}, '2_Capability_Map'!$C$2:$C$200, '2_Capability_Map'!$M$2:$M$200, "Active"), "Active")="Active"))</f>
        <v>8</v>
      </c>
      <c r="R521" s="29" t="str">
        <f t="shared" si="1"/>
        <v>Active</v>
      </c>
    </row>
    <row r="522" ht="79.5" customHeight="1">
      <c r="A522" s="14" t="s">
        <v>15390</v>
      </c>
      <c r="B522" s="14" t="s">
        <v>14904</v>
      </c>
      <c r="C522" s="14" t="s">
        <v>14905</v>
      </c>
      <c r="D522" s="14" t="s">
        <v>15385</v>
      </c>
      <c r="E522" s="14" t="s">
        <v>15386</v>
      </c>
      <c r="F522" s="14" t="s">
        <v>15387</v>
      </c>
      <c r="G522" s="14" t="s">
        <v>13501</v>
      </c>
      <c r="H522" s="14">
        <v>2.0</v>
      </c>
      <c r="I522" s="14" t="s">
        <v>1493</v>
      </c>
      <c r="J522" s="14" t="s">
        <v>15391</v>
      </c>
      <c r="K522" s="14" t="s">
        <v>15392</v>
      </c>
      <c r="L522" s="14" t="s">
        <v>13504</v>
      </c>
      <c r="M522" s="14">
        <v>9.0</v>
      </c>
      <c r="N522" s="14" t="s">
        <v>13380</v>
      </c>
      <c r="O522" s="14">
        <v>4.0</v>
      </c>
      <c r="P522" s="14" t="s">
        <v>13351</v>
      </c>
      <c r="Q522" s="29">
        <f t="array" ref="Q522">SUMPRODUCT(--(IFERROR(XLOOKUP({"P1C2.1.1","P1C2.1.4","P1C2.1.5","P1C2.5.1","P1C2.5.2","P1C2.5.3","P1C2.5.4","P1C2.5.5","P1C2.8.1"}, '2_Capability_Map'!$C$2:$C$200, '2_Capability_Map'!$M$2:$M$200, "Active"), "Active")="Active"))</f>
        <v>9</v>
      </c>
      <c r="R522" s="29" t="str">
        <f t="shared" si="1"/>
        <v>Active</v>
      </c>
    </row>
    <row r="523" ht="79.5" customHeight="1">
      <c r="A523" s="15" t="s">
        <v>15393</v>
      </c>
      <c r="B523" s="15" t="s">
        <v>14904</v>
      </c>
      <c r="C523" s="15" t="s">
        <v>14905</v>
      </c>
      <c r="D523" s="15" t="s">
        <v>15385</v>
      </c>
      <c r="E523" s="15" t="s">
        <v>15386</v>
      </c>
      <c r="F523" s="15" t="s">
        <v>15387</v>
      </c>
      <c r="G523" s="15" t="s">
        <v>15394</v>
      </c>
      <c r="H523" s="15">
        <v>4.0</v>
      </c>
      <c r="I523" s="15" t="s">
        <v>1493</v>
      </c>
      <c r="J523" s="15" t="s">
        <v>15395</v>
      </c>
      <c r="K523" s="15" t="s">
        <v>15396</v>
      </c>
      <c r="L523" s="15" t="s">
        <v>15397</v>
      </c>
      <c r="M523" s="15">
        <v>17.0</v>
      </c>
      <c r="N523" s="15" t="s">
        <v>14256</v>
      </c>
      <c r="O523" s="15">
        <v>5.0</v>
      </c>
      <c r="P523" s="15" t="s">
        <v>13351</v>
      </c>
      <c r="Q523" s="29">
        <f t="array" ref="Q523">SUMPRODUCT(--(IFERROR(XLOOKUP({"P1C2.1.1","P1C2.1.4","P1C2.1.5","P1C2.5.1","P1C2.5.2","P1C2.5.3","P1C2.5.4","P1C2.5.5","P1C2.7.1","P1C2.7.2","P1C2.7.3","P1C2.8.1","P1C4.1.1","P1C4.4.1","P1C4.5.1","P1C4.6.1","P1C4.8.5"}, '2_Capability_Map'!$C$2:$C$200, '2_Capability_Map'!$M$2:$M$200, "Active"), "Active")="Active"))</f>
        <v>17</v>
      </c>
      <c r="R523" s="29" t="str">
        <f t="shared" si="1"/>
        <v>Active</v>
      </c>
    </row>
    <row r="524" ht="79.5" customHeight="1">
      <c r="A524" s="14" t="s">
        <v>15398</v>
      </c>
      <c r="B524" s="14" t="s">
        <v>14904</v>
      </c>
      <c r="C524" s="14" t="s">
        <v>14905</v>
      </c>
      <c r="D524" s="14" t="s">
        <v>15385</v>
      </c>
      <c r="E524" s="14" t="s">
        <v>15386</v>
      </c>
      <c r="F524" s="14" t="s">
        <v>15387</v>
      </c>
      <c r="G524" s="14" t="s">
        <v>14364</v>
      </c>
      <c r="H524" s="14">
        <v>3.0</v>
      </c>
      <c r="I524" s="14" t="s">
        <v>1493</v>
      </c>
      <c r="J524" s="14" t="s">
        <v>15399</v>
      </c>
      <c r="K524" s="14" t="s">
        <v>15400</v>
      </c>
      <c r="L524" s="14" t="s">
        <v>14367</v>
      </c>
      <c r="M524" s="14">
        <v>14.0</v>
      </c>
      <c r="N524" s="14" t="s">
        <v>14256</v>
      </c>
      <c r="O524" s="14">
        <v>5.0</v>
      </c>
      <c r="P524" s="14" t="s">
        <v>13351</v>
      </c>
      <c r="Q524" s="29">
        <f t="array" ref="Q524">SUMPRODUCT(--(IFERROR(XLOOKUP({"P1C2.1.1","P1C2.1.4","P1C2.1.5","P1C2.5.1","P1C2.5.2","P1C2.5.3","P1C2.5.4","P1C2.5.5","P1C2.8.1","P1C4.1.1","P1C4.4.1","P1C4.5.1","P1C4.6.1","P1C4.8.5"}, '2_Capability_Map'!$C$2:$C$200, '2_Capability_Map'!$M$2:$M$200, "Active"), "Active")="Active"))</f>
        <v>14</v>
      </c>
      <c r="R524" s="29" t="str">
        <f t="shared" si="1"/>
        <v>Active</v>
      </c>
    </row>
    <row r="525" ht="79.5" customHeight="1">
      <c r="A525" s="15" t="s">
        <v>15401</v>
      </c>
      <c r="B525" s="15" t="s">
        <v>14904</v>
      </c>
      <c r="C525" s="15" t="s">
        <v>14905</v>
      </c>
      <c r="D525" s="15" t="s">
        <v>15385</v>
      </c>
      <c r="E525" s="15" t="s">
        <v>15386</v>
      </c>
      <c r="F525" s="15" t="s">
        <v>15387</v>
      </c>
      <c r="G525" s="15" t="s">
        <v>15402</v>
      </c>
      <c r="H525" s="15">
        <v>3.0</v>
      </c>
      <c r="I525" s="15" t="s">
        <v>1493</v>
      </c>
      <c r="J525" s="15" t="s">
        <v>15403</v>
      </c>
      <c r="K525" s="15" t="s">
        <v>15404</v>
      </c>
      <c r="L525" s="15" t="s">
        <v>15405</v>
      </c>
      <c r="M525" s="15">
        <v>13.0</v>
      </c>
      <c r="N525" s="15" t="s">
        <v>13852</v>
      </c>
      <c r="O525" s="15">
        <v>4.0</v>
      </c>
      <c r="P525" s="15" t="s">
        <v>13351</v>
      </c>
      <c r="Q525" s="29">
        <f t="array" ref="Q525">SUMPRODUCT(--(IFERROR(XLOOKUP({"P1C2.5.1","P1C2.5.2","P1C2.5.3","P1C2.5.4","P1C2.5.5","P1C2.7.1","P1C2.7.2","P1C2.7.3","P1C4.1.1","P1C4.4.1","P1C4.5.1","P1C4.6.1","P1C4.8.5"}, '2_Capability_Map'!$C$2:$C$200, '2_Capability_Map'!$M$2:$M$200, "Active"), "Active")="Active"))</f>
        <v>13</v>
      </c>
      <c r="R525" s="29" t="str">
        <f t="shared" si="1"/>
        <v>Active</v>
      </c>
    </row>
    <row r="526" ht="79.5" customHeight="1">
      <c r="A526" s="14" t="s">
        <v>15406</v>
      </c>
      <c r="B526" s="14" t="s">
        <v>14904</v>
      </c>
      <c r="C526" s="14" t="s">
        <v>14905</v>
      </c>
      <c r="D526" s="14" t="s">
        <v>15385</v>
      </c>
      <c r="E526" s="14" t="s">
        <v>15386</v>
      </c>
      <c r="F526" s="14" t="s">
        <v>15387</v>
      </c>
      <c r="G526" s="14" t="s">
        <v>14085</v>
      </c>
      <c r="H526" s="14">
        <v>2.0</v>
      </c>
      <c r="I526" s="14" t="s">
        <v>1493</v>
      </c>
      <c r="J526" s="14" t="s">
        <v>15407</v>
      </c>
      <c r="K526" s="14" t="s">
        <v>15408</v>
      </c>
      <c r="L526" s="14" t="s">
        <v>14088</v>
      </c>
      <c r="M526" s="14">
        <v>10.0</v>
      </c>
      <c r="N526" s="14" t="s">
        <v>13852</v>
      </c>
      <c r="O526" s="14">
        <v>4.0</v>
      </c>
      <c r="P526" s="14" t="s">
        <v>13351</v>
      </c>
      <c r="Q526" s="29">
        <f t="array" ref="Q526">SUMPRODUCT(--(IFERROR(XLOOKUP({"P1C2.5.1","P1C2.5.2","P1C2.5.3","P1C2.5.4","P1C2.5.5","P1C4.1.1","P1C4.4.1","P1C4.5.1","P1C4.6.1","P1C4.8.5"}, '2_Capability_Map'!$C$2:$C$200, '2_Capability_Map'!$M$2:$M$200, "Active"), "Active")="Active"))</f>
        <v>10</v>
      </c>
      <c r="R526" s="29" t="str">
        <f t="shared" si="1"/>
        <v>Active</v>
      </c>
    </row>
    <row r="527" ht="79.5" customHeight="1">
      <c r="A527" s="15" t="s">
        <v>15409</v>
      </c>
      <c r="B527" s="15" t="s">
        <v>14904</v>
      </c>
      <c r="C527" s="15" t="s">
        <v>14905</v>
      </c>
      <c r="D527" s="15" t="s">
        <v>15385</v>
      </c>
      <c r="E527" s="15" t="s">
        <v>15386</v>
      </c>
      <c r="F527" s="15" t="s">
        <v>15387</v>
      </c>
      <c r="G527" s="15" t="s">
        <v>14364</v>
      </c>
      <c r="H527" s="15">
        <v>3.0</v>
      </c>
      <c r="I527" s="15" t="s">
        <v>1493</v>
      </c>
      <c r="J527" s="15" t="s">
        <v>15410</v>
      </c>
      <c r="K527" s="15" t="s">
        <v>15411</v>
      </c>
      <c r="L527" s="15" t="s">
        <v>14367</v>
      </c>
      <c r="M527" s="15">
        <v>14.0</v>
      </c>
      <c r="N527" s="15" t="s">
        <v>14256</v>
      </c>
      <c r="O527" s="15">
        <v>5.0</v>
      </c>
      <c r="P527" s="15" t="s">
        <v>13351</v>
      </c>
      <c r="Q527" s="29">
        <f t="array" ref="Q527">SUMPRODUCT(--(IFERROR(XLOOKUP({"P1C2.1.1","P1C2.1.4","P1C2.1.5","P1C2.5.1","P1C2.5.2","P1C2.5.3","P1C2.5.4","P1C2.5.5","P1C2.8.1","P1C4.1.1","P1C4.4.1","P1C4.5.1","P1C4.6.1","P1C4.8.5"}, '2_Capability_Map'!$C$2:$C$200, '2_Capability_Map'!$M$2:$M$200, "Active"), "Active")="Active"))</f>
        <v>14</v>
      </c>
      <c r="R527" s="29" t="str">
        <f t="shared" si="1"/>
        <v>Active</v>
      </c>
    </row>
    <row r="528" ht="79.5" customHeight="1">
      <c r="A528" s="14" t="s">
        <v>15412</v>
      </c>
      <c r="B528" s="14" t="s">
        <v>14904</v>
      </c>
      <c r="C528" s="14" t="s">
        <v>14905</v>
      </c>
      <c r="D528" s="14" t="s">
        <v>15385</v>
      </c>
      <c r="E528" s="14" t="s">
        <v>15386</v>
      </c>
      <c r="F528" s="14" t="s">
        <v>15387</v>
      </c>
      <c r="G528" s="14" t="s">
        <v>13494</v>
      </c>
      <c r="H528" s="14">
        <v>3.0</v>
      </c>
      <c r="I528" s="14" t="s">
        <v>1493</v>
      </c>
      <c r="J528" s="14" t="s">
        <v>15413</v>
      </c>
      <c r="K528" s="14" t="s">
        <v>15414</v>
      </c>
      <c r="L528" s="14" t="s">
        <v>13497</v>
      </c>
      <c r="M528" s="14">
        <v>12.0</v>
      </c>
      <c r="N528" s="14" t="s">
        <v>13380</v>
      </c>
      <c r="O528" s="14">
        <v>4.0</v>
      </c>
      <c r="P528" s="14" t="s">
        <v>13351</v>
      </c>
      <c r="Q528" s="29">
        <f t="array" ref="Q528">SUMPRODUCT(--(IFERROR(XLOOKUP({"P1C2.1.1","P1C2.1.4","P1C2.1.5","P1C2.5.1","P1C2.5.2","P1C2.5.3","P1C2.5.4","P1C2.5.5","P1C2.7.1","P1C2.7.2","P1C2.7.3","P1C2.8.1"}, '2_Capability_Map'!$C$2:$C$200, '2_Capability_Map'!$M$2:$M$200, "Active"), "Active")="Active"))</f>
        <v>12</v>
      </c>
      <c r="R528" s="29" t="str">
        <f t="shared" si="1"/>
        <v>Active</v>
      </c>
    </row>
    <row r="529" ht="79.5" customHeight="1">
      <c r="A529" s="15" t="s">
        <v>15415</v>
      </c>
      <c r="B529" s="15" t="s">
        <v>14904</v>
      </c>
      <c r="C529" s="15" t="s">
        <v>14905</v>
      </c>
      <c r="D529" s="15" t="s">
        <v>15416</v>
      </c>
      <c r="E529" s="15" t="s">
        <v>15417</v>
      </c>
      <c r="F529" s="15" t="s">
        <v>15418</v>
      </c>
      <c r="G529" s="15" t="s">
        <v>13523</v>
      </c>
      <c r="H529" s="15">
        <v>2.0</v>
      </c>
      <c r="I529" s="15" t="s">
        <v>1493</v>
      </c>
      <c r="J529" s="15" t="s">
        <v>15419</v>
      </c>
      <c r="K529" s="15" t="s">
        <v>15420</v>
      </c>
      <c r="L529" s="15" t="s">
        <v>13525</v>
      </c>
      <c r="M529" s="15">
        <v>7.0</v>
      </c>
      <c r="N529" s="15" t="s">
        <v>13526</v>
      </c>
      <c r="O529" s="15">
        <v>2.0</v>
      </c>
      <c r="P529" s="15" t="s">
        <v>13351</v>
      </c>
      <c r="Q529" s="29">
        <f t="array" ref="Q529">SUMPRODUCT(--(IFERROR(XLOOKUP({"P1C2.1.1","P1C2.1.4","P1C2.1.5","P1C2.7.1","P1C2.7.2","P1C2.7.3","P1C2.8.1"}, '2_Capability_Map'!$C$2:$C$200, '2_Capability_Map'!$M$2:$M$200, "Active"), "Active")="Active"))</f>
        <v>7</v>
      </c>
      <c r="R529" s="29" t="str">
        <f t="shared" si="1"/>
        <v>Active</v>
      </c>
    </row>
    <row r="530" ht="79.5" customHeight="1">
      <c r="A530" s="14" t="s">
        <v>15421</v>
      </c>
      <c r="B530" s="14" t="s">
        <v>14904</v>
      </c>
      <c r="C530" s="14" t="s">
        <v>14905</v>
      </c>
      <c r="D530" s="14" t="s">
        <v>15416</v>
      </c>
      <c r="E530" s="14" t="s">
        <v>15417</v>
      </c>
      <c r="F530" s="14" t="s">
        <v>15418</v>
      </c>
      <c r="G530" s="14" t="s">
        <v>13523</v>
      </c>
      <c r="H530" s="14">
        <v>2.0</v>
      </c>
      <c r="I530" s="14" t="s">
        <v>1493</v>
      </c>
      <c r="J530" s="14" t="s">
        <v>15422</v>
      </c>
      <c r="K530" s="14" t="s">
        <v>15423</v>
      </c>
      <c r="L530" s="14" t="s">
        <v>13525</v>
      </c>
      <c r="M530" s="14">
        <v>7.0</v>
      </c>
      <c r="N530" s="14" t="s">
        <v>13526</v>
      </c>
      <c r="O530" s="14">
        <v>2.0</v>
      </c>
      <c r="P530" s="14" t="s">
        <v>13351</v>
      </c>
      <c r="Q530" s="29">
        <f t="array" ref="Q530">SUMPRODUCT(--(IFERROR(XLOOKUP({"P1C2.1.1","P1C2.1.4","P1C2.1.5","P1C2.7.1","P1C2.7.2","P1C2.7.3","P1C2.8.1"}, '2_Capability_Map'!$C$2:$C$200, '2_Capability_Map'!$M$2:$M$200, "Active"), "Active")="Active"))</f>
        <v>7</v>
      </c>
      <c r="R530" s="29" t="str">
        <f t="shared" si="1"/>
        <v>Active</v>
      </c>
    </row>
    <row r="531" ht="79.5" customHeight="1">
      <c r="A531" s="15" t="s">
        <v>15424</v>
      </c>
      <c r="B531" s="15" t="s">
        <v>14904</v>
      </c>
      <c r="C531" s="15" t="s">
        <v>14905</v>
      </c>
      <c r="D531" s="15" t="s">
        <v>15416</v>
      </c>
      <c r="E531" s="15" t="s">
        <v>15417</v>
      </c>
      <c r="F531" s="15" t="s">
        <v>15418</v>
      </c>
      <c r="G531" s="15" t="s">
        <v>13523</v>
      </c>
      <c r="H531" s="15">
        <v>2.0</v>
      </c>
      <c r="I531" s="15" t="s">
        <v>1493</v>
      </c>
      <c r="J531" s="15" t="s">
        <v>15425</v>
      </c>
      <c r="K531" s="15" t="s">
        <v>15426</v>
      </c>
      <c r="L531" s="15" t="s">
        <v>13525</v>
      </c>
      <c r="M531" s="15">
        <v>7.0</v>
      </c>
      <c r="N531" s="15" t="s">
        <v>13526</v>
      </c>
      <c r="O531" s="15">
        <v>2.0</v>
      </c>
      <c r="P531" s="15" t="s">
        <v>13351</v>
      </c>
      <c r="Q531" s="29">
        <f t="array" ref="Q531">SUMPRODUCT(--(IFERROR(XLOOKUP({"P1C2.1.1","P1C2.1.4","P1C2.1.5","P1C2.7.1","P1C2.7.2","P1C2.7.3","P1C2.8.1"}, '2_Capability_Map'!$C$2:$C$200, '2_Capability_Map'!$M$2:$M$200, "Active"), "Active")="Active"))</f>
        <v>7</v>
      </c>
      <c r="R531" s="29" t="str">
        <f t="shared" si="1"/>
        <v>Active</v>
      </c>
    </row>
    <row r="532" ht="79.5" customHeight="1">
      <c r="A532" s="14" t="s">
        <v>15427</v>
      </c>
      <c r="B532" s="14" t="s">
        <v>14904</v>
      </c>
      <c r="C532" s="14" t="s">
        <v>14905</v>
      </c>
      <c r="D532" s="14" t="s">
        <v>15416</v>
      </c>
      <c r="E532" s="14" t="s">
        <v>15417</v>
      </c>
      <c r="F532" s="14" t="s">
        <v>15418</v>
      </c>
      <c r="G532" s="14" t="s">
        <v>13523</v>
      </c>
      <c r="H532" s="14">
        <v>2.0</v>
      </c>
      <c r="I532" s="14" t="s">
        <v>1493</v>
      </c>
      <c r="J532" s="14" t="s">
        <v>15428</v>
      </c>
      <c r="K532" s="14" t="s">
        <v>15429</v>
      </c>
      <c r="L532" s="14" t="s">
        <v>13525</v>
      </c>
      <c r="M532" s="14">
        <v>7.0</v>
      </c>
      <c r="N532" s="14" t="s">
        <v>13526</v>
      </c>
      <c r="O532" s="14">
        <v>2.0</v>
      </c>
      <c r="P532" s="14" t="s">
        <v>13351</v>
      </c>
      <c r="Q532" s="29">
        <f t="array" ref="Q532">SUMPRODUCT(--(IFERROR(XLOOKUP({"P1C2.1.1","P1C2.1.4","P1C2.1.5","P1C2.7.1","P1C2.7.2","P1C2.7.3","P1C2.8.1"}, '2_Capability_Map'!$C$2:$C$200, '2_Capability_Map'!$M$2:$M$200, "Active"), "Active")="Active"))</f>
        <v>7</v>
      </c>
      <c r="R532" s="29" t="str">
        <f t="shared" si="1"/>
        <v>Active</v>
      </c>
    </row>
    <row r="533" ht="79.5" customHeight="1">
      <c r="A533" s="15" t="s">
        <v>15430</v>
      </c>
      <c r="B533" s="15" t="s">
        <v>14904</v>
      </c>
      <c r="C533" s="15" t="s">
        <v>14905</v>
      </c>
      <c r="D533" s="15" t="s">
        <v>15416</v>
      </c>
      <c r="E533" s="15" t="s">
        <v>15417</v>
      </c>
      <c r="F533" s="15" t="s">
        <v>15418</v>
      </c>
      <c r="G533" s="15" t="s">
        <v>13523</v>
      </c>
      <c r="H533" s="15">
        <v>2.0</v>
      </c>
      <c r="I533" s="15" t="s">
        <v>1493</v>
      </c>
      <c r="J533" s="15" t="s">
        <v>15431</v>
      </c>
      <c r="K533" s="15" t="s">
        <v>15432</v>
      </c>
      <c r="L533" s="15" t="s">
        <v>13525</v>
      </c>
      <c r="M533" s="15">
        <v>7.0</v>
      </c>
      <c r="N533" s="15" t="s">
        <v>13526</v>
      </c>
      <c r="O533" s="15">
        <v>2.0</v>
      </c>
      <c r="P533" s="15" t="s">
        <v>13351</v>
      </c>
      <c r="Q533" s="29">
        <f t="array" ref="Q533">SUMPRODUCT(--(IFERROR(XLOOKUP({"P1C2.1.1","P1C2.1.4","P1C2.1.5","P1C2.7.1","P1C2.7.2","P1C2.7.3","P1C2.8.1"}, '2_Capability_Map'!$C$2:$C$200, '2_Capability_Map'!$M$2:$M$200, "Active"), "Active")="Active"))</f>
        <v>7</v>
      </c>
      <c r="R533" s="29" t="str">
        <f t="shared" si="1"/>
        <v>Active</v>
      </c>
    </row>
    <row r="534" ht="79.5" customHeight="1">
      <c r="A534" s="14" t="s">
        <v>15433</v>
      </c>
      <c r="B534" s="14" t="s">
        <v>14904</v>
      </c>
      <c r="C534" s="14" t="s">
        <v>14905</v>
      </c>
      <c r="D534" s="14" t="s">
        <v>15416</v>
      </c>
      <c r="E534" s="14" t="s">
        <v>15417</v>
      </c>
      <c r="F534" s="14" t="s">
        <v>15418</v>
      </c>
      <c r="G534" s="14" t="s">
        <v>13494</v>
      </c>
      <c r="H534" s="14">
        <v>3.0</v>
      </c>
      <c r="I534" s="14" t="s">
        <v>1493</v>
      </c>
      <c r="J534" s="14" t="s">
        <v>15434</v>
      </c>
      <c r="K534" s="14" t="s">
        <v>15435</v>
      </c>
      <c r="L534" s="14" t="s">
        <v>13497</v>
      </c>
      <c r="M534" s="14">
        <v>12.0</v>
      </c>
      <c r="N534" s="14" t="s">
        <v>13380</v>
      </c>
      <c r="O534" s="14">
        <v>4.0</v>
      </c>
      <c r="P534" s="14" t="s">
        <v>13351</v>
      </c>
      <c r="Q534" s="29">
        <f t="array" ref="Q534">SUMPRODUCT(--(IFERROR(XLOOKUP({"P1C2.1.1","P1C2.1.4","P1C2.1.5","P1C2.5.1","P1C2.5.2","P1C2.5.3","P1C2.5.4","P1C2.5.5","P1C2.7.1","P1C2.7.2","P1C2.7.3","P1C2.8.1"}, '2_Capability_Map'!$C$2:$C$200, '2_Capability_Map'!$M$2:$M$200, "Active"), "Active")="Active"))</f>
        <v>12</v>
      </c>
      <c r="R534" s="29" t="str">
        <f t="shared" si="1"/>
        <v>Active</v>
      </c>
    </row>
    <row r="535" ht="79.5" customHeight="1">
      <c r="A535" s="15" t="s">
        <v>15436</v>
      </c>
      <c r="B535" s="15" t="s">
        <v>14904</v>
      </c>
      <c r="C535" s="15" t="s">
        <v>14905</v>
      </c>
      <c r="D535" s="15" t="s">
        <v>15416</v>
      </c>
      <c r="E535" s="15" t="s">
        <v>15417</v>
      </c>
      <c r="F535" s="15" t="s">
        <v>15418</v>
      </c>
      <c r="G535" s="15" t="s">
        <v>13523</v>
      </c>
      <c r="H535" s="15">
        <v>2.0</v>
      </c>
      <c r="I535" s="15" t="s">
        <v>1493</v>
      </c>
      <c r="J535" s="15" t="s">
        <v>15437</v>
      </c>
      <c r="K535" s="15" t="s">
        <v>15438</v>
      </c>
      <c r="L535" s="15" t="s">
        <v>13525</v>
      </c>
      <c r="M535" s="15">
        <v>7.0</v>
      </c>
      <c r="N535" s="15" t="s">
        <v>13526</v>
      </c>
      <c r="O535" s="15">
        <v>2.0</v>
      </c>
      <c r="P535" s="15" t="s">
        <v>13351</v>
      </c>
      <c r="Q535" s="29">
        <f t="array" ref="Q535">SUMPRODUCT(--(IFERROR(XLOOKUP({"P1C2.1.1","P1C2.1.4","P1C2.1.5","P1C2.7.1","P1C2.7.2","P1C2.7.3","P1C2.8.1"}, '2_Capability_Map'!$C$2:$C$200, '2_Capability_Map'!$M$2:$M$200, "Active"), "Active")="Active"))</f>
        <v>7</v>
      </c>
      <c r="R535" s="29" t="str">
        <f t="shared" si="1"/>
        <v>Active</v>
      </c>
    </row>
    <row r="536" ht="79.5" customHeight="1">
      <c r="A536" s="14" t="s">
        <v>15439</v>
      </c>
      <c r="B536" s="14" t="s">
        <v>14904</v>
      </c>
      <c r="C536" s="14" t="s">
        <v>14905</v>
      </c>
      <c r="D536" s="14" t="s">
        <v>15440</v>
      </c>
      <c r="E536" s="14" t="s">
        <v>15441</v>
      </c>
      <c r="F536" s="14" t="s">
        <v>15418</v>
      </c>
      <c r="G536" s="14" t="s">
        <v>13523</v>
      </c>
      <c r="H536" s="14">
        <v>2.0</v>
      </c>
      <c r="I536" s="14" t="s">
        <v>1493</v>
      </c>
      <c r="J536" s="14" t="s">
        <v>15442</v>
      </c>
      <c r="K536" s="14" t="s">
        <v>15443</v>
      </c>
      <c r="L536" s="14" t="s">
        <v>13525</v>
      </c>
      <c r="M536" s="14">
        <v>7.0</v>
      </c>
      <c r="N536" s="14" t="s">
        <v>13526</v>
      </c>
      <c r="O536" s="14">
        <v>2.0</v>
      </c>
      <c r="P536" s="14" t="s">
        <v>13351</v>
      </c>
      <c r="Q536" s="29">
        <f t="array" ref="Q536">SUMPRODUCT(--(IFERROR(XLOOKUP({"P1C2.1.1","P1C2.1.4","P1C2.1.5","P1C2.7.1","P1C2.7.2","P1C2.7.3","P1C2.8.1"}, '2_Capability_Map'!$C$2:$C$200, '2_Capability_Map'!$M$2:$M$200, "Active"), "Active")="Active"))</f>
        <v>7</v>
      </c>
      <c r="R536" s="29" t="str">
        <f t="shared" si="1"/>
        <v>Active</v>
      </c>
    </row>
    <row r="537" ht="79.5" customHeight="1">
      <c r="A537" s="15" t="s">
        <v>15444</v>
      </c>
      <c r="B537" s="15" t="s">
        <v>14904</v>
      </c>
      <c r="C537" s="15" t="s">
        <v>14905</v>
      </c>
      <c r="D537" s="15" t="s">
        <v>15440</v>
      </c>
      <c r="E537" s="15" t="s">
        <v>15441</v>
      </c>
      <c r="F537" s="15" t="s">
        <v>15418</v>
      </c>
      <c r="G537" s="15" t="s">
        <v>13523</v>
      </c>
      <c r="H537" s="15">
        <v>2.0</v>
      </c>
      <c r="I537" s="15" t="s">
        <v>1493</v>
      </c>
      <c r="J537" s="15" t="s">
        <v>15445</v>
      </c>
      <c r="K537" s="15" t="s">
        <v>15446</v>
      </c>
      <c r="L537" s="15" t="s">
        <v>13525</v>
      </c>
      <c r="M537" s="15">
        <v>7.0</v>
      </c>
      <c r="N537" s="15" t="s">
        <v>13526</v>
      </c>
      <c r="O537" s="15">
        <v>2.0</v>
      </c>
      <c r="P537" s="15" t="s">
        <v>13351</v>
      </c>
      <c r="Q537" s="29">
        <f t="array" ref="Q537">SUMPRODUCT(--(IFERROR(XLOOKUP({"P1C2.1.1","P1C2.1.4","P1C2.1.5","P1C2.7.1","P1C2.7.2","P1C2.7.3","P1C2.8.1"}, '2_Capability_Map'!$C$2:$C$200, '2_Capability_Map'!$M$2:$M$200, "Active"), "Active")="Active"))</f>
        <v>7</v>
      </c>
      <c r="R537" s="29" t="str">
        <f t="shared" si="1"/>
        <v>Active</v>
      </c>
    </row>
    <row r="538" ht="79.5" customHeight="1">
      <c r="A538" s="14" t="s">
        <v>15447</v>
      </c>
      <c r="B538" s="14" t="s">
        <v>14904</v>
      </c>
      <c r="C538" s="14" t="s">
        <v>14905</v>
      </c>
      <c r="D538" s="14" t="s">
        <v>15440</v>
      </c>
      <c r="E538" s="14" t="s">
        <v>15441</v>
      </c>
      <c r="F538" s="14" t="s">
        <v>15418</v>
      </c>
      <c r="G538" s="14" t="s">
        <v>13523</v>
      </c>
      <c r="H538" s="14">
        <v>2.0</v>
      </c>
      <c r="I538" s="14" t="s">
        <v>1493</v>
      </c>
      <c r="J538" s="14" t="s">
        <v>15448</v>
      </c>
      <c r="K538" s="14" t="s">
        <v>15449</v>
      </c>
      <c r="L538" s="14" t="s">
        <v>13525</v>
      </c>
      <c r="M538" s="14">
        <v>7.0</v>
      </c>
      <c r="N538" s="14" t="s">
        <v>13526</v>
      </c>
      <c r="O538" s="14">
        <v>2.0</v>
      </c>
      <c r="P538" s="14" t="s">
        <v>13351</v>
      </c>
      <c r="Q538" s="29">
        <f t="array" ref="Q538">SUMPRODUCT(--(IFERROR(XLOOKUP({"P1C2.1.1","P1C2.1.4","P1C2.1.5","P1C2.7.1","P1C2.7.2","P1C2.7.3","P1C2.8.1"}, '2_Capability_Map'!$C$2:$C$200, '2_Capability_Map'!$M$2:$M$200, "Active"), "Active")="Active"))</f>
        <v>7</v>
      </c>
      <c r="R538" s="29" t="str">
        <f t="shared" si="1"/>
        <v>Active</v>
      </c>
    </row>
    <row r="539" ht="79.5" customHeight="1">
      <c r="A539" s="15" t="s">
        <v>15450</v>
      </c>
      <c r="B539" s="15" t="s">
        <v>14904</v>
      </c>
      <c r="C539" s="15" t="s">
        <v>14905</v>
      </c>
      <c r="D539" s="15" t="s">
        <v>15451</v>
      </c>
      <c r="E539" s="15" t="s">
        <v>15452</v>
      </c>
      <c r="F539" s="15" t="s">
        <v>15418</v>
      </c>
      <c r="G539" s="15" t="s">
        <v>13376</v>
      </c>
      <c r="H539" s="15">
        <v>3.0</v>
      </c>
      <c r="I539" s="15" t="s">
        <v>1493</v>
      </c>
      <c r="J539" s="15" t="s">
        <v>15453</v>
      </c>
      <c r="K539" s="15" t="s">
        <v>15454</v>
      </c>
      <c r="L539" s="15" t="s">
        <v>13379</v>
      </c>
      <c r="M539" s="15">
        <v>12.0</v>
      </c>
      <c r="N539" s="15" t="s">
        <v>13380</v>
      </c>
      <c r="O539" s="15">
        <v>4.0</v>
      </c>
      <c r="P539" s="15" t="s">
        <v>13351</v>
      </c>
      <c r="Q539" s="29">
        <f t="array" ref="Q539">SUMPRODUCT(--(IFERROR(XLOOKUP({"P1C1.1.1","P1C1.1.2","P1C1.1.3","P1C1.2.1","P1C1.5.1","P1C2.1.1","P1C2.1.4","P1C2.1.5","P1C2.7.1","P1C2.7.2","P1C2.7.3","P1C2.8.1"}, '2_Capability_Map'!$C$2:$C$200, '2_Capability_Map'!$M$2:$M$200, "Active"), "Active")="Active"))</f>
        <v>12</v>
      </c>
      <c r="R539" s="29" t="str">
        <f t="shared" si="1"/>
        <v>Active</v>
      </c>
    </row>
    <row r="540" ht="79.5" customHeight="1">
      <c r="A540" s="14" t="s">
        <v>15455</v>
      </c>
      <c r="B540" s="14" t="s">
        <v>14904</v>
      </c>
      <c r="C540" s="14" t="s">
        <v>14905</v>
      </c>
      <c r="D540" s="14" t="s">
        <v>15451</v>
      </c>
      <c r="E540" s="14" t="s">
        <v>15452</v>
      </c>
      <c r="F540" s="14" t="s">
        <v>15418</v>
      </c>
      <c r="G540" s="14" t="s">
        <v>13523</v>
      </c>
      <c r="H540" s="14">
        <v>2.0</v>
      </c>
      <c r="I540" s="14" t="s">
        <v>1493</v>
      </c>
      <c r="J540" s="14" t="s">
        <v>15456</v>
      </c>
      <c r="K540" s="14" t="s">
        <v>15457</v>
      </c>
      <c r="L540" s="14" t="s">
        <v>13525</v>
      </c>
      <c r="M540" s="14">
        <v>7.0</v>
      </c>
      <c r="N540" s="14" t="s">
        <v>13526</v>
      </c>
      <c r="O540" s="14">
        <v>2.0</v>
      </c>
      <c r="P540" s="14" t="s">
        <v>13351</v>
      </c>
      <c r="Q540" s="29">
        <f t="array" ref="Q540">SUMPRODUCT(--(IFERROR(XLOOKUP({"P1C2.1.1","P1C2.1.4","P1C2.1.5","P1C2.7.1","P1C2.7.2","P1C2.7.3","P1C2.8.1"}, '2_Capability_Map'!$C$2:$C$200, '2_Capability_Map'!$M$2:$M$200, "Active"), "Active")="Active"))</f>
        <v>7</v>
      </c>
      <c r="R540" s="29" t="str">
        <f t="shared" si="1"/>
        <v>Active</v>
      </c>
    </row>
    <row r="541" ht="79.5" customHeight="1">
      <c r="A541" s="15" t="s">
        <v>15458</v>
      </c>
      <c r="B541" s="15" t="s">
        <v>14904</v>
      </c>
      <c r="C541" s="15" t="s">
        <v>14905</v>
      </c>
      <c r="D541" s="15" t="s">
        <v>15451</v>
      </c>
      <c r="E541" s="15" t="s">
        <v>15452</v>
      </c>
      <c r="F541" s="15" t="s">
        <v>15418</v>
      </c>
      <c r="G541" s="15" t="s">
        <v>13353</v>
      </c>
      <c r="H541" s="15">
        <v>2.0</v>
      </c>
      <c r="I541" s="15" t="s">
        <v>1493</v>
      </c>
      <c r="J541" s="15" t="s">
        <v>15459</v>
      </c>
      <c r="K541" s="15" t="s">
        <v>15460</v>
      </c>
      <c r="L541" s="15" t="s">
        <v>13356</v>
      </c>
      <c r="M541" s="15">
        <v>9.0</v>
      </c>
      <c r="N541" s="15" t="s">
        <v>13357</v>
      </c>
      <c r="O541" s="15">
        <v>3.0</v>
      </c>
      <c r="P541" s="15" t="s">
        <v>13351</v>
      </c>
      <c r="Q541" s="29">
        <f t="array" ref="Q541">SUMPRODUCT(--(IFERROR(XLOOKUP({"P1C1.1.1","P1C1.1.2","P1C1.1.3","P1C1.2.1","P1C1.5.1","P1C2.1.1","P1C2.1.4","P1C2.1.5","P1C2.8.1"}, '2_Capability_Map'!$C$2:$C$200, '2_Capability_Map'!$M$2:$M$200, "Active"), "Active")="Active"))</f>
        <v>9</v>
      </c>
      <c r="R541" s="29" t="str">
        <f t="shared" si="1"/>
        <v>Active</v>
      </c>
    </row>
    <row r="542" ht="79.5" customHeight="1">
      <c r="A542" s="14" t="s">
        <v>15461</v>
      </c>
      <c r="B542" s="14" t="s">
        <v>14904</v>
      </c>
      <c r="C542" s="14" t="s">
        <v>14905</v>
      </c>
      <c r="D542" s="14" t="s">
        <v>15462</v>
      </c>
      <c r="E542" s="14" t="s">
        <v>15463</v>
      </c>
      <c r="F542" s="14" t="s">
        <v>15418</v>
      </c>
      <c r="G542" s="14" t="s">
        <v>13501</v>
      </c>
      <c r="H542" s="14">
        <v>2.0</v>
      </c>
      <c r="I542" s="14" t="s">
        <v>1493</v>
      </c>
      <c r="J542" s="14" t="s">
        <v>15464</v>
      </c>
      <c r="K542" s="14" t="s">
        <v>15465</v>
      </c>
      <c r="L542" s="14" t="s">
        <v>13504</v>
      </c>
      <c r="M542" s="14">
        <v>9.0</v>
      </c>
      <c r="N542" s="14" t="s">
        <v>13380</v>
      </c>
      <c r="O542" s="14">
        <v>4.0</v>
      </c>
      <c r="P542" s="14" t="s">
        <v>13351</v>
      </c>
      <c r="Q542" s="29">
        <f t="array" ref="Q542">SUMPRODUCT(--(IFERROR(XLOOKUP({"P1C2.1.1","P1C2.1.4","P1C2.1.5","P1C2.5.1","P1C2.5.2","P1C2.5.3","P1C2.5.4","P1C2.5.5","P1C2.8.1"}, '2_Capability_Map'!$C$2:$C$200, '2_Capability_Map'!$M$2:$M$200, "Active"), "Active")="Active"))</f>
        <v>9</v>
      </c>
      <c r="R542" s="29" t="str">
        <f t="shared" si="1"/>
        <v>Active</v>
      </c>
    </row>
    <row r="543" ht="79.5" customHeight="1">
      <c r="A543" s="15" t="s">
        <v>15466</v>
      </c>
      <c r="B543" s="15" t="s">
        <v>14904</v>
      </c>
      <c r="C543" s="15" t="s">
        <v>14905</v>
      </c>
      <c r="D543" s="15" t="s">
        <v>15462</v>
      </c>
      <c r="E543" s="15" t="s">
        <v>15463</v>
      </c>
      <c r="F543" s="15" t="s">
        <v>15418</v>
      </c>
      <c r="G543" s="15" t="s">
        <v>13523</v>
      </c>
      <c r="H543" s="15">
        <v>2.0</v>
      </c>
      <c r="I543" s="15" t="s">
        <v>1493</v>
      </c>
      <c r="J543" s="15" t="s">
        <v>15467</v>
      </c>
      <c r="K543" s="15" t="s">
        <v>15468</v>
      </c>
      <c r="L543" s="15" t="s">
        <v>13525</v>
      </c>
      <c r="M543" s="15">
        <v>7.0</v>
      </c>
      <c r="N543" s="15" t="s">
        <v>13526</v>
      </c>
      <c r="O543" s="15">
        <v>2.0</v>
      </c>
      <c r="P543" s="15" t="s">
        <v>13351</v>
      </c>
      <c r="Q543" s="29">
        <f t="array" ref="Q543">SUMPRODUCT(--(IFERROR(XLOOKUP({"P1C2.1.1","P1C2.1.4","P1C2.1.5","P1C2.7.1","P1C2.7.2","P1C2.7.3","P1C2.8.1"}, '2_Capability_Map'!$C$2:$C$200, '2_Capability_Map'!$M$2:$M$200, "Active"), "Active")="Active"))</f>
        <v>7</v>
      </c>
      <c r="R543" s="29" t="str">
        <f t="shared" si="1"/>
        <v>Active</v>
      </c>
    </row>
    <row r="544" ht="79.5" customHeight="1">
      <c r="A544" s="14" t="s">
        <v>15469</v>
      </c>
      <c r="B544" s="14" t="s">
        <v>14904</v>
      </c>
      <c r="C544" s="14" t="s">
        <v>14905</v>
      </c>
      <c r="D544" s="14" t="s">
        <v>15462</v>
      </c>
      <c r="E544" s="14" t="s">
        <v>15463</v>
      </c>
      <c r="F544" s="14" t="s">
        <v>15418</v>
      </c>
      <c r="G544" s="14" t="s">
        <v>13523</v>
      </c>
      <c r="H544" s="14">
        <v>2.0</v>
      </c>
      <c r="I544" s="14" t="s">
        <v>1493</v>
      </c>
      <c r="J544" s="14" t="s">
        <v>15470</v>
      </c>
      <c r="K544" s="14" t="s">
        <v>15471</v>
      </c>
      <c r="L544" s="14" t="s">
        <v>13525</v>
      </c>
      <c r="M544" s="14">
        <v>7.0</v>
      </c>
      <c r="N544" s="14" t="s">
        <v>13526</v>
      </c>
      <c r="O544" s="14">
        <v>2.0</v>
      </c>
      <c r="P544" s="14" t="s">
        <v>13351</v>
      </c>
      <c r="Q544" s="29">
        <f t="array" ref="Q544">SUMPRODUCT(--(IFERROR(XLOOKUP({"P1C2.1.1","P1C2.1.4","P1C2.1.5","P1C2.7.1","P1C2.7.2","P1C2.7.3","P1C2.8.1"}, '2_Capability_Map'!$C$2:$C$200, '2_Capability_Map'!$M$2:$M$200, "Active"), "Active")="Active"))</f>
        <v>7</v>
      </c>
      <c r="R544" s="29" t="str">
        <f t="shared" si="1"/>
        <v>Active</v>
      </c>
    </row>
    <row r="545" ht="79.5" customHeight="1">
      <c r="A545" s="15" t="s">
        <v>15472</v>
      </c>
      <c r="B545" s="15" t="s">
        <v>14904</v>
      </c>
      <c r="C545" s="15" t="s">
        <v>14905</v>
      </c>
      <c r="D545" s="15" t="s">
        <v>15462</v>
      </c>
      <c r="E545" s="15" t="s">
        <v>15463</v>
      </c>
      <c r="F545" s="15" t="s">
        <v>15418</v>
      </c>
      <c r="G545" s="15" t="s">
        <v>13523</v>
      </c>
      <c r="H545" s="15">
        <v>2.0</v>
      </c>
      <c r="I545" s="15" t="s">
        <v>1493</v>
      </c>
      <c r="J545" s="15" t="s">
        <v>15473</v>
      </c>
      <c r="K545" s="15" t="s">
        <v>15474</v>
      </c>
      <c r="L545" s="15" t="s">
        <v>13525</v>
      </c>
      <c r="M545" s="15">
        <v>7.0</v>
      </c>
      <c r="N545" s="15" t="s">
        <v>13526</v>
      </c>
      <c r="O545" s="15">
        <v>2.0</v>
      </c>
      <c r="P545" s="15" t="s">
        <v>13351</v>
      </c>
      <c r="Q545" s="29">
        <f t="array" ref="Q545">SUMPRODUCT(--(IFERROR(XLOOKUP({"P1C2.1.1","P1C2.1.4","P1C2.1.5","P1C2.7.1","P1C2.7.2","P1C2.7.3","P1C2.8.1"}, '2_Capability_Map'!$C$2:$C$200, '2_Capability_Map'!$M$2:$M$200, "Active"), "Active")="Active"))</f>
        <v>7</v>
      </c>
      <c r="R545" s="29" t="str">
        <f t="shared" si="1"/>
        <v>Active</v>
      </c>
    </row>
    <row r="546" ht="79.5" customHeight="1">
      <c r="A546" s="14" t="s">
        <v>15475</v>
      </c>
      <c r="B546" s="14" t="s">
        <v>14904</v>
      </c>
      <c r="C546" s="14" t="s">
        <v>14905</v>
      </c>
      <c r="D546" s="14" t="s">
        <v>15462</v>
      </c>
      <c r="E546" s="14" t="s">
        <v>15463</v>
      </c>
      <c r="F546" s="14" t="s">
        <v>15418</v>
      </c>
      <c r="G546" s="14" t="s">
        <v>13523</v>
      </c>
      <c r="H546" s="14">
        <v>2.0</v>
      </c>
      <c r="I546" s="14" t="s">
        <v>1493</v>
      </c>
      <c r="J546" s="14" t="s">
        <v>15476</v>
      </c>
      <c r="K546" s="14" t="s">
        <v>15477</v>
      </c>
      <c r="L546" s="14" t="s">
        <v>13525</v>
      </c>
      <c r="M546" s="14">
        <v>7.0</v>
      </c>
      <c r="N546" s="14" t="s">
        <v>13526</v>
      </c>
      <c r="O546" s="14">
        <v>2.0</v>
      </c>
      <c r="P546" s="14" t="s">
        <v>13351</v>
      </c>
      <c r="Q546" s="29">
        <f t="array" ref="Q546">SUMPRODUCT(--(IFERROR(XLOOKUP({"P1C2.1.1","P1C2.1.4","P1C2.1.5","P1C2.7.1","P1C2.7.2","P1C2.7.3","P1C2.8.1"}, '2_Capability_Map'!$C$2:$C$200, '2_Capability_Map'!$M$2:$M$200, "Active"), "Active")="Active"))</f>
        <v>7</v>
      </c>
      <c r="R546" s="29" t="str">
        <f t="shared" si="1"/>
        <v>Active</v>
      </c>
    </row>
    <row r="547" ht="79.5" customHeight="1">
      <c r="A547" s="15" t="s">
        <v>15478</v>
      </c>
      <c r="B547" s="15" t="s">
        <v>14904</v>
      </c>
      <c r="C547" s="15" t="s">
        <v>14905</v>
      </c>
      <c r="D547" s="15" t="s">
        <v>15479</v>
      </c>
      <c r="E547" s="15" t="s">
        <v>15480</v>
      </c>
      <c r="F547" s="15" t="s">
        <v>15418</v>
      </c>
      <c r="G547" s="15" t="s">
        <v>13501</v>
      </c>
      <c r="H547" s="15">
        <v>2.0</v>
      </c>
      <c r="I547" s="15" t="s">
        <v>1493</v>
      </c>
      <c r="J547" s="15" t="s">
        <v>15481</v>
      </c>
      <c r="K547" s="15" t="s">
        <v>15482</v>
      </c>
      <c r="L547" s="15" t="s">
        <v>13504</v>
      </c>
      <c r="M547" s="15">
        <v>9.0</v>
      </c>
      <c r="N547" s="15" t="s">
        <v>13380</v>
      </c>
      <c r="O547" s="15">
        <v>4.0</v>
      </c>
      <c r="P547" s="15" t="s">
        <v>13351</v>
      </c>
      <c r="Q547" s="29">
        <f t="array" ref="Q547">SUMPRODUCT(--(IFERROR(XLOOKUP({"P1C2.1.1","P1C2.1.4","P1C2.1.5","P1C2.5.1","P1C2.5.2","P1C2.5.3","P1C2.5.4","P1C2.5.5","P1C2.8.1"}, '2_Capability_Map'!$C$2:$C$200, '2_Capability_Map'!$M$2:$M$200, "Active"), "Active")="Active"))</f>
        <v>9</v>
      </c>
      <c r="R547" s="29" t="str">
        <f t="shared" si="1"/>
        <v>Active</v>
      </c>
    </row>
    <row r="548" ht="79.5" customHeight="1">
      <c r="A548" s="14" t="s">
        <v>15483</v>
      </c>
      <c r="B548" s="14" t="s">
        <v>14904</v>
      </c>
      <c r="C548" s="14" t="s">
        <v>14905</v>
      </c>
      <c r="D548" s="14" t="s">
        <v>15479</v>
      </c>
      <c r="E548" s="14" t="s">
        <v>15480</v>
      </c>
      <c r="F548" s="14" t="s">
        <v>15418</v>
      </c>
      <c r="G548" s="14" t="s">
        <v>13494</v>
      </c>
      <c r="H548" s="14">
        <v>3.0</v>
      </c>
      <c r="I548" s="14" t="s">
        <v>1493</v>
      </c>
      <c r="J548" s="14" t="s">
        <v>15484</v>
      </c>
      <c r="K548" s="14" t="s">
        <v>15485</v>
      </c>
      <c r="L548" s="14" t="s">
        <v>13497</v>
      </c>
      <c r="M548" s="14">
        <v>12.0</v>
      </c>
      <c r="N548" s="14" t="s">
        <v>13380</v>
      </c>
      <c r="O548" s="14">
        <v>4.0</v>
      </c>
      <c r="P548" s="14" t="s">
        <v>13351</v>
      </c>
      <c r="Q548" s="29">
        <f t="array" ref="Q548">SUMPRODUCT(--(IFERROR(XLOOKUP({"P1C2.1.1","P1C2.1.4","P1C2.1.5","P1C2.5.1","P1C2.5.2","P1C2.5.3","P1C2.5.4","P1C2.5.5","P1C2.7.1","P1C2.7.2","P1C2.7.3","P1C2.8.1"}, '2_Capability_Map'!$C$2:$C$200, '2_Capability_Map'!$M$2:$M$200, "Active"), "Active")="Active"))</f>
        <v>12</v>
      </c>
      <c r="R548" s="29" t="str">
        <f t="shared" si="1"/>
        <v>Active</v>
      </c>
    </row>
    <row r="549" ht="79.5" customHeight="1">
      <c r="A549" s="15" t="s">
        <v>15486</v>
      </c>
      <c r="B549" s="15" t="s">
        <v>14904</v>
      </c>
      <c r="C549" s="15" t="s">
        <v>14905</v>
      </c>
      <c r="D549" s="15" t="s">
        <v>15479</v>
      </c>
      <c r="E549" s="15" t="s">
        <v>15480</v>
      </c>
      <c r="F549" s="15" t="s">
        <v>15418</v>
      </c>
      <c r="G549" s="15" t="s">
        <v>13501</v>
      </c>
      <c r="H549" s="15">
        <v>2.0</v>
      </c>
      <c r="I549" s="15" t="s">
        <v>1493</v>
      </c>
      <c r="J549" s="15" t="s">
        <v>15487</v>
      </c>
      <c r="K549" s="15" t="s">
        <v>15488</v>
      </c>
      <c r="L549" s="15" t="s">
        <v>13504</v>
      </c>
      <c r="M549" s="15">
        <v>9.0</v>
      </c>
      <c r="N549" s="15" t="s">
        <v>13380</v>
      </c>
      <c r="O549" s="15">
        <v>4.0</v>
      </c>
      <c r="P549" s="15" t="s">
        <v>13351</v>
      </c>
      <c r="Q549" s="29">
        <f t="array" ref="Q549">SUMPRODUCT(--(IFERROR(XLOOKUP({"P1C2.1.1","P1C2.1.4","P1C2.1.5","P1C2.5.1","P1C2.5.2","P1C2.5.3","P1C2.5.4","P1C2.5.5","P1C2.8.1"}, '2_Capability_Map'!$C$2:$C$200, '2_Capability_Map'!$M$2:$M$200, "Active"), "Active")="Active"))</f>
        <v>9</v>
      </c>
      <c r="R549" s="29" t="str">
        <f t="shared" si="1"/>
        <v>Active</v>
      </c>
    </row>
    <row r="550" ht="79.5" customHeight="1">
      <c r="A550" s="14" t="s">
        <v>15489</v>
      </c>
      <c r="B550" s="14" t="s">
        <v>14904</v>
      </c>
      <c r="C550" s="14" t="s">
        <v>14905</v>
      </c>
      <c r="D550" s="14" t="s">
        <v>15479</v>
      </c>
      <c r="E550" s="14" t="s">
        <v>15480</v>
      </c>
      <c r="F550" s="14" t="s">
        <v>15418</v>
      </c>
      <c r="G550" s="14" t="s">
        <v>13353</v>
      </c>
      <c r="H550" s="14">
        <v>2.0</v>
      </c>
      <c r="I550" s="14" t="s">
        <v>1493</v>
      </c>
      <c r="J550" s="14" t="s">
        <v>15490</v>
      </c>
      <c r="K550" s="14" t="s">
        <v>15491</v>
      </c>
      <c r="L550" s="14" t="s">
        <v>13356</v>
      </c>
      <c r="M550" s="14">
        <v>9.0</v>
      </c>
      <c r="N550" s="14" t="s">
        <v>13357</v>
      </c>
      <c r="O550" s="14">
        <v>3.0</v>
      </c>
      <c r="P550" s="14" t="s">
        <v>13351</v>
      </c>
      <c r="Q550" s="29">
        <f t="array" ref="Q550">SUMPRODUCT(--(IFERROR(XLOOKUP({"P1C1.1.1","P1C1.1.2","P1C1.1.3","P1C1.2.1","P1C1.5.1","P1C2.1.1","P1C2.1.4","P1C2.1.5","P1C2.8.1"}, '2_Capability_Map'!$C$2:$C$200, '2_Capability_Map'!$M$2:$M$200, "Active"), "Active")="Active"))</f>
        <v>9</v>
      </c>
      <c r="R550" s="29" t="str">
        <f t="shared" si="1"/>
        <v>Active</v>
      </c>
    </row>
    <row r="551" ht="79.5" customHeight="1">
      <c r="A551" s="15" t="s">
        <v>15492</v>
      </c>
      <c r="B551" s="15" t="s">
        <v>14904</v>
      </c>
      <c r="C551" s="15" t="s">
        <v>14905</v>
      </c>
      <c r="D551" s="15" t="s">
        <v>15479</v>
      </c>
      <c r="E551" s="15" t="s">
        <v>15480</v>
      </c>
      <c r="F551" s="15" t="s">
        <v>15418</v>
      </c>
      <c r="G551" s="15" t="s">
        <v>13501</v>
      </c>
      <c r="H551" s="15">
        <v>2.0</v>
      </c>
      <c r="I551" s="15" t="s">
        <v>1493</v>
      </c>
      <c r="J551" s="15" t="s">
        <v>15493</v>
      </c>
      <c r="K551" s="15" t="s">
        <v>15494</v>
      </c>
      <c r="L551" s="15" t="s">
        <v>13504</v>
      </c>
      <c r="M551" s="15">
        <v>9.0</v>
      </c>
      <c r="N551" s="15" t="s">
        <v>13380</v>
      </c>
      <c r="O551" s="15">
        <v>4.0</v>
      </c>
      <c r="P551" s="15" t="s">
        <v>13351</v>
      </c>
      <c r="Q551" s="29">
        <f t="array" ref="Q551">SUMPRODUCT(--(IFERROR(XLOOKUP({"P1C2.1.1","P1C2.1.4","P1C2.1.5","P1C2.5.1","P1C2.5.2","P1C2.5.3","P1C2.5.4","P1C2.5.5","P1C2.8.1"}, '2_Capability_Map'!$C$2:$C$200, '2_Capability_Map'!$M$2:$M$200, "Active"), "Active")="Active"))</f>
        <v>9</v>
      </c>
      <c r="R551" s="29" t="str">
        <f t="shared" si="1"/>
        <v>Active</v>
      </c>
    </row>
    <row r="552" ht="79.5" customHeight="1">
      <c r="A552" s="14" t="s">
        <v>15495</v>
      </c>
      <c r="B552" s="14" t="s">
        <v>14904</v>
      </c>
      <c r="C552" s="14" t="s">
        <v>14905</v>
      </c>
      <c r="D552" s="14" t="s">
        <v>15496</v>
      </c>
      <c r="E552" s="14" t="s">
        <v>15497</v>
      </c>
      <c r="F552" s="14" t="s">
        <v>15498</v>
      </c>
      <c r="G552" s="14" t="s">
        <v>13353</v>
      </c>
      <c r="H552" s="14">
        <v>2.0</v>
      </c>
      <c r="I552" s="14" t="s">
        <v>1493</v>
      </c>
      <c r="J552" s="14" t="s">
        <v>15499</v>
      </c>
      <c r="K552" s="14" t="s">
        <v>15500</v>
      </c>
      <c r="L552" s="14" t="s">
        <v>13356</v>
      </c>
      <c r="M552" s="14">
        <v>9.0</v>
      </c>
      <c r="N552" s="14" t="s">
        <v>13357</v>
      </c>
      <c r="O552" s="14">
        <v>3.0</v>
      </c>
      <c r="P552" s="14" t="s">
        <v>13351</v>
      </c>
      <c r="Q552" s="29">
        <f t="array" ref="Q552">SUMPRODUCT(--(IFERROR(XLOOKUP({"P1C1.1.1","P1C1.1.2","P1C1.1.3","P1C1.2.1","P1C1.5.1","P1C2.1.1","P1C2.1.4","P1C2.1.5","P1C2.8.1"}, '2_Capability_Map'!$C$2:$C$200, '2_Capability_Map'!$M$2:$M$200, "Active"), "Active")="Active"))</f>
        <v>9</v>
      </c>
      <c r="R552" s="29" t="str">
        <f t="shared" si="1"/>
        <v>Active</v>
      </c>
    </row>
    <row r="553" ht="79.5" customHeight="1">
      <c r="A553" s="15" t="s">
        <v>15501</v>
      </c>
      <c r="B553" s="15" t="s">
        <v>14904</v>
      </c>
      <c r="C553" s="15" t="s">
        <v>14905</v>
      </c>
      <c r="D553" s="15" t="s">
        <v>15496</v>
      </c>
      <c r="E553" s="15" t="s">
        <v>15497</v>
      </c>
      <c r="F553" s="15" t="s">
        <v>15498</v>
      </c>
      <c r="G553" s="15" t="s">
        <v>15502</v>
      </c>
      <c r="H553" s="15">
        <v>4.0</v>
      </c>
      <c r="I553" s="15" t="s">
        <v>1493</v>
      </c>
      <c r="J553" s="15" t="s">
        <v>15503</v>
      </c>
      <c r="K553" s="15" t="s">
        <v>15504</v>
      </c>
      <c r="L553" s="15" t="s">
        <v>15505</v>
      </c>
      <c r="M553" s="15">
        <v>18.0</v>
      </c>
      <c r="N553" s="15" t="s">
        <v>13852</v>
      </c>
      <c r="O553" s="15">
        <v>4.0</v>
      </c>
      <c r="P553" s="15" t="s">
        <v>13351</v>
      </c>
      <c r="Q553" s="29">
        <f t="array" ref="Q553">SUMPRODUCT(--(IFERROR(XLOOKUP({"P1C1.1.1","P1C1.1.2","P1C1.1.3","P1C1.2.1","P1C1.5.1","P1C1.6.1","P1C1.6.2","P1C1.6.5","P1C2.5.1","P1C2.5.2","P1C2.5.3","P1C2.5.4","P1C2.5.5","P1C4.1.1","P1C4.4.1","P1C4.5.1","P1C4.6.1","P1C4.8.5"}, '2_Capability_Map'!$C$2:$C$200, '2_Capability_Map'!$M$2:$M$200, "Active"), "Active")="Active"))</f>
        <v>18</v>
      </c>
      <c r="R553" s="29" t="str">
        <f t="shared" si="1"/>
        <v>Active</v>
      </c>
    </row>
    <row r="554" ht="79.5" customHeight="1">
      <c r="A554" s="14" t="s">
        <v>15506</v>
      </c>
      <c r="B554" s="14" t="s">
        <v>14904</v>
      </c>
      <c r="C554" s="14" t="s">
        <v>14905</v>
      </c>
      <c r="D554" s="14" t="s">
        <v>15496</v>
      </c>
      <c r="E554" s="14" t="s">
        <v>15497</v>
      </c>
      <c r="F554" s="14" t="s">
        <v>15498</v>
      </c>
      <c r="G554" s="14" t="s">
        <v>13353</v>
      </c>
      <c r="H554" s="14">
        <v>2.0</v>
      </c>
      <c r="I554" s="14" t="s">
        <v>1493</v>
      </c>
      <c r="J554" s="14" t="s">
        <v>15507</v>
      </c>
      <c r="K554" s="14" t="s">
        <v>15508</v>
      </c>
      <c r="L554" s="14" t="s">
        <v>13356</v>
      </c>
      <c r="M554" s="14">
        <v>9.0</v>
      </c>
      <c r="N554" s="14" t="s">
        <v>13357</v>
      </c>
      <c r="O554" s="14">
        <v>3.0</v>
      </c>
      <c r="P554" s="14" t="s">
        <v>13351</v>
      </c>
      <c r="Q554" s="29">
        <f t="array" ref="Q554">SUMPRODUCT(--(IFERROR(XLOOKUP({"P1C1.1.1","P1C1.1.2","P1C1.1.3","P1C1.2.1","P1C1.5.1","P1C2.1.1","P1C2.1.4","P1C2.1.5","P1C2.8.1"}, '2_Capability_Map'!$C$2:$C$200, '2_Capability_Map'!$M$2:$M$200, "Active"), "Active")="Active"))</f>
        <v>9</v>
      </c>
      <c r="R554" s="29" t="str">
        <f t="shared" si="1"/>
        <v>Active</v>
      </c>
    </row>
    <row r="555" ht="79.5" customHeight="1">
      <c r="A555" s="15" t="s">
        <v>15509</v>
      </c>
      <c r="B555" s="15" t="s">
        <v>14904</v>
      </c>
      <c r="C555" s="15" t="s">
        <v>14905</v>
      </c>
      <c r="D555" s="15" t="s">
        <v>15496</v>
      </c>
      <c r="E555" s="15" t="s">
        <v>15497</v>
      </c>
      <c r="F555" s="15" t="s">
        <v>15498</v>
      </c>
      <c r="G555" s="15" t="s">
        <v>13353</v>
      </c>
      <c r="H555" s="15">
        <v>2.0</v>
      </c>
      <c r="I555" s="15" t="s">
        <v>1493</v>
      </c>
      <c r="J555" s="15" t="s">
        <v>15510</v>
      </c>
      <c r="K555" s="15" t="s">
        <v>15511</v>
      </c>
      <c r="L555" s="15" t="s">
        <v>13356</v>
      </c>
      <c r="M555" s="15">
        <v>9.0</v>
      </c>
      <c r="N555" s="15" t="s">
        <v>13357</v>
      </c>
      <c r="O555" s="15">
        <v>3.0</v>
      </c>
      <c r="P555" s="15" t="s">
        <v>13351</v>
      </c>
      <c r="Q555" s="29">
        <f t="array" ref="Q555">SUMPRODUCT(--(IFERROR(XLOOKUP({"P1C1.1.1","P1C1.1.2","P1C1.1.3","P1C1.2.1","P1C1.5.1","P1C2.1.1","P1C2.1.4","P1C2.1.5","P1C2.8.1"}, '2_Capability_Map'!$C$2:$C$200, '2_Capability_Map'!$M$2:$M$200, "Active"), "Active")="Active"))</f>
        <v>9</v>
      </c>
      <c r="R555" s="29" t="str">
        <f t="shared" si="1"/>
        <v>Active</v>
      </c>
    </row>
    <row r="556" ht="79.5" customHeight="1">
      <c r="A556" s="14" t="s">
        <v>15512</v>
      </c>
      <c r="B556" s="14" t="s">
        <v>14904</v>
      </c>
      <c r="C556" s="14" t="s">
        <v>14905</v>
      </c>
      <c r="D556" s="14" t="s">
        <v>15496</v>
      </c>
      <c r="E556" s="14" t="s">
        <v>15497</v>
      </c>
      <c r="F556" s="14" t="s">
        <v>15498</v>
      </c>
      <c r="G556" s="14" t="s">
        <v>13476</v>
      </c>
      <c r="H556" s="14">
        <v>2.0</v>
      </c>
      <c r="I556" s="14" t="s">
        <v>1493</v>
      </c>
      <c r="J556" s="14" t="s">
        <v>15513</v>
      </c>
      <c r="K556" s="14" t="s">
        <v>15514</v>
      </c>
      <c r="L556" s="14" t="s">
        <v>13479</v>
      </c>
      <c r="M556" s="14">
        <v>9.0</v>
      </c>
      <c r="N556" s="14" t="s">
        <v>13350</v>
      </c>
      <c r="O556" s="14">
        <v>2.0</v>
      </c>
      <c r="P556" s="14" t="s">
        <v>13351</v>
      </c>
      <c r="Q556" s="29">
        <f t="array" ref="Q556">SUMPRODUCT(--(IFERROR(XLOOKUP({"P1C1.1.1","P1C1.1.2","P1C1.1.3","P1C1.2.1","P1C1.5.1","P1C3.1.1","P1C3.2.4","P1C3.3.1","P1C3.4.1"}, '2_Capability_Map'!$C$2:$C$200, '2_Capability_Map'!$M$2:$M$200, "Active"), "Active")="Active"))</f>
        <v>9</v>
      </c>
      <c r="R556" s="29" t="str">
        <f t="shared" si="1"/>
        <v>Active</v>
      </c>
    </row>
    <row r="557" ht="79.5" customHeight="1">
      <c r="A557" s="15" t="s">
        <v>15515</v>
      </c>
      <c r="B557" s="15" t="s">
        <v>14904</v>
      </c>
      <c r="C557" s="15" t="s">
        <v>14905</v>
      </c>
      <c r="D557" s="15" t="s">
        <v>15496</v>
      </c>
      <c r="E557" s="15" t="s">
        <v>15497</v>
      </c>
      <c r="F557" s="15" t="s">
        <v>15498</v>
      </c>
      <c r="G557" s="15" t="s">
        <v>13415</v>
      </c>
      <c r="H557" s="15">
        <v>2.0</v>
      </c>
      <c r="I557" s="15" t="s">
        <v>1493</v>
      </c>
      <c r="J557" s="15" t="s">
        <v>15516</v>
      </c>
      <c r="K557" s="15" t="s">
        <v>15517</v>
      </c>
      <c r="L557" s="15" t="s">
        <v>13418</v>
      </c>
      <c r="M557" s="15">
        <v>10.0</v>
      </c>
      <c r="N557" s="15" t="s">
        <v>13419</v>
      </c>
      <c r="O557" s="15">
        <v>3.0</v>
      </c>
      <c r="P557" s="15" t="s">
        <v>13351</v>
      </c>
      <c r="Q557" s="29">
        <f t="array" ref="Q557">SUMPRODUCT(--(IFERROR(XLOOKUP({"P1C1.1.1","P1C1.1.2","P1C1.1.3","P1C1.2.1","P1C1.5.1","P1C4.1.1","P1C4.4.1","P1C4.5.1","P1C4.6.1","P1C4.8.5"}, '2_Capability_Map'!$C$2:$C$200, '2_Capability_Map'!$M$2:$M$200, "Active"), "Active")="Active"))</f>
        <v>10</v>
      </c>
      <c r="R557" s="29" t="str">
        <f t="shared" si="1"/>
        <v>Active</v>
      </c>
    </row>
    <row r="558" ht="79.5" customHeight="1">
      <c r="A558" s="14" t="s">
        <v>15518</v>
      </c>
      <c r="B558" s="14" t="s">
        <v>14904</v>
      </c>
      <c r="C558" s="14" t="s">
        <v>14905</v>
      </c>
      <c r="D558" s="14" t="s">
        <v>15519</v>
      </c>
      <c r="E558" s="14" t="s">
        <v>15520</v>
      </c>
      <c r="F558" s="14" t="s">
        <v>15498</v>
      </c>
      <c r="G558" s="14" t="s">
        <v>13353</v>
      </c>
      <c r="H558" s="14">
        <v>2.0</v>
      </c>
      <c r="I558" s="14" t="s">
        <v>1493</v>
      </c>
      <c r="J558" s="14" t="s">
        <v>15521</v>
      </c>
      <c r="K558" s="14" t="s">
        <v>15522</v>
      </c>
      <c r="L558" s="14" t="s">
        <v>13356</v>
      </c>
      <c r="M558" s="14">
        <v>9.0</v>
      </c>
      <c r="N558" s="14" t="s">
        <v>13357</v>
      </c>
      <c r="O558" s="14">
        <v>3.0</v>
      </c>
      <c r="P558" s="14" t="s">
        <v>13351</v>
      </c>
      <c r="Q558" s="29">
        <f t="array" ref="Q558">SUMPRODUCT(--(IFERROR(XLOOKUP({"P1C1.1.1","P1C1.1.2","P1C1.1.3","P1C1.2.1","P1C1.5.1","P1C2.1.1","P1C2.1.4","P1C2.1.5","P1C2.8.1"}, '2_Capability_Map'!$C$2:$C$200, '2_Capability_Map'!$M$2:$M$200, "Active"), "Active")="Active"))</f>
        <v>9</v>
      </c>
      <c r="R558" s="29" t="str">
        <f t="shared" si="1"/>
        <v>Active</v>
      </c>
    </row>
    <row r="559" ht="79.5" customHeight="1">
      <c r="A559" s="15" t="s">
        <v>15523</v>
      </c>
      <c r="B559" s="15" t="s">
        <v>14904</v>
      </c>
      <c r="C559" s="15" t="s">
        <v>14905</v>
      </c>
      <c r="D559" s="15" t="s">
        <v>15519</v>
      </c>
      <c r="E559" s="15" t="s">
        <v>15520</v>
      </c>
      <c r="F559" s="15" t="s">
        <v>15498</v>
      </c>
      <c r="G559" s="15" t="s">
        <v>13392</v>
      </c>
      <c r="H559" s="15">
        <v>3.0</v>
      </c>
      <c r="I559" s="15" t="s">
        <v>1493</v>
      </c>
      <c r="J559" s="15" t="s">
        <v>15524</v>
      </c>
      <c r="K559" s="15" t="s">
        <v>15525</v>
      </c>
      <c r="L559" s="15" t="s">
        <v>13395</v>
      </c>
      <c r="M559" s="15">
        <v>14.0</v>
      </c>
      <c r="N559" s="15" t="s">
        <v>13380</v>
      </c>
      <c r="O559" s="15">
        <v>4.0</v>
      </c>
      <c r="P559" s="15" t="s">
        <v>13351</v>
      </c>
      <c r="Q559" s="29">
        <f t="array" ref="Q559">SUMPRODUCT(--(IFERROR(XLOOKUP({"P1C1.1.1","P1C1.1.2","P1C1.1.3","P1C1.2.1","P1C1.5.1","P1C2.1.1","P1C2.1.4","P1C2.1.5","P1C2.5.1","P1C2.5.2","P1C2.5.3","P1C2.5.4","P1C2.5.5","P1C2.8.1"}, '2_Capability_Map'!$C$2:$C$200, '2_Capability_Map'!$M$2:$M$200, "Active"), "Active")="Active"))</f>
        <v>14</v>
      </c>
      <c r="R559" s="29" t="str">
        <f t="shared" si="1"/>
        <v>Active</v>
      </c>
    </row>
    <row r="560" ht="79.5" customHeight="1">
      <c r="A560" s="14" t="s">
        <v>15526</v>
      </c>
      <c r="B560" s="14" t="s">
        <v>14904</v>
      </c>
      <c r="C560" s="14" t="s">
        <v>14905</v>
      </c>
      <c r="D560" s="14" t="s">
        <v>15519</v>
      </c>
      <c r="E560" s="14" t="s">
        <v>15520</v>
      </c>
      <c r="F560" s="14" t="s">
        <v>15498</v>
      </c>
      <c r="G560" s="14" t="s">
        <v>13353</v>
      </c>
      <c r="H560" s="14">
        <v>2.0</v>
      </c>
      <c r="I560" s="14" t="s">
        <v>1493</v>
      </c>
      <c r="J560" s="14" t="s">
        <v>15527</v>
      </c>
      <c r="K560" s="14" t="s">
        <v>15528</v>
      </c>
      <c r="L560" s="14" t="s">
        <v>13356</v>
      </c>
      <c r="M560" s="14">
        <v>9.0</v>
      </c>
      <c r="N560" s="14" t="s">
        <v>13357</v>
      </c>
      <c r="O560" s="14">
        <v>3.0</v>
      </c>
      <c r="P560" s="14" t="s">
        <v>13351</v>
      </c>
      <c r="Q560" s="29">
        <f t="array" ref="Q560">SUMPRODUCT(--(IFERROR(XLOOKUP({"P1C1.1.1","P1C1.1.2","P1C1.1.3","P1C1.2.1","P1C1.5.1","P1C2.1.1","P1C2.1.4","P1C2.1.5","P1C2.8.1"}, '2_Capability_Map'!$C$2:$C$200, '2_Capability_Map'!$M$2:$M$200, "Active"), "Active")="Active"))</f>
        <v>9</v>
      </c>
      <c r="R560" s="29" t="str">
        <f t="shared" si="1"/>
        <v>Active</v>
      </c>
    </row>
    <row r="561" ht="79.5" customHeight="1">
      <c r="A561" s="15" t="s">
        <v>15529</v>
      </c>
      <c r="B561" s="15" t="s">
        <v>14904</v>
      </c>
      <c r="C561" s="15" t="s">
        <v>14905</v>
      </c>
      <c r="D561" s="15" t="s">
        <v>15519</v>
      </c>
      <c r="E561" s="15" t="s">
        <v>15520</v>
      </c>
      <c r="F561" s="15" t="s">
        <v>15498</v>
      </c>
      <c r="G561" s="15" t="s">
        <v>13376</v>
      </c>
      <c r="H561" s="15">
        <v>3.0</v>
      </c>
      <c r="I561" s="15" t="s">
        <v>1493</v>
      </c>
      <c r="J561" s="15" t="s">
        <v>15530</v>
      </c>
      <c r="K561" s="15" t="s">
        <v>15531</v>
      </c>
      <c r="L561" s="15" t="s">
        <v>13379</v>
      </c>
      <c r="M561" s="15">
        <v>12.0</v>
      </c>
      <c r="N561" s="15" t="s">
        <v>13380</v>
      </c>
      <c r="O561" s="15">
        <v>4.0</v>
      </c>
      <c r="P561" s="15" t="s">
        <v>13351</v>
      </c>
      <c r="Q561" s="29">
        <f t="array" ref="Q561">SUMPRODUCT(--(IFERROR(XLOOKUP({"P1C1.1.1","P1C1.1.2","P1C1.1.3","P1C1.2.1","P1C1.5.1","P1C2.1.1","P1C2.1.4","P1C2.1.5","P1C2.7.1","P1C2.7.2","P1C2.7.3","P1C2.8.1"}, '2_Capability_Map'!$C$2:$C$200, '2_Capability_Map'!$M$2:$M$200, "Active"), "Active")="Active"))</f>
        <v>12</v>
      </c>
      <c r="R561" s="29" t="str">
        <f t="shared" si="1"/>
        <v>Active</v>
      </c>
    </row>
    <row r="562" ht="79.5" customHeight="1">
      <c r="A562" s="14" t="s">
        <v>15532</v>
      </c>
      <c r="B562" s="14" t="s">
        <v>14904</v>
      </c>
      <c r="C562" s="14" t="s">
        <v>14905</v>
      </c>
      <c r="D562" s="14" t="s">
        <v>15519</v>
      </c>
      <c r="E562" s="14" t="s">
        <v>15520</v>
      </c>
      <c r="F562" s="14" t="s">
        <v>15498</v>
      </c>
      <c r="G562" s="14" t="s">
        <v>13353</v>
      </c>
      <c r="H562" s="14">
        <v>2.0</v>
      </c>
      <c r="I562" s="14" t="s">
        <v>1493</v>
      </c>
      <c r="J562" s="14" t="s">
        <v>15533</v>
      </c>
      <c r="K562" s="14" t="s">
        <v>15534</v>
      </c>
      <c r="L562" s="14" t="s">
        <v>13356</v>
      </c>
      <c r="M562" s="14">
        <v>9.0</v>
      </c>
      <c r="N562" s="14" t="s">
        <v>13357</v>
      </c>
      <c r="O562" s="14">
        <v>3.0</v>
      </c>
      <c r="P562" s="14" t="s">
        <v>13351</v>
      </c>
      <c r="Q562" s="29">
        <f t="array" ref="Q562">SUMPRODUCT(--(IFERROR(XLOOKUP({"P1C1.1.1","P1C1.1.2","P1C1.1.3","P1C1.2.1","P1C1.5.1","P1C2.1.1","P1C2.1.4","P1C2.1.5","P1C2.8.1"}, '2_Capability_Map'!$C$2:$C$200, '2_Capability_Map'!$M$2:$M$200, "Active"), "Active")="Active"))</f>
        <v>9</v>
      </c>
      <c r="R562" s="29" t="str">
        <f t="shared" si="1"/>
        <v>Active</v>
      </c>
    </row>
    <row r="563" ht="79.5" customHeight="1">
      <c r="A563" s="15" t="s">
        <v>15535</v>
      </c>
      <c r="B563" s="15" t="s">
        <v>14904</v>
      </c>
      <c r="C563" s="15" t="s">
        <v>14905</v>
      </c>
      <c r="D563" s="15" t="s">
        <v>15519</v>
      </c>
      <c r="E563" s="15" t="s">
        <v>15520</v>
      </c>
      <c r="F563" s="15" t="s">
        <v>15498</v>
      </c>
      <c r="G563" s="15" t="s">
        <v>13392</v>
      </c>
      <c r="H563" s="15">
        <v>3.0</v>
      </c>
      <c r="I563" s="15" t="s">
        <v>1493</v>
      </c>
      <c r="J563" s="15" t="s">
        <v>15536</v>
      </c>
      <c r="K563" s="15" t="s">
        <v>15537</v>
      </c>
      <c r="L563" s="15" t="s">
        <v>13395</v>
      </c>
      <c r="M563" s="15">
        <v>14.0</v>
      </c>
      <c r="N563" s="15" t="s">
        <v>13380</v>
      </c>
      <c r="O563" s="15">
        <v>4.0</v>
      </c>
      <c r="P563" s="15" t="s">
        <v>13351</v>
      </c>
      <c r="Q563" s="29">
        <f t="array" ref="Q563">SUMPRODUCT(--(IFERROR(XLOOKUP({"P1C1.1.1","P1C1.1.2","P1C1.1.3","P1C1.2.1","P1C1.5.1","P1C2.1.1","P1C2.1.4","P1C2.1.5","P1C2.5.1","P1C2.5.2","P1C2.5.3","P1C2.5.4","P1C2.5.5","P1C2.8.1"}, '2_Capability_Map'!$C$2:$C$200, '2_Capability_Map'!$M$2:$M$200, "Active"), "Active")="Active"))</f>
        <v>14</v>
      </c>
      <c r="R563" s="29" t="str">
        <f t="shared" si="1"/>
        <v>Active</v>
      </c>
    </row>
    <row r="564" ht="79.5" customHeight="1">
      <c r="A564" s="14" t="s">
        <v>15538</v>
      </c>
      <c r="B564" s="14" t="s">
        <v>14904</v>
      </c>
      <c r="C564" s="14" t="s">
        <v>14905</v>
      </c>
      <c r="D564" s="14" t="s">
        <v>15519</v>
      </c>
      <c r="E564" s="14" t="s">
        <v>15520</v>
      </c>
      <c r="F564" s="14" t="s">
        <v>15498</v>
      </c>
      <c r="G564" s="14" t="s">
        <v>13353</v>
      </c>
      <c r="H564" s="14">
        <v>2.0</v>
      </c>
      <c r="I564" s="14" t="s">
        <v>1493</v>
      </c>
      <c r="J564" s="14" t="s">
        <v>15539</v>
      </c>
      <c r="K564" s="14" t="s">
        <v>15540</v>
      </c>
      <c r="L564" s="14" t="s">
        <v>13356</v>
      </c>
      <c r="M564" s="14">
        <v>9.0</v>
      </c>
      <c r="N564" s="14" t="s">
        <v>13357</v>
      </c>
      <c r="O564" s="14">
        <v>3.0</v>
      </c>
      <c r="P564" s="14" t="s">
        <v>13351</v>
      </c>
      <c r="Q564" s="29">
        <f t="array" ref="Q564">SUMPRODUCT(--(IFERROR(XLOOKUP({"P1C1.1.1","P1C1.1.2","P1C1.1.3","P1C1.2.1","P1C1.5.1","P1C2.1.1","P1C2.1.4","P1C2.1.5","P1C2.8.1"}, '2_Capability_Map'!$C$2:$C$200, '2_Capability_Map'!$M$2:$M$200, "Active"), "Active")="Active"))</f>
        <v>9</v>
      </c>
      <c r="R564" s="29" t="str">
        <f t="shared" si="1"/>
        <v>Active</v>
      </c>
    </row>
    <row r="565" ht="79.5" customHeight="1">
      <c r="A565" s="15" t="s">
        <v>15541</v>
      </c>
      <c r="B565" s="15" t="s">
        <v>14904</v>
      </c>
      <c r="C565" s="15" t="s">
        <v>14905</v>
      </c>
      <c r="D565" s="15" t="s">
        <v>15519</v>
      </c>
      <c r="E565" s="15" t="s">
        <v>15520</v>
      </c>
      <c r="F565" s="15" t="s">
        <v>15498</v>
      </c>
      <c r="G565" s="15" t="s">
        <v>14451</v>
      </c>
      <c r="H565" s="15">
        <v>3.0</v>
      </c>
      <c r="I565" s="15" t="s">
        <v>1493</v>
      </c>
      <c r="J565" s="15" t="s">
        <v>15542</v>
      </c>
      <c r="K565" s="15" t="s">
        <v>15543</v>
      </c>
      <c r="L565" s="15" t="s">
        <v>14454</v>
      </c>
      <c r="M565" s="15">
        <v>13.0</v>
      </c>
      <c r="N565" s="15" t="s">
        <v>13357</v>
      </c>
      <c r="O565" s="15">
        <v>3.0</v>
      </c>
      <c r="P565" s="15" t="s">
        <v>13351</v>
      </c>
      <c r="Q565" s="29">
        <f t="array" ref="Q565">SUMPRODUCT(--(IFERROR(XLOOKUP({"P1C1.1.1","P1C1.1.2","P1C1.1.3","P1C1.2.1","P1C1.5.1","P1C2.1.1","P1C2.1.4","P1C2.1.5","P1C2.2.1","P1C2.2.4","P1C2.3.1","P1C2.4.1","P1C2.8.1"}, '2_Capability_Map'!$C$2:$C$200, '2_Capability_Map'!$M$2:$M$200, "Active"), "Active")="Active"))</f>
        <v>13</v>
      </c>
      <c r="R565" s="29" t="str">
        <f t="shared" si="1"/>
        <v>Active</v>
      </c>
    </row>
    <row r="566" ht="79.5" customHeight="1">
      <c r="A566" s="14" t="s">
        <v>15544</v>
      </c>
      <c r="B566" s="14" t="s">
        <v>14904</v>
      </c>
      <c r="C566" s="14" t="s">
        <v>14905</v>
      </c>
      <c r="D566" s="14" t="s">
        <v>15519</v>
      </c>
      <c r="E566" s="14" t="s">
        <v>15520</v>
      </c>
      <c r="F566" s="14" t="s">
        <v>15498</v>
      </c>
      <c r="G566" s="14" t="s">
        <v>13353</v>
      </c>
      <c r="H566" s="14">
        <v>2.0</v>
      </c>
      <c r="I566" s="14" t="s">
        <v>1493</v>
      </c>
      <c r="J566" s="14" t="s">
        <v>15545</v>
      </c>
      <c r="K566" s="14" t="s">
        <v>15546</v>
      </c>
      <c r="L566" s="14" t="s">
        <v>13356</v>
      </c>
      <c r="M566" s="14">
        <v>9.0</v>
      </c>
      <c r="N566" s="14" t="s">
        <v>13357</v>
      </c>
      <c r="O566" s="14">
        <v>3.0</v>
      </c>
      <c r="P566" s="14" t="s">
        <v>13351</v>
      </c>
      <c r="Q566" s="29">
        <f t="array" ref="Q566">SUMPRODUCT(--(IFERROR(XLOOKUP({"P1C1.1.1","P1C1.1.2","P1C1.1.3","P1C1.2.1","P1C1.5.1","P1C2.1.1","P1C2.1.4","P1C2.1.5","P1C2.8.1"}, '2_Capability_Map'!$C$2:$C$200, '2_Capability_Map'!$M$2:$M$200, "Active"), "Active")="Active"))</f>
        <v>9</v>
      </c>
      <c r="R566" s="29" t="str">
        <f t="shared" si="1"/>
        <v>Active</v>
      </c>
    </row>
    <row r="567" ht="79.5" customHeight="1">
      <c r="A567" s="15" t="s">
        <v>15547</v>
      </c>
      <c r="B567" s="15" t="s">
        <v>14904</v>
      </c>
      <c r="C567" s="15" t="s">
        <v>14905</v>
      </c>
      <c r="D567" s="15" t="s">
        <v>15519</v>
      </c>
      <c r="E567" s="15" t="s">
        <v>15520</v>
      </c>
      <c r="F567" s="15" t="s">
        <v>15498</v>
      </c>
      <c r="G567" s="15" t="s">
        <v>13353</v>
      </c>
      <c r="H567" s="15">
        <v>2.0</v>
      </c>
      <c r="I567" s="15" t="s">
        <v>1493</v>
      </c>
      <c r="J567" s="15" t="s">
        <v>15548</v>
      </c>
      <c r="K567" s="15" t="s">
        <v>15549</v>
      </c>
      <c r="L567" s="15" t="s">
        <v>13356</v>
      </c>
      <c r="M567" s="15">
        <v>9.0</v>
      </c>
      <c r="N567" s="15" t="s">
        <v>13357</v>
      </c>
      <c r="O567" s="15">
        <v>3.0</v>
      </c>
      <c r="P567" s="15" t="s">
        <v>13351</v>
      </c>
      <c r="Q567" s="29">
        <f t="array" ref="Q567">SUMPRODUCT(--(IFERROR(XLOOKUP({"P1C1.1.1","P1C1.1.2","P1C1.1.3","P1C1.2.1","P1C1.5.1","P1C2.1.1","P1C2.1.4","P1C2.1.5","P1C2.8.1"}, '2_Capability_Map'!$C$2:$C$200, '2_Capability_Map'!$M$2:$M$200, "Active"), "Active")="Active"))</f>
        <v>9</v>
      </c>
      <c r="R567" s="29" t="str">
        <f t="shared" si="1"/>
        <v>Active</v>
      </c>
    </row>
    <row r="568" ht="79.5" customHeight="1">
      <c r="A568" s="14" t="s">
        <v>15550</v>
      </c>
      <c r="B568" s="14" t="s">
        <v>14904</v>
      </c>
      <c r="C568" s="14" t="s">
        <v>14905</v>
      </c>
      <c r="D568" s="14" t="s">
        <v>15551</v>
      </c>
      <c r="E568" s="14" t="s">
        <v>15552</v>
      </c>
      <c r="F568" s="14" t="s">
        <v>15553</v>
      </c>
      <c r="G568" s="14" t="s">
        <v>13515</v>
      </c>
      <c r="H568" s="14">
        <v>2.0</v>
      </c>
      <c r="I568" s="14" t="s">
        <v>1493</v>
      </c>
      <c r="J568" s="14" t="s">
        <v>15554</v>
      </c>
      <c r="K568" s="14" t="s">
        <v>15555</v>
      </c>
      <c r="L568" s="14" t="s">
        <v>13518</v>
      </c>
      <c r="M568" s="14">
        <v>8.0</v>
      </c>
      <c r="N568" s="14" t="s">
        <v>13365</v>
      </c>
      <c r="O568" s="14">
        <v>3.0</v>
      </c>
      <c r="P568" s="14" t="s">
        <v>13351</v>
      </c>
      <c r="Q568" s="29">
        <f t="array" ref="Q568">SUMPRODUCT(--(IFERROR(XLOOKUP({"P1C2.5.1","P1C2.5.2","P1C2.5.3","P1C2.5.4","P1C2.5.5","P1C2.7.1","P1C2.7.2","P1C2.7.3"}, '2_Capability_Map'!$C$2:$C$200, '2_Capability_Map'!$M$2:$M$200, "Active"), "Active")="Active"))</f>
        <v>8</v>
      </c>
      <c r="R568" s="29" t="str">
        <f t="shared" si="1"/>
        <v>Active</v>
      </c>
    </row>
    <row r="569" ht="79.5" customHeight="1">
      <c r="A569" s="15" t="s">
        <v>15556</v>
      </c>
      <c r="B569" s="15" t="s">
        <v>14904</v>
      </c>
      <c r="C569" s="15" t="s">
        <v>14905</v>
      </c>
      <c r="D569" s="15" t="s">
        <v>15551</v>
      </c>
      <c r="E569" s="15" t="s">
        <v>15552</v>
      </c>
      <c r="F569" s="15" t="s">
        <v>15553</v>
      </c>
      <c r="G569" s="15" t="s">
        <v>13515</v>
      </c>
      <c r="H569" s="15">
        <v>2.0</v>
      </c>
      <c r="I569" s="15" t="s">
        <v>1493</v>
      </c>
      <c r="J569" s="15" t="s">
        <v>15557</v>
      </c>
      <c r="K569" s="15" t="s">
        <v>15558</v>
      </c>
      <c r="L569" s="15" t="s">
        <v>13518</v>
      </c>
      <c r="M569" s="15">
        <v>8.0</v>
      </c>
      <c r="N569" s="15" t="s">
        <v>13365</v>
      </c>
      <c r="O569" s="15">
        <v>3.0</v>
      </c>
      <c r="P569" s="15" t="s">
        <v>13351</v>
      </c>
      <c r="Q569" s="29">
        <f t="array" ref="Q569">SUMPRODUCT(--(IFERROR(XLOOKUP({"P1C2.5.1","P1C2.5.2","P1C2.5.3","P1C2.5.4","P1C2.5.5","P1C2.7.1","P1C2.7.2","P1C2.7.3"}, '2_Capability_Map'!$C$2:$C$200, '2_Capability_Map'!$M$2:$M$200, "Active"), "Active")="Active"))</f>
        <v>8</v>
      </c>
      <c r="R569" s="29" t="str">
        <f t="shared" si="1"/>
        <v>Active</v>
      </c>
    </row>
    <row r="570" ht="79.5" customHeight="1">
      <c r="A570" s="14" t="s">
        <v>15559</v>
      </c>
      <c r="B570" s="14" t="s">
        <v>14904</v>
      </c>
      <c r="C570" s="14" t="s">
        <v>14905</v>
      </c>
      <c r="D570" s="14" t="s">
        <v>15560</v>
      </c>
      <c r="E570" s="14" t="s">
        <v>15561</v>
      </c>
      <c r="F570" s="14" t="s">
        <v>15553</v>
      </c>
      <c r="G570" s="14" t="s">
        <v>13501</v>
      </c>
      <c r="H570" s="14">
        <v>2.0</v>
      </c>
      <c r="I570" s="14" t="s">
        <v>1493</v>
      </c>
      <c r="J570" s="14" t="s">
        <v>15562</v>
      </c>
      <c r="K570" s="14" t="s">
        <v>15563</v>
      </c>
      <c r="L570" s="14" t="s">
        <v>13504</v>
      </c>
      <c r="M570" s="14">
        <v>9.0</v>
      </c>
      <c r="N570" s="14" t="s">
        <v>13380</v>
      </c>
      <c r="O570" s="14">
        <v>4.0</v>
      </c>
      <c r="P570" s="14" t="s">
        <v>13351</v>
      </c>
      <c r="Q570" s="29">
        <f t="array" ref="Q570">SUMPRODUCT(--(IFERROR(XLOOKUP({"P1C2.1.1","P1C2.1.4","P1C2.1.5","P1C2.5.1","P1C2.5.2","P1C2.5.3","P1C2.5.4","P1C2.5.5","P1C2.8.1"}, '2_Capability_Map'!$C$2:$C$200, '2_Capability_Map'!$M$2:$M$200, "Active"), "Active")="Active"))</f>
        <v>9</v>
      </c>
      <c r="R570" s="29" t="str">
        <f t="shared" si="1"/>
        <v>Active</v>
      </c>
    </row>
    <row r="571" ht="79.5" customHeight="1">
      <c r="A571" s="15" t="s">
        <v>15564</v>
      </c>
      <c r="B571" s="15" t="s">
        <v>14904</v>
      </c>
      <c r="C571" s="15" t="s">
        <v>14905</v>
      </c>
      <c r="D571" s="15" t="s">
        <v>15565</v>
      </c>
      <c r="E571" s="15" t="s">
        <v>15566</v>
      </c>
      <c r="F571" s="15" t="s">
        <v>15553</v>
      </c>
      <c r="G571" s="15" t="s">
        <v>13501</v>
      </c>
      <c r="H571" s="15">
        <v>2.0</v>
      </c>
      <c r="I571" s="15" t="s">
        <v>1493</v>
      </c>
      <c r="J571" s="15" t="s">
        <v>15567</v>
      </c>
      <c r="K571" s="15" t="s">
        <v>15568</v>
      </c>
      <c r="L571" s="15" t="s">
        <v>13504</v>
      </c>
      <c r="M571" s="15">
        <v>9.0</v>
      </c>
      <c r="N571" s="15" t="s">
        <v>13380</v>
      </c>
      <c r="O571" s="15">
        <v>4.0</v>
      </c>
      <c r="P571" s="15" t="s">
        <v>13351</v>
      </c>
      <c r="Q571" s="29">
        <f t="array" ref="Q571">SUMPRODUCT(--(IFERROR(XLOOKUP({"P1C2.1.1","P1C2.1.4","P1C2.1.5","P1C2.5.1","P1C2.5.2","P1C2.5.3","P1C2.5.4","P1C2.5.5","P1C2.8.1"}, '2_Capability_Map'!$C$2:$C$200, '2_Capability_Map'!$M$2:$M$200, "Active"), "Active")="Active"))</f>
        <v>9</v>
      </c>
      <c r="R571" s="29" t="str">
        <f t="shared" si="1"/>
        <v>Active</v>
      </c>
    </row>
    <row r="572" ht="79.5" customHeight="1">
      <c r="A572" s="14" t="s">
        <v>15569</v>
      </c>
      <c r="B572" s="14" t="s">
        <v>14904</v>
      </c>
      <c r="C572" s="14" t="s">
        <v>14905</v>
      </c>
      <c r="D572" s="14" t="s">
        <v>15570</v>
      </c>
      <c r="E572" s="14" t="s">
        <v>15571</v>
      </c>
      <c r="F572" s="14" t="s">
        <v>15553</v>
      </c>
      <c r="G572" s="14" t="s">
        <v>13361</v>
      </c>
      <c r="H572" s="14">
        <v>2.0</v>
      </c>
      <c r="I572" s="14" t="s">
        <v>1493</v>
      </c>
      <c r="J572" s="14" t="s">
        <v>15572</v>
      </c>
      <c r="K572" s="14" t="s">
        <v>15573</v>
      </c>
      <c r="L572" s="14" t="s">
        <v>13364</v>
      </c>
      <c r="M572" s="14">
        <v>8.0</v>
      </c>
      <c r="N572" s="14" t="s">
        <v>13365</v>
      </c>
      <c r="O572" s="14">
        <v>3.0</v>
      </c>
      <c r="P572" s="14" t="s">
        <v>13351</v>
      </c>
      <c r="Q572" s="29">
        <f t="array" ref="Q572">SUMPRODUCT(--(IFERROR(XLOOKUP({"P1C1.1.1","P1C1.1.2","P1C1.1.3","P1C1.2.1","P1C1.5.1","P1C2.7.1","P1C2.7.2","P1C2.7.3"}, '2_Capability_Map'!$C$2:$C$200, '2_Capability_Map'!$M$2:$M$200, "Active"), "Active")="Active"))</f>
        <v>8</v>
      </c>
      <c r="R572" s="29" t="str">
        <f t="shared" si="1"/>
        <v>Active</v>
      </c>
    </row>
    <row r="573" ht="79.5" customHeight="1">
      <c r="A573" s="15" t="s">
        <v>15574</v>
      </c>
      <c r="B573" s="15" t="s">
        <v>14904</v>
      </c>
      <c r="C573" s="15" t="s">
        <v>14905</v>
      </c>
      <c r="D573" s="15" t="s">
        <v>15570</v>
      </c>
      <c r="E573" s="15" t="s">
        <v>15571</v>
      </c>
      <c r="F573" s="15" t="s">
        <v>15553</v>
      </c>
      <c r="G573" s="15" t="s">
        <v>13523</v>
      </c>
      <c r="H573" s="15">
        <v>2.0</v>
      </c>
      <c r="I573" s="15" t="s">
        <v>1493</v>
      </c>
      <c r="J573" s="15" t="s">
        <v>15575</v>
      </c>
      <c r="K573" s="15" t="s">
        <v>15576</v>
      </c>
      <c r="L573" s="15" t="s">
        <v>13525</v>
      </c>
      <c r="M573" s="15">
        <v>7.0</v>
      </c>
      <c r="N573" s="15" t="s">
        <v>13526</v>
      </c>
      <c r="O573" s="15">
        <v>2.0</v>
      </c>
      <c r="P573" s="15" t="s">
        <v>13351</v>
      </c>
      <c r="Q573" s="29">
        <f t="array" ref="Q573">SUMPRODUCT(--(IFERROR(XLOOKUP({"P1C2.1.1","P1C2.1.4","P1C2.1.5","P1C2.7.1","P1C2.7.2","P1C2.7.3","P1C2.8.1"}, '2_Capability_Map'!$C$2:$C$200, '2_Capability_Map'!$M$2:$M$200, "Active"), "Active")="Active"))</f>
        <v>7</v>
      </c>
      <c r="R573" s="29" t="str">
        <f t="shared" si="1"/>
        <v>Active</v>
      </c>
    </row>
    <row r="574" ht="79.5" customHeight="1">
      <c r="A574" s="14" t="s">
        <v>15577</v>
      </c>
      <c r="B574" s="14" t="s">
        <v>14904</v>
      </c>
      <c r="C574" s="14" t="s">
        <v>14905</v>
      </c>
      <c r="D574" s="14" t="s">
        <v>15570</v>
      </c>
      <c r="E574" s="14" t="s">
        <v>15571</v>
      </c>
      <c r="F574" s="14" t="s">
        <v>15553</v>
      </c>
      <c r="G574" s="14" t="s">
        <v>13361</v>
      </c>
      <c r="H574" s="14">
        <v>2.0</v>
      </c>
      <c r="I574" s="14" t="s">
        <v>1493</v>
      </c>
      <c r="J574" s="14" t="s">
        <v>15578</v>
      </c>
      <c r="K574" s="14" t="s">
        <v>15579</v>
      </c>
      <c r="L574" s="14" t="s">
        <v>13364</v>
      </c>
      <c r="M574" s="14">
        <v>8.0</v>
      </c>
      <c r="N574" s="14" t="s">
        <v>13365</v>
      </c>
      <c r="O574" s="14">
        <v>3.0</v>
      </c>
      <c r="P574" s="14" t="s">
        <v>13351</v>
      </c>
      <c r="Q574" s="29">
        <f t="array" ref="Q574">SUMPRODUCT(--(IFERROR(XLOOKUP({"P1C1.1.1","P1C1.1.2","P1C1.1.3","P1C1.2.1","P1C1.5.1","P1C2.7.1","P1C2.7.2","P1C2.7.3"}, '2_Capability_Map'!$C$2:$C$200, '2_Capability_Map'!$M$2:$M$200, "Active"), "Active")="Active"))</f>
        <v>8</v>
      </c>
      <c r="R574" s="29" t="str">
        <f t="shared" si="1"/>
        <v>Active</v>
      </c>
    </row>
    <row r="575" ht="79.5" customHeight="1">
      <c r="A575" s="15" t="s">
        <v>15580</v>
      </c>
      <c r="B575" s="15" t="s">
        <v>14904</v>
      </c>
      <c r="C575" s="15" t="s">
        <v>14905</v>
      </c>
      <c r="D575" s="15" t="s">
        <v>15570</v>
      </c>
      <c r="E575" s="15" t="s">
        <v>15571</v>
      </c>
      <c r="F575" s="15" t="s">
        <v>15553</v>
      </c>
      <c r="G575" s="15" t="s">
        <v>13515</v>
      </c>
      <c r="H575" s="15">
        <v>2.0</v>
      </c>
      <c r="I575" s="15" t="s">
        <v>1493</v>
      </c>
      <c r="J575" s="15" t="s">
        <v>15581</v>
      </c>
      <c r="K575" s="15" t="s">
        <v>15582</v>
      </c>
      <c r="L575" s="15" t="s">
        <v>13518</v>
      </c>
      <c r="M575" s="15">
        <v>8.0</v>
      </c>
      <c r="N575" s="15" t="s">
        <v>13365</v>
      </c>
      <c r="O575" s="15">
        <v>3.0</v>
      </c>
      <c r="P575" s="15" t="s">
        <v>13351</v>
      </c>
      <c r="Q575" s="29">
        <f t="array" ref="Q575">SUMPRODUCT(--(IFERROR(XLOOKUP({"P1C2.5.1","P1C2.5.2","P1C2.5.3","P1C2.5.4","P1C2.5.5","P1C2.7.1","P1C2.7.2","P1C2.7.3"}, '2_Capability_Map'!$C$2:$C$200, '2_Capability_Map'!$M$2:$M$200, "Active"), "Active")="Active"))</f>
        <v>8</v>
      </c>
      <c r="R575" s="29" t="str">
        <f t="shared" si="1"/>
        <v>Active</v>
      </c>
    </row>
    <row r="576" ht="79.5" customHeight="1">
      <c r="A576" s="14" t="s">
        <v>15583</v>
      </c>
      <c r="B576" s="14" t="s">
        <v>14904</v>
      </c>
      <c r="C576" s="14" t="s">
        <v>14905</v>
      </c>
      <c r="D576" s="14" t="s">
        <v>15584</v>
      </c>
      <c r="E576" s="14" t="s">
        <v>15585</v>
      </c>
      <c r="F576" s="14" t="s">
        <v>15553</v>
      </c>
      <c r="G576" s="14" t="s">
        <v>13501</v>
      </c>
      <c r="H576" s="14">
        <v>2.0</v>
      </c>
      <c r="I576" s="14" t="s">
        <v>1493</v>
      </c>
      <c r="J576" s="14" t="s">
        <v>15586</v>
      </c>
      <c r="K576" s="14" t="s">
        <v>15587</v>
      </c>
      <c r="L576" s="14" t="s">
        <v>13504</v>
      </c>
      <c r="M576" s="14">
        <v>9.0</v>
      </c>
      <c r="N576" s="14" t="s">
        <v>13380</v>
      </c>
      <c r="O576" s="14">
        <v>4.0</v>
      </c>
      <c r="P576" s="14" t="s">
        <v>13351</v>
      </c>
      <c r="Q576" s="29">
        <f t="array" ref="Q576">SUMPRODUCT(--(IFERROR(XLOOKUP({"P1C2.1.1","P1C2.1.4","P1C2.1.5","P1C2.5.1","P1C2.5.2","P1C2.5.3","P1C2.5.4","P1C2.5.5","P1C2.8.1"}, '2_Capability_Map'!$C$2:$C$200, '2_Capability_Map'!$M$2:$M$200, "Active"), "Active")="Active"))</f>
        <v>9</v>
      </c>
      <c r="R576" s="29" t="str">
        <f t="shared" si="1"/>
        <v>Active</v>
      </c>
    </row>
    <row r="577" ht="79.5" customHeight="1">
      <c r="A577" s="15" t="s">
        <v>15588</v>
      </c>
      <c r="B577" s="15" t="s">
        <v>14904</v>
      </c>
      <c r="C577" s="15" t="s">
        <v>14905</v>
      </c>
      <c r="D577" s="15" t="s">
        <v>15584</v>
      </c>
      <c r="E577" s="15" t="s">
        <v>15585</v>
      </c>
      <c r="F577" s="15" t="s">
        <v>15553</v>
      </c>
      <c r="G577" s="15" t="s">
        <v>13655</v>
      </c>
      <c r="H577" s="15">
        <v>2.0</v>
      </c>
      <c r="I577" s="15" t="s">
        <v>1493</v>
      </c>
      <c r="J577" s="15" t="s">
        <v>15589</v>
      </c>
      <c r="K577" s="15" t="s">
        <v>15590</v>
      </c>
      <c r="L577" s="15" t="s">
        <v>13658</v>
      </c>
      <c r="M577" s="15">
        <v>9.0</v>
      </c>
      <c r="N577" s="15" t="s">
        <v>13659</v>
      </c>
      <c r="O577" s="15">
        <v>2.0</v>
      </c>
      <c r="P577" s="15" t="s">
        <v>13351</v>
      </c>
      <c r="Q577" s="29">
        <f t="array" ref="Q577">SUMPRODUCT(--(IFERROR(XLOOKUP({"P1C2.1.1","P1C2.1.4","P1C2.1.5","P1C2.8.1","P1C4.1.1","P1C4.4.1","P1C4.5.1","P1C4.6.1","P1C4.8.5"}, '2_Capability_Map'!$C$2:$C$200, '2_Capability_Map'!$M$2:$M$200, "Active"), "Active")="Active"))</f>
        <v>9</v>
      </c>
      <c r="R577" s="29" t="str">
        <f t="shared" si="1"/>
        <v>Active</v>
      </c>
    </row>
    <row r="578" ht="79.5" customHeight="1">
      <c r="A578" s="14" t="s">
        <v>15591</v>
      </c>
      <c r="B578" s="14" t="s">
        <v>14904</v>
      </c>
      <c r="C578" s="14" t="s">
        <v>14905</v>
      </c>
      <c r="D578" s="14" t="s">
        <v>15584</v>
      </c>
      <c r="E578" s="14" t="s">
        <v>15585</v>
      </c>
      <c r="F578" s="14" t="s">
        <v>15553</v>
      </c>
      <c r="G578" s="14" t="s">
        <v>13501</v>
      </c>
      <c r="H578" s="14">
        <v>2.0</v>
      </c>
      <c r="I578" s="14" t="s">
        <v>1493</v>
      </c>
      <c r="J578" s="14" t="s">
        <v>15592</v>
      </c>
      <c r="K578" s="14" t="s">
        <v>15593</v>
      </c>
      <c r="L578" s="14" t="s">
        <v>13504</v>
      </c>
      <c r="M578" s="14">
        <v>9.0</v>
      </c>
      <c r="N578" s="14" t="s">
        <v>13380</v>
      </c>
      <c r="O578" s="14">
        <v>4.0</v>
      </c>
      <c r="P578" s="14" t="s">
        <v>13351</v>
      </c>
      <c r="Q578" s="29">
        <f t="array" ref="Q578">SUMPRODUCT(--(IFERROR(XLOOKUP({"P1C2.1.1","P1C2.1.4","P1C2.1.5","P1C2.5.1","P1C2.5.2","P1C2.5.3","P1C2.5.4","P1C2.5.5","P1C2.8.1"}, '2_Capability_Map'!$C$2:$C$200, '2_Capability_Map'!$M$2:$M$200, "Active"), "Active")="Active"))</f>
        <v>9</v>
      </c>
      <c r="R578" s="29" t="str">
        <f t="shared" si="1"/>
        <v>Active</v>
      </c>
    </row>
    <row r="579" ht="79.5" customHeight="1">
      <c r="A579" s="15" t="s">
        <v>15594</v>
      </c>
      <c r="B579" s="15" t="s">
        <v>14904</v>
      </c>
      <c r="C579" s="15" t="s">
        <v>14905</v>
      </c>
      <c r="D579" s="15" t="s">
        <v>15584</v>
      </c>
      <c r="E579" s="15" t="s">
        <v>15585</v>
      </c>
      <c r="F579" s="15" t="s">
        <v>15553</v>
      </c>
      <c r="G579" s="15" t="s">
        <v>13501</v>
      </c>
      <c r="H579" s="15">
        <v>2.0</v>
      </c>
      <c r="I579" s="15" t="s">
        <v>1493</v>
      </c>
      <c r="J579" s="15" t="s">
        <v>15595</v>
      </c>
      <c r="K579" s="15" t="s">
        <v>15596</v>
      </c>
      <c r="L579" s="15" t="s">
        <v>13504</v>
      </c>
      <c r="M579" s="15">
        <v>9.0</v>
      </c>
      <c r="N579" s="15" t="s">
        <v>13380</v>
      </c>
      <c r="O579" s="15">
        <v>4.0</v>
      </c>
      <c r="P579" s="15" t="s">
        <v>13351</v>
      </c>
      <c r="Q579" s="29">
        <f t="array" ref="Q579">SUMPRODUCT(--(IFERROR(XLOOKUP({"P1C2.1.1","P1C2.1.4","P1C2.1.5","P1C2.5.1","P1C2.5.2","P1C2.5.3","P1C2.5.4","P1C2.5.5","P1C2.8.1"}, '2_Capability_Map'!$C$2:$C$200, '2_Capability_Map'!$M$2:$M$200, "Active"), "Active")="Active"))</f>
        <v>9</v>
      </c>
      <c r="R579" s="29" t="str">
        <f t="shared" si="1"/>
        <v>Active</v>
      </c>
    </row>
    <row r="580" ht="79.5" customHeight="1">
      <c r="A580" s="14" t="s">
        <v>15597</v>
      </c>
      <c r="B580" s="14" t="s">
        <v>14904</v>
      </c>
      <c r="C580" s="14" t="s">
        <v>14905</v>
      </c>
      <c r="D580" s="14" t="s">
        <v>15584</v>
      </c>
      <c r="E580" s="14" t="s">
        <v>15585</v>
      </c>
      <c r="F580" s="14" t="s">
        <v>15553</v>
      </c>
      <c r="G580" s="14" t="s">
        <v>13501</v>
      </c>
      <c r="H580" s="14">
        <v>2.0</v>
      </c>
      <c r="I580" s="14" t="s">
        <v>1493</v>
      </c>
      <c r="J580" s="14" t="s">
        <v>15598</v>
      </c>
      <c r="K580" s="14" t="s">
        <v>15599</v>
      </c>
      <c r="L580" s="14" t="s">
        <v>13504</v>
      </c>
      <c r="M580" s="14">
        <v>9.0</v>
      </c>
      <c r="N580" s="14" t="s">
        <v>13380</v>
      </c>
      <c r="O580" s="14">
        <v>4.0</v>
      </c>
      <c r="P580" s="14" t="s">
        <v>13351</v>
      </c>
      <c r="Q580" s="29">
        <f t="array" ref="Q580">SUMPRODUCT(--(IFERROR(XLOOKUP({"P1C2.1.1","P1C2.1.4","P1C2.1.5","P1C2.5.1","P1C2.5.2","P1C2.5.3","P1C2.5.4","P1C2.5.5","P1C2.8.1"}, '2_Capability_Map'!$C$2:$C$200, '2_Capability_Map'!$M$2:$M$200, "Active"), "Active")="Active"))</f>
        <v>9</v>
      </c>
      <c r="R580" s="29" t="str">
        <f t="shared" si="1"/>
        <v>Active</v>
      </c>
    </row>
    <row r="581" ht="79.5" customHeight="1">
      <c r="A581" s="15" t="s">
        <v>15600</v>
      </c>
      <c r="B581" s="15" t="s">
        <v>14904</v>
      </c>
      <c r="C581" s="15" t="s">
        <v>14905</v>
      </c>
      <c r="D581" s="15" t="s">
        <v>15601</v>
      </c>
      <c r="E581" s="15" t="s">
        <v>15602</v>
      </c>
      <c r="F581" s="15" t="s">
        <v>15553</v>
      </c>
      <c r="G581" s="15" t="s">
        <v>13501</v>
      </c>
      <c r="H581" s="15">
        <v>2.0</v>
      </c>
      <c r="I581" s="15" t="s">
        <v>1493</v>
      </c>
      <c r="J581" s="15" t="s">
        <v>15603</v>
      </c>
      <c r="K581" s="15" t="s">
        <v>15604</v>
      </c>
      <c r="L581" s="15" t="s">
        <v>13504</v>
      </c>
      <c r="M581" s="15">
        <v>9.0</v>
      </c>
      <c r="N581" s="15" t="s">
        <v>13380</v>
      </c>
      <c r="O581" s="15">
        <v>4.0</v>
      </c>
      <c r="P581" s="15" t="s">
        <v>13351</v>
      </c>
      <c r="Q581" s="29">
        <f t="array" ref="Q581">SUMPRODUCT(--(IFERROR(XLOOKUP({"P1C2.1.1","P1C2.1.4","P1C2.1.5","P1C2.5.1","P1C2.5.2","P1C2.5.3","P1C2.5.4","P1C2.5.5","P1C2.8.1"}, '2_Capability_Map'!$C$2:$C$200, '2_Capability_Map'!$M$2:$M$200, "Active"), "Active")="Active"))</f>
        <v>9</v>
      </c>
      <c r="R581" s="29" t="str">
        <f t="shared" si="1"/>
        <v>Active</v>
      </c>
    </row>
    <row r="582" ht="79.5" customHeight="1">
      <c r="A582" s="14" t="s">
        <v>15605</v>
      </c>
      <c r="B582" s="14" t="s">
        <v>14904</v>
      </c>
      <c r="C582" s="14" t="s">
        <v>14905</v>
      </c>
      <c r="D582" s="14" t="s">
        <v>15601</v>
      </c>
      <c r="E582" s="14" t="s">
        <v>15602</v>
      </c>
      <c r="F582" s="14" t="s">
        <v>15553</v>
      </c>
      <c r="G582" s="14" t="s">
        <v>13523</v>
      </c>
      <c r="H582" s="14">
        <v>2.0</v>
      </c>
      <c r="I582" s="14" t="s">
        <v>1493</v>
      </c>
      <c r="J582" s="14" t="s">
        <v>15606</v>
      </c>
      <c r="K582" s="14" t="s">
        <v>15607</v>
      </c>
      <c r="L582" s="14" t="s">
        <v>13525</v>
      </c>
      <c r="M582" s="14">
        <v>7.0</v>
      </c>
      <c r="N582" s="14" t="s">
        <v>13526</v>
      </c>
      <c r="O582" s="14">
        <v>2.0</v>
      </c>
      <c r="P582" s="14" t="s">
        <v>13351</v>
      </c>
      <c r="Q582" s="29">
        <f t="array" ref="Q582">SUMPRODUCT(--(IFERROR(XLOOKUP({"P1C2.1.1","P1C2.1.4","P1C2.1.5","P1C2.7.1","P1C2.7.2","P1C2.7.3","P1C2.8.1"}, '2_Capability_Map'!$C$2:$C$200, '2_Capability_Map'!$M$2:$M$200, "Active"), "Active")="Active"))</f>
        <v>7</v>
      </c>
      <c r="R582" s="29" t="str">
        <f t="shared" si="1"/>
        <v>Active</v>
      </c>
    </row>
    <row r="583" ht="79.5" customHeight="1">
      <c r="A583" s="15" t="s">
        <v>15608</v>
      </c>
      <c r="B583" s="15" t="s">
        <v>14904</v>
      </c>
      <c r="C583" s="15" t="s">
        <v>14905</v>
      </c>
      <c r="D583" s="15" t="s">
        <v>15601</v>
      </c>
      <c r="E583" s="15" t="s">
        <v>15602</v>
      </c>
      <c r="F583" s="15" t="s">
        <v>15553</v>
      </c>
      <c r="G583" s="15" t="s">
        <v>13523</v>
      </c>
      <c r="H583" s="15">
        <v>2.0</v>
      </c>
      <c r="I583" s="15" t="s">
        <v>1493</v>
      </c>
      <c r="J583" s="15" t="s">
        <v>15609</v>
      </c>
      <c r="K583" s="15" t="s">
        <v>15610</v>
      </c>
      <c r="L583" s="15" t="s">
        <v>13525</v>
      </c>
      <c r="M583" s="15">
        <v>7.0</v>
      </c>
      <c r="N583" s="15" t="s">
        <v>13526</v>
      </c>
      <c r="O583" s="15">
        <v>2.0</v>
      </c>
      <c r="P583" s="15" t="s">
        <v>13351</v>
      </c>
      <c r="Q583" s="29">
        <f t="array" ref="Q583">SUMPRODUCT(--(IFERROR(XLOOKUP({"P1C2.1.1","P1C2.1.4","P1C2.1.5","P1C2.7.1","P1C2.7.2","P1C2.7.3","P1C2.8.1"}, '2_Capability_Map'!$C$2:$C$200, '2_Capability_Map'!$M$2:$M$200, "Active"), "Active")="Active"))</f>
        <v>7</v>
      </c>
      <c r="R583" s="29" t="str">
        <f t="shared" si="1"/>
        <v>Active</v>
      </c>
    </row>
    <row r="584" ht="79.5" customHeight="1">
      <c r="A584" s="14" t="s">
        <v>15611</v>
      </c>
      <c r="B584" s="14" t="s">
        <v>14904</v>
      </c>
      <c r="C584" s="14" t="s">
        <v>14905</v>
      </c>
      <c r="D584" s="14" t="s">
        <v>15601</v>
      </c>
      <c r="E584" s="14" t="s">
        <v>15602</v>
      </c>
      <c r="F584" s="14" t="s">
        <v>15553</v>
      </c>
      <c r="G584" s="14" t="s">
        <v>13523</v>
      </c>
      <c r="H584" s="14">
        <v>2.0</v>
      </c>
      <c r="I584" s="14" t="s">
        <v>1493</v>
      </c>
      <c r="J584" s="14" t="s">
        <v>15612</v>
      </c>
      <c r="K584" s="14" t="s">
        <v>15613</v>
      </c>
      <c r="L584" s="14" t="s">
        <v>13525</v>
      </c>
      <c r="M584" s="14">
        <v>7.0</v>
      </c>
      <c r="N584" s="14" t="s">
        <v>13526</v>
      </c>
      <c r="O584" s="14">
        <v>2.0</v>
      </c>
      <c r="P584" s="14" t="s">
        <v>13351</v>
      </c>
      <c r="Q584" s="29">
        <f t="array" ref="Q584">SUMPRODUCT(--(IFERROR(XLOOKUP({"P1C2.1.1","P1C2.1.4","P1C2.1.5","P1C2.7.1","P1C2.7.2","P1C2.7.3","P1C2.8.1"}, '2_Capability_Map'!$C$2:$C$200, '2_Capability_Map'!$M$2:$M$200, "Active"), "Active")="Active"))</f>
        <v>7</v>
      </c>
      <c r="R584" s="29" t="str">
        <f t="shared" si="1"/>
        <v>Active</v>
      </c>
    </row>
    <row r="585" ht="79.5" customHeight="1">
      <c r="A585" s="15" t="s">
        <v>15614</v>
      </c>
      <c r="B585" s="15" t="s">
        <v>14904</v>
      </c>
      <c r="C585" s="15" t="s">
        <v>14905</v>
      </c>
      <c r="D585" s="15" t="s">
        <v>15601</v>
      </c>
      <c r="E585" s="15" t="s">
        <v>15602</v>
      </c>
      <c r="F585" s="15" t="s">
        <v>15553</v>
      </c>
      <c r="G585" s="15" t="s">
        <v>13523</v>
      </c>
      <c r="H585" s="15">
        <v>2.0</v>
      </c>
      <c r="I585" s="15" t="s">
        <v>1493</v>
      </c>
      <c r="J585" s="15" t="s">
        <v>15615</v>
      </c>
      <c r="K585" s="15" t="s">
        <v>15616</v>
      </c>
      <c r="L585" s="15" t="s">
        <v>13525</v>
      </c>
      <c r="M585" s="15">
        <v>7.0</v>
      </c>
      <c r="N585" s="15" t="s">
        <v>13526</v>
      </c>
      <c r="O585" s="15">
        <v>2.0</v>
      </c>
      <c r="P585" s="15" t="s">
        <v>13351</v>
      </c>
      <c r="Q585" s="29">
        <f t="array" ref="Q585">SUMPRODUCT(--(IFERROR(XLOOKUP({"P1C2.1.1","P1C2.1.4","P1C2.1.5","P1C2.7.1","P1C2.7.2","P1C2.7.3","P1C2.8.1"}, '2_Capability_Map'!$C$2:$C$200, '2_Capability_Map'!$M$2:$M$200, "Active"), "Active")="Active"))</f>
        <v>7</v>
      </c>
      <c r="R585" s="29" t="str">
        <f t="shared" si="1"/>
        <v>Active</v>
      </c>
    </row>
    <row r="586" ht="79.5" customHeight="1">
      <c r="A586" s="14" t="s">
        <v>15617</v>
      </c>
      <c r="B586" s="14" t="s">
        <v>14904</v>
      </c>
      <c r="C586" s="14" t="s">
        <v>14905</v>
      </c>
      <c r="D586" s="14" t="s">
        <v>15601</v>
      </c>
      <c r="E586" s="14" t="s">
        <v>15602</v>
      </c>
      <c r="F586" s="14" t="s">
        <v>15553</v>
      </c>
      <c r="G586" s="14" t="s">
        <v>14364</v>
      </c>
      <c r="H586" s="14">
        <v>3.0</v>
      </c>
      <c r="I586" s="14" t="s">
        <v>1493</v>
      </c>
      <c r="J586" s="14" t="s">
        <v>15618</v>
      </c>
      <c r="K586" s="14" t="s">
        <v>15619</v>
      </c>
      <c r="L586" s="14" t="s">
        <v>14367</v>
      </c>
      <c r="M586" s="14">
        <v>14.0</v>
      </c>
      <c r="N586" s="14" t="s">
        <v>14256</v>
      </c>
      <c r="O586" s="14">
        <v>5.0</v>
      </c>
      <c r="P586" s="14" t="s">
        <v>13351</v>
      </c>
      <c r="Q586" s="29">
        <f t="array" ref="Q586">SUMPRODUCT(--(IFERROR(XLOOKUP({"P1C2.1.1","P1C2.1.4","P1C2.1.5","P1C2.5.1","P1C2.5.2","P1C2.5.3","P1C2.5.4","P1C2.5.5","P1C2.8.1","P1C4.1.1","P1C4.4.1","P1C4.5.1","P1C4.6.1","P1C4.8.5"}, '2_Capability_Map'!$C$2:$C$200, '2_Capability_Map'!$M$2:$M$200, "Active"), "Active")="Active"))</f>
        <v>14</v>
      </c>
      <c r="R586" s="29" t="str">
        <f t="shared" si="1"/>
        <v>Active</v>
      </c>
    </row>
    <row r="587" ht="79.5" customHeight="1">
      <c r="A587" s="15" t="s">
        <v>15620</v>
      </c>
      <c r="B587" s="15" t="s">
        <v>14904</v>
      </c>
      <c r="C587" s="15" t="s">
        <v>14905</v>
      </c>
      <c r="D587" s="15" t="s">
        <v>15601</v>
      </c>
      <c r="E587" s="15" t="s">
        <v>15602</v>
      </c>
      <c r="F587" s="15" t="s">
        <v>15553</v>
      </c>
      <c r="G587" s="15" t="s">
        <v>13494</v>
      </c>
      <c r="H587" s="15">
        <v>3.0</v>
      </c>
      <c r="I587" s="15" t="s">
        <v>1493</v>
      </c>
      <c r="J587" s="15" t="s">
        <v>15621</v>
      </c>
      <c r="K587" s="15" t="s">
        <v>15622</v>
      </c>
      <c r="L587" s="15" t="s">
        <v>13497</v>
      </c>
      <c r="M587" s="15">
        <v>12.0</v>
      </c>
      <c r="N587" s="15" t="s">
        <v>13380</v>
      </c>
      <c r="O587" s="15">
        <v>4.0</v>
      </c>
      <c r="P587" s="15" t="s">
        <v>13351</v>
      </c>
      <c r="Q587" s="29">
        <f t="array" ref="Q587">SUMPRODUCT(--(IFERROR(XLOOKUP({"P1C2.1.1","P1C2.1.4","P1C2.1.5","P1C2.5.1","P1C2.5.2","P1C2.5.3","P1C2.5.4","P1C2.5.5","P1C2.7.1","P1C2.7.2","P1C2.7.3","P1C2.8.1"}, '2_Capability_Map'!$C$2:$C$200, '2_Capability_Map'!$M$2:$M$200, "Active"), "Active")="Active"))</f>
        <v>12</v>
      </c>
      <c r="R587" s="29" t="str">
        <f t="shared" si="1"/>
        <v>Active</v>
      </c>
    </row>
    <row r="588" ht="79.5" customHeight="1">
      <c r="A588" s="14" t="s">
        <v>15623</v>
      </c>
      <c r="B588" s="14" t="s">
        <v>14904</v>
      </c>
      <c r="C588" s="14" t="s">
        <v>14905</v>
      </c>
      <c r="D588" s="14" t="s">
        <v>15601</v>
      </c>
      <c r="E588" s="14" t="s">
        <v>15602</v>
      </c>
      <c r="F588" s="14" t="s">
        <v>15553</v>
      </c>
      <c r="G588" s="14" t="s">
        <v>13501</v>
      </c>
      <c r="H588" s="14">
        <v>2.0</v>
      </c>
      <c r="I588" s="14" t="s">
        <v>1493</v>
      </c>
      <c r="J588" s="14" t="s">
        <v>15624</v>
      </c>
      <c r="K588" s="14" t="s">
        <v>15625</v>
      </c>
      <c r="L588" s="14" t="s">
        <v>13504</v>
      </c>
      <c r="M588" s="14">
        <v>9.0</v>
      </c>
      <c r="N588" s="14" t="s">
        <v>13380</v>
      </c>
      <c r="O588" s="14">
        <v>4.0</v>
      </c>
      <c r="P588" s="14" t="s">
        <v>13351</v>
      </c>
      <c r="Q588" s="29">
        <f t="array" ref="Q588">SUMPRODUCT(--(IFERROR(XLOOKUP({"P1C2.1.1","P1C2.1.4","P1C2.1.5","P1C2.5.1","P1C2.5.2","P1C2.5.3","P1C2.5.4","P1C2.5.5","P1C2.8.1"}, '2_Capability_Map'!$C$2:$C$200, '2_Capability_Map'!$M$2:$M$200, "Active"), "Active")="Active"))</f>
        <v>9</v>
      </c>
      <c r="R588" s="29" t="str">
        <f t="shared" si="1"/>
        <v>Active</v>
      </c>
    </row>
    <row r="589" ht="79.5" customHeight="1">
      <c r="A589" s="15" t="s">
        <v>15626</v>
      </c>
      <c r="B589" s="15" t="s">
        <v>14904</v>
      </c>
      <c r="C589" s="15" t="s">
        <v>14905</v>
      </c>
      <c r="D589" s="15" t="s">
        <v>15601</v>
      </c>
      <c r="E589" s="15" t="s">
        <v>15602</v>
      </c>
      <c r="F589" s="15" t="s">
        <v>15553</v>
      </c>
      <c r="G589" s="15" t="s">
        <v>13655</v>
      </c>
      <c r="H589" s="15">
        <v>2.0</v>
      </c>
      <c r="I589" s="15" t="s">
        <v>1493</v>
      </c>
      <c r="J589" s="15" t="s">
        <v>15627</v>
      </c>
      <c r="K589" s="15" t="s">
        <v>15628</v>
      </c>
      <c r="L589" s="15" t="s">
        <v>13658</v>
      </c>
      <c r="M589" s="15">
        <v>9.0</v>
      </c>
      <c r="N589" s="15" t="s">
        <v>13659</v>
      </c>
      <c r="O589" s="15">
        <v>2.0</v>
      </c>
      <c r="P589" s="15" t="s">
        <v>13351</v>
      </c>
      <c r="Q589" s="29">
        <f t="array" ref="Q589">SUMPRODUCT(--(IFERROR(XLOOKUP({"P1C2.1.1","P1C2.1.4","P1C2.1.5","P1C2.8.1","P1C4.1.1","P1C4.4.1","P1C4.5.1","P1C4.6.1","P1C4.8.5"}, '2_Capability_Map'!$C$2:$C$200, '2_Capability_Map'!$M$2:$M$200, "Active"), "Active")="Active"))</f>
        <v>9</v>
      </c>
      <c r="R589" s="29" t="str">
        <f t="shared" si="1"/>
        <v>Active</v>
      </c>
    </row>
    <row r="590" ht="79.5" customHeight="1">
      <c r="A590" s="14" t="s">
        <v>15629</v>
      </c>
      <c r="B590" s="14" t="s">
        <v>14904</v>
      </c>
      <c r="C590" s="14" t="s">
        <v>14905</v>
      </c>
      <c r="D590" s="14" t="s">
        <v>15630</v>
      </c>
      <c r="E590" s="14" t="s">
        <v>15631</v>
      </c>
      <c r="F590" s="14" t="s">
        <v>15553</v>
      </c>
      <c r="G590" s="14" t="s">
        <v>13501</v>
      </c>
      <c r="H590" s="14">
        <v>2.0</v>
      </c>
      <c r="I590" s="14" t="s">
        <v>1493</v>
      </c>
      <c r="J590" s="14" t="s">
        <v>15632</v>
      </c>
      <c r="K590" s="14" t="s">
        <v>15633</v>
      </c>
      <c r="L590" s="14" t="s">
        <v>13504</v>
      </c>
      <c r="M590" s="14">
        <v>9.0</v>
      </c>
      <c r="N590" s="14" t="s">
        <v>13380</v>
      </c>
      <c r="O590" s="14">
        <v>4.0</v>
      </c>
      <c r="P590" s="14" t="s">
        <v>13351</v>
      </c>
      <c r="Q590" s="29">
        <f t="array" ref="Q590">SUMPRODUCT(--(IFERROR(XLOOKUP({"P1C2.1.1","P1C2.1.4","P1C2.1.5","P1C2.5.1","P1C2.5.2","P1C2.5.3","P1C2.5.4","P1C2.5.5","P1C2.8.1"}, '2_Capability_Map'!$C$2:$C$200, '2_Capability_Map'!$M$2:$M$200, "Active"), "Active")="Active"))</f>
        <v>9</v>
      </c>
      <c r="R590" s="29" t="str">
        <f t="shared" si="1"/>
        <v>Active</v>
      </c>
    </row>
    <row r="591" ht="79.5" customHeight="1">
      <c r="A591" s="15" t="s">
        <v>15634</v>
      </c>
      <c r="B591" s="15" t="s">
        <v>14904</v>
      </c>
      <c r="C591" s="15" t="s">
        <v>14905</v>
      </c>
      <c r="D591" s="15" t="s">
        <v>15630</v>
      </c>
      <c r="E591" s="15" t="s">
        <v>15631</v>
      </c>
      <c r="F591" s="15" t="s">
        <v>15553</v>
      </c>
      <c r="G591" s="15" t="s">
        <v>13501</v>
      </c>
      <c r="H591" s="15">
        <v>2.0</v>
      </c>
      <c r="I591" s="15" t="s">
        <v>1493</v>
      </c>
      <c r="J591" s="15" t="s">
        <v>15635</v>
      </c>
      <c r="K591" s="15" t="s">
        <v>15636</v>
      </c>
      <c r="L591" s="15" t="s">
        <v>13504</v>
      </c>
      <c r="M591" s="15">
        <v>9.0</v>
      </c>
      <c r="N591" s="15" t="s">
        <v>13380</v>
      </c>
      <c r="O591" s="15">
        <v>4.0</v>
      </c>
      <c r="P591" s="15" t="s">
        <v>13351</v>
      </c>
      <c r="Q591" s="29">
        <f t="array" ref="Q591">SUMPRODUCT(--(IFERROR(XLOOKUP({"P1C2.1.1","P1C2.1.4","P1C2.1.5","P1C2.5.1","P1C2.5.2","P1C2.5.3","P1C2.5.4","P1C2.5.5","P1C2.8.1"}, '2_Capability_Map'!$C$2:$C$200, '2_Capability_Map'!$M$2:$M$200, "Active"), "Active")="Active"))</f>
        <v>9</v>
      </c>
      <c r="R591" s="29" t="str">
        <f t="shared" si="1"/>
        <v>Active</v>
      </c>
    </row>
    <row r="592" ht="79.5" customHeight="1">
      <c r="A592" s="14" t="s">
        <v>15637</v>
      </c>
      <c r="B592" s="14" t="s">
        <v>14904</v>
      </c>
      <c r="C592" s="14" t="s">
        <v>14905</v>
      </c>
      <c r="D592" s="14" t="s">
        <v>15630</v>
      </c>
      <c r="E592" s="14" t="s">
        <v>15631</v>
      </c>
      <c r="F592" s="14" t="s">
        <v>15553</v>
      </c>
      <c r="G592" s="14" t="s">
        <v>13523</v>
      </c>
      <c r="H592" s="14">
        <v>2.0</v>
      </c>
      <c r="I592" s="14" t="s">
        <v>1493</v>
      </c>
      <c r="J592" s="14" t="s">
        <v>15638</v>
      </c>
      <c r="K592" s="14" t="s">
        <v>15639</v>
      </c>
      <c r="L592" s="14" t="s">
        <v>13525</v>
      </c>
      <c r="M592" s="14">
        <v>7.0</v>
      </c>
      <c r="N592" s="14" t="s">
        <v>13526</v>
      </c>
      <c r="O592" s="14">
        <v>2.0</v>
      </c>
      <c r="P592" s="14" t="s">
        <v>13351</v>
      </c>
      <c r="Q592" s="29">
        <f t="array" ref="Q592">SUMPRODUCT(--(IFERROR(XLOOKUP({"P1C2.1.1","P1C2.1.4","P1C2.1.5","P1C2.7.1","P1C2.7.2","P1C2.7.3","P1C2.8.1"}, '2_Capability_Map'!$C$2:$C$200, '2_Capability_Map'!$M$2:$M$200, "Active"), "Active")="Active"))</f>
        <v>7</v>
      </c>
      <c r="R592" s="29" t="str">
        <f t="shared" si="1"/>
        <v>Active</v>
      </c>
    </row>
    <row r="593" ht="79.5" customHeight="1">
      <c r="A593" s="15" t="s">
        <v>15640</v>
      </c>
      <c r="B593" s="15" t="s">
        <v>14904</v>
      </c>
      <c r="C593" s="15" t="s">
        <v>14905</v>
      </c>
      <c r="D593" s="15" t="s">
        <v>15630</v>
      </c>
      <c r="E593" s="15" t="s">
        <v>15631</v>
      </c>
      <c r="F593" s="15" t="s">
        <v>15553</v>
      </c>
      <c r="G593" s="15" t="s">
        <v>13501</v>
      </c>
      <c r="H593" s="15">
        <v>2.0</v>
      </c>
      <c r="I593" s="15" t="s">
        <v>1493</v>
      </c>
      <c r="J593" s="15" t="s">
        <v>15641</v>
      </c>
      <c r="K593" s="15" t="s">
        <v>15642</v>
      </c>
      <c r="L593" s="15" t="s">
        <v>13504</v>
      </c>
      <c r="M593" s="15">
        <v>9.0</v>
      </c>
      <c r="N593" s="15" t="s">
        <v>13380</v>
      </c>
      <c r="O593" s="15">
        <v>4.0</v>
      </c>
      <c r="P593" s="15" t="s">
        <v>13351</v>
      </c>
      <c r="Q593" s="29">
        <f t="array" ref="Q593">SUMPRODUCT(--(IFERROR(XLOOKUP({"P1C2.1.1","P1C2.1.4","P1C2.1.5","P1C2.5.1","P1C2.5.2","P1C2.5.3","P1C2.5.4","P1C2.5.5","P1C2.8.1"}, '2_Capability_Map'!$C$2:$C$200, '2_Capability_Map'!$M$2:$M$200, "Active"), "Active")="Active"))</f>
        <v>9</v>
      </c>
      <c r="R593" s="29" t="str">
        <f t="shared" si="1"/>
        <v>Active</v>
      </c>
    </row>
    <row r="594" ht="79.5" customHeight="1">
      <c r="A594" s="14" t="s">
        <v>15643</v>
      </c>
      <c r="B594" s="14" t="s">
        <v>14904</v>
      </c>
      <c r="C594" s="14" t="s">
        <v>14905</v>
      </c>
      <c r="D594" s="14" t="s">
        <v>15644</v>
      </c>
      <c r="E594" s="14" t="s">
        <v>15645</v>
      </c>
      <c r="F594" s="14" t="s">
        <v>15646</v>
      </c>
      <c r="G594" s="14" t="s">
        <v>13523</v>
      </c>
      <c r="H594" s="14">
        <v>2.0</v>
      </c>
      <c r="I594" s="14" t="s">
        <v>1493</v>
      </c>
      <c r="J594" s="14" t="s">
        <v>15647</v>
      </c>
      <c r="K594" s="14" t="s">
        <v>15648</v>
      </c>
      <c r="L594" s="14" t="s">
        <v>13525</v>
      </c>
      <c r="M594" s="14">
        <v>7.0</v>
      </c>
      <c r="N594" s="14" t="s">
        <v>13526</v>
      </c>
      <c r="O594" s="14">
        <v>2.0</v>
      </c>
      <c r="P594" s="14" t="s">
        <v>13351</v>
      </c>
      <c r="Q594" s="29">
        <f t="array" ref="Q594">SUMPRODUCT(--(IFERROR(XLOOKUP({"P1C2.1.1","P1C2.1.4","P1C2.1.5","P1C2.7.1","P1C2.7.2","P1C2.7.3","P1C2.8.1"}, '2_Capability_Map'!$C$2:$C$200, '2_Capability_Map'!$M$2:$M$200, "Active"), "Active")="Active"))</f>
        <v>7</v>
      </c>
      <c r="R594" s="29" t="str">
        <f t="shared" si="1"/>
        <v>Active</v>
      </c>
    </row>
    <row r="595" ht="79.5" customHeight="1">
      <c r="A595" s="15" t="s">
        <v>15649</v>
      </c>
      <c r="B595" s="15" t="s">
        <v>14904</v>
      </c>
      <c r="C595" s="15" t="s">
        <v>14905</v>
      </c>
      <c r="D595" s="15" t="s">
        <v>15644</v>
      </c>
      <c r="E595" s="15" t="s">
        <v>15645</v>
      </c>
      <c r="F595" s="15" t="s">
        <v>15646</v>
      </c>
      <c r="G595" s="15" t="s">
        <v>13523</v>
      </c>
      <c r="H595" s="15">
        <v>2.0</v>
      </c>
      <c r="I595" s="15" t="s">
        <v>1493</v>
      </c>
      <c r="J595" s="15" t="s">
        <v>15650</v>
      </c>
      <c r="K595" s="15" t="s">
        <v>15651</v>
      </c>
      <c r="L595" s="15" t="s">
        <v>13525</v>
      </c>
      <c r="M595" s="15">
        <v>7.0</v>
      </c>
      <c r="N595" s="15" t="s">
        <v>13526</v>
      </c>
      <c r="O595" s="15">
        <v>2.0</v>
      </c>
      <c r="P595" s="15" t="s">
        <v>13351</v>
      </c>
      <c r="Q595" s="29">
        <f t="array" ref="Q595">SUMPRODUCT(--(IFERROR(XLOOKUP({"P1C2.1.1","P1C2.1.4","P1C2.1.5","P1C2.7.1","P1C2.7.2","P1C2.7.3","P1C2.8.1"}, '2_Capability_Map'!$C$2:$C$200, '2_Capability_Map'!$M$2:$M$200, "Active"), "Active")="Active"))</f>
        <v>7</v>
      </c>
      <c r="R595" s="29" t="str">
        <f t="shared" si="1"/>
        <v>Active</v>
      </c>
    </row>
    <row r="596" ht="79.5" customHeight="1">
      <c r="A596" s="14" t="s">
        <v>15652</v>
      </c>
      <c r="B596" s="14" t="s">
        <v>14904</v>
      </c>
      <c r="C596" s="14" t="s">
        <v>14905</v>
      </c>
      <c r="D596" s="14" t="s">
        <v>15644</v>
      </c>
      <c r="E596" s="14" t="s">
        <v>15645</v>
      </c>
      <c r="F596" s="14" t="s">
        <v>15646</v>
      </c>
      <c r="G596" s="14" t="s">
        <v>13655</v>
      </c>
      <c r="H596" s="14">
        <v>2.0</v>
      </c>
      <c r="I596" s="14" t="s">
        <v>1493</v>
      </c>
      <c r="J596" s="14" t="s">
        <v>15653</v>
      </c>
      <c r="K596" s="14" t="s">
        <v>15654</v>
      </c>
      <c r="L596" s="14" t="s">
        <v>13658</v>
      </c>
      <c r="M596" s="14">
        <v>9.0</v>
      </c>
      <c r="N596" s="14" t="s">
        <v>13659</v>
      </c>
      <c r="O596" s="14">
        <v>2.0</v>
      </c>
      <c r="P596" s="14" t="s">
        <v>13351</v>
      </c>
      <c r="Q596" s="29">
        <f t="array" ref="Q596">SUMPRODUCT(--(IFERROR(XLOOKUP({"P1C2.1.1","P1C2.1.4","P1C2.1.5","P1C2.8.1","P1C4.1.1","P1C4.4.1","P1C4.5.1","P1C4.6.1","P1C4.8.5"}, '2_Capability_Map'!$C$2:$C$200, '2_Capability_Map'!$M$2:$M$200, "Active"), "Active")="Active"))</f>
        <v>9</v>
      </c>
      <c r="R596" s="29" t="str">
        <f t="shared" si="1"/>
        <v>Active</v>
      </c>
    </row>
    <row r="597" ht="79.5" customHeight="1">
      <c r="A597" s="15" t="s">
        <v>15655</v>
      </c>
      <c r="B597" s="15" t="s">
        <v>14904</v>
      </c>
      <c r="C597" s="15" t="s">
        <v>14905</v>
      </c>
      <c r="D597" s="15" t="s">
        <v>15656</v>
      </c>
      <c r="E597" s="15" t="s">
        <v>15657</v>
      </c>
      <c r="F597" s="15" t="s">
        <v>15658</v>
      </c>
      <c r="G597" s="15" t="s">
        <v>13494</v>
      </c>
      <c r="H597" s="15">
        <v>3.0</v>
      </c>
      <c r="I597" s="15" t="s">
        <v>1493</v>
      </c>
      <c r="J597" s="15" t="s">
        <v>15659</v>
      </c>
      <c r="K597" s="15" t="s">
        <v>15660</v>
      </c>
      <c r="L597" s="15" t="s">
        <v>13497</v>
      </c>
      <c r="M597" s="15">
        <v>12.0</v>
      </c>
      <c r="N597" s="15" t="s">
        <v>13380</v>
      </c>
      <c r="O597" s="15">
        <v>4.0</v>
      </c>
      <c r="P597" s="15" t="s">
        <v>13351</v>
      </c>
      <c r="Q597" s="29">
        <f t="array" ref="Q597">SUMPRODUCT(--(IFERROR(XLOOKUP({"P1C2.1.1","P1C2.1.4","P1C2.1.5","P1C2.5.1","P1C2.5.2","P1C2.5.3","P1C2.5.4","P1C2.5.5","P1C2.7.1","P1C2.7.2","P1C2.7.3","P1C2.8.1"}, '2_Capability_Map'!$C$2:$C$200, '2_Capability_Map'!$M$2:$M$200, "Active"), "Active")="Active"))</f>
        <v>12</v>
      </c>
      <c r="R597" s="29" t="str">
        <f t="shared" si="1"/>
        <v>Active</v>
      </c>
    </row>
    <row r="598" ht="79.5" customHeight="1">
      <c r="A598" s="14" t="s">
        <v>15661</v>
      </c>
      <c r="B598" s="14" t="s">
        <v>14904</v>
      </c>
      <c r="C598" s="14" t="s">
        <v>14905</v>
      </c>
      <c r="D598" s="14" t="s">
        <v>15656</v>
      </c>
      <c r="E598" s="14" t="s">
        <v>15657</v>
      </c>
      <c r="F598" s="14" t="s">
        <v>15658</v>
      </c>
      <c r="G598" s="14" t="s">
        <v>13494</v>
      </c>
      <c r="H598" s="14">
        <v>3.0</v>
      </c>
      <c r="I598" s="14" t="s">
        <v>1493</v>
      </c>
      <c r="J598" s="14" t="s">
        <v>15662</v>
      </c>
      <c r="K598" s="14" t="s">
        <v>15663</v>
      </c>
      <c r="L598" s="14" t="s">
        <v>13497</v>
      </c>
      <c r="M598" s="14">
        <v>12.0</v>
      </c>
      <c r="N598" s="14" t="s">
        <v>13380</v>
      </c>
      <c r="O598" s="14">
        <v>4.0</v>
      </c>
      <c r="P598" s="14" t="s">
        <v>13351</v>
      </c>
      <c r="Q598" s="29">
        <f t="array" ref="Q598">SUMPRODUCT(--(IFERROR(XLOOKUP({"P1C2.1.1","P1C2.1.4","P1C2.1.5","P1C2.5.1","P1C2.5.2","P1C2.5.3","P1C2.5.4","P1C2.5.5","P1C2.7.1","P1C2.7.2","P1C2.7.3","P1C2.8.1"}, '2_Capability_Map'!$C$2:$C$200, '2_Capability_Map'!$M$2:$M$200, "Active"), "Active")="Active"))</f>
        <v>12</v>
      </c>
      <c r="R598" s="29" t="str">
        <f t="shared" si="1"/>
        <v>Active</v>
      </c>
    </row>
    <row r="599" ht="79.5" customHeight="1">
      <c r="A599" s="15" t="s">
        <v>15664</v>
      </c>
      <c r="B599" s="15" t="s">
        <v>14904</v>
      </c>
      <c r="C599" s="15" t="s">
        <v>14905</v>
      </c>
      <c r="D599" s="15" t="s">
        <v>15665</v>
      </c>
      <c r="E599" s="15" t="s">
        <v>15666</v>
      </c>
      <c r="F599" s="15" t="s">
        <v>15658</v>
      </c>
      <c r="G599" s="15" t="s">
        <v>13501</v>
      </c>
      <c r="H599" s="15">
        <v>2.0</v>
      </c>
      <c r="I599" s="15" t="s">
        <v>1493</v>
      </c>
      <c r="J599" s="15" t="s">
        <v>15667</v>
      </c>
      <c r="K599" s="15" t="s">
        <v>15668</v>
      </c>
      <c r="L599" s="15" t="s">
        <v>13504</v>
      </c>
      <c r="M599" s="15">
        <v>9.0</v>
      </c>
      <c r="N599" s="15" t="s">
        <v>13380</v>
      </c>
      <c r="O599" s="15">
        <v>4.0</v>
      </c>
      <c r="P599" s="15" t="s">
        <v>13351</v>
      </c>
      <c r="Q599" s="29">
        <f t="array" ref="Q599">SUMPRODUCT(--(IFERROR(XLOOKUP({"P1C2.1.1","P1C2.1.4","P1C2.1.5","P1C2.5.1","P1C2.5.2","P1C2.5.3","P1C2.5.4","P1C2.5.5","P1C2.8.1"}, '2_Capability_Map'!$C$2:$C$200, '2_Capability_Map'!$M$2:$M$200, "Active"), "Active")="Active"))</f>
        <v>9</v>
      </c>
      <c r="R599" s="29" t="str">
        <f t="shared" si="1"/>
        <v>Active</v>
      </c>
    </row>
    <row r="600" ht="79.5" customHeight="1">
      <c r="A600" s="14" t="s">
        <v>15669</v>
      </c>
      <c r="B600" s="14" t="s">
        <v>14904</v>
      </c>
      <c r="C600" s="14" t="s">
        <v>14905</v>
      </c>
      <c r="D600" s="14" t="s">
        <v>15665</v>
      </c>
      <c r="E600" s="14" t="s">
        <v>15666</v>
      </c>
      <c r="F600" s="14" t="s">
        <v>15658</v>
      </c>
      <c r="G600" s="14" t="s">
        <v>13501</v>
      </c>
      <c r="H600" s="14">
        <v>2.0</v>
      </c>
      <c r="I600" s="14" t="s">
        <v>1493</v>
      </c>
      <c r="J600" s="14" t="s">
        <v>15670</v>
      </c>
      <c r="K600" s="14" t="s">
        <v>15671</v>
      </c>
      <c r="L600" s="14" t="s">
        <v>13504</v>
      </c>
      <c r="M600" s="14">
        <v>9.0</v>
      </c>
      <c r="N600" s="14" t="s">
        <v>13380</v>
      </c>
      <c r="O600" s="14">
        <v>4.0</v>
      </c>
      <c r="P600" s="14" t="s">
        <v>13351</v>
      </c>
      <c r="Q600" s="29">
        <f t="array" ref="Q600">SUMPRODUCT(--(IFERROR(XLOOKUP({"P1C2.1.1","P1C2.1.4","P1C2.1.5","P1C2.5.1","P1C2.5.2","P1C2.5.3","P1C2.5.4","P1C2.5.5","P1C2.8.1"}, '2_Capability_Map'!$C$2:$C$200, '2_Capability_Map'!$M$2:$M$200, "Active"), "Active")="Active"))</f>
        <v>9</v>
      </c>
      <c r="R600" s="29" t="str">
        <f t="shared" si="1"/>
        <v>Active</v>
      </c>
    </row>
    <row r="601" ht="79.5" customHeight="1">
      <c r="A601" s="15" t="s">
        <v>15672</v>
      </c>
      <c r="B601" s="15" t="s">
        <v>14904</v>
      </c>
      <c r="C601" s="15" t="s">
        <v>14905</v>
      </c>
      <c r="D601" s="15" t="s">
        <v>15665</v>
      </c>
      <c r="E601" s="15" t="s">
        <v>15666</v>
      </c>
      <c r="F601" s="15" t="s">
        <v>15658</v>
      </c>
      <c r="G601" s="15" t="s">
        <v>13655</v>
      </c>
      <c r="H601" s="15">
        <v>2.0</v>
      </c>
      <c r="I601" s="15" t="s">
        <v>1493</v>
      </c>
      <c r="J601" s="15" t="s">
        <v>15673</v>
      </c>
      <c r="K601" s="15" t="s">
        <v>15674</v>
      </c>
      <c r="L601" s="15" t="s">
        <v>13658</v>
      </c>
      <c r="M601" s="15">
        <v>9.0</v>
      </c>
      <c r="N601" s="15" t="s">
        <v>13659</v>
      </c>
      <c r="O601" s="15">
        <v>2.0</v>
      </c>
      <c r="P601" s="15" t="s">
        <v>13351</v>
      </c>
      <c r="Q601" s="29">
        <f t="array" ref="Q601">SUMPRODUCT(--(IFERROR(XLOOKUP({"P1C2.1.1","P1C2.1.4","P1C2.1.5","P1C2.8.1","P1C4.1.1","P1C4.4.1","P1C4.5.1","P1C4.6.1","P1C4.8.5"}, '2_Capability_Map'!$C$2:$C$200, '2_Capability_Map'!$M$2:$M$200, "Active"), "Active")="Active"))</f>
        <v>9</v>
      </c>
      <c r="R601" s="29" t="str">
        <f t="shared" si="1"/>
        <v>Active</v>
      </c>
    </row>
    <row r="602" ht="79.5" customHeight="1">
      <c r="A602" s="14" t="s">
        <v>15675</v>
      </c>
      <c r="B602" s="14" t="s">
        <v>14904</v>
      </c>
      <c r="C602" s="14" t="s">
        <v>14905</v>
      </c>
      <c r="D602" s="14" t="s">
        <v>15676</v>
      </c>
      <c r="E602" s="14" t="s">
        <v>15677</v>
      </c>
      <c r="F602" s="14" t="s">
        <v>15658</v>
      </c>
      <c r="G602" s="14" t="s">
        <v>13523</v>
      </c>
      <c r="H602" s="14">
        <v>2.0</v>
      </c>
      <c r="I602" s="14" t="s">
        <v>1493</v>
      </c>
      <c r="J602" s="14" t="s">
        <v>15678</v>
      </c>
      <c r="K602" s="14" t="s">
        <v>15679</v>
      </c>
      <c r="L602" s="14" t="s">
        <v>13525</v>
      </c>
      <c r="M602" s="14">
        <v>7.0</v>
      </c>
      <c r="N602" s="14" t="s">
        <v>13526</v>
      </c>
      <c r="O602" s="14">
        <v>2.0</v>
      </c>
      <c r="P602" s="14" t="s">
        <v>13351</v>
      </c>
      <c r="Q602" s="29">
        <f t="array" ref="Q602">SUMPRODUCT(--(IFERROR(XLOOKUP({"P1C2.1.1","P1C2.1.4","P1C2.1.5","P1C2.7.1","P1C2.7.2","P1C2.7.3","P1C2.8.1"}, '2_Capability_Map'!$C$2:$C$200, '2_Capability_Map'!$M$2:$M$200, "Active"), "Active")="Active"))</f>
        <v>7</v>
      </c>
      <c r="R602" s="29" t="str">
        <f t="shared" si="1"/>
        <v>Active</v>
      </c>
    </row>
    <row r="603" ht="79.5" customHeight="1">
      <c r="A603" s="15" t="s">
        <v>15680</v>
      </c>
      <c r="B603" s="15" t="s">
        <v>14904</v>
      </c>
      <c r="C603" s="15" t="s">
        <v>14905</v>
      </c>
      <c r="D603" s="15" t="s">
        <v>15676</v>
      </c>
      <c r="E603" s="15" t="s">
        <v>15677</v>
      </c>
      <c r="F603" s="15" t="s">
        <v>15658</v>
      </c>
      <c r="G603" s="15" t="s">
        <v>13523</v>
      </c>
      <c r="H603" s="15">
        <v>2.0</v>
      </c>
      <c r="I603" s="15" t="s">
        <v>1493</v>
      </c>
      <c r="J603" s="15" t="s">
        <v>15681</v>
      </c>
      <c r="K603" s="15" t="s">
        <v>15682</v>
      </c>
      <c r="L603" s="15" t="s">
        <v>13525</v>
      </c>
      <c r="M603" s="15">
        <v>7.0</v>
      </c>
      <c r="N603" s="15" t="s">
        <v>13526</v>
      </c>
      <c r="O603" s="15">
        <v>2.0</v>
      </c>
      <c r="P603" s="15" t="s">
        <v>13351</v>
      </c>
      <c r="Q603" s="29">
        <f t="array" ref="Q603">SUMPRODUCT(--(IFERROR(XLOOKUP({"P1C2.1.1","P1C2.1.4","P1C2.1.5","P1C2.7.1","P1C2.7.2","P1C2.7.3","P1C2.8.1"}, '2_Capability_Map'!$C$2:$C$200, '2_Capability_Map'!$M$2:$M$200, "Active"), "Active")="Active"))</f>
        <v>7</v>
      </c>
      <c r="R603" s="29" t="str">
        <f t="shared" si="1"/>
        <v>Active</v>
      </c>
    </row>
    <row r="604" ht="79.5" customHeight="1">
      <c r="A604" s="14" t="s">
        <v>15683</v>
      </c>
      <c r="B604" s="14" t="s">
        <v>14904</v>
      </c>
      <c r="C604" s="14" t="s">
        <v>14905</v>
      </c>
      <c r="D604" s="14" t="s">
        <v>15676</v>
      </c>
      <c r="E604" s="14" t="s">
        <v>15677</v>
      </c>
      <c r="F604" s="14" t="s">
        <v>15658</v>
      </c>
      <c r="G604" s="14" t="s">
        <v>14364</v>
      </c>
      <c r="H604" s="14">
        <v>3.0</v>
      </c>
      <c r="I604" s="14" t="s">
        <v>1493</v>
      </c>
      <c r="J604" s="14" t="s">
        <v>15684</v>
      </c>
      <c r="K604" s="14" t="s">
        <v>15685</v>
      </c>
      <c r="L604" s="14" t="s">
        <v>14367</v>
      </c>
      <c r="M604" s="14">
        <v>14.0</v>
      </c>
      <c r="N604" s="14" t="s">
        <v>14256</v>
      </c>
      <c r="O604" s="14">
        <v>5.0</v>
      </c>
      <c r="P604" s="14" t="s">
        <v>13351</v>
      </c>
      <c r="Q604" s="29">
        <f t="array" ref="Q604">SUMPRODUCT(--(IFERROR(XLOOKUP({"P1C2.1.1","P1C2.1.4","P1C2.1.5","P1C2.5.1","P1C2.5.2","P1C2.5.3","P1C2.5.4","P1C2.5.5","P1C2.8.1","P1C4.1.1","P1C4.4.1","P1C4.5.1","P1C4.6.1","P1C4.8.5"}, '2_Capability_Map'!$C$2:$C$200, '2_Capability_Map'!$M$2:$M$200, "Active"), "Active")="Active"))</f>
        <v>14</v>
      </c>
      <c r="R604" s="29" t="str">
        <f t="shared" si="1"/>
        <v>Active</v>
      </c>
    </row>
    <row r="605" ht="79.5" customHeight="1">
      <c r="A605" s="15" t="s">
        <v>15686</v>
      </c>
      <c r="B605" s="15" t="s">
        <v>14904</v>
      </c>
      <c r="C605" s="15" t="s">
        <v>14905</v>
      </c>
      <c r="D605" s="15" t="s">
        <v>15676</v>
      </c>
      <c r="E605" s="15" t="s">
        <v>15677</v>
      </c>
      <c r="F605" s="15" t="s">
        <v>15658</v>
      </c>
      <c r="G605" s="15" t="s">
        <v>13523</v>
      </c>
      <c r="H605" s="15">
        <v>2.0</v>
      </c>
      <c r="I605" s="15" t="s">
        <v>1493</v>
      </c>
      <c r="J605" s="15" t="s">
        <v>15687</v>
      </c>
      <c r="K605" s="15" t="s">
        <v>15688</v>
      </c>
      <c r="L605" s="15" t="s">
        <v>13525</v>
      </c>
      <c r="M605" s="15">
        <v>7.0</v>
      </c>
      <c r="N605" s="15" t="s">
        <v>13526</v>
      </c>
      <c r="O605" s="15">
        <v>2.0</v>
      </c>
      <c r="P605" s="15" t="s">
        <v>13351</v>
      </c>
      <c r="Q605" s="29">
        <f t="array" ref="Q605">SUMPRODUCT(--(IFERROR(XLOOKUP({"P1C2.1.1","P1C2.1.4","P1C2.1.5","P1C2.7.1","P1C2.7.2","P1C2.7.3","P1C2.8.1"}, '2_Capability_Map'!$C$2:$C$200, '2_Capability_Map'!$M$2:$M$200, "Active"), "Active")="Active"))</f>
        <v>7</v>
      </c>
      <c r="R605" s="29" t="str">
        <f t="shared" si="1"/>
        <v>Active</v>
      </c>
    </row>
    <row r="606" ht="79.5" customHeight="1">
      <c r="A606" s="14" t="s">
        <v>15689</v>
      </c>
      <c r="B606" s="14" t="s">
        <v>14904</v>
      </c>
      <c r="C606" s="14" t="s">
        <v>14905</v>
      </c>
      <c r="D606" s="14" t="s">
        <v>15690</v>
      </c>
      <c r="E606" s="14" t="s">
        <v>15691</v>
      </c>
      <c r="F606" s="14" t="s">
        <v>15658</v>
      </c>
      <c r="G606" s="14" t="s">
        <v>13515</v>
      </c>
      <c r="H606" s="14">
        <v>2.0</v>
      </c>
      <c r="I606" s="14" t="s">
        <v>1493</v>
      </c>
      <c r="J606" s="14" t="s">
        <v>15692</v>
      </c>
      <c r="K606" s="14" t="s">
        <v>15693</v>
      </c>
      <c r="L606" s="14" t="s">
        <v>13518</v>
      </c>
      <c r="M606" s="14">
        <v>8.0</v>
      </c>
      <c r="N606" s="14" t="s">
        <v>13365</v>
      </c>
      <c r="O606" s="14">
        <v>3.0</v>
      </c>
      <c r="P606" s="14" t="s">
        <v>13351</v>
      </c>
      <c r="Q606" s="29">
        <f t="array" ref="Q606">SUMPRODUCT(--(IFERROR(XLOOKUP({"P1C2.5.1","P1C2.5.2","P1C2.5.3","P1C2.5.4","P1C2.5.5","P1C2.7.1","P1C2.7.2","P1C2.7.3"}, '2_Capability_Map'!$C$2:$C$200, '2_Capability_Map'!$M$2:$M$200, "Active"), "Active")="Active"))</f>
        <v>8</v>
      </c>
      <c r="R606" s="29" t="str">
        <f t="shared" si="1"/>
        <v>Active</v>
      </c>
    </row>
    <row r="607" ht="79.5" customHeight="1">
      <c r="A607" s="15" t="s">
        <v>15694</v>
      </c>
      <c r="B607" s="15" t="s">
        <v>14904</v>
      </c>
      <c r="C607" s="15" t="s">
        <v>14905</v>
      </c>
      <c r="D607" s="15" t="s">
        <v>15690</v>
      </c>
      <c r="E607" s="15" t="s">
        <v>15691</v>
      </c>
      <c r="F607" s="15" t="s">
        <v>15658</v>
      </c>
      <c r="G607" s="15" t="s">
        <v>13523</v>
      </c>
      <c r="H607" s="15">
        <v>2.0</v>
      </c>
      <c r="I607" s="15" t="s">
        <v>1493</v>
      </c>
      <c r="J607" s="15" t="s">
        <v>15695</v>
      </c>
      <c r="K607" s="15" t="s">
        <v>15696</v>
      </c>
      <c r="L607" s="15" t="s">
        <v>13525</v>
      </c>
      <c r="M607" s="15">
        <v>7.0</v>
      </c>
      <c r="N607" s="15" t="s">
        <v>13526</v>
      </c>
      <c r="O607" s="15">
        <v>2.0</v>
      </c>
      <c r="P607" s="15" t="s">
        <v>13351</v>
      </c>
      <c r="Q607" s="29">
        <f t="array" ref="Q607">SUMPRODUCT(--(IFERROR(XLOOKUP({"P1C2.1.1","P1C2.1.4","P1C2.1.5","P1C2.7.1","P1C2.7.2","P1C2.7.3","P1C2.8.1"}, '2_Capability_Map'!$C$2:$C$200, '2_Capability_Map'!$M$2:$M$200, "Active"), "Active")="Active"))</f>
        <v>7</v>
      </c>
      <c r="R607" s="29" t="str">
        <f t="shared" si="1"/>
        <v>Active</v>
      </c>
    </row>
    <row r="608" ht="79.5" customHeight="1">
      <c r="A608" s="14" t="s">
        <v>15697</v>
      </c>
      <c r="B608" s="14" t="s">
        <v>14904</v>
      </c>
      <c r="C608" s="14" t="s">
        <v>14905</v>
      </c>
      <c r="D608" s="14" t="s">
        <v>15690</v>
      </c>
      <c r="E608" s="14" t="s">
        <v>15691</v>
      </c>
      <c r="F608" s="14" t="s">
        <v>15658</v>
      </c>
      <c r="G608" s="14" t="s">
        <v>13501</v>
      </c>
      <c r="H608" s="14">
        <v>2.0</v>
      </c>
      <c r="I608" s="14" t="s">
        <v>1493</v>
      </c>
      <c r="J608" s="14" t="s">
        <v>15698</v>
      </c>
      <c r="K608" s="14" t="s">
        <v>15699</v>
      </c>
      <c r="L608" s="14" t="s">
        <v>13504</v>
      </c>
      <c r="M608" s="14">
        <v>9.0</v>
      </c>
      <c r="N608" s="14" t="s">
        <v>13380</v>
      </c>
      <c r="O608" s="14">
        <v>4.0</v>
      </c>
      <c r="P608" s="14" t="s">
        <v>13351</v>
      </c>
      <c r="Q608" s="29">
        <f t="array" ref="Q608">SUMPRODUCT(--(IFERROR(XLOOKUP({"P1C2.1.1","P1C2.1.4","P1C2.1.5","P1C2.5.1","P1C2.5.2","P1C2.5.3","P1C2.5.4","P1C2.5.5","P1C2.8.1"}, '2_Capability_Map'!$C$2:$C$200, '2_Capability_Map'!$M$2:$M$200, "Active"), "Active")="Active"))</f>
        <v>9</v>
      </c>
      <c r="R608" s="29" t="str">
        <f t="shared" si="1"/>
        <v>Active</v>
      </c>
    </row>
    <row r="609" ht="79.5" customHeight="1">
      <c r="A609" s="15" t="s">
        <v>15700</v>
      </c>
      <c r="B609" s="15" t="s">
        <v>14904</v>
      </c>
      <c r="C609" s="15" t="s">
        <v>14905</v>
      </c>
      <c r="D609" s="15" t="s">
        <v>15701</v>
      </c>
      <c r="E609" s="15" t="s">
        <v>15702</v>
      </c>
      <c r="F609" s="15" t="s">
        <v>15658</v>
      </c>
      <c r="G609" s="15" t="s">
        <v>13768</v>
      </c>
      <c r="H609" s="15">
        <v>2.0</v>
      </c>
      <c r="I609" s="15" t="s">
        <v>1493</v>
      </c>
      <c r="J609" s="15" t="s">
        <v>15703</v>
      </c>
      <c r="K609" s="15" t="s">
        <v>15704</v>
      </c>
      <c r="L609" s="15" t="s">
        <v>13771</v>
      </c>
      <c r="M609" s="15">
        <v>9.0</v>
      </c>
      <c r="N609" s="15" t="s">
        <v>13772</v>
      </c>
      <c r="O609" s="15">
        <v>1.0</v>
      </c>
      <c r="P609" s="15" t="s">
        <v>13351</v>
      </c>
      <c r="Q609" s="29">
        <f t="array" ref="Q609">SUMPRODUCT(--(IFERROR(XLOOKUP({"P1C3.1.1","P1C3.2.4","P1C3.3.1","P1C3.4.1","P1C4.1.1","P1C4.4.1","P1C4.5.1","P1C4.6.1","P1C4.8.5"}, '2_Capability_Map'!$C$2:$C$200, '2_Capability_Map'!$M$2:$M$200, "Active"), "Active")="Active"))</f>
        <v>9</v>
      </c>
      <c r="R609" s="29" t="str">
        <f t="shared" si="1"/>
        <v>Active</v>
      </c>
    </row>
    <row r="610" ht="79.5" customHeight="1">
      <c r="A610" s="14" t="s">
        <v>15705</v>
      </c>
      <c r="B610" s="14" t="s">
        <v>14904</v>
      </c>
      <c r="C610" s="14" t="s">
        <v>14905</v>
      </c>
      <c r="D610" s="14" t="s">
        <v>15706</v>
      </c>
      <c r="E610" s="14" t="s">
        <v>15707</v>
      </c>
      <c r="F610" s="14" t="s">
        <v>15658</v>
      </c>
      <c r="G610" s="14" t="s">
        <v>13515</v>
      </c>
      <c r="H610" s="14">
        <v>2.0</v>
      </c>
      <c r="I610" s="14" t="s">
        <v>1493</v>
      </c>
      <c r="J610" s="14" t="s">
        <v>15708</v>
      </c>
      <c r="K610" s="14" t="s">
        <v>15709</v>
      </c>
      <c r="L610" s="14" t="s">
        <v>13518</v>
      </c>
      <c r="M610" s="14">
        <v>8.0</v>
      </c>
      <c r="N610" s="14" t="s">
        <v>13365</v>
      </c>
      <c r="O610" s="14">
        <v>3.0</v>
      </c>
      <c r="P610" s="14" t="s">
        <v>13351</v>
      </c>
      <c r="Q610" s="29">
        <f t="array" ref="Q610">SUMPRODUCT(--(IFERROR(XLOOKUP({"P1C2.5.1","P1C2.5.2","P1C2.5.3","P1C2.5.4","P1C2.5.5","P1C2.7.1","P1C2.7.2","P1C2.7.3"}, '2_Capability_Map'!$C$2:$C$200, '2_Capability_Map'!$M$2:$M$200, "Active"), "Active")="Active"))</f>
        <v>8</v>
      </c>
      <c r="R610" s="29" t="str">
        <f t="shared" si="1"/>
        <v>Active</v>
      </c>
    </row>
    <row r="611" ht="79.5" customHeight="1">
      <c r="A611" s="15" t="s">
        <v>15710</v>
      </c>
      <c r="B611" s="15" t="s">
        <v>14904</v>
      </c>
      <c r="C611" s="15" t="s">
        <v>14905</v>
      </c>
      <c r="D611" s="15" t="s">
        <v>15706</v>
      </c>
      <c r="E611" s="15" t="s">
        <v>15707</v>
      </c>
      <c r="F611" s="15" t="s">
        <v>15658</v>
      </c>
      <c r="G611" s="15" t="s">
        <v>13494</v>
      </c>
      <c r="H611" s="15">
        <v>3.0</v>
      </c>
      <c r="I611" s="15" t="s">
        <v>1493</v>
      </c>
      <c r="J611" s="15" t="s">
        <v>15711</v>
      </c>
      <c r="K611" s="15" t="s">
        <v>15712</v>
      </c>
      <c r="L611" s="15" t="s">
        <v>13497</v>
      </c>
      <c r="M611" s="15">
        <v>12.0</v>
      </c>
      <c r="N611" s="15" t="s">
        <v>13380</v>
      </c>
      <c r="O611" s="15">
        <v>4.0</v>
      </c>
      <c r="P611" s="15" t="s">
        <v>13351</v>
      </c>
      <c r="Q611" s="29">
        <f t="array" ref="Q611">SUMPRODUCT(--(IFERROR(XLOOKUP({"P1C2.1.1","P1C2.1.4","P1C2.1.5","P1C2.5.1","P1C2.5.2","P1C2.5.3","P1C2.5.4","P1C2.5.5","P1C2.7.1","P1C2.7.2","P1C2.7.3","P1C2.8.1"}, '2_Capability_Map'!$C$2:$C$200, '2_Capability_Map'!$M$2:$M$200, "Active"), "Active")="Active"))</f>
        <v>12</v>
      </c>
      <c r="R611" s="29" t="str">
        <f t="shared" si="1"/>
        <v>Active</v>
      </c>
    </row>
    <row r="612" ht="79.5" customHeight="1">
      <c r="A612" s="14" t="s">
        <v>15713</v>
      </c>
      <c r="B612" s="14" t="s">
        <v>14904</v>
      </c>
      <c r="C612" s="14" t="s">
        <v>14905</v>
      </c>
      <c r="D612" s="14" t="s">
        <v>15714</v>
      </c>
      <c r="E612" s="14" t="s">
        <v>15715</v>
      </c>
      <c r="F612" s="14" t="s">
        <v>15658</v>
      </c>
      <c r="G612" s="14" t="s">
        <v>13415</v>
      </c>
      <c r="H612" s="14">
        <v>2.0</v>
      </c>
      <c r="I612" s="14" t="s">
        <v>1493</v>
      </c>
      <c r="J612" s="14" t="s">
        <v>15716</v>
      </c>
      <c r="K612" s="14" t="s">
        <v>15717</v>
      </c>
      <c r="L612" s="14" t="s">
        <v>13418</v>
      </c>
      <c r="M612" s="14">
        <v>10.0</v>
      </c>
      <c r="N612" s="14" t="s">
        <v>13419</v>
      </c>
      <c r="O612" s="14">
        <v>3.0</v>
      </c>
      <c r="P612" s="14" t="s">
        <v>13351</v>
      </c>
      <c r="Q612" s="29">
        <f t="array" ref="Q612">SUMPRODUCT(--(IFERROR(XLOOKUP({"P1C1.1.1","P1C1.1.2","P1C1.1.3","P1C1.2.1","P1C1.5.1","P1C4.1.1","P1C4.4.1","P1C4.5.1","P1C4.6.1","P1C4.8.5"}, '2_Capability_Map'!$C$2:$C$200, '2_Capability_Map'!$M$2:$M$200, "Active"), "Active")="Active"))</f>
        <v>10</v>
      </c>
      <c r="R612" s="29" t="str">
        <f t="shared" si="1"/>
        <v>Active</v>
      </c>
    </row>
    <row r="613" ht="79.5" customHeight="1">
      <c r="A613" s="15" t="s">
        <v>15718</v>
      </c>
      <c r="B613" s="15" t="s">
        <v>14904</v>
      </c>
      <c r="C613" s="15" t="s">
        <v>14905</v>
      </c>
      <c r="D613" s="15" t="s">
        <v>15714</v>
      </c>
      <c r="E613" s="15" t="s">
        <v>15715</v>
      </c>
      <c r="F613" s="15" t="s">
        <v>15658</v>
      </c>
      <c r="G613" s="15" t="s">
        <v>13476</v>
      </c>
      <c r="H613" s="15">
        <v>2.0</v>
      </c>
      <c r="I613" s="15" t="s">
        <v>1493</v>
      </c>
      <c r="J613" s="15" t="s">
        <v>15719</v>
      </c>
      <c r="K613" s="15" t="s">
        <v>15720</v>
      </c>
      <c r="L613" s="15" t="s">
        <v>13479</v>
      </c>
      <c r="M613" s="15">
        <v>9.0</v>
      </c>
      <c r="N613" s="15" t="s">
        <v>13350</v>
      </c>
      <c r="O613" s="15">
        <v>2.0</v>
      </c>
      <c r="P613" s="15" t="s">
        <v>13351</v>
      </c>
      <c r="Q613" s="29">
        <f t="array" ref="Q613">SUMPRODUCT(--(IFERROR(XLOOKUP({"P1C1.1.1","P1C1.1.2","P1C1.1.3","P1C1.2.1","P1C1.5.1","P1C3.1.1","P1C3.2.4","P1C3.3.1","P1C3.4.1"}, '2_Capability_Map'!$C$2:$C$200, '2_Capability_Map'!$M$2:$M$200, "Active"), "Active")="Active"))</f>
        <v>9</v>
      </c>
      <c r="R613" s="29" t="str">
        <f t="shared" si="1"/>
        <v>Active</v>
      </c>
    </row>
    <row r="614" ht="79.5" customHeight="1">
      <c r="A614" s="14" t="s">
        <v>15721</v>
      </c>
      <c r="B614" s="14" t="s">
        <v>14904</v>
      </c>
      <c r="C614" s="14" t="s">
        <v>14905</v>
      </c>
      <c r="D614" s="14" t="s">
        <v>15722</v>
      </c>
      <c r="E614" s="14" t="s">
        <v>15723</v>
      </c>
      <c r="F614" s="14" t="s">
        <v>15658</v>
      </c>
      <c r="G614" s="14" t="s">
        <v>13523</v>
      </c>
      <c r="H614" s="14">
        <v>2.0</v>
      </c>
      <c r="I614" s="14" t="s">
        <v>1493</v>
      </c>
      <c r="J614" s="14" t="s">
        <v>15724</v>
      </c>
      <c r="K614" s="14" t="s">
        <v>15725</v>
      </c>
      <c r="L614" s="14" t="s">
        <v>13525</v>
      </c>
      <c r="M614" s="14">
        <v>7.0</v>
      </c>
      <c r="N614" s="14" t="s">
        <v>13526</v>
      </c>
      <c r="O614" s="14">
        <v>2.0</v>
      </c>
      <c r="P614" s="14" t="s">
        <v>13351</v>
      </c>
      <c r="Q614" s="29">
        <f t="array" ref="Q614">SUMPRODUCT(--(IFERROR(XLOOKUP({"P1C2.1.1","P1C2.1.4","P1C2.1.5","P1C2.7.1","P1C2.7.2","P1C2.7.3","P1C2.8.1"}, '2_Capability_Map'!$C$2:$C$200, '2_Capability_Map'!$M$2:$M$200, "Active"), "Active")="Active"))</f>
        <v>7</v>
      </c>
      <c r="R614" s="29" t="str">
        <f t="shared" si="1"/>
        <v>Active</v>
      </c>
    </row>
    <row r="615" ht="79.5" customHeight="1">
      <c r="A615" s="15" t="s">
        <v>15726</v>
      </c>
      <c r="B615" s="15" t="s">
        <v>14904</v>
      </c>
      <c r="C615" s="15" t="s">
        <v>14905</v>
      </c>
      <c r="D615" s="15" t="s">
        <v>15722</v>
      </c>
      <c r="E615" s="15" t="s">
        <v>15723</v>
      </c>
      <c r="F615" s="15" t="s">
        <v>15658</v>
      </c>
      <c r="G615" s="15" t="s">
        <v>13523</v>
      </c>
      <c r="H615" s="15">
        <v>2.0</v>
      </c>
      <c r="I615" s="15" t="s">
        <v>1493</v>
      </c>
      <c r="J615" s="15" t="s">
        <v>15727</v>
      </c>
      <c r="K615" s="15" t="s">
        <v>15728</v>
      </c>
      <c r="L615" s="15" t="s">
        <v>13525</v>
      </c>
      <c r="M615" s="15">
        <v>7.0</v>
      </c>
      <c r="N615" s="15" t="s">
        <v>13526</v>
      </c>
      <c r="O615" s="15">
        <v>2.0</v>
      </c>
      <c r="P615" s="15" t="s">
        <v>13351</v>
      </c>
      <c r="Q615" s="29">
        <f t="array" ref="Q615">SUMPRODUCT(--(IFERROR(XLOOKUP({"P1C2.1.1","P1C2.1.4","P1C2.1.5","P1C2.7.1","P1C2.7.2","P1C2.7.3","P1C2.8.1"}, '2_Capability_Map'!$C$2:$C$200, '2_Capability_Map'!$M$2:$M$200, "Active"), "Active")="Active"))</f>
        <v>7</v>
      </c>
      <c r="R615" s="29" t="str">
        <f t="shared" si="1"/>
        <v>Active</v>
      </c>
    </row>
    <row r="616" ht="79.5" customHeight="1">
      <c r="A616" s="14" t="s">
        <v>15729</v>
      </c>
      <c r="B616" s="14" t="s">
        <v>14904</v>
      </c>
      <c r="C616" s="14" t="s">
        <v>14905</v>
      </c>
      <c r="D616" s="14" t="s">
        <v>15722</v>
      </c>
      <c r="E616" s="14" t="s">
        <v>15723</v>
      </c>
      <c r="F616" s="14" t="s">
        <v>15658</v>
      </c>
      <c r="G616" s="14" t="s">
        <v>13655</v>
      </c>
      <c r="H616" s="14">
        <v>2.0</v>
      </c>
      <c r="I616" s="14" t="s">
        <v>1493</v>
      </c>
      <c r="J616" s="14" t="s">
        <v>15730</v>
      </c>
      <c r="K616" s="14" t="s">
        <v>15731</v>
      </c>
      <c r="L616" s="14" t="s">
        <v>13658</v>
      </c>
      <c r="M616" s="14">
        <v>9.0</v>
      </c>
      <c r="N616" s="14" t="s">
        <v>13659</v>
      </c>
      <c r="O616" s="14">
        <v>2.0</v>
      </c>
      <c r="P616" s="14" t="s">
        <v>13351</v>
      </c>
      <c r="Q616" s="29">
        <f t="array" ref="Q616">SUMPRODUCT(--(IFERROR(XLOOKUP({"P1C2.1.1","P1C2.1.4","P1C2.1.5","P1C2.8.1","P1C4.1.1","P1C4.4.1","P1C4.5.1","P1C4.6.1","P1C4.8.5"}, '2_Capability_Map'!$C$2:$C$200, '2_Capability_Map'!$M$2:$M$200, "Active"), "Active")="Active"))</f>
        <v>9</v>
      </c>
      <c r="R616" s="29" t="str">
        <f t="shared" si="1"/>
        <v>Active</v>
      </c>
    </row>
    <row r="617" ht="79.5" customHeight="1">
      <c r="A617" s="15" t="s">
        <v>15732</v>
      </c>
      <c r="B617" s="15" t="s">
        <v>14904</v>
      </c>
      <c r="C617" s="15" t="s">
        <v>14905</v>
      </c>
      <c r="D617" s="15" t="s">
        <v>15733</v>
      </c>
      <c r="E617" s="15" t="s">
        <v>15734</v>
      </c>
      <c r="F617" s="15" t="s">
        <v>15658</v>
      </c>
      <c r="G617" s="15" t="s">
        <v>13977</v>
      </c>
      <c r="H617" s="15">
        <v>2.0</v>
      </c>
      <c r="I617" s="15" t="s">
        <v>1493</v>
      </c>
      <c r="J617" s="15" t="s">
        <v>15735</v>
      </c>
      <c r="K617" s="15" t="s">
        <v>15736</v>
      </c>
      <c r="L617" s="15" t="s">
        <v>13980</v>
      </c>
      <c r="M617" s="15">
        <v>8.0</v>
      </c>
      <c r="N617" s="15" t="s">
        <v>13973</v>
      </c>
      <c r="O617" s="15">
        <v>2.0</v>
      </c>
      <c r="P617" s="15" t="s">
        <v>13351</v>
      </c>
      <c r="Q617" s="29">
        <f t="array" ref="Q617">SUMPRODUCT(--(IFERROR(XLOOKUP({"P1C2.7.1","P1C2.7.2","P1C2.7.3","P1C4.1.1","P1C4.4.1","P1C4.5.1","P1C4.6.1","P1C4.8.5"}, '2_Capability_Map'!$C$2:$C$200, '2_Capability_Map'!$M$2:$M$200, "Active"), "Active")="Active"))</f>
        <v>8</v>
      </c>
      <c r="R617" s="29" t="str">
        <f t="shared" si="1"/>
        <v>Active</v>
      </c>
    </row>
    <row r="618" ht="79.5" customHeight="1">
      <c r="A618" s="14" t="s">
        <v>15737</v>
      </c>
      <c r="B618" s="14" t="s">
        <v>14904</v>
      </c>
      <c r="C618" s="14" t="s">
        <v>14905</v>
      </c>
      <c r="D618" s="14" t="s">
        <v>15738</v>
      </c>
      <c r="E618" s="14" t="s">
        <v>15739</v>
      </c>
      <c r="F618" s="14" t="s">
        <v>15658</v>
      </c>
      <c r="G618" s="14" t="s">
        <v>13415</v>
      </c>
      <c r="H618" s="14">
        <v>2.0</v>
      </c>
      <c r="I618" s="14" t="s">
        <v>1493</v>
      </c>
      <c r="J618" s="14" t="s">
        <v>15740</v>
      </c>
      <c r="K618" s="14" t="s">
        <v>15741</v>
      </c>
      <c r="L618" s="14" t="s">
        <v>13418</v>
      </c>
      <c r="M618" s="14">
        <v>10.0</v>
      </c>
      <c r="N618" s="14" t="s">
        <v>13419</v>
      </c>
      <c r="O618" s="14">
        <v>3.0</v>
      </c>
      <c r="P618" s="14" t="s">
        <v>13351</v>
      </c>
      <c r="Q618" s="29">
        <f t="array" ref="Q618">SUMPRODUCT(--(IFERROR(XLOOKUP({"P1C1.1.1","P1C1.1.2","P1C1.1.3","P1C1.2.1","P1C1.5.1","P1C4.1.1","P1C4.4.1","P1C4.5.1","P1C4.6.1","P1C4.8.5"}, '2_Capability_Map'!$C$2:$C$200, '2_Capability_Map'!$M$2:$M$200, "Active"), "Active")="Active"))</f>
        <v>10</v>
      </c>
      <c r="R618" s="29" t="str">
        <f t="shared" si="1"/>
        <v>Active</v>
      </c>
    </row>
    <row r="619" ht="79.5" customHeight="1">
      <c r="A619" s="15" t="s">
        <v>15742</v>
      </c>
      <c r="B619" s="15" t="s">
        <v>14904</v>
      </c>
      <c r="C619" s="15" t="s">
        <v>14905</v>
      </c>
      <c r="D619" s="15" t="s">
        <v>15743</v>
      </c>
      <c r="E619" s="15" t="s">
        <v>15744</v>
      </c>
      <c r="F619" s="15" t="s">
        <v>15658</v>
      </c>
      <c r="G619" s="15" t="s">
        <v>15745</v>
      </c>
      <c r="H619" s="15">
        <v>5.0</v>
      </c>
      <c r="I619" s="15" t="s">
        <v>1493</v>
      </c>
      <c r="J619" s="15" t="s">
        <v>15746</v>
      </c>
      <c r="K619" s="15" t="s">
        <v>15747</v>
      </c>
      <c r="L619" s="15" t="s">
        <v>15748</v>
      </c>
      <c r="M619" s="15">
        <v>21.0</v>
      </c>
      <c r="N619" s="15" t="s">
        <v>14256</v>
      </c>
      <c r="O619" s="15">
        <v>5.0</v>
      </c>
      <c r="P619" s="15" t="s">
        <v>13351</v>
      </c>
      <c r="Q619" s="29">
        <f t="array" ref="Q619">SUMPRODUCT(--(IFERROR(XLOOKUP({"P1C1.1.1","P1C1.1.2","P1C1.1.3","P1C1.2.1","P1C1.5.1","P1C2.1.1","P1C2.1.4","P1C2.1.5","P1C2.2.1","P1C2.2.4","P1C2.3.1","P1C2.4.1","P1C2.7.1","P1C2.7.2","P1C2.7.3","P1C2.8.1","P1C4.1.1","P1C4.4.1","P1C4.5.1","P1C4.6.1","P1C4.8.5"}, '2_Capability_Map'!$C$2:$C$200, '2_Capability_Map'!$M$2:$M$200, "Active"), "Active")="Active"))</f>
        <v>21</v>
      </c>
      <c r="R619" s="29" t="str">
        <f t="shared" si="1"/>
        <v>Active</v>
      </c>
    </row>
    <row r="620" ht="79.5" customHeight="1">
      <c r="A620" s="14" t="s">
        <v>15749</v>
      </c>
      <c r="B620" s="14" t="s">
        <v>14904</v>
      </c>
      <c r="C620" s="14" t="s">
        <v>14905</v>
      </c>
      <c r="D620" s="14" t="s">
        <v>15743</v>
      </c>
      <c r="E620" s="14" t="s">
        <v>15744</v>
      </c>
      <c r="F620" s="14" t="s">
        <v>15658</v>
      </c>
      <c r="G620" s="14" t="s">
        <v>13361</v>
      </c>
      <c r="H620" s="14">
        <v>2.0</v>
      </c>
      <c r="I620" s="14" t="s">
        <v>1493</v>
      </c>
      <c r="J620" s="14" t="s">
        <v>15750</v>
      </c>
      <c r="K620" s="14" t="s">
        <v>15751</v>
      </c>
      <c r="L620" s="14" t="s">
        <v>13364</v>
      </c>
      <c r="M620" s="14">
        <v>8.0</v>
      </c>
      <c r="N620" s="14" t="s">
        <v>13365</v>
      </c>
      <c r="O620" s="14">
        <v>3.0</v>
      </c>
      <c r="P620" s="14" t="s">
        <v>13351</v>
      </c>
      <c r="Q620" s="29">
        <f t="array" ref="Q620">SUMPRODUCT(--(IFERROR(XLOOKUP({"P1C1.1.1","P1C1.1.2","P1C1.1.3","P1C1.2.1","P1C1.5.1","P1C2.7.1","P1C2.7.2","P1C2.7.3"}, '2_Capability_Map'!$C$2:$C$200, '2_Capability_Map'!$M$2:$M$200, "Active"), "Active")="Active"))</f>
        <v>8</v>
      </c>
      <c r="R620" s="29" t="str">
        <f t="shared" si="1"/>
        <v>Active</v>
      </c>
    </row>
    <row r="621" ht="79.5" customHeight="1">
      <c r="A621" s="15" t="s">
        <v>15752</v>
      </c>
      <c r="B621" s="15" t="s">
        <v>14904</v>
      </c>
      <c r="C621" s="15" t="s">
        <v>14905</v>
      </c>
      <c r="D621" s="15" t="s">
        <v>15743</v>
      </c>
      <c r="E621" s="15" t="s">
        <v>15744</v>
      </c>
      <c r="F621" s="15" t="s">
        <v>15658</v>
      </c>
      <c r="G621" s="15" t="s">
        <v>13376</v>
      </c>
      <c r="H621" s="15">
        <v>3.0</v>
      </c>
      <c r="I621" s="15" t="s">
        <v>1493</v>
      </c>
      <c r="J621" s="15" t="s">
        <v>15753</v>
      </c>
      <c r="K621" s="15" t="s">
        <v>15754</v>
      </c>
      <c r="L621" s="15" t="s">
        <v>13379</v>
      </c>
      <c r="M621" s="15">
        <v>12.0</v>
      </c>
      <c r="N621" s="15" t="s">
        <v>13380</v>
      </c>
      <c r="O621" s="15">
        <v>4.0</v>
      </c>
      <c r="P621" s="15" t="s">
        <v>13351</v>
      </c>
      <c r="Q621" s="29">
        <f t="array" ref="Q621">SUMPRODUCT(--(IFERROR(XLOOKUP({"P1C1.1.1","P1C1.1.2","P1C1.1.3","P1C1.2.1","P1C1.5.1","P1C2.1.1","P1C2.1.4","P1C2.1.5","P1C2.7.1","P1C2.7.2","P1C2.7.3","P1C2.8.1"}, '2_Capability_Map'!$C$2:$C$200, '2_Capability_Map'!$M$2:$M$200, "Active"), "Active")="Active"))</f>
        <v>12</v>
      </c>
      <c r="R621" s="29" t="str">
        <f t="shared" si="1"/>
        <v>Active</v>
      </c>
    </row>
    <row r="622" ht="79.5" customHeight="1">
      <c r="A622" s="14" t="s">
        <v>15755</v>
      </c>
      <c r="B622" s="14" t="s">
        <v>14904</v>
      </c>
      <c r="C622" s="14" t="s">
        <v>14905</v>
      </c>
      <c r="D622" s="14" t="s">
        <v>15743</v>
      </c>
      <c r="E622" s="14" t="s">
        <v>15744</v>
      </c>
      <c r="F622" s="14" t="s">
        <v>15658</v>
      </c>
      <c r="G622" s="14" t="s">
        <v>13415</v>
      </c>
      <c r="H622" s="14">
        <v>2.0</v>
      </c>
      <c r="I622" s="14" t="s">
        <v>1493</v>
      </c>
      <c r="J622" s="14" t="s">
        <v>15756</v>
      </c>
      <c r="K622" s="14" t="s">
        <v>15757</v>
      </c>
      <c r="L622" s="14" t="s">
        <v>13418</v>
      </c>
      <c r="M622" s="14">
        <v>10.0</v>
      </c>
      <c r="N622" s="14" t="s">
        <v>13419</v>
      </c>
      <c r="O622" s="14">
        <v>3.0</v>
      </c>
      <c r="P622" s="14" t="s">
        <v>13351</v>
      </c>
      <c r="Q622" s="29">
        <f t="array" ref="Q622">SUMPRODUCT(--(IFERROR(XLOOKUP({"P1C1.1.1","P1C1.1.2","P1C1.1.3","P1C1.2.1","P1C1.5.1","P1C4.1.1","P1C4.4.1","P1C4.5.1","P1C4.6.1","P1C4.8.5"}, '2_Capability_Map'!$C$2:$C$200, '2_Capability_Map'!$M$2:$M$200, "Active"), "Active")="Active"))</f>
        <v>10</v>
      </c>
      <c r="R622" s="29" t="str">
        <f t="shared" si="1"/>
        <v>Active</v>
      </c>
    </row>
    <row r="623" ht="79.5" customHeight="1">
      <c r="A623" s="15" t="s">
        <v>15758</v>
      </c>
      <c r="B623" s="15" t="s">
        <v>14904</v>
      </c>
      <c r="C623" s="15" t="s">
        <v>14905</v>
      </c>
      <c r="D623" s="15" t="s">
        <v>15743</v>
      </c>
      <c r="E623" s="15" t="s">
        <v>15744</v>
      </c>
      <c r="F623" s="15" t="s">
        <v>15658</v>
      </c>
      <c r="G623" s="15" t="s">
        <v>15759</v>
      </c>
      <c r="H623" s="15">
        <v>3.0</v>
      </c>
      <c r="I623" s="15" t="s">
        <v>1493</v>
      </c>
      <c r="J623" s="15" t="s">
        <v>15760</v>
      </c>
      <c r="K623" s="15" t="s">
        <v>15761</v>
      </c>
      <c r="L623" s="15" t="s">
        <v>15762</v>
      </c>
      <c r="M623" s="15">
        <v>13.0</v>
      </c>
      <c r="N623" s="15" t="s">
        <v>13357</v>
      </c>
      <c r="O623" s="15">
        <v>3.0</v>
      </c>
      <c r="P623" s="15" t="s">
        <v>13351</v>
      </c>
      <c r="Q623" s="29">
        <f t="array" ref="Q623">SUMPRODUCT(--(IFERROR(XLOOKUP({"P1C1.1.1","P1C1.1.2","P1C1.1.3","P1C1.2.1","P1C1.5.1","P1C2.1.1","P1C2.1.4","P1C2.1.5","P1C2.8.1","P1C3.1.1","P1C3.2.4","P1C3.3.1","P1C3.4.1"}, '2_Capability_Map'!$C$2:$C$200, '2_Capability_Map'!$M$2:$M$200, "Active"), "Active")="Active"))</f>
        <v>13</v>
      </c>
      <c r="R623" s="29" t="str">
        <f t="shared" si="1"/>
        <v>Active</v>
      </c>
    </row>
    <row r="624" ht="79.5" customHeight="1">
      <c r="A624" s="14" t="s">
        <v>15763</v>
      </c>
      <c r="B624" s="14" t="s">
        <v>14904</v>
      </c>
      <c r="C624" s="14" t="s">
        <v>14905</v>
      </c>
      <c r="D624" s="14" t="s">
        <v>15743</v>
      </c>
      <c r="E624" s="14" t="s">
        <v>15744</v>
      </c>
      <c r="F624" s="14" t="s">
        <v>15658</v>
      </c>
      <c r="G624" s="14" t="s">
        <v>13353</v>
      </c>
      <c r="H624" s="14">
        <v>2.0</v>
      </c>
      <c r="I624" s="14" t="s">
        <v>1493</v>
      </c>
      <c r="J624" s="14" t="s">
        <v>15764</v>
      </c>
      <c r="K624" s="14" t="s">
        <v>15765</v>
      </c>
      <c r="L624" s="14" t="s">
        <v>13356</v>
      </c>
      <c r="M624" s="14">
        <v>9.0</v>
      </c>
      <c r="N624" s="14" t="s">
        <v>13357</v>
      </c>
      <c r="O624" s="14">
        <v>3.0</v>
      </c>
      <c r="P624" s="14" t="s">
        <v>13351</v>
      </c>
      <c r="Q624" s="29">
        <f t="array" ref="Q624">SUMPRODUCT(--(IFERROR(XLOOKUP({"P1C1.1.1","P1C1.1.2","P1C1.1.3","P1C1.2.1","P1C1.5.1","P1C2.1.1","P1C2.1.4","P1C2.1.5","P1C2.8.1"}, '2_Capability_Map'!$C$2:$C$200, '2_Capability_Map'!$M$2:$M$200, "Active"), "Active")="Active"))</f>
        <v>9</v>
      </c>
      <c r="R624" s="29" t="str">
        <f t="shared" si="1"/>
        <v>Active</v>
      </c>
    </row>
    <row r="625" ht="79.5" customHeight="1">
      <c r="A625" s="15" t="s">
        <v>15766</v>
      </c>
      <c r="B625" s="15" t="s">
        <v>14904</v>
      </c>
      <c r="C625" s="15" t="s">
        <v>14905</v>
      </c>
      <c r="D625" s="15" t="s">
        <v>15743</v>
      </c>
      <c r="E625" s="15" t="s">
        <v>15744</v>
      </c>
      <c r="F625" s="15" t="s">
        <v>15658</v>
      </c>
      <c r="G625" s="15" t="s">
        <v>13476</v>
      </c>
      <c r="H625" s="15">
        <v>2.0</v>
      </c>
      <c r="I625" s="15" t="s">
        <v>1493</v>
      </c>
      <c r="J625" s="15" t="s">
        <v>15767</v>
      </c>
      <c r="K625" s="15" t="s">
        <v>15768</v>
      </c>
      <c r="L625" s="15" t="s">
        <v>13479</v>
      </c>
      <c r="M625" s="15">
        <v>9.0</v>
      </c>
      <c r="N625" s="15" t="s">
        <v>13350</v>
      </c>
      <c r="O625" s="15">
        <v>2.0</v>
      </c>
      <c r="P625" s="15" t="s">
        <v>13351</v>
      </c>
      <c r="Q625" s="29">
        <f t="array" ref="Q625">SUMPRODUCT(--(IFERROR(XLOOKUP({"P1C1.1.1","P1C1.1.2","P1C1.1.3","P1C1.2.1","P1C1.5.1","P1C3.1.1","P1C3.2.4","P1C3.3.1","P1C3.4.1"}, '2_Capability_Map'!$C$2:$C$200, '2_Capability_Map'!$M$2:$M$200, "Active"), "Active")="Active"))</f>
        <v>9</v>
      </c>
      <c r="R625" s="29" t="str">
        <f t="shared" si="1"/>
        <v>Active</v>
      </c>
    </row>
    <row r="626" ht="79.5" customHeight="1">
      <c r="A626" s="14" t="s">
        <v>15769</v>
      </c>
      <c r="B626" s="14" t="s">
        <v>14904</v>
      </c>
      <c r="C626" s="14" t="s">
        <v>14905</v>
      </c>
      <c r="D626" s="14" t="s">
        <v>15743</v>
      </c>
      <c r="E626" s="14" t="s">
        <v>15744</v>
      </c>
      <c r="F626" s="14" t="s">
        <v>15658</v>
      </c>
      <c r="G626" s="14" t="s">
        <v>13476</v>
      </c>
      <c r="H626" s="14">
        <v>2.0</v>
      </c>
      <c r="I626" s="14" t="s">
        <v>1493</v>
      </c>
      <c r="J626" s="14" t="s">
        <v>15770</v>
      </c>
      <c r="K626" s="14" t="s">
        <v>15771</v>
      </c>
      <c r="L626" s="14" t="s">
        <v>13479</v>
      </c>
      <c r="M626" s="14">
        <v>9.0</v>
      </c>
      <c r="N626" s="14" t="s">
        <v>13350</v>
      </c>
      <c r="O626" s="14">
        <v>2.0</v>
      </c>
      <c r="P626" s="14" t="s">
        <v>13351</v>
      </c>
      <c r="Q626" s="29">
        <f t="array" ref="Q626">SUMPRODUCT(--(IFERROR(XLOOKUP({"P1C1.1.1","P1C1.1.2","P1C1.1.3","P1C1.2.1","P1C1.5.1","P1C3.1.1","P1C3.2.4","P1C3.3.1","P1C3.4.1"}, '2_Capability_Map'!$C$2:$C$200, '2_Capability_Map'!$M$2:$M$200, "Active"), "Active")="Active"))</f>
        <v>9</v>
      </c>
      <c r="R626" s="29" t="str">
        <f t="shared" si="1"/>
        <v>Active</v>
      </c>
    </row>
    <row r="627" ht="79.5" customHeight="1">
      <c r="A627" s="15" t="s">
        <v>15772</v>
      </c>
      <c r="B627" s="15" t="s">
        <v>14904</v>
      </c>
      <c r="C627" s="15" t="s">
        <v>14905</v>
      </c>
      <c r="D627" s="15" t="s">
        <v>15773</v>
      </c>
      <c r="E627" s="15" t="s">
        <v>15774</v>
      </c>
      <c r="F627" s="15" t="s">
        <v>15658</v>
      </c>
      <c r="G627" s="15" t="s">
        <v>13899</v>
      </c>
      <c r="H627" s="15">
        <v>2.0</v>
      </c>
      <c r="I627" s="15" t="s">
        <v>1493</v>
      </c>
      <c r="J627" s="15" t="s">
        <v>15775</v>
      </c>
      <c r="K627" s="15" t="s">
        <v>15776</v>
      </c>
      <c r="L627" s="15" t="s">
        <v>13902</v>
      </c>
      <c r="M627" s="15">
        <v>8.0</v>
      </c>
      <c r="N627" s="15" t="s">
        <v>13772</v>
      </c>
      <c r="O627" s="15">
        <v>1.0</v>
      </c>
      <c r="P627" s="15" t="s">
        <v>13351</v>
      </c>
      <c r="Q627" s="29">
        <f t="array" ref="Q627">SUMPRODUCT(--(IFERROR(XLOOKUP({"P1C1.6.1","P1C1.6.2","P1C1.6.5","P1C4.1.1","P1C4.4.1","P1C4.5.1","P1C4.6.1","P1C4.8.5"}, '2_Capability_Map'!$C$2:$C$200, '2_Capability_Map'!$M$2:$M$200, "Active"), "Active")="Active"))</f>
        <v>8</v>
      </c>
      <c r="R627" s="29" t="str">
        <f t="shared" si="1"/>
        <v>Active</v>
      </c>
    </row>
    <row r="628" ht="79.5" customHeight="1">
      <c r="A628" s="14" t="s">
        <v>15777</v>
      </c>
      <c r="B628" s="14" t="s">
        <v>14904</v>
      </c>
      <c r="C628" s="14" t="s">
        <v>14905</v>
      </c>
      <c r="D628" s="14" t="s">
        <v>15778</v>
      </c>
      <c r="E628" s="14" t="s">
        <v>15779</v>
      </c>
      <c r="F628" s="14" t="s">
        <v>15658</v>
      </c>
      <c r="G628" s="14" t="s">
        <v>13484</v>
      </c>
      <c r="H628" s="14">
        <v>3.0</v>
      </c>
      <c r="I628" s="14" t="s">
        <v>1493</v>
      </c>
      <c r="J628" s="14" t="s">
        <v>15780</v>
      </c>
      <c r="K628" s="14" t="s">
        <v>15781</v>
      </c>
      <c r="L628" s="14" t="s">
        <v>13487</v>
      </c>
      <c r="M628" s="14">
        <v>13.0</v>
      </c>
      <c r="N628" s="14" t="s">
        <v>13365</v>
      </c>
      <c r="O628" s="14">
        <v>3.0</v>
      </c>
      <c r="P628" s="14" t="s">
        <v>13351</v>
      </c>
      <c r="Q628" s="29">
        <f t="array" ref="Q628">SUMPRODUCT(--(IFERROR(XLOOKUP({"P1C1.1.1","P1C1.1.2","P1C1.1.3","P1C1.2.1","P1C1.5.1","P1C2.5.1","P1C2.5.2","P1C2.5.3","P1C2.5.4","P1C2.5.5","P1C2.7.1","P1C2.7.2","P1C2.7.3"}, '2_Capability_Map'!$C$2:$C$200, '2_Capability_Map'!$M$2:$M$200, "Active"), "Active")="Active"))</f>
        <v>13</v>
      </c>
      <c r="R628" s="29" t="str">
        <f t="shared" si="1"/>
        <v>Active</v>
      </c>
    </row>
    <row r="629" ht="79.5" customHeight="1">
      <c r="A629" s="15" t="s">
        <v>15782</v>
      </c>
      <c r="B629" s="15" t="s">
        <v>14904</v>
      </c>
      <c r="C629" s="15" t="s">
        <v>14905</v>
      </c>
      <c r="D629" s="15" t="s">
        <v>15778</v>
      </c>
      <c r="E629" s="15" t="s">
        <v>15779</v>
      </c>
      <c r="F629" s="15" t="s">
        <v>15658</v>
      </c>
      <c r="G629" s="15" t="s">
        <v>13361</v>
      </c>
      <c r="H629" s="15">
        <v>2.0</v>
      </c>
      <c r="I629" s="15" t="s">
        <v>1493</v>
      </c>
      <c r="J629" s="15" t="s">
        <v>15783</v>
      </c>
      <c r="K629" s="15" t="s">
        <v>15784</v>
      </c>
      <c r="L629" s="15" t="s">
        <v>13364</v>
      </c>
      <c r="M629" s="15">
        <v>8.0</v>
      </c>
      <c r="N629" s="15" t="s">
        <v>13365</v>
      </c>
      <c r="O629" s="15">
        <v>3.0</v>
      </c>
      <c r="P629" s="15" t="s">
        <v>13351</v>
      </c>
      <c r="Q629" s="29">
        <f t="array" ref="Q629">SUMPRODUCT(--(IFERROR(XLOOKUP({"P1C1.1.1","P1C1.1.2","P1C1.1.3","P1C1.2.1","P1C1.5.1","P1C2.7.1","P1C2.7.2","P1C2.7.3"}, '2_Capability_Map'!$C$2:$C$200, '2_Capability_Map'!$M$2:$M$200, "Active"), "Active")="Active"))</f>
        <v>8</v>
      </c>
      <c r="R629" s="29" t="str">
        <f t="shared" si="1"/>
        <v>Active</v>
      </c>
    </row>
    <row r="630" ht="79.5" customHeight="1">
      <c r="A630" s="14" t="s">
        <v>15785</v>
      </c>
      <c r="B630" s="14" t="s">
        <v>14904</v>
      </c>
      <c r="C630" s="14" t="s">
        <v>14905</v>
      </c>
      <c r="D630" s="14" t="s">
        <v>15786</v>
      </c>
      <c r="E630" s="14" t="s">
        <v>15787</v>
      </c>
      <c r="F630" s="14" t="s">
        <v>645</v>
      </c>
      <c r="G630" s="14" t="s">
        <v>13523</v>
      </c>
      <c r="H630" s="14">
        <v>2.0</v>
      </c>
      <c r="I630" s="14" t="s">
        <v>1493</v>
      </c>
      <c r="J630" s="14" t="s">
        <v>15788</v>
      </c>
      <c r="K630" s="14" t="s">
        <v>15789</v>
      </c>
      <c r="L630" s="14" t="s">
        <v>13525</v>
      </c>
      <c r="M630" s="14">
        <v>7.0</v>
      </c>
      <c r="N630" s="14" t="s">
        <v>13526</v>
      </c>
      <c r="O630" s="14">
        <v>2.0</v>
      </c>
      <c r="P630" s="14" t="s">
        <v>13351</v>
      </c>
      <c r="Q630" s="29">
        <f t="array" ref="Q630">SUMPRODUCT(--(IFERROR(XLOOKUP({"P1C2.1.1","P1C2.1.4","P1C2.1.5","P1C2.7.1","P1C2.7.2","P1C2.7.3","P1C2.8.1"}, '2_Capability_Map'!$C$2:$C$200, '2_Capability_Map'!$M$2:$M$200, "Active"), "Active")="Active"))</f>
        <v>7</v>
      </c>
      <c r="R630" s="29" t="str">
        <f t="shared" si="1"/>
        <v>Active</v>
      </c>
    </row>
    <row r="631" ht="79.5" customHeight="1">
      <c r="A631" s="15" t="s">
        <v>15790</v>
      </c>
      <c r="B631" s="15" t="s">
        <v>14904</v>
      </c>
      <c r="C631" s="15" t="s">
        <v>14905</v>
      </c>
      <c r="D631" s="15" t="s">
        <v>15786</v>
      </c>
      <c r="E631" s="15" t="s">
        <v>15787</v>
      </c>
      <c r="F631" s="15" t="s">
        <v>645</v>
      </c>
      <c r="G631" s="15" t="s">
        <v>13494</v>
      </c>
      <c r="H631" s="15">
        <v>3.0</v>
      </c>
      <c r="I631" s="15" t="s">
        <v>1493</v>
      </c>
      <c r="J631" s="15" t="s">
        <v>15791</v>
      </c>
      <c r="K631" s="15" t="s">
        <v>15792</v>
      </c>
      <c r="L631" s="15" t="s">
        <v>13497</v>
      </c>
      <c r="M631" s="15">
        <v>12.0</v>
      </c>
      <c r="N631" s="15" t="s">
        <v>13380</v>
      </c>
      <c r="O631" s="15">
        <v>4.0</v>
      </c>
      <c r="P631" s="15" t="s">
        <v>13351</v>
      </c>
      <c r="Q631" s="29">
        <f t="array" ref="Q631">SUMPRODUCT(--(IFERROR(XLOOKUP({"P1C2.1.1","P1C2.1.4","P1C2.1.5","P1C2.5.1","P1C2.5.2","P1C2.5.3","P1C2.5.4","P1C2.5.5","P1C2.7.1","P1C2.7.2","P1C2.7.3","P1C2.8.1"}, '2_Capability_Map'!$C$2:$C$200, '2_Capability_Map'!$M$2:$M$200, "Active"), "Active")="Active"))</f>
        <v>12</v>
      </c>
      <c r="R631" s="29" t="str">
        <f t="shared" si="1"/>
        <v>Active</v>
      </c>
    </row>
    <row r="632" ht="79.5" customHeight="1">
      <c r="A632" s="14" t="s">
        <v>15793</v>
      </c>
      <c r="B632" s="14" t="s">
        <v>14904</v>
      </c>
      <c r="C632" s="14" t="s">
        <v>14905</v>
      </c>
      <c r="D632" s="14" t="s">
        <v>15794</v>
      </c>
      <c r="E632" s="14" t="s">
        <v>15795</v>
      </c>
      <c r="F632" s="14" t="s">
        <v>645</v>
      </c>
      <c r="G632" s="14" t="s">
        <v>13523</v>
      </c>
      <c r="H632" s="14">
        <v>2.0</v>
      </c>
      <c r="I632" s="14" t="s">
        <v>1493</v>
      </c>
      <c r="J632" s="14" t="s">
        <v>15796</v>
      </c>
      <c r="K632" s="14" t="s">
        <v>15797</v>
      </c>
      <c r="L632" s="14" t="s">
        <v>13525</v>
      </c>
      <c r="M632" s="14">
        <v>7.0</v>
      </c>
      <c r="N632" s="14" t="s">
        <v>13526</v>
      </c>
      <c r="O632" s="14">
        <v>2.0</v>
      </c>
      <c r="P632" s="14" t="s">
        <v>13351</v>
      </c>
      <c r="Q632" s="29">
        <f t="array" ref="Q632">SUMPRODUCT(--(IFERROR(XLOOKUP({"P1C2.1.1","P1C2.1.4","P1C2.1.5","P1C2.7.1","P1C2.7.2","P1C2.7.3","P1C2.8.1"}, '2_Capability_Map'!$C$2:$C$200, '2_Capability_Map'!$M$2:$M$200, "Active"), "Active")="Active"))</f>
        <v>7</v>
      </c>
      <c r="R632" s="29" t="str">
        <f t="shared" si="1"/>
        <v>Active</v>
      </c>
    </row>
    <row r="633" ht="79.5" customHeight="1">
      <c r="A633" s="15" t="s">
        <v>15798</v>
      </c>
      <c r="B633" s="15" t="s">
        <v>14904</v>
      </c>
      <c r="C633" s="15" t="s">
        <v>14905</v>
      </c>
      <c r="D633" s="15" t="s">
        <v>15794</v>
      </c>
      <c r="E633" s="15" t="s">
        <v>15795</v>
      </c>
      <c r="F633" s="15" t="s">
        <v>645</v>
      </c>
      <c r="G633" s="15" t="s">
        <v>13523</v>
      </c>
      <c r="H633" s="15">
        <v>2.0</v>
      </c>
      <c r="I633" s="15" t="s">
        <v>1493</v>
      </c>
      <c r="J633" s="15" t="s">
        <v>15799</v>
      </c>
      <c r="K633" s="15" t="s">
        <v>15800</v>
      </c>
      <c r="L633" s="15" t="s">
        <v>13525</v>
      </c>
      <c r="M633" s="15">
        <v>7.0</v>
      </c>
      <c r="N633" s="15" t="s">
        <v>13526</v>
      </c>
      <c r="O633" s="15">
        <v>2.0</v>
      </c>
      <c r="P633" s="15" t="s">
        <v>13351</v>
      </c>
      <c r="Q633" s="29">
        <f t="array" ref="Q633">SUMPRODUCT(--(IFERROR(XLOOKUP({"P1C2.1.1","P1C2.1.4","P1C2.1.5","P1C2.7.1","P1C2.7.2","P1C2.7.3","P1C2.8.1"}, '2_Capability_Map'!$C$2:$C$200, '2_Capability_Map'!$M$2:$M$200, "Active"), "Active")="Active"))</f>
        <v>7</v>
      </c>
      <c r="R633" s="29" t="str">
        <f t="shared" si="1"/>
        <v>Active</v>
      </c>
    </row>
    <row r="634" ht="79.5" customHeight="1">
      <c r="A634" s="14" t="s">
        <v>15801</v>
      </c>
      <c r="B634" s="14" t="s">
        <v>14904</v>
      </c>
      <c r="C634" s="14" t="s">
        <v>14905</v>
      </c>
      <c r="D634" s="14" t="s">
        <v>15802</v>
      </c>
      <c r="E634" s="14" t="s">
        <v>15803</v>
      </c>
      <c r="F634" s="14" t="s">
        <v>645</v>
      </c>
      <c r="G634" s="14" t="s">
        <v>13515</v>
      </c>
      <c r="H634" s="14">
        <v>2.0</v>
      </c>
      <c r="I634" s="14" t="s">
        <v>1493</v>
      </c>
      <c r="J634" s="14" t="s">
        <v>15804</v>
      </c>
      <c r="K634" s="14" t="s">
        <v>15805</v>
      </c>
      <c r="L634" s="14" t="s">
        <v>13518</v>
      </c>
      <c r="M634" s="14">
        <v>8.0</v>
      </c>
      <c r="N634" s="14" t="s">
        <v>13365</v>
      </c>
      <c r="O634" s="14">
        <v>3.0</v>
      </c>
      <c r="P634" s="14" t="s">
        <v>13351</v>
      </c>
      <c r="Q634" s="29">
        <f t="array" ref="Q634">SUMPRODUCT(--(IFERROR(XLOOKUP({"P1C2.5.1","P1C2.5.2","P1C2.5.3","P1C2.5.4","P1C2.5.5","P1C2.7.1","P1C2.7.2","P1C2.7.3"}, '2_Capability_Map'!$C$2:$C$200, '2_Capability_Map'!$M$2:$M$200, "Active"), "Active")="Active"))</f>
        <v>8</v>
      </c>
      <c r="R634" s="29" t="str">
        <f t="shared" si="1"/>
        <v>Active</v>
      </c>
    </row>
    <row r="635" ht="79.5" customHeight="1">
      <c r="A635" s="15" t="s">
        <v>15806</v>
      </c>
      <c r="B635" s="15" t="s">
        <v>14904</v>
      </c>
      <c r="C635" s="15" t="s">
        <v>14905</v>
      </c>
      <c r="D635" s="15" t="s">
        <v>15802</v>
      </c>
      <c r="E635" s="15" t="s">
        <v>15803</v>
      </c>
      <c r="F635" s="15" t="s">
        <v>645</v>
      </c>
      <c r="G635" s="15" t="s">
        <v>13523</v>
      </c>
      <c r="H635" s="15">
        <v>2.0</v>
      </c>
      <c r="I635" s="15" t="s">
        <v>1493</v>
      </c>
      <c r="J635" s="15" t="s">
        <v>15807</v>
      </c>
      <c r="K635" s="15" t="s">
        <v>15808</v>
      </c>
      <c r="L635" s="15" t="s">
        <v>13525</v>
      </c>
      <c r="M635" s="15">
        <v>7.0</v>
      </c>
      <c r="N635" s="15" t="s">
        <v>13526</v>
      </c>
      <c r="O635" s="15">
        <v>2.0</v>
      </c>
      <c r="P635" s="15" t="s">
        <v>13351</v>
      </c>
      <c r="Q635" s="29">
        <f t="array" ref="Q635">SUMPRODUCT(--(IFERROR(XLOOKUP({"P1C2.1.1","P1C2.1.4","P1C2.1.5","P1C2.7.1","P1C2.7.2","P1C2.7.3","P1C2.8.1"}, '2_Capability_Map'!$C$2:$C$200, '2_Capability_Map'!$M$2:$M$200, "Active"), "Active")="Active"))</f>
        <v>7</v>
      </c>
      <c r="R635" s="29" t="str">
        <f t="shared" si="1"/>
        <v>Active</v>
      </c>
    </row>
    <row r="636" ht="79.5" customHeight="1">
      <c r="A636" s="14" t="s">
        <v>15809</v>
      </c>
      <c r="B636" s="14" t="s">
        <v>14904</v>
      </c>
      <c r="C636" s="14" t="s">
        <v>14905</v>
      </c>
      <c r="D636" s="14" t="s">
        <v>15802</v>
      </c>
      <c r="E636" s="14" t="s">
        <v>15803</v>
      </c>
      <c r="F636" s="14" t="s">
        <v>645</v>
      </c>
      <c r="G636" s="14" t="s">
        <v>13523</v>
      </c>
      <c r="H636" s="14">
        <v>2.0</v>
      </c>
      <c r="I636" s="14" t="s">
        <v>1493</v>
      </c>
      <c r="J636" s="14" t="s">
        <v>15810</v>
      </c>
      <c r="K636" s="14" t="s">
        <v>15811</v>
      </c>
      <c r="L636" s="14" t="s">
        <v>13525</v>
      </c>
      <c r="M636" s="14">
        <v>7.0</v>
      </c>
      <c r="N636" s="14" t="s">
        <v>13526</v>
      </c>
      <c r="O636" s="14">
        <v>2.0</v>
      </c>
      <c r="P636" s="14" t="s">
        <v>13351</v>
      </c>
      <c r="Q636" s="29">
        <f t="array" ref="Q636">SUMPRODUCT(--(IFERROR(XLOOKUP({"P1C2.1.1","P1C2.1.4","P1C2.1.5","P1C2.7.1","P1C2.7.2","P1C2.7.3","P1C2.8.1"}, '2_Capability_Map'!$C$2:$C$200, '2_Capability_Map'!$M$2:$M$200, "Active"), "Active")="Active"))</f>
        <v>7</v>
      </c>
      <c r="R636" s="29" t="str">
        <f t="shared" si="1"/>
        <v>Active</v>
      </c>
    </row>
    <row r="637" ht="79.5" customHeight="1">
      <c r="A637" s="15" t="s">
        <v>15812</v>
      </c>
      <c r="B637" s="15" t="s">
        <v>14904</v>
      </c>
      <c r="C637" s="15" t="s">
        <v>14905</v>
      </c>
      <c r="D637" s="15" t="s">
        <v>15802</v>
      </c>
      <c r="E637" s="15" t="s">
        <v>15803</v>
      </c>
      <c r="F637" s="15" t="s">
        <v>645</v>
      </c>
      <c r="G637" s="15" t="s">
        <v>13523</v>
      </c>
      <c r="H637" s="15">
        <v>2.0</v>
      </c>
      <c r="I637" s="15" t="s">
        <v>1493</v>
      </c>
      <c r="J637" s="15" t="s">
        <v>15813</v>
      </c>
      <c r="K637" s="15" t="s">
        <v>15814</v>
      </c>
      <c r="L637" s="15" t="s">
        <v>13525</v>
      </c>
      <c r="M637" s="15">
        <v>7.0</v>
      </c>
      <c r="N637" s="15" t="s">
        <v>13526</v>
      </c>
      <c r="O637" s="15">
        <v>2.0</v>
      </c>
      <c r="P637" s="15" t="s">
        <v>13351</v>
      </c>
      <c r="Q637" s="29">
        <f t="array" ref="Q637">SUMPRODUCT(--(IFERROR(XLOOKUP({"P1C2.1.1","P1C2.1.4","P1C2.1.5","P1C2.7.1","P1C2.7.2","P1C2.7.3","P1C2.8.1"}, '2_Capability_Map'!$C$2:$C$200, '2_Capability_Map'!$M$2:$M$200, "Active"), "Active")="Active"))</f>
        <v>7</v>
      </c>
      <c r="R637" s="29" t="str">
        <f t="shared" si="1"/>
        <v>Active</v>
      </c>
    </row>
    <row r="638" ht="79.5" customHeight="1">
      <c r="A638" s="14" t="s">
        <v>15815</v>
      </c>
      <c r="B638" s="14" t="s">
        <v>14904</v>
      </c>
      <c r="C638" s="14" t="s">
        <v>14905</v>
      </c>
      <c r="D638" s="14" t="s">
        <v>15802</v>
      </c>
      <c r="E638" s="14" t="s">
        <v>15803</v>
      </c>
      <c r="F638" s="14" t="s">
        <v>645</v>
      </c>
      <c r="G638" s="14" t="s">
        <v>13523</v>
      </c>
      <c r="H638" s="14">
        <v>2.0</v>
      </c>
      <c r="I638" s="14" t="s">
        <v>1493</v>
      </c>
      <c r="J638" s="14" t="s">
        <v>15816</v>
      </c>
      <c r="K638" s="14" t="s">
        <v>15817</v>
      </c>
      <c r="L638" s="14" t="s">
        <v>13525</v>
      </c>
      <c r="M638" s="14">
        <v>7.0</v>
      </c>
      <c r="N638" s="14" t="s">
        <v>13526</v>
      </c>
      <c r="O638" s="14">
        <v>2.0</v>
      </c>
      <c r="P638" s="14" t="s">
        <v>13351</v>
      </c>
      <c r="Q638" s="29">
        <f t="array" ref="Q638">SUMPRODUCT(--(IFERROR(XLOOKUP({"P1C2.1.1","P1C2.1.4","P1C2.1.5","P1C2.7.1","P1C2.7.2","P1C2.7.3","P1C2.8.1"}, '2_Capability_Map'!$C$2:$C$200, '2_Capability_Map'!$M$2:$M$200, "Active"), "Active")="Active"))</f>
        <v>7</v>
      </c>
      <c r="R638" s="29" t="str">
        <f t="shared" si="1"/>
        <v>Active</v>
      </c>
    </row>
    <row r="639" ht="79.5" customHeight="1">
      <c r="A639" s="15" t="s">
        <v>15818</v>
      </c>
      <c r="B639" s="15" t="s">
        <v>14904</v>
      </c>
      <c r="C639" s="15" t="s">
        <v>14905</v>
      </c>
      <c r="D639" s="15" t="s">
        <v>15802</v>
      </c>
      <c r="E639" s="15" t="s">
        <v>15803</v>
      </c>
      <c r="F639" s="15" t="s">
        <v>645</v>
      </c>
      <c r="G639" s="15" t="s">
        <v>13655</v>
      </c>
      <c r="H639" s="15">
        <v>2.0</v>
      </c>
      <c r="I639" s="15" t="s">
        <v>1493</v>
      </c>
      <c r="J639" s="15" t="s">
        <v>15819</v>
      </c>
      <c r="K639" s="15" t="s">
        <v>15820</v>
      </c>
      <c r="L639" s="15" t="s">
        <v>13658</v>
      </c>
      <c r="M639" s="15">
        <v>9.0</v>
      </c>
      <c r="N639" s="15" t="s">
        <v>13659</v>
      </c>
      <c r="O639" s="15">
        <v>2.0</v>
      </c>
      <c r="P639" s="15" t="s">
        <v>13351</v>
      </c>
      <c r="Q639" s="29">
        <f t="array" ref="Q639">SUMPRODUCT(--(IFERROR(XLOOKUP({"P1C2.1.1","P1C2.1.4","P1C2.1.5","P1C2.8.1","P1C4.1.1","P1C4.4.1","P1C4.5.1","P1C4.6.1","P1C4.8.5"}, '2_Capability_Map'!$C$2:$C$200, '2_Capability_Map'!$M$2:$M$200, "Active"), "Active")="Active"))</f>
        <v>9</v>
      </c>
      <c r="R639" s="29" t="str">
        <f t="shared" si="1"/>
        <v>Active</v>
      </c>
    </row>
    <row r="640" ht="79.5" customHeight="1">
      <c r="A640" s="14" t="s">
        <v>15821</v>
      </c>
      <c r="B640" s="14" t="s">
        <v>14904</v>
      </c>
      <c r="C640" s="14" t="s">
        <v>14905</v>
      </c>
      <c r="D640" s="14" t="s">
        <v>15802</v>
      </c>
      <c r="E640" s="14" t="s">
        <v>15803</v>
      </c>
      <c r="F640" s="14" t="s">
        <v>645</v>
      </c>
      <c r="G640" s="14" t="s">
        <v>13523</v>
      </c>
      <c r="H640" s="14">
        <v>2.0</v>
      </c>
      <c r="I640" s="14" t="s">
        <v>1493</v>
      </c>
      <c r="J640" s="14" t="s">
        <v>15822</v>
      </c>
      <c r="K640" s="14" t="s">
        <v>15823</v>
      </c>
      <c r="L640" s="14" t="s">
        <v>13525</v>
      </c>
      <c r="M640" s="14">
        <v>7.0</v>
      </c>
      <c r="N640" s="14" t="s">
        <v>13526</v>
      </c>
      <c r="O640" s="14">
        <v>2.0</v>
      </c>
      <c r="P640" s="14" t="s">
        <v>13351</v>
      </c>
      <c r="Q640" s="29">
        <f t="array" ref="Q640">SUMPRODUCT(--(IFERROR(XLOOKUP({"P1C2.1.1","P1C2.1.4","P1C2.1.5","P1C2.7.1","P1C2.7.2","P1C2.7.3","P1C2.8.1"}, '2_Capability_Map'!$C$2:$C$200, '2_Capability_Map'!$M$2:$M$200, "Active"), "Active")="Active"))</f>
        <v>7</v>
      </c>
      <c r="R640" s="29" t="str">
        <f t="shared" si="1"/>
        <v>Active</v>
      </c>
    </row>
    <row r="641" ht="79.5" customHeight="1">
      <c r="A641" s="15" t="s">
        <v>15824</v>
      </c>
      <c r="B641" s="15" t="s">
        <v>14904</v>
      </c>
      <c r="C641" s="15" t="s">
        <v>14905</v>
      </c>
      <c r="D641" s="15" t="s">
        <v>15802</v>
      </c>
      <c r="E641" s="15" t="s">
        <v>15803</v>
      </c>
      <c r="F641" s="15" t="s">
        <v>645</v>
      </c>
      <c r="G641" s="15" t="s">
        <v>13655</v>
      </c>
      <c r="H641" s="15">
        <v>2.0</v>
      </c>
      <c r="I641" s="15" t="s">
        <v>1493</v>
      </c>
      <c r="J641" s="15" t="s">
        <v>15825</v>
      </c>
      <c r="K641" s="15" t="s">
        <v>15826</v>
      </c>
      <c r="L641" s="15" t="s">
        <v>13658</v>
      </c>
      <c r="M641" s="15">
        <v>9.0</v>
      </c>
      <c r="N641" s="15" t="s">
        <v>13659</v>
      </c>
      <c r="O641" s="15">
        <v>2.0</v>
      </c>
      <c r="P641" s="15" t="s">
        <v>13351</v>
      </c>
      <c r="Q641" s="29">
        <f t="array" ref="Q641">SUMPRODUCT(--(IFERROR(XLOOKUP({"P1C2.1.1","P1C2.1.4","P1C2.1.5","P1C2.8.1","P1C4.1.1","P1C4.4.1","P1C4.5.1","P1C4.6.1","P1C4.8.5"}, '2_Capability_Map'!$C$2:$C$200, '2_Capability_Map'!$M$2:$M$200, "Active"), "Active")="Active"))</f>
        <v>9</v>
      </c>
      <c r="R641" s="29" t="str">
        <f t="shared" si="1"/>
        <v>Active</v>
      </c>
    </row>
    <row r="642" ht="79.5" customHeight="1">
      <c r="A642" s="14" t="s">
        <v>15827</v>
      </c>
      <c r="B642" s="14" t="s">
        <v>14904</v>
      </c>
      <c r="C642" s="14" t="s">
        <v>14905</v>
      </c>
      <c r="D642" s="14" t="s">
        <v>15828</v>
      </c>
      <c r="E642" s="14" t="s">
        <v>15829</v>
      </c>
      <c r="F642" s="14" t="s">
        <v>645</v>
      </c>
      <c r="G642" s="14" t="s">
        <v>13515</v>
      </c>
      <c r="H642" s="14">
        <v>2.0</v>
      </c>
      <c r="I642" s="14" t="s">
        <v>1493</v>
      </c>
      <c r="J642" s="14" t="s">
        <v>15830</v>
      </c>
      <c r="K642" s="14" t="s">
        <v>15831</v>
      </c>
      <c r="L642" s="14" t="s">
        <v>13518</v>
      </c>
      <c r="M642" s="14">
        <v>8.0</v>
      </c>
      <c r="N642" s="14" t="s">
        <v>13365</v>
      </c>
      <c r="O642" s="14">
        <v>3.0</v>
      </c>
      <c r="P642" s="14" t="s">
        <v>13351</v>
      </c>
      <c r="Q642" s="29">
        <f t="array" ref="Q642">SUMPRODUCT(--(IFERROR(XLOOKUP({"P1C2.5.1","P1C2.5.2","P1C2.5.3","P1C2.5.4","P1C2.5.5","P1C2.7.1","P1C2.7.2","P1C2.7.3"}, '2_Capability_Map'!$C$2:$C$200, '2_Capability_Map'!$M$2:$M$200, "Active"), "Active")="Active"))</f>
        <v>8</v>
      </c>
      <c r="R642" s="29" t="str">
        <f t="shared" si="1"/>
        <v>Active</v>
      </c>
    </row>
    <row r="643" ht="79.5" customHeight="1">
      <c r="A643" s="15" t="s">
        <v>15832</v>
      </c>
      <c r="B643" s="15" t="s">
        <v>14904</v>
      </c>
      <c r="C643" s="15" t="s">
        <v>14905</v>
      </c>
      <c r="D643" s="15" t="s">
        <v>15828</v>
      </c>
      <c r="E643" s="15" t="s">
        <v>15829</v>
      </c>
      <c r="F643" s="15" t="s">
        <v>645</v>
      </c>
      <c r="G643" s="15" t="s">
        <v>13743</v>
      </c>
      <c r="H643" s="15">
        <v>2.0</v>
      </c>
      <c r="I643" s="15" t="s">
        <v>1493</v>
      </c>
      <c r="J643" s="15" t="s">
        <v>15833</v>
      </c>
      <c r="K643" s="15" t="s">
        <v>15834</v>
      </c>
      <c r="L643" s="15" t="s">
        <v>13746</v>
      </c>
      <c r="M643" s="15">
        <v>6.0</v>
      </c>
      <c r="N643" s="15" t="s">
        <v>13747</v>
      </c>
      <c r="O643" s="15">
        <v>1.0</v>
      </c>
      <c r="P643" s="15" t="s">
        <v>13351</v>
      </c>
      <c r="Q643" s="29">
        <f t="array" ref="Q643">SUMPRODUCT(--(IFERROR(XLOOKUP({"P1C1.6.1","P1C1.6.2","P1C1.6.5","P1C2.7.1","P1C2.7.2","P1C2.7.3"}, '2_Capability_Map'!$C$2:$C$200, '2_Capability_Map'!$M$2:$M$200, "Active"), "Active")="Active"))</f>
        <v>6</v>
      </c>
      <c r="R643" s="29" t="str">
        <f t="shared" si="1"/>
        <v>Active</v>
      </c>
    </row>
    <row r="644" ht="79.5" customHeight="1">
      <c r="A644" s="14" t="s">
        <v>15835</v>
      </c>
      <c r="B644" s="14" t="s">
        <v>14904</v>
      </c>
      <c r="C644" s="14" t="s">
        <v>14905</v>
      </c>
      <c r="D644" s="14" t="s">
        <v>15836</v>
      </c>
      <c r="E644" s="14" t="s">
        <v>15837</v>
      </c>
      <c r="F644" s="14" t="s">
        <v>645</v>
      </c>
      <c r="G644" s="14" t="s">
        <v>13494</v>
      </c>
      <c r="H644" s="14">
        <v>3.0</v>
      </c>
      <c r="I644" s="14" t="s">
        <v>1493</v>
      </c>
      <c r="J644" s="14" t="s">
        <v>15838</v>
      </c>
      <c r="K644" s="14" t="s">
        <v>15839</v>
      </c>
      <c r="L644" s="14" t="s">
        <v>13497</v>
      </c>
      <c r="M644" s="14">
        <v>12.0</v>
      </c>
      <c r="N644" s="14" t="s">
        <v>13380</v>
      </c>
      <c r="O644" s="14">
        <v>4.0</v>
      </c>
      <c r="P644" s="14" t="s">
        <v>13351</v>
      </c>
      <c r="Q644" s="29">
        <f t="array" ref="Q644">SUMPRODUCT(--(IFERROR(XLOOKUP({"P1C2.1.1","P1C2.1.4","P1C2.1.5","P1C2.5.1","P1C2.5.2","P1C2.5.3","P1C2.5.4","P1C2.5.5","P1C2.7.1","P1C2.7.2","P1C2.7.3","P1C2.8.1"}, '2_Capability_Map'!$C$2:$C$200, '2_Capability_Map'!$M$2:$M$200, "Active"), "Active")="Active"))</f>
        <v>12</v>
      </c>
      <c r="R644" s="29" t="str">
        <f t="shared" si="1"/>
        <v>Active</v>
      </c>
    </row>
    <row r="645" ht="79.5" customHeight="1">
      <c r="A645" s="15" t="s">
        <v>15840</v>
      </c>
      <c r="B645" s="15" t="s">
        <v>14904</v>
      </c>
      <c r="C645" s="15" t="s">
        <v>14905</v>
      </c>
      <c r="D645" s="15" t="s">
        <v>15836</v>
      </c>
      <c r="E645" s="15" t="s">
        <v>15837</v>
      </c>
      <c r="F645" s="15" t="s">
        <v>645</v>
      </c>
      <c r="G645" s="15" t="s">
        <v>13523</v>
      </c>
      <c r="H645" s="15">
        <v>2.0</v>
      </c>
      <c r="I645" s="15" t="s">
        <v>1493</v>
      </c>
      <c r="J645" s="15" t="s">
        <v>15841</v>
      </c>
      <c r="K645" s="15" t="s">
        <v>15842</v>
      </c>
      <c r="L645" s="15" t="s">
        <v>13525</v>
      </c>
      <c r="M645" s="15">
        <v>7.0</v>
      </c>
      <c r="N645" s="15" t="s">
        <v>13526</v>
      </c>
      <c r="O645" s="15">
        <v>2.0</v>
      </c>
      <c r="P645" s="15" t="s">
        <v>13351</v>
      </c>
      <c r="Q645" s="29">
        <f t="array" ref="Q645">SUMPRODUCT(--(IFERROR(XLOOKUP({"P1C2.1.1","P1C2.1.4","P1C2.1.5","P1C2.7.1","P1C2.7.2","P1C2.7.3","P1C2.8.1"}, '2_Capability_Map'!$C$2:$C$200, '2_Capability_Map'!$M$2:$M$200, "Active"), "Active")="Active"))</f>
        <v>7</v>
      </c>
      <c r="R645" s="29" t="str">
        <f t="shared" si="1"/>
        <v>Active</v>
      </c>
    </row>
    <row r="646" ht="79.5" customHeight="1">
      <c r="A646" s="14" t="s">
        <v>15843</v>
      </c>
      <c r="B646" s="14" t="s">
        <v>14904</v>
      </c>
      <c r="C646" s="14" t="s">
        <v>14905</v>
      </c>
      <c r="D646" s="14" t="s">
        <v>15836</v>
      </c>
      <c r="E646" s="14" t="s">
        <v>15837</v>
      </c>
      <c r="F646" s="14" t="s">
        <v>645</v>
      </c>
      <c r="G646" s="14" t="s">
        <v>13523</v>
      </c>
      <c r="H646" s="14">
        <v>2.0</v>
      </c>
      <c r="I646" s="14" t="s">
        <v>1493</v>
      </c>
      <c r="J646" s="14" t="s">
        <v>15844</v>
      </c>
      <c r="K646" s="14" t="s">
        <v>15845</v>
      </c>
      <c r="L646" s="14" t="s">
        <v>13525</v>
      </c>
      <c r="M646" s="14">
        <v>7.0</v>
      </c>
      <c r="N646" s="14" t="s">
        <v>13526</v>
      </c>
      <c r="O646" s="14">
        <v>2.0</v>
      </c>
      <c r="P646" s="14" t="s">
        <v>13351</v>
      </c>
      <c r="Q646" s="29">
        <f t="array" ref="Q646">SUMPRODUCT(--(IFERROR(XLOOKUP({"P1C2.1.1","P1C2.1.4","P1C2.1.5","P1C2.7.1","P1C2.7.2","P1C2.7.3","P1C2.8.1"}, '2_Capability_Map'!$C$2:$C$200, '2_Capability_Map'!$M$2:$M$200, "Active"), "Active")="Active"))</f>
        <v>7</v>
      </c>
      <c r="R646" s="29" t="str">
        <f t="shared" si="1"/>
        <v>Active</v>
      </c>
    </row>
    <row r="647" ht="79.5" customHeight="1">
      <c r="A647" s="15" t="s">
        <v>15846</v>
      </c>
      <c r="B647" s="15" t="s">
        <v>14904</v>
      </c>
      <c r="C647" s="15" t="s">
        <v>14905</v>
      </c>
      <c r="D647" s="15" t="s">
        <v>15836</v>
      </c>
      <c r="E647" s="15" t="s">
        <v>15837</v>
      </c>
      <c r="F647" s="15" t="s">
        <v>645</v>
      </c>
      <c r="G647" s="15" t="s">
        <v>13743</v>
      </c>
      <c r="H647" s="15">
        <v>2.0</v>
      </c>
      <c r="I647" s="15" t="s">
        <v>1493</v>
      </c>
      <c r="J647" s="15" t="s">
        <v>15847</v>
      </c>
      <c r="K647" s="15" t="s">
        <v>15848</v>
      </c>
      <c r="L647" s="15" t="s">
        <v>13746</v>
      </c>
      <c r="M647" s="15">
        <v>6.0</v>
      </c>
      <c r="N647" s="15" t="s">
        <v>13747</v>
      </c>
      <c r="O647" s="15">
        <v>1.0</v>
      </c>
      <c r="P647" s="15" t="s">
        <v>13351</v>
      </c>
      <c r="Q647" s="29">
        <f t="array" ref="Q647">SUMPRODUCT(--(IFERROR(XLOOKUP({"P1C1.6.1","P1C1.6.2","P1C1.6.5","P1C2.7.1","P1C2.7.2","P1C2.7.3"}, '2_Capability_Map'!$C$2:$C$200, '2_Capability_Map'!$M$2:$M$200, "Active"), "Active")="Active"))</f>
        <v>6</v>
      </c>
      <c r="R647" s="29" t="str">
        <f t="shared" si="1"/>
        <v>Active</v>
      </c>
    </row>
    <row r="648" ht="79.5" customHeight="1">
      <c r="A648" s="14" t="s">
        <v>15849</v>
      </c>
      <c r="B648" s="14" t="s">
        <v>14904</v>
      </c>
      <c r="C648" s="14" t="s">
        <v>14905</v>
      </c>
      <c r="D648" s="14" t="s">
        <v>15850</v>
      </c>
      <c r="E648" s="14" t="s">
        <v>15851</v>
      </c>
      <c r="F648" s="14" t="s">
        <v>645</v>
      </c>
      <c r="G648" s="14" t="s">
        <v>13523</v>
      </c>
      <c r="H648" s="14">
        <v>2.0</v>
      </c>
      <c r="I648" s="14" t="s">
        <v>1493</v>
      </c>
      <c r="J648" s="14" t="s">
        <v>15852</v>
      </c>
      <c r="K648" s="14" t="s">
        <v>15853</v>
      </c>
      <c r="L648" s="14" t="s">
        <v>13525</v>
      </c>
      <c r="M648" s="14">
        <v>7.0</v>
      </c>
      <c r="N648" s="14" t="s">
        <v>13526</v>
      </c>
      <c r="O648" s="14">
        <v>2.0</v>
      </c>
      <c r="P648" s="14" t="s">
        <v>13351</v>
      </c>
      <c r="Q648" s="29">
        <f t="array" ref="Q648">SUMPRODUCT(--(IFERROR(XLOOKUP({"P1C2.1.1","P1C2.1.4","P1C2.1.5","P1C2.7.1","P1C2.7.2","P1C2.7.3","P1C2.8.1"}, '2_Capability_Map'!$C$2:$C$200, '2_Capability_Map'!$M$2:$M$200, "Active"), "Active")="Active"))</f>
        <v>7</v>
      </c>
      <c r="R648" s="29" t="str">
        <f t="shared" si="1"/>
        <v>Active</v>
      </c>
    </row>
    <row r="649" ht="79.5" customHeight="1">
      <c r="A649" s="15" t="s">
        <v>15854</v>
      </c>
      <c r="B649" s="15" t="s">
        <v>14904</v>
      </c>
      <c r="C649" s="15" t="s">
        <v>14905</v>
      </c>
      <c r="D649" s="15" t="s">
        <v>15850</v>
      </c>
      <c r="E649" s="15" t="s">
        <v>15851</v>
      </c>
      <c r="F649" s="15" t="s">
        <v>645</v>
      </c>
      <c r="G649" s="15" t="s">
        <v>14071</v>
      </c>
      <c r="H649" s="15">
        <v>3.0</v>
      </c>
      <c r="I649" s="15" t="s">
        <v>1493</v>
      </c>
      <c r="J649" s="15" t="s">
        <v>15855</v>
      </c>
      <c r="K649" s="15" t="s">
        <v>15856</v>
      </c>
      <c r="L649" s="15" t="s">
        <v>14074</v>
      </c>
      <c r="M649" s="15">
        <v>12.0</v>
      </c>
      <c r="N649" s="15" t="s">
        <v>14075</v>
      </c>
      <c r="O649" s="15">
        <v>3.0</v>
      </c>
      <c r="P649" s="15" t="s">
        <v>13351</v>
      </c>
      <c r="Q649" s="29">
        <f t="array" ref="Q649">SUMPRODUCT(--(IFERROR(XLOOKUP({"P1C2.1.1","P1C2.1.4","P1C2.1.5","P1C2.7.1","P1C2.7.2","P1C2.7.3","P1C2.8.1","P1C4.1.1","P1C4.4.1","P1C4.5.1","P1C4.6.1","P1C4.8.5"}, '2_Capability_Map'!$C$2:$C$200, '2_Capability_Map'!$M$2:$M$200, "Active"), "Active")="Active"))</f>
        <v>12</v>
      </c>
      <c r="R649" s="29" t="str">
        <f t="shared" si="1"/>
        <v>Active</v>
      </c>
    </row>
    <row r="650" ht="79.5" customHeight="1">
      <c r="A650" s="14" t="s">
        <v>15857</v>
      </c>
      <c r="B650" s="14" t="s">
        <v>14904</v>
      </c>
      <c r="C650" s="14" t="s">
        <v>14905</v>
      </c>
      <c r="D650" s="14" t="s">
        <v>15858</v>
      </c>
      <c r="E650" s="14" t="s">
        <v>15859</v>
      </c>
      <c r="F650" s="14" t="s">
        <v>645</v>
      </c>
      <c r="G650" s="14" t="s">
        <v>13523</v>
      </c>
      <c r="H650" s="14">
        <v>2.0</v>
      </c>
      <c r="I650" s="14" t="s">
        <v>1493</v>
      </c>
      <c r="J650" s="14" t="s">
        <v>15860</v>
      </c>
      <c r="K650" s="14" t="s">
        <v>15861</v>
      </c>
      <c r="L650" s="14" t="s">
        <v>13525</v>
      </c>
      <c r="M650" s="14">
        <v>7.0</v>
      </c>
      <c r="N650" s="14" t="s">
        <v>13526</v>
      </c>
      <c r="O650" s="14">
        <v>2.0</v>
      </c>
      <c r="P650" s="14" t="s">
        <v>13351</v>
      </c>
      <c r="Q650" s="29">
        <f t="array" ref="Q650">SUMPRODUCT(--(IFERROR(XLOOKUP({"P1C2.1.1","P1C2.1.4","P1C2.1.5","P1C2.7.1","P1C2.7.2","P1C2.7.3","P1C2.8.1"}, '2_Capability_Map'!$C$2:$C$200, '2_Capability_Map'!$M$2:$M$200, "Active"), "Active")="Active"))</f>
        <v>7</v>
      </c>
      <c r="R650" s="29" t="str">
        <f t="shared" si="1"/>
        <v>Active</v>
      </c>
    </row>
    <row r="651" ht="79.5" customHeight="1">
      <c r="A651" s="15" t="s">
        <v>15862</v>
      </c>
      <c r="B651" s="15" t="s">
        <v>14904</v>
      </c>
      <c r="C651" s="15" t="s">
        <v>14905</v>
      </c>
      <c r="D651" s="15" t="s">
        <v>15863</v>
      </c>
      <c r="E651" s="15" t="s">
        <v>15864</v>
      </c>
      <c r="F651" s="15" t="s">
        <v>15865</v>
      </c>
      <c r="G651" s="15" t="s">
        <v>13494</v>
      </c>
      <c r="H651" s="15">
        <v>3.0</v>
      </c>
      <c r="I651" s="15" t="s">
        <v>1493</v>
      </c>
      <c r="J651" s="15" t="s">
        <v>15866</v>
      </c>
      <c r="K651" s="15" t="s">
        <v>15867</v>
      </c>
      <c r="L651" s="15" t="s">
        <v>13497</v>
      </c>
      <c r="M651" s="15">
        <v>12.0</v>
      </c>
      <c r="N651" s="15" t="s">
        <v>13380</v>
      </c>
      <c r="O651" s="15">
        <v>4.0</v>
      </c>
      <c r="P651" s="15" t="s">
        <v>13351</v>
      </c>
      <c r="Q651" s="29">
        <f t="array" ref="Q651">SUMPRODUCT(--(IFERROR(XLOOKUP({"P1C2.1.1","P1C2.1.4","P1C2.1.5","P1C2.5.1","P1C2.5.2","P1C2.5.3","P1C2.5.4","P1C2.5.5","P1C2.7.1","P1C2.7.2","P1C2.7.3","P1C2.8.1"}, '2_Capability_Map'!$C$2:$C$200, '2_Capability_Map'!$M$2:$M$200, "Active"), "Active")="Active"))</f>
        <v>12</v>
      </c>
      <c r="R651" s="29" t="str">
        <f t="shared" si="1"/>
        <v>Active</v>
      </c>
    </row>
    <row r="652" ht="79.5" customHeight="1">
      <c r="A652" s="14" t="s">
        <v>15868</v>
      </c>
      <c r="B652" s="14" t="s">
        <v>14904</v>
      </c>
      <c r="C652" s="14" t="s">
        <v>14905</v>
      </c>
      <c r="D652" s="14" t="s">
        <v>15863</v>
      </c>
      <c r="E652" s="14" t="s">
        <v>15864</v>
      </c>
      <c r="F652" s="14" t="s">
        <v>15865</v>
      </c>
      <c r="G652" s="14" t="s">
        <v>13501</v>
      </c>
      <c r="H652" s="14">
        <v>2.0</v>
      </c>
      <c r="I652" s="14" t="s">
        <v>1493</v>
      </c>
      <c r="J652" s="14" t="s">
        <v>15869</v>
      </c>
      <c r="K652" s="14" t="s">
        <v>15870</v>
      </c>
      <c r="L652" s="14" t="s">
        <v>13504</v>
      </c>
      <c r="M652" s="14">
        <v>9.0</v>
      </c>
      <c r="N652" s="14" t="s">
        <v>13380</v>
      </c>
      <c r="O652" s="14">
        <v>4.0</v>
      </c>
      <c r="P652" s="14" t="s">
        <v>13351</v>
      </c>
      <c r="Q652" s="29">
        <f t="array" ref="Q652">SUMPRODUCT(--(IFERROR(XLOOKUP({"P1C2.1.1","P1C2.1.4","P1C2.1.5","P1C2.5.1","P1C2.5.2","P1C2.5.3","P1C2.5.4","P1C2.5.5","P1C2.8.1"}, '2_Capability_Map'!$C$2:$C$200, '2_Capability_Map'!$M$2:$M$200, "Active"), "Active")="Active"))</f>
        <v>9</v>
      </c>
      <c r="R652" s="29" t="str">
        <f t="shared" si="1"/>
        <v>Active</v>
      </c>
    </row>
    <row r="653" ht="79.5" customHeight="1">
      <c r="A653" s="15" t="s">
        <v>15871</v>
      </c>
      <c r="B653" s="15" t="s">
        <v>14904</v>
      </c>
      <c r="C653" s="15" t="s">
        <v>14905</v>
      </c>
      <c r="D653" s="15" t="s">
        <v>15872</v>
      </c>
      <c r="E653" s="15" t="s">
        <v>15873</v>
      </c>
      <c r="F653" s="15" t="s">
        <v>15865</v>
      </c>
      <c r="G653" s="15" t="s">
        <v>13501</v>
      </c>
      <c r="H653" s="15">
        <v>2.0</v>
      </c>
      <c r="I653" s="15" t="s">
        <v>1493</v>
      </c>
      <c r="J653" s="15" t="s">
        <v>15874</v>
      </c>
      <c r="K653" s="15" t="s">
        <v>15875</v>
      </c>
      <c r="L653" s="15" t="s">
        <v>13504</v>
      </c>
      <c r="M653" s="15">
        <v>9.0</v>
      </c>
      <c r="N653" s="15" t="s">
        <v>13380</v>
      </c>
      <c r="O653" s="15">
        <v>4.0</v>
      </c>
      <c r="P653" s="15" t="s">
        <v>13351</v>
      </c>
      <c r="Q653" s="29">
        <f t="array" ref="Q653">SUMPRODUCT(--(IFERROR(XLOOKUP({"P1C2.1.1","P1C2.1.4","P1C2.1.5","P1C2.5.1","P1C2.5.2","P1C2.5.3","P1C2.5.4","P1C2.5.5","P1C2.8.1"}, '2_Capability_Map'!$C$2:$C$200, '2_Capability_Map'!$M$2:$M$200, "Active"), "Active")="Active"))</f>
        <v>9</v>
      </c>
      <c r="R653" s="29" t="str">
        <f t="shared" si="1"/>
        <v>Active</v>
      </c>
    </row>
    <row r="654" ht="79.5" customHeight="1">
      <c r="A654" s="14" t="s">
        <v>15876</v>
      </c>
      <c r="B654" s="14" t="s">
        <v>14904</v>
      </c>
      <c r="C654" s="14" t="s">
        <v>14905</v>
      </c>
      <c r="D654" s="14" t="s">
        <v>15872</v>
      </c>
      <c r="E654" s="14" t="s">
        <v>15873</v>
      </c>
      <c r="F654" s="14" t="s">
        <v>15865</v>
      </c>
      <c r="G654" s="14" t="s">
        <v>13523</v>
      </c>
      <c r="H654" s="14">
        <v>2.0</v>
      </c>
      <c r="I654" s="14" t="s">
        <v>1493</v>
      </c>
      <c r="J654" s="14" t="s">
        <v>15877</v>
      </c>
      <c r="K654" s="14" t="s">
        <v>15878</v>
      </c>
      <c r="L654" s="14" t="s">
        <v>13525</v>
      </c>
      <c r="M654" s="14">
        <v>7.0</v>
      </c>
      <c r="N654" s="14" t="s">
        <v>13526</v>
      </c>
      <c r="O654" s="14">
        <v>2.0</v>
      </c>
      <c r="P654" s="14" t="s">
        <v>13351</v>
      </c>
      <c r="Q654" s="29">
        <f t="array" ref="Q654">SUMPRODUCT(--(IFERROR(XLOOKUP({"P1C2.1.1","P1C2.1.4","P1C2.1.5","P1C2.7.1","P1C2.7.2","P1C2.7.3","P1C2.8.1"}, '2_Capability_Map'!$C$2:$C$200, '2_Capability_Map'!$M$2:$M$200, "Active"), "Active")="Active"))</f>
        <v>7</v>
      </c>
      <c r="R654" s="29" t="str">
        <f t="shared" si="1"/>
        <v>Active</v>
      </c>
    </row>
    <row r="655" ht="79.5" customHeight="1">
      <c r="A655" s="15" t="s">
        <v>15879</v>
      </c>
      <c r="B655" s="15" t="s">
        <v>14904</v>
      </c>
      <c r="C655" s="15" t="s">
        <v>14905</v>
      </c>
      <c r="D655" s="15" t="s">
        <v>15872</v>
      </c>
      <c r="E655" s="15" t="s">
        <v>15873</v>
      </c>
      <c r="F655" s="15" t="s">
        <v>15865</v>
      </c>
      <c r="G655" s="15" t="s">
        <v>13494</v>
      </c>
      <c r="H655" s="15">
        <v>3.0</v>
      </c>
      <c r="I655" s="15" t="s">
        <v>1493</v>
      </c>
      <c r="J655" s="15" t="s">
        <v>15880</v>
      </c>
      <c r="K655" s="15" t="s">
        <v>15881</v>
      </c>
      <c r="L655" s="15" t="s">
        <v>13497</v>
      </c>
      <c r="M655" s="15">
        <v>12.0</v>
      </c>
      <c r="N655" s="15" t="s">
        <v>13380</v>
      </c>
      <c r="O655" s="15">
        <v>4.0</v>
      </c>
      <c r="P655" s="15" t="s">
        <v>13351</v>
      </c>
      <c r="Q655" s="29">
        <f t="array" ref="Q655">SUMPRODUCT(--(IFERROR(XLOOKUP({"P1C2.1.1","P1C2.1.4","P1C2.1.5","P1C2.5.1","P1C2.5.2","P1C2.5.3","P1C2.5.4","P1C2.5.5","P1C2.7.1","P1C2.7.2","P1C2.7.3","P1C2.8.1"}, '2_Capability_Map'!$C$2:$C$200, '2_Capability_Map'!$M$2:$M$200, "Active"), "Active")="Active"))</f>
        <v>12</v>
      </c>
      <c r="R655" s="29" t="str">
        <f t="shared" si="1"/>
        <v>Active</v>
      </c>
    </row>
    <row r="656" ht="79.5" customHeight="1">
      <c r="A656" s="14" t="s">
        <v>15882</v>
      </c>
      <c r="B656" s="14" t="s">
        <v>14904</v>
      </c>
      <c r="C656" s="14" t="s">
        <v>14905</v>
      </c>
      <c r="D656" s="14" t="s">
        <v>15883</v>
      </c>
      <c r="E656" s="14" t="s">
        <v>15884</v>
      </c>
      <c r="F656" s="14" t="s">
        <v>15865</v>
      </c>
      <c r="G656" s="14" t="s">
        <v>13501</v>
      </c>
      <c r="H656" s="14">
        <v>2.0</v>
      </c>
      <c r="I656" s="14" t="s">
        <v>1493</v>
      </c>
      <c r="J656" s="14" t="s">
        <v>15885</v>
      </c>
      <c r="K656" s="14" t="s">
        <v>15886</v>
      </c>
      <c r="L656" s="14" t="s">
        <v>13504</v>
      </c>
      <c r="M656" s="14">
        <v>9.0</v>
      </c>
      <c r="N656" s="14" t="s">
        <v>13380</v>
      </c>
      <c r="O656" s="14">
        <v>4.0</v>
      </c>
      <c r="P656" s="14" t="s">
        <v>13351</v>
      </c>
      <c r="Q656" s="29">
        <f t="array" ref="Q656">SUMPRODUCT(--(IFERROR(XLOOKUP({"P1C2.1.1","P1C2.1.4","P1C2.1.5","P1C2.5.1","P1C2.5.2","P1C2.5.3","P1C2.5.4","P1C2.5.5","P1C2.8.1"}, '2_Capability_Map'!$C$2:$C$200, '2_Capability_Map'!$M$2:$M$200, "Active"), "Active")="Active"))</f>
        <v>9</v>
      </c>
      <c r="R656" s="29" t="str">
        <f t="shared" si="1"/>
        <v>Active</v>
      </c>
    </row>
    <row r="657" ht="79.5" customHeight="1">
      <c r="A657" s="15" t="s">
        <v>15887</v>
      </c>
      <c r="B657" s="15" t="s">
        <v>14904</v>
      </c>
      <c r="C657" s="15" t="s">
        <v>14905</v>
      </c>
      <c r="D657" s="15" t="s">
        <v>15883</v>
      </c>
      <c r="E657" s="15" t="s">
        <v>15884</v>
      </c>
      <c r="F657" s="15" t="s">
        <v>15865</v>
      </c>
      <c r="G657" s="15" t="s">
        <v>13494</v>
      </c>
      <c r="H657" s="15">
        <v>3.0</v>
      </c>
      <c r="I657" s="15" t="s">
        <v>1493</v>
      </c>
      <c r="J657" s="15" t="s">
        <v>15888</v>
      </c>
      <c r="K657" s="15" t="s">
        <v>15889</v>
      </c>
      <c r="L657" s="15" t="s">
        <v>13497</v>
      </c>
      <c r="M657" s="15">
        <v>12.0</v>
      </c>
      <c r="N657" s="15" t="s">
        <v>13380</v>
      </c>
      <c r="O657" s="15">
        <v>4.0</v>
      </c>
      <c r="P657" s="15" t="s">
        <v>13351</v>
      </c>
      <c r="Q657" s="29">
        <f t="array" ref="Q657">SUMPRODUCT(--(IFERROR(XLOOKUP({"P1C2.1.1","P1C2.1.4","P1C2.1.5","P1C2.5.1","P1C2.5.2","P1C2.5.3","P1C2.5.4","P1C2.5.5","P1C2.7.1","P1C2.7.2","P1C2.7.3","P1C2.8.1"}, '2_Capability_Map'!$C$2:$C$200, '2_Capability_Map'!$M$2:$M$200, "Active"), "Active")="Active"))</f>
        <v>12</v>
      </c>
      <c r="R657" s="29" t="str">
        <f t="shared" si="1"/>
        <v>Active</v>
      </c>
    </row>
    <row r="658" ht="79.5" customHeight="1">
      <c r="A658" s="14" t="s">
        <v>15890</v>
      </c>
      <c r="B658" s="14" t="s">
        <v>14904</v>
      </c>
      <c r="C658" s="14" t="s">
        <v>14905</v>
      </c>
      <c r="D658" s="14" t="s">
        <v>15891</v>
      </c>
      <c r="E658" s="14" t="s">
        <v>15892</v>
      </c>
      <c r="F658" s="14" t="s">
        <v>15893</v>
      </c>
      <c r="G658" s="14" t="s">
        <v>13655</v>
      </c>
      <c r="H658" s="14">
        <v>2.0</v>
      </c>
      <c r="I658" s="14" t="s">
        <v>1493</v>
      </c>
      <c r="J658" s="14" t="s">
        <v>15894</v>
      </c>
      <c r="K658" s="14" t="s">
        <v>15895</v>
      </c>
      <c r="L658" s="14" t="s">
        <v>13658</v>
      </c>
      <c r="M658" s="14">
        <v>9.0</v>
      </c>
      <c r="N658" s="14" t="s">
        <v>13659</v>
      </c>
      <c r="O658" s="14">
        <v>2.0</v>
      </c>
      <c r="P658" s="14" t="s">
        <v>13351</v>
      </c>
      <c r="Q658" s="29">
        <f t="array" ref="Q658">SUMPRODUCT(--(IFERROR(XLOOKUP({"P1C2.1.1","P1C2.1.4","P1C2.1.5","P1C2.8.1","P1C4.1.1","P1C4.4.1","P1C4.5.1","P1C4.6.1","P1C4.8.5"}, '2_Capability_Map'!$C$2:$C$200, '2_Capability_Map'!$M$2:$M$200, "Active"), "Active")="Active"))</f>
        <v>9</v>
      </c>
      <c r="R658" s="29" t="str">
        <f t="shared" si="1"/>
        <v>Active</v>
      </c>
    </row>
    <row r="659" ht="79.5" customHeight="1">
      <c r="A659" s="15" t="s">
        <v>15896</v>
      </c>
      <c r="B659" s="15" t="s">
        <v>14904</v>
      </c>
      <c r="C659" s="15" t="s">
        <v>14905</v>
      </c>
      <c r="D659" s="15" t="s">
        <v>15891</v>
      </c>
      <c r="E659" s="15" t="s">
        <v>15892</v>
      </c>
      <c r="F659" s="15" t="s">
        <v>15893</v>
      </c>
      <c r="G659" s="15" t="s">
        <v>13706</v>
      </c>
      <c r="H659" s="15">
        <v>2.0</v>
      </c>
      <c r="I659" s="15" t="s">
        <v>1493</v>
      </c>
      <c r="J659" s="16" t="s">
        <v>15897</v>
      </c>
      <c r="K659" s="16" t="s">
        <v>15898</v>
      </c>
      <c r="L659" s="15" t="s">
        <v>13709</v>
      </c>
      <c r="M659" s="15">
        <v>8.0</v>
      </c>
      <c r="N659" s="15" t="s">
        <v>13626</v>
      </c>
      <c r="O659" s="15">
        <v>1.0</v>
      </c>
      <c r="P659" s="15" t="s">
        <v>13351</v>
      </c>
      <c r="Q659" s="29">
        <f t="array" ref="Q659">SUMPRODUCT(--(IFERROR(XLOOKUP({"P1C2.1.1","P1C2.1.4","P1C2.1.5","P1C2.8.1","P1C3.1.1","P1C3.2.4","P1C3.3.1","P1C3.4.1"}, '2_Capability_Map'!$C$2:$C$200, '2_Capability_Map'!$M$2:$M$200, "Active"), "Active")="Active"))</f>
        <v>8</v>
      </c>
      <c r="R659" s="29" t="str">
        <f t="shared" si="1"/>
        <v>Active</v>
      </c>
    </row>
    <row r="660" ht="79.5" customHeight="1">
      <c r="A660" s="14" t="s">
        <v>15899</v>
      </c>
      <c r="B660" s="14" t="s">
        <v>14904</v>
      </c>
      <c r="C660" s="14" t="s">
        <v>14905</v>
      </c>
      <c r="D660" s="14" t="s">
        <v>15900</v>
      </c>
      <c r="E660" s="14" t="s">
        <v>15901</v>
      </c>
      <c r="F660" s="14" t="s">
        <v>15893</v>
      </c>
      <c r="G660" s="14" t="s">
        <v>13523</v>
      </c>
      <c r="H660" s="14">
        <v>2.0</v>
      </c>
      <c r="I660" s="14" t="s">
        <v>1493</v>
      </c>
      <c r="J660" s="14" t="s">
        <v>15902</v>
      </c>
      <c r="K660" s="14" t="s">
        <v>15903</v>
      </c>
      <c r="L660" s="14" t="s">
        <v>13525</v>
      </c>
      <c r="M660" s="14">
        <v>7.0</v>
      </c>
      <c r="N660" s="14" t="s">
        <v>13526</v>
      </c>
      <c r="O660" s="14">
        <v>2.0</v>
      </c>
      <c r="P660" s="14" t="s">
        <v>13351</v>
      </c>
      <c r="Q660" s="29">
        <f t="array" ref="Q660">SUMPRODUCT(--(IFERROR(XLOOKUP({"P1C2.1.1","P1C2.1.4","P1C2.1.5","P1C2.7.1","P1C2.7.2","P1C2.7.3","P1C2.8.1"}, '2_Capability_Map'!$C$2:$C$200, '2_Capability_Map'!$M$2:$M$200, "Active"), "Active")="Active"))</f>
        <v>7</v>
      </c>
      <c r="R660" s="29" t="str">
        <f t="shared" si="1"/>
        <v>Active</v>
      </c>
    </row>
    <row r="661" ht="79.5" customHeight="1">
      <c r="A661" s="15" t="s">
        <v>15904</v>
      </c>
      <c r="B661" s="15" t="s">
        <v>14904</v>
      </c>
      <c r="C661" s="15" t="s">
        <v>14905</v>
      </c>
      <c r="D661" s="15" t="s">
        <v>15900</v>
      </c>
      <c r="E661" s="15" t="s">
        <v>15901</v>
      </c>
      <c r="F661" s="15" t="s">
        <v>15893</v>
      </c>
      <c r="G661" s="15" t="s">
        <v>13523</v>
      </c>
      <c r="H661" s="15">
        <v>2.0</v>
      </c>
      <c r="I661" s="15" t="s">
        <v>1493</v>
      </c>
      <c r="J661" s="15" t="s">
        <v>15905</v>
      </c>
      <c r="K661" s="15" t="s">
        <v>15906</v>
      </c>
      <c r="L661" s="15" t="s">
        <v>13525</v>
      </c>
      <c r="M661" s="15">
        <v>7.0</v>
      </c>
      <c r="N661" s="15" t="s">
        <v>13526</v>
      </c>
      <c r="O661" s="15">
        <v>2.0</v>
      </c>
      <c r="P661" s="15" t="s">
        <v>13351</v>
      </c>
      <c r="Q661" s="29">
        <f t="array" ref="Q661">SUMPRODUCT(--(IFERROR(XLOOKUP({"P1C2.1.1","P1C2.1.4","P1C2.1.5","P1C2.7.1","P1C2.7.2","P1C2.7.3","P1C2.8.1"}, '2_Capability_Map'!$C$2:$C$200, '2_Capability_Map'!$M$2:$M$200, "Active"), "Active")="Active"))</f>
        <v>7</v>
      </c>
      <c r="R661" s="29" t="str">
        <f t="shared" si="1"/>
        <v>Active</v>
      </c>
    </row>
    <row r="662" ht="79.5" customHeight="1">
      <c r="A662" s="14" t="s">
        <v>15907</v>
      </c>
      <c r="B662" s="14" t="s">
        <v>14904</v>
      </c>
      <c r="C662" s="14" t="s">
        <v>14905</v>
      </c>
      <c r="D662" s="14" t="s">
        <v>15900</v>
      </c>
      <c r="E662" s="14" t="s">
        <v>15901</v>
      </c>
      <c r="F662" s="14" t="s">
        <v>15893</v>
      </c>
      <c r="G662" s="14" t="s">
        <v>13361</v>
      </c>
      <c r="H662" s="14">
        <v>2.0</v>
      </c>
      <c r="I662" s="14" t="s">
        <v>1493</v>
      </c>
      <c r="J662" s="14" t="s">
        <v>15908</v>
      </c>
      <c r="K662" s="14" t="s">
        <v>15909</v>
      </c>
      <c r="L662" s="14" t="s">
        <v>13364</v>
      </c>
      <c r="M662" s="14">
        <v>8.0</v>
      </c>
      <c r="N662" s="14" t="s">
        <v>13365</v>
      </c>
      <c r="O662" s="14">
        <v>3.0</v>
      </c>
      <c r="P662" s="14" t="s">
        <v>13351</v>
      </c>
      <c r="Q662" s="29">
        <f t="array" ref="Q662">SUMPRODUCT(--(IFERROR(XLOOKUP({"P1C1.1.1","P1C1.1.2","P1C1.1.3","P1C1.2.1","P1C1.5.1","P1C2.7.1","P1C2.7.2","P1C2.7.3"}, '2_Capability_Map'!$C$2:$C$200, '2_Capability_Map'!$M$2:$M$200, "Active"), "Active")="Active"))</f>
        <v>8</v>
      </c>
      <c r="R662" s="29" t="str">
        <f t="shared" si="1"/>
        <v>Active</v>
      </c>
    </row>
    <row r="663" ht="79.5" customHeight="1">
      <c r="A663" s="15" t="s">
        <v>15910</v>
      </c>
      <c r="B663" s="15" t="s">
        <v>14904</v>
      </c>
      <c r="C663" s="15" t="s">
        <v>14905</v>
      </c>
      <c r="D663" s="15" t="s">
        <v>15900</v>
      </c>
      <c r="E663" s="15" t="s">
        <v>15901</v>
      </c>
      <c r="F663" s="15" t="s">
        <v>15893</v>
      </c>
      <c r="G663" s="15" t="s">
        <v>13928</v>
      </c>
      <c r="H663" s="15">
        <v>2.0</v>
      </c>
      <c r="I663" s="15" t="s">
        <v>1493</v>
      </c>
      <c r="J663" s="15" t="s">
        <v>15911</v>
      </c>
      <c r="K663" s="15" t="s">
        <v>15912</v>
      </c>
      <c r="L663" s="15" t="s">
        <v>13931</v>
      </c>
      <c r="M663" s="15">
        <v>7.0</v>
      </c>
      <c r="N663" s="15" t="s">
        <v>13747</v>
      </c>
      <c r="O663" s="15">
        <v>1.0</v>
      </c>
      <c r="P663" s="15" t="s">
        <v>13351</v>
      </c>
      <c r="Q663" s="29">
        <f t="array" ref="Q663">SUMPRODUCT(--(IFERROR(XLOOKUP({"P1C2.7.1","P1C2.7.2","P1C2.7.3","P1C3.1.1","P1C3.2.4","P1C3.3.1","P1C3.4.1"}, '2_Capability_Map'!$C$2:$C$200, '2_Capability_Map'!$M$2:$M$200, "Active"), "Active")="Active"))</f>
        <v>7</v>
      </c>
      <c r="R663" s="29" t="str">
        <f t="shared" si="1"/>
        <v>Active</v>
      </c>
    </row>
    <row r="664" ht="79.5" customHeight="1">
      <c r="A664" s="14" t="s">
        <v>15913</v>
      </c>
      <c r="B664" s="14" t="s">
        <v>14904</v>
      </c>
      <c r="C664" s="14" t="s">
        <v>14905</v>
      </c>
      <c r="D664" s="14" t="s">
        <v>15900</v>
      </c>
      <c r="E664" s="14" t="s">
        <v>15901</v>
      </c>
      <c r="F664" s="14" t="s">
        <v>15893</v>
      </c>
      <c r="G664" s="14" t="s">
        <v>13523</v>
      </c>
      <c r="H664" s="14">
        <v>2.0</v>
      </c>
      <c r="I664" s="14" t="s">
        <v>1493</v>
      </c>
      <c r="J664" s="14" t="s">
        <v>15914</v>
      </c>
      <c r="K664" s="14" t="s">
        <v>15915</v>
      </c>
      <c r="L664" s="14" t="s">
        <v>13525</v>
      </c>
      <c r="M664" s="14">
        <v>7.0</v>
      </c>
      <c r="N664" s="14" t="s">
        <v>13526</v>
      </c>
      <c r="O664" s="14">
        <v>2.0</v>
      </c>
      <c r="P664" s="14" t="s">
        <v>13351</v>
      </c>
      <c r="Q664" s="29">
        <f t="array" ref="Q664">SUMPRODUCT(--(IFERROR(XLOOKUP({"P1C2.1.1","P1C2.1.4","P1C2.1.5","P1C2.7.1","P1C2.7.2","P1C2.7.3","P1C2.8.1"}, '2_Capability_Map'!$C$2:$C$200, '2_Capability_Map'!$M$2:$M$200, "Active"), "Active")="Active"))</f>
        <v>7</v>
      </c>
      <c r="R664" s="29" t="str">
        <f t="shared" si="1"/>
        <v>Active</v>
      </c>
    </row>
    <row r="665" ht="79.5" customHeight="1">
      <c r="A665" s="15" t="s">
        <v>15916</v>
      </c>
      <c r="B665" s="15" t="s">
        <v>14904</v>
      </c>
      <c r="C665" s="15" t="s">
        <v>14905</v>
      </c>
      <c r="D665" s="15" t="s">
        <v>15917</v>
      </c>
      <c r="E665" s="15" t="s">
        <v>15918</v>
      </c>
      <c r="F665" s="15" t="s">
        <v>15893</v>
      </c>
      <c r="G665" s="15" t="s">
        <v>13501</v>
      </c>
      <c r="H665" s="15">
        <v>2.0</v>
      </c>
      <c r="I665" s="15" t="s">
        <v>1493</v>
      </c>
      <c r="J665" s="15" t="s">
        <v>15919</v>
      </c>
      <c r="K665" s="15" t="s">
        <v>15920</v>
      </c>
      <c r="L665" s="15" t="s">
        <v>13504</v>
      </c>
      <c r="M665" s="15">
        <v>9.0</v>
      </c>
      <c r="N665" s="15" t="s">
        <v>13380</v>
      </c>
      <c r="O665" s="15">
        <v>4.0</v>
      </c>
      <c r="P665" s="15" t="s">
        <v>13351</v>
      </c>
      <c r="Q665" s="29">
        <f t="array" ref="Q665">SUMPRODUCT(--(IFERROR(XLOOKUP({"P1C2.1.1","P1C2.1.4","P1C2.1.5","P1C2.5.1","P1C2.5.2","P1C2.5.3","P1C2.5.4","P1C2.5.5","P1C2.8.1"}, '2_Capability_Map'!$C$2:$C$200, '2_Capability_Map'!$M$2:$M$200, "Active"), "Active")="Active"))</f>
        <v>9</v>
      </c>
      <c r="R665" s="29" t="str">
        <f t="shared" si="1"/>
        <v>Active</v>
      </c>
    </row>
    <row r="666" ht="79.5" customHeight="1">
      <c r="A666" s="14" t="s">
        <v>15921</v>
      </c>
      <c r="B666" s="14" t="s">
        <v>14904</v>
      </c>
      <c r="C666" s="14" t="s">
        <v>14905</v>
      </c>
      <c r="D666" s="14" t="s">
        <v>15917</v>
      </c>
      <c r="E666" s="14" t="s">
        <v>15918</v>
      </c>
      <c r="F666" s="14" t="s">
        <v>15893</v>
      </c>
      <c r="G666" s="14" t="s">
        <v>13523</v>
      </c>
      <c r="H666" s="14">
        <v>2.0</v>
      </c>
      <c r="I666" s="14" t="s">
        <v>1493</v>
      </c>
      <c r="J666" s="14" t="s">
        <v>15922</v>
      </c>
      <c r="K666" s="14" t="s">
        <v>15923</v>
      </c>
      <c r="L666" s="14" t="s">
        <v>13525</v>
      </c>
      <c r="M666" s="14">
        <v>7.0</v>
      </c>
      <c r="N666" s="14" t="s">
        <v>13526</v>
      </c>
      <c r="O666" s="14">
        <v>2.0</v>
      </c>
      <c r="P666" s="14" t="s">
        <v>13351</v>
      </c>
      <c r="Q666" s="29">
        <f t="array" ref="Q666">SUMPRODUCT(--(IFERROR(XLOOKUP({"P1C2.1.1","P1C2.1.4","P1C2.1.5","P1C2.7.1","P1C2.7.2","P1C2.7.3","P1C2.8.1"}, '2_Capability_Map'!$C$2:$C$200, '2_Capability_Map'!$M$2:$M$200, "Active"), "Active")="Active"))</f>
        <v>7</v>
      </c>
      <c r="R666" s="29" t="str">
        <f t="shared" si="1"/>
        <v>Active</v>
      </c>
    </row>
    <row r="667" ht="79.5" customHeight="1">
      <c r="A667" s="15" t="s">
        <v>15924</v>
      </c>
      <c r="B667" s="15" t="s">
        <v>14904</v>
      </c>
      <c r="C667" s="15" t="s">
        <v>14905</v>
      </c>
      <c r="D667" s="15" t="s">
        <v>15917</v>
      </c>
      <c r="E667" s="15" t="s">
        <v>15918</v>
      </c>
      <c r="F667" s="15" t="s">
        <v>15893</v>
      </c>
      <c r="G667" s="15" t="s">
        <v>13523</v>
      </c>
      <c r="H667" s="15">
        <v>2.0</v>
      </c>
      <c r="I667" s="15" t="s">
        <v>1493</v>
      </c>
      <c r="J667" s="15" t="s">
        <v>15925</v>
      </c>
      <c r="K667" s="15" t="s">
        <v>15926</v>
      </c>
      <c r="L667" s="15" t="s">
        <v>13525</v>
      </c>
      <c r="M667" s="15">
        <v>7.0</v>
      </c>
      <c r="N667" s="15" t="s">
        <v>13526</v>
      </c>
      <c r="O667" s="15">
        <v>2.0</v>
      </c>
      <c r="P667" s="15" t="s">
        <v>13351</v>
      </c>
      <c r="Q667" s="29">
        <f t="array" ref="Q667">SUMPRODUCT(--(IFERROR(XLOOKUP({"P1C2.1.1","P1C2.1.4","P1C2.1.5","P1C2.7.1","P1C2.7.2","P1C2.7.3","P1C2.8.1"}, '2_Capability_Map'!$C$2:$C$200, '2_Capability_Map'!$M$2:$M$200, "Active"), "Active")="Active"))</f>
        <v>7</v>
      </c>
      <c r="R667" s="29" t="str">
        <f t="shared" si="1"/>
        <v>Active</v>
      </c>
    </row>
    <row r="668" ht="79.5" customHeight="1">
      <c r="A668" s="14" t="s">
        <v>15927</v>
      </c>
      <c r="B668" s="14" t="s">
        <v>14904</v>
      </c>
      <c r="C668" s="14" t="s">
        <v>14905</v>
      </c>
      <c r="D668" s="14" t="s">
        <v>15917</v>
      </c>
      <c r="E668" s="14" t="s">
        <v>15918</v>
      </c>
      <c r="F668" s="14" t="s">
        <v>15893</v>
      </c>
      <c r="G668" s="14" t="s">
        <v>13523</v>
      </c>
      <c r="H668" s="14">
        <v>2.0</v>
      </c>
      <c r="I668" s="14" t="s">
        <v>1493</v>
      </c>
      <c r="J668" s="14" t="s">
        <v>15928</v>
      </c>
      <c r="K668" s="14" t="s">
        <v>15929</v>
      </c>
      <c r="L668" s="14" t="s">
        <v>13525</v>
      </c>
      <c r="M668" s="14">
        <v>7.0</v>
      </c>
      <c r="N668" s="14" t="s">
        <v>13526</v>
      </c>
      <c r="O668" s="14">
        <v>2.0</v>
      </c>
      <c r="P668" s="14" t="s">
        <v>13351</v>
      </c>
      <c r="Q668" s="29">
        <f t="array" ref="Q668">SUMPRODUCT(--(IFERROR(XLOOKUP({"P1C2.1.1","P1C2.1.4","P1C2.1.5","P1C2.7.1","P1C2.7.2","P1C2.7.3","P1C2.8.1"}, '2_Capability_Map'!$C$2:$C$200, '2_Capability_Map'!$M$2:$M$200, "Active"), "Active")="Active"))</f>
        <v>7</v>
      </c>
      <c r="R668" s="29" t="str">
        <f t="shared" si="1"/>
        <v>Active</v>
      </c>
    </row>
    <row r="669" ht="79.5" customHeight="1">
      <c r="A669" s="15" t="s">
        <v>15930</v>
      </c>
      <c r="B669" s="15" t="s">
        <v>14904</v>
      </c>
      <c r="C669" s="15" t="s">
        <v>14905</v>
      </c>
      <c r="D669" s="15" t="s">
        <v>15917</v>
      </c>
      <c r="E669" s="15" t="s">
        <v>15918</v>
      </c>
      <c r="F669" s="15" t="s">
        <v>15893</v>
      </c>
      <c r="G669" s="15" t="s">
        <v>14071</v>
      </c>
      <c r="H669" s="15">
        <v>3.0</v>
      </c>
      <c r="I669" s="15" t="s">
        <v>1493</v>
      </c>
      <c r="J669" s="15" t="s">
        <v>15931</v>
      </c>
      <c r="K669" s="15" t="s">
        <v>15932</v>
      </c>
      <c r="L669" s="15" t="s">
        <v>14074</v>
      </c>
      <c r="M669" s="15">
        <v>12.0</v>
      </c>
      <c r="N669" s="15" t="s">
        <v>14075</v>
      </c>
      <c r="O669" s="15">
        <v>3.0</v>
      </c>
      <c r="P669" s="15" t="s">
        <v>13351</v>
      </c>
      <c r="Q669" s="29">
        <f t="array" ref="Q669">SUMPRODUCT(--(IFERROR(XLOOKUP({"P1C2.1.1","P1C2.1.4","P1C2.1.5","P1C2.7.1","P1C2.7.2","P1C2.7.3","P1C2.8.1","P1C4.1.1","P1C4.4.1","P1C4.5.1","P1C4.6.1","P1C4.8.5"}, '2_Capability_Map'!$C$2:$C$200, '2_Capability_Map'!$M$2:$M$200, "Active"), "Active")="Active"))</f>
        <v>12</v>
      </c>
      <c r="R669" s="29" t="str">
        <f t="shared" si="1"/>
        <v>Active</v>
      </c>
    </row>
    <row r="670" ht="79.5" customHeight="1">
      <c r="A670" s="14" t="s">
        <v>15933</v>
      </c>
      <c r="B670" s="14" t="s">
        <v>14904</v>
      </c>
      <c r="C670" s="14" t="s">
        <v>14905</v>
      </c>
      <c r="D670" s="14" t="s">
        <v>15917</v>
      </c>
      <c r="E670" s="14" t="s">
        <v>15918</v>
      </c>
      <c r="F670" s="14" t="s">
        <v>15893</v>
      </c>
      <c r="G670" s="14" t="s">
        <v>13523</v>
      </c>
      <c r="H670" s="14">
        <v>2.0</v>
      </c>
      <c r="I670" s="14" t="s">
        <v>1493</v>
      </c>
      <c r="J670" s="14" t="s">
        <v>15934</v>
      </c>
      <c r="K670" s="14" t="s">
        <v>15935</v>
      </c>
      <c r="L670" s="14" t="s">
        <v>13525</v>
      </c>
      <c r="M670" s="14">
        <v>7.0</v>
      </c>
      <c r="N670" s="14" t="s">
        <v>13526</v>
      </c>
      <c r="O670" s="14">
        <v>2.0</v>
      </c>
      <c r="P670" s="14" t="s">
        <v>13351</v>
      </c>
      <c r="Q670" s="29">
        <f t="array" ref="Q670">SUMPRODUCT(--(IFERROR(XLOOKUP({"P1C2.1.1","P1C2.1.4","P1C2.1.5","P1C2.7.1","P1C2.7.2","P1C2.7.3","P1C2.8.1"}, '2_Capability_Map'!$C$2:$C$200, '2_Capability_Map'!$M$2:$M$200, "Active"), "Active")="Active"))</f>
        <v>7</v>
      </c>
      <c r="R670" s="29" t="str">
        <f t="shared" si="1"/>
        <v>Active</v>
      </c>
    </row>
    <row r="671" ht="79.5" customHeight="1">
      <c r="A671" s="15" t="s">
        <v>15936</v>
      </c>
      <c r="B671" s="15" t="s">
        <v>14904</v>
      </c>
      <c r="C671" s="15" t="s">
        <v>14905</v>
      </c>
      <c r="D671" s="15" t="s">
        <v>15917</v>
      </c>
      <c r="E671" s="15" t="s">
        <v>15918</v>
      </c>
      <c r="F671" s="15" t="s">
        <v>15893</v>
      </c>
      <c r="G671" s="15" t="s">
        <v>13523</v>
      </c>
      <c r="H671" s="15">
        <v>2.0</v>
      </c>
      <c r="I671" s="15" t="s">
        <v>1493</v>
      </c>
      <c r="J671" s="15" t="s">
        <v>15937</v>
      </c>
      <c r="K671" s="15" t="s">
        <v>15938</v>
      </c>
      <c r="L671" s="15" t="s">
        <v>13525</v>
      </c>
      <c r="M671" s="15">
        <v>7.0</v>
      </c>
      <c r="N671" s="15" t="s">
        <v>13526</v>
      </c>
      <c r="O671" s="15">
        <v>2.0</v>
      </c>
      <c r="P671" s="15" t="s">
        <v>13351</v>
      </c>
      <c r="Q671" s="29">
        <f t="array" ref="Q671">SUMPRODUCT(--(IFERROR(XLOOKUP({"P1C2.1.1","P1C2.1.4","P1C2.1.5","P1C2.7.1","P1C2.7.2","P1C2.7.3","P1C2.8.1"}, '2_Capability_Map'!$C$2:$C$200, '2_Capability_Map'!$M$2:$M$200, "Active"), "Active")="Active"))</f>
        <v>7</v>
      </c>
      <c r="R671" s="29" t="str">
        <f t="shared" si="1"/>
        <v>Active</v>
      </c>
    </row>
    <row r="672" ht="79.5" customHeight="1">
      <c r="A672" s="14" t="s">
        <v>15939</v>
      </c>
      <c r="B672" s="14" t="s">
        <v>14904</v>
      </c>
      <c r="C672" s="14" t="s">
        <v>14905</v>
      </c>
      <c r="D672" s="14" t="s">
        <v>15917</v>
      </c>
      <c r="E672" s="14" t="s">
        <v>15918</v>
      </c>
      <c r="F672" s="14" t="s">
        <v>15893</v>
      </c>
      <c r="G672" s="14" t="s">
        <v>13494</v>
      </c>
      <c r="H672" s="14">
        <v>3.0</v>
      </c>
      <c r="I672" s="14" t="s">
        <v>1493</v>
      </c>
      <c r="J672" s="14" t="s">
        <v>15940</v>
      </c>
      <c r="K672" s="14" t="s">
        <v>15941</v>
      </c>
      <c r="L672" s="14" t="s">
        <v>13497</v>
      </c>
      <c r="M672" s="14">
        <v>12.0</v>
      </c>
      <c r="N672" s="14" t="s">
        <v>13380</v>
      </c>
      <c r="O672" s="14">
        <v>4.0</v>
      </c>
      <c r="P672" s="14" t="s">
        <v>13351</v>
      </c>
      <c r="Q672" s="29">
        <f t="array" ref="Q672">SUMPRODUCT(--(IFERROR(XLOOKUP({"P1C2.1.1","P1C2.1.4","P1C2.1.5","P1C2.5.1","P1C2.5.2","P1C2.5.3","P1C2.5.4","P1C2.5.5","P1C2.7.1","P1C2.7.2","P1C2.7.3","P1C2.8.1"}, '2_Capability_Map'!$C$2:$C$200, '2_Capability_Map'!$M$2:$M$200, "Active"), "Active")="Active"))</f>
        <v>12</v>
      </c>
      <c r="R672" s="29" t="str">
        <f t="shared" si="1"/>
        <v>Active</v>
      </c>
    </row>
    <row r="673" ht="79.5" customHeight="1">
      <c r="A673" s="15" t="s">
        <v>15942</v>
      </c>
      <c r="B673" s="15" t="s">
        <v>14904</v>
      </c>
      <c r="C673" s="15" t="s">
        <v>14905</v>
      </c>
      <c r="D673" s="15" t="s">
        <v>15917</v>
      </c>
      <c r="E673" s="15" t="s">
        <v>15918</v>
      </c>
      <c r="F673" s="15" t="s">
        <v>15893</v>
      </c>
      <c r="G673" s="15" t="s">
        <v>13523</v>
      </c>
      <c r="H673" s="15">
        <v>2.0</v>
      </c>
      <c r="I673" s="15" t="s">
        <v>1493</v>
      </c>
      <c r="J673" s="15" t="s">
        <v>15943</v>
      </c>
      <c r="K673" s="15" t="s">
        <v>15944</v>
      </c>
      <c r="L673" s="15" t="s">
        <v>13525</v>
      </c>
      <c r="M673" s="15">
        <v>7.0</v>
      </c>
      <c r="N673" s="15" t="s">
        <v>13526</v>
      </c>
      <c r="O673" s="15">
        <v>2.0</v>
      </c>
      <c r="P673" s="15" t="s">
        <v>13351</v>
      </c>
      <c r="Q673" s="29">
        <f t="array" ref="Q673">SUMPRODUCT(--(IFERROR(XLOOKUP({"P1C2.1.1","P1C2.1.4","P1C2.1.5","P1C2.7.1","P1C2.7.2","P1C2.7.3","P1C2.8.1"}, '2_Capability_Map'!$C$2:$C$200, '2_Capability_Map'!$M$2:$M$200, "Active"), "Active")="Active"))</f>
        <v>7</v>
      </c>
      <c r="R673" s="29" t="str">
        <f t="shared" si="1"/>
        <v>Active</v>
      </c>
    </row>
    <row r="674" ht="79.5" customHeight="1">
      <c r="A674" s="14" t="s">
        <v>15945</v>
      </c>
      <c r="B674" s="14" t="s">
        <v>14904</v>
      </c>
      <c r="C674" s="14" t="s">
        <v>14905</v>
      </c>
      <c r="D674" s="14" t="s">
        <v>15946</v>
      </c>
      <c r="E674" s="14" t="s">
        <v>15947</v>
      </c>
      <c r="F674" s="14" t="s">
        <v>15948</v>
      </c>
      <c r="G674" s="14" t="s">
        <v>13376</v>
      </c>
      <c r="H674" s="14">
        <v>3.0</v>
      </c>
      <c r="I674" s="14" t="s">
        <v>1493</v>
      </c>
      <c r="J674" s="14" t="s">
        <v>15949</v>
      </c>
      <c r="K674" s="14" t="s">
        <v>15950</v>
      </c>
      <c r="L674" s="14" t="s">
        <v>13379</v>
      </c>
      <c r="M674" s="14">
        <v>12.0</v>
      </c>
      <c r="N674" s="14" t="s">
        <v>13380</v>
      </c>
      <c r="O674" s="14">
        <v>4.0</v>
      </c>
      <c r="P674" s="14" t="s">
        <v>13351</v>
      </c>
      <c r="Q674" s="29">
        <f t="array" ref="Q674">SUMPRODUCT(--(IFERROR(XLOOKUP({"P1C1.1.1","P1C1.1.2","P1C1.1.3","P1C1.2.1","P1C1.5.1","P1C2.1.1","P1C2.1.4","P1C2.1.5","P1C2.7.1","P1C2.7.2","P1C2.7.3","P1C2.8.1"}, '2_Capability_Map'!$C$2:$C$200, '2_Capability_Map'!$M$2:$M$200, "Active"), "Active")="Active"))</f>
        <v>12</v>
      </c>
      <c r="R674" s="29" t="str">
        <f t="shared" si="1"/>
        <v>Active</v>
      </c>
    </row>
    <row r="675" ht="79.5" customHeight="1">
      <c r="A675" s="15" t="s">
        <v>15951</v>
      </c>
      <c r="B675" s="15" t="s">
        <v>14904</v>
      </c>
      <c r="C675" s="15" t="s">
        <v>14905</v>
      </c>
      <c r="D675" s="15" t="s">
        <v>15946</v>
      </c>
      <c r="E675" s="15" t="s">
        <v>15947</v>
      </c>
      <c r="F675" s="15" t="s">
        <v>15948</v>
      </c>
      <c r="G675" s="15" t="s">
        <v>13376</v>
      </c>
      <c r="H675" s="15">
        <v>3.0</v>
      </c>
      <c r="I675" s="15" t="s">
        <v>1493</v>
      </c>
      <c r="J675" s="15" t="s">
        <v>15952</v>
      </c>
      <c r="K675" s="15" t="s">
        <v>15953</v>
      </c>
      <c r="L675" s="15" t="s">
        <v>13379</v>
      </c>
      <c r="M675" s="15">
        <v>12.0</v>
      </c>
      <c r="N675" s="15" t="s">
        <v>13380</v>
      </c>
      <c r="O675" s="15">
        <v>4.0</v>
      </c>
      <c r="P675" s="15" t="s">
        <v>13351</v>
      </c>
      <c r="Q675" s="29">
        <f t="array" ref="Q675">SUMPRODUCT(--(IFERROR(XLOOKUP({"P1C1.1.1","P1C1.1.2","P1C1.1.3","P1C1.2.1","P1C1.5.1","P1C2.1.1","P1C2.1.4","P1C2.1.5","P1C2.7.1","P1C2.7.2","P1C2.7.3","P1C2.8.1"}, '2_Capability_Map'!$C$2:$C$200, '2_Capability_Map'!$M$2:$M$200, "Active"), "Active")="Active"))</f>
        <v>12</v>
      </c>
      <c r="R675" s="29" t="str">
        <f t="shared" si="1"/>
        <v>Active</v>
      </c>
    </row>
    <row r="676" ht="79.5" customHeight="1">
      <c r="A676" s="14" t="s">
        <v>15954</v>
      </c>
      <c r="B676" s="14" t="s">
        <v>14904</v>
      </c>
      <c r="C676" s="14" t="s">
        <v>14905</v>
      </c>
      <c r="D676" s="14" t="s">
        <v>15946</v>
      </c>
      <c r="E676" s="14" t="s">
        <v>15947</v>
      </c>
      <c r="F676" s="14" t="s">
        <v>15948</v>
      </c>
      <c r="G676" s="14" t="s">
        <v>13353</v>
      </c>
      <c r="H676" s="14">
        <v>2.0</v>
      </c>
      <c r="I676" s="14" t="s">
        <v>1493</v>
      </c>
      <c r="J676" s="14" t="s">
        <v>15955</v>
      </c>
      <c r="K676" s="14" t="s">
        <v>15956</v>
      </c>
      <c r="L676" s="14" t="s">
        <v>13356</v>
      </c>
      <c r="M676" s="14">
        <v>9.0</v>
      </c>
      <c r="N676" s="14" t="s">
        <v>13357</v>
      </c>
      <c r="O676" s="14">
        <v>3.0</v>
      </c>
      <c r="P676" s="14" t="s">
        <v>13351</v>
      </c>
      <c r="Q676" s="29">
        <f t="array" ref="Q676">SUMPRODUCT(--(IFERROR(XLOOKUP({"P1C1.1.1","P1C1.1.2","P1C1.1.3","P1C1.2.1","P1C1.5.1","P1C2.1.1","P1C2.1.4","P1C2.1.5","P1C2.8.1"}, '2_Capability_Map'!$C$2:$C$200, '2_Capability_Map'!$M$2:$M$200, "Active"), "Active")="Active"))</f>
        <v>9</v>
      </c>
      <c r="R676" s="29" t="str">
        <f t="shared" si="1"/>
        <v>Active</v>
      </c>
    </row>
    <row r="677" ht="79.5" customHeight="1">
      <c r="A677" s="15" t="s">
        <v>15957</v>
      </c>
      <c r="B677" s="15" t="s">
        <v>14904</v>
      </c>
      <c r="C677" s="15" t="s">
        <v>14905</v>
      </c>
      <c r="D677" s="15" t="s">
        <v>15946</v>
      </c>
      <c r="E677" s="15" t="s">
        <v>15947</v>
      </c>
      <c r="F677" s="15" t="s">
        <v>15948</v>
      </c>
      <c r="G677" s="15" t="s">
        <v>13353</v>
      </c>
      <c r="H677" s="15">
        <v>2.0</v>
      </c>
      <c r="I677" s="15" t="s">
        <v>1493</v>
      </c>
      <c r="J677" s="15" t="s">
        <v>15958</v>
      </c>
      <c r="K677" s="15" t="s">
        <v>15959</v>
      </c>
      <c r="L677" s="15" t="s">
        <v>13356</v>
      </c>
      <c r="M677" s="15">
        <v>9.0</v>
      </c>
      <c r="N677" s="15" t="s">
        <v>13357</v>
      </c>
      <c r="O677" s="15">
        <v>3.0</v>
      </c>
      <c r="P677" s="15" t="s">
        <v>13351</v>
      </c>
      <c r="Q677" s="29">
        <f t="array" ref="Q677">SUMPRODUCT(--(IFERROR(XLOOKUP({"P1C1.1.1","P1C1.1.2","P1C1.1.3","P1C1.2.1","P1C1.5.1","P1C2.1.1","P1C2.1.4","P1C2.1.5","P1C2.8.1"}, '2_Capability_Map'!$C$2:$C$200, '2_Capability_Map'!$M$2:$M$200, "Active"), "Active")="Active"))</f>
        <v>9</v>
      </c>
      <c r="R677" s="29" t="str">
        <f t="shared" si="1"/>
        <v>Active</v>
      </c>
    </row>
    <row r="678" ht="79.5" customHeight="1">
      <c r="A678" s="14" t="s">
        <v>15960</v>
      </c>
      <c r="B678" s="14" t="s">
        <v>14904</v>
      </c>
      <c r="C678" s="14" t="s">
        <v>14905</v>
      </c>
      <c r="D678" s="14" t="s">
        <v>15946</v>
      </c>
      <c r="E678" s="14" t="s">
        <v>15947</v>
      </c>
      <c r="F678" s="14" t="s">
        <v>15948</v>
      </c>
      <c r="G678" s="14" t="s">
        <v>13353</v>
      </c>
      <c r="H678" s="14">
        <v>2.0</v>
      </c>
      <c r="I678" s="14" t="s">
        <v>1493</v>
      </c>
      <c r="J678" s="14" t="s">
        <v>15961</v>
      </c>
      <c r="K678" s="14" t="s">
        <v>15962</v>
      </c>
      <c r="L678" s="14" t="s">
        <v>13356</v>
      </c>
      <c r="M678" s="14">
        <v>9.0</v>
      </c>
      <c r="N678" s="14" t="s">
        <v>13357</v>
      </c>
      <c r="O678" s="14">
        <v>3.0</v>
      </c>
      <c r="P678" s="14" t="s">
        <v>13351</v>
      </c>
      <c r="Q678" s="29">
        <f t="array" ref="Q678">SUMPRODUCT(--(IFERROR(XLOOKUP({"P1C1.1.1","P1C1.1.2","P1C1.1.3","P1C1.2.1","P1C1.5.1","P1C2.1.1","P1C2.1.4","P1C2.1.5","P1C2.8.1"}, '2_Capability_Map'!$C$2:$C$200, '2_Capability_Map'!$M$2:$M$200, "Active"), "Active")="Active"))</f>
        <v>9</v>
      </c>
      <c r="R678" s="29" t="str">
        <f t="shared" si="1"/>
        <v>Active</v>
      </c>
    </row>
    <row r="679" ht="79.5" customHeight="1">
      <c r="A679" s="15" t="s">
        <v>15963</v>
      </c>
      <c r="B679" s="15" t="s">
        <v>14904</v>
      </c>
      <c r="C679" s="15" t="s">
        <v>14905</v>
      </c>
      <c r="D679" s="15" t="s">
        <v>15946</v>
      </c>
      <c r="E679" s="15" t="s">
        <v>15947</v>
      </c>
      <c r="F679" s="15" t="s">
        <v>15948</v>
      </c>
      <c r="G679" s="15" t="s">
        <v>13353</v>
      </c>
      <c r="H679" s="15">
        <v>2.0</v>
      </c>
      <c r="I679" s="15" t="s">
        <v>1493</v>
      </c>
      <c r="J679" s="15" t="s">
        <v>15964</v>
      </c>
      <c r="K679" s="15" t="s">
        <v>15965</v>
      </c>
      <c r="L679" s="15" t="s">
        <v>13356</v>
      </c>
      <c r="M679" s="15">
        <v>9.0</v>
      </c>
      <c r="N679" s="15" t="s">
        <v>13357</v>
      </c>
      <c r="O679" s="15">
        <v>3.0</v>
      </c>
      <c r="P679" s="15" t="s">
        <v>13351</v>
      </c>
      <c r="Q679" s="29">
        <f t="array" ref="Q679">SUMPRODUCT(--(IFERROR(XLOOKUP({"P1C1.1.1","P1C1.1.2","P1C1.1.3","P1C1.2.1","P1C1.5.1","P1C2.1.1","P1C2.1.4","P1C2.1.5","P1C2.8.1"}, '2_Capability_Map'!$C$2:$C$200, '2_Capability_Map'!$M$2:$M$200, "Active"), "Active")="Active"))</f>
        <v>9</v>
      </c>
      <c r="R679" s="29" t="str">
        <f t="shared" si="1"/>
        <v>Active</v>
      </c>
    </row>
    <row r="680" ht="79.5" customHeight="1">
      <c r="A680" s="14" t="s">
        <v>15966</v>
      </c>
      <c r="B680" s="14" t="s">
        <v>14904</v>
      </c>
      <c r="C680" s="14" t="s">
        <v>14905</v>
      </c>
      <c r="D680" s="14" t="s">
        <v>15946</v>
      </c>
      <c r="E680" s="14" t="s">
        <v>15947</v>
      </c>
      <c r="F680" s="14" t="s">
        <v>15948</v>
      </c>
      <c r="G680" s="14" t="s">
        <v>13353</v>
      </c>
      <c r="H680" s="14">
        <v>2.0</v>
      </c>
      <c r="I680" s="14" t="s">
        <v>1493</v>
      </c>
      <c r="J680" s="14" t="s">
        <v>15967</v>
      </c>
      <c r="K680" s="14" t="s">
        <v>15968</v>
      </c>
      <c r="L680" s="14" t="s">
        <v>13356</v>
      </c>
      <c r="M680" s="14">
        <v>9.0</v>
      </c>
      <c r="N680" s="14" t="s">
        <v>13357</v>
      </c>
      <c r="O680" s="14">
        <v>3.0</v>
      </c>
      <c r="P680" s="14" t="s">
        <v>13351</v>
      </c>
      <c r="Q680" s="29">
        <f t="array" ref="Q680">SUMPRODUCT(--(IFERROR(XLOOKUP({"P1C1.1.1","P1C1.1.2","P1C1.1.3","P1C1.2.1","P1C1.5.1","P1C2.1.1","P1C2.1.4","P1C2.1.5","P1C2.8.1"}, '2_Capability_Map'!$C$2:$C$200, '2_Capability_Map'!$M$2:$M$200, "Active"), "Active")="Active"))</f>
        <v>9</v>
      </c>
      <c r="R680" s="29" t="str">
        <f t="shared" si="1"/>
        <v>Active</v>
      </c>
    </row>
    <row r="681" ht="79.5" customHeight="1">
      <c r="A681" s="15" t="s">
        <v>15969</v>
      </c>
      <c r="B681" s="15" t="s">
        <v>14904</v>
      </c>
      <c r="C681" s="15" t="s">
        <v>14905</v>
      </c>
      <c r="D681" s="15" t="s">
        <v>15946</v>
      </c>
      <c r="E681" s="15" t="s">
        <v>15947</v>
      </c>
      <c r="F681" s="15" t="s">
        <v>15948</v>
      </c>
      <c r="G681" s="15" t="s">
        <v>13353</v>
      </c>
      <c r="H681" s="15">
        <v>2.0</v>
      </c>
      <c r="I681" s="15" t="s">
        <v>1493</v>
      </c>
      <c r="J681" s="15" t="s">
        <v>15970</v>
      </c>
      <c r="K681" s="15" t="s">
        <v>15971</v>
      </c>
      <c r="L681" s="15" t="s">
        <v>13356</v>
      </c>
      <c r="M681" s="15">
        <v>9.0</v>
      </c>
      <c r="N681" s="15" t="s">
        <v>13357</v>
      </c>
      <c r="O681" s="15">
        <v>3.0</v>
      </c>
      <c r="P681" s="15" t="s">
        <v>13351</v>
      </c>
      <c r="Q681" s="29">
        <f t="array" ref="Q681">SUMPRODUCT(--(IFERROR(XLOOKUP({"P1C1.1.1","P1C1.1.2","P1C1.1.3","P1C1.2.1","P1C1.5.1","P1C2.1.1","P1C2.1.4","P1C2.1.5","P1C2.8.1"}, '2_Capability_Map'!$C$2:$C$200, '2_Capability_Map'!$M$2:$M$200, "Active"), "Active")="Active"))</f>
        <v>9</v>
      </c>
      <c r="R681" s="29" t="str">
        <f t="shared" si="1"/>
        <v>Active</v>
      </c>
    </row>
    <row r="682" ht="79.5" customHeight="1">
      <c r="A682" s="14" t="s">
        <v>15972</v>
      </c>
      <c r="B682" s="14" t="s">
        <v>14904</v>
      </c>
      <c r="C682" s="14" t="s">
        <v>14905</v>
      </c>
      <c r="D682" s="14" t="s">
        <v>15946</v>
      </c>
      <c r="E682" s="14" t="s">
        <v>15947</v>
      </c>
      <c r="F682" s="14" t="s">
        <v>15948</v>
      </c>
      <c r="G682" s="14" t="s">
        <v>13353</v>
      </c>
      <c r="H682" s="14">
        <v>2.0</v>
      </c>
      <c r="I682" s="14" t="s">
        <v>1493</v>
      </c>
      <c r="J682" s="14" t="s">
        <v>15973</v>
      </c>
      <c r="K682" s="14" t="s">
        <v>15974</v>
      </c>
      <c r="L682" s="14" t="s">
        <v>13356</v>
      </c>
      <c r="M682" s="14">
        <v>9.0</v>
      </c>
      <c r="N682" s="14" t="s">
        <v>13357</v>
      </c>
      <c r="O682" s="14">
        <v>3.0</v>
      </c>
      <c r="P682" s="14" t="s">
        <v>13351</v>
      </c>
      <c r="Q682" s="29">
        <f t="array" ref="Q682">SUMPRODUCT(--(IFERROR(XLOOKUP({"P1C1.1.1","P1C1.1.2","P1C1.1.3","P1C1.2.1","P1C1.5.1","P1C2.1.1","P1C2.1.4","P1C2.1.5","P1C2.8.1"}, '2_Capability_Map'!$C$2:$C$200, '2_Capability_Map'!$M$2:$M$200, "Active"), "Active")="Active"))</f>
        <v>9</v>
      </c>
      <c r="R682" s="29" t="str">
        <f t="shared" si="1"/>
        <v>Active</v>
      </c>
    </row>
    <row r="683" ht="79.5" customHeight="1">
      <c r="A683" s="15" t="s">
        <v>15975</v>
      </c>
      <c r="B683" s="15" t="s">
        <v>14904</v>
      </c>
      <c r="C683" s="15" t="s">
        <v>14905</v>
      </c>
      <c r="D683" s="15" t="s">
        <v>15946</v>
      </c>
      <c r="E683" s="15" t="s">
        <v>15947</v>
      </c>
      <c r="F683" s="15" t="s">
        <v>15948</v>
      </c>
      <c r="G683" s="15" t="s">
        <v>13353</v>
      </c>
      <c r="H683" s="15">
        <v>2.0</v>
      </c>
      <c r="I683" s="15" t="s">
        <v>1493</v>
      </c>
      <c r="J683" s="15" t="s">
        <v>15976</v>
      </c>
      <c r="K683" s="15" t="s">
        <v>15977</v>
      </c>
      <c r="L683" s="15" t="s">
        <v>13356</v>
      </c>
      <c r="M683" s="15">
        <v>9.0</v>
      </c>
      <c r="N683" s="15" t="s">
        <v>13357</v>
      </c>
      <c r="O683" s="15">
        <v>3.0</v>
      </c>
      <c r="P683" s="15" t="s">
        <v>13351</v>
      </c>
      <c r="Q683" s="29">
        <f t="array" ref="Q683">SUMPRODUCT(--(IFERROR(XLOOKUP({"P1C1.1.1","P1C1.1.2","P1C1.1.3","P1C1.2.1","P1C1.5.1","P1C2.1.1","P1C2.1.4","P1C2.1.5","P1C2.8.1"}, '2_Capability_Map'!$C$2:$C$200, '2_Capability_Map'!$M$2:$M$200, "Active"), "Active")="Active"))</f>
        <v>9</v>
      </c>
      <c r="R683" s="29" t="str">
        <f t="shared" si="1"/>
        <v>Active</v>
      </c>
    </row>
    <row r="684" ht="79.5" customHeight="1">
      <c r="A684" s="14" t="s">
        <v>15978</v>
      </c>
      <c r="B684" s="14" t="s">
        <v>14904</v>
      </c>
      <c r="C684" s="14" t="s">
        <v>14905</v>
      </c>
      <c r="D684" s="14" t="s">
        <v>15979</v>
      </c>
      <c r="E684" s="14" t="s">
        <v>15980</v>
      </c>
      <c r="F684" s="14" t="s">
        <v>15981</v>
      </c>
      <c r="G684" s="14" t="s">
        <v>13353</v>
      </c>
      <c r="H684" s="14">
        <v>2.0</v>
      </c>
      <c r="I684" s="14" t="s">
        <v>1493</v>
      </c>
      <c r="J684" s="14" t="s">
        <v>15982</v>
      </c>
      <c r="K684" s="14" t="s">
        <v>15983</v>
      </c>
      <c r="L684" s="14" t="s">
        <v>13356</v>
      </c>
      <c r="M684" s="14">
        <v>9.0</v>
      </c>
      <c r="N684" s="14" t="s">
        <v>13357</v>
      </c>
      <c r="O684" s="14">
        <v>3.0</v>
      </c>
      <c r="P684" s="14" t="s">
        <v>13351</v>
      </c>
      <c r="Q684" s="29">
        <f t="array" ref="Q684">SUMPRODUCT(--(IFERROR(XLOOKUP({"P1C1.1.1","P1C1.1.2","P1C1.1.3","P1C1.2.1","P1C1.5.1","P1C2.1.1","P1C2.1.4","P1C2.1.5","P1C2.8.1"}, '2_Capability_Map'!$C$2:$C$200, '2_Capability_Map'!$M$2:$M$200, "Active"), "Active")="Active"))</f>
        <v>9</v>
      </c>
      <c r="R684" s="29" t="str">
        <f t="shared" si="1"/>
        <v>Active</v>
      </c>
    </row>
    <row r="685" ht="79.5" customHeight="1">
      <c r="A685" s="15" t="s">
        <v>15984</v>
      </c>
      <c r="B685" s="15" t="s">
        <v>14904</v>
      </c>
      <c r="C685" s="15" t="s">
        <v>14905</v>
      </c>
      <c r="D685" s="15" t="s">
        <v>15979</v>
      </c>
      <c r="E685" s="15" t="s">
        <v>15980</v>
      </c>
      <c r="F685" s="15" t="s">
        <v>15981</v>
      </c>
      <c r="G685" s="15" t="s">
        <v>13353</v>
      </c>
      <c r="H685" s="15">
        <v>2.0</v>
      </c>
      <c r="I685" s="15" t="s">
        <v>1493</v>
      </c>
      <c r="J685" s="15" t="s">
        <v>15985</v>
      </c>
      <c r="K685" s="15" t="s">
        <v>15986</v>
      </c>
      <c r="L685" s="15" t="s">
        <v>13356</v>
      </c>
      <c r="M685" s="15">
        <v>9.0</v>
      </c>
      <c r="N685" s="15" t="s">
        <v>13357</v>
      </c>
      <c r="O685" s="15">
        <v>3.0</v>
      </c>
      <c r="P685" s="15" t="s">
        <v>13351</v>
      </c>
      <c r="Q685" s="29">
        <f t="array" ref="Q685">SUMPRODUCT(--(IFERROR(XLOOKUP({"P1C1.1.1","P1C1.1.2","P1C1.1.3","P1C1.2.1","P1C1.5.1","P1C2.1.1","P1C2.1.4","P1C2.1.5","P1C2.8.1"}, '2_Capability_Map'!$C$2:$C$200, '2_Capability_Map'!$M$2:$M$200, "Active"), "Active")="Active"))</f>
        <v>9</v>
      </c>
      <c r="R685" s="29" t="str">
        <f t="shared" si="1"/>
        <v>Active</v>
      </c>
    </row>
    <row r="686" ht="79.5" customHeight="1">
      <c r="A686" s="14" t="s">
        <v>15987</v>
      </c>
      <c r="B686" s="14" t="s">
        <v>14904</v>
      </c>
      <c r="C686" s="14" t="s">
        <v>14905</v>
      </c>
      <c r="D686" s="14" t="s">
        <v>15979</v>
      </c>
      <c r="E686" s="14" t="s">
        <v>15980</v>
      </c>
      <c r="F686" s="14" t="s">
        <v>15981</v>
      </c>
      <c r="G686" s="14" t="s">
        <v>13361</v>
      </c>
      <c r="H686" s="14">
        <v>2.0</v>
      </c>
      <c r="I686" s="14" t="s">
        <v>1493</v>
      </c>
      <c r="J686" s="14" t="s">
        <v>15988</v>
      </c>
      <c r="K686" s="14" t="s">
        <v>15989</v>
      </c>
      <c r="L686" s="14" t="s">
        <v>13364</v>
      </c>
      <c r="M686" s="14">
        <v>8.0</v>
      </c>
      <c r="N686" s="14" t="s">
        <v>13365</v>
      </c>
      <c r="O686" s="14">
        <v>3.0</v>
      </c>
      <c r="P686" s="14" t="s">
        <v>13351</v>
      </c>
      <c r="Q686" s="29">
        <f t="array" ref="Q686">SUMPRODUCT(--(IFERROR(XLOOKUP({"P1C1.1.1","P1C1.1.2","P1C1.1.3","P1C1.2.1","P1C1.5.1","P1C2.7.1","P1C2.7.2","P1C2.7.3"}, '2_Capability_Map'!$C$2:$C$200, '2_Capability_Map'!$M$2:$M$200, "Active"), "Active")="Active"))</f>
        <v>8</v>
      </c>
      <c r="R686" s="29" t="str">
        <f t="shared" si="1"/>
        <v>Active</v>
      </c>
    </row>
    <row r="687" ht="79.5" customHeight="1">
      <c r="A687" s="15" t="s">
        <v>15990</v>
      </c>
      <c r="B687" s="15" t="s">
        <v>14904</v>
      </c>
      <c r="C687" s="15" t="s">
        <v>14905</v>
      </c>
      <c r="D687" s="15" t="s">
        <v>15979</v>
      </c>
      <c r="E687" s="15" t="s">
        <v>15980</v>
      </c>
      <c r="F687" s="15" t="s">
        <v>15981</v>
      </c>
      <c r="G687" s="15" t="s">
        <v>13353</v>
      </c>
      <c r="H687" s="15">
        <v>2.0</v>
      </c>
      <c r="I687" s="15" t="s">
        <v>1493</v>
      </c>
      <c r="J687" s="15" t="s">
        <v>15991</v>
      </c>
      <c r="K687" s="15" t="s">
        <v>15992</v>
      </c>
      <c r="L687" s="15" t="s">
        <v>13356</v>
      </c>
      <c r="M687" s="15">
        <v>9.0</v>
      </c>
      <c r="N687" s="15" t="s">
        <v>13357</v>
      </c>
      <c r="O687" s="15">
        <v>3.0</v>
      </c>
      <c r="P687" s="15" t="s">
        <v>13351</v>
      </c>
      <c r="Q687" s="29">
        <f t="array" ref="Q687">SUMPRODUCT(--(IFERROR(XLOOKUP({"P1C1.1.1","P1C1.1.2","P1C1.1.3","P1C1.2.1","P1C1.5.1","P1C2.1.1","P1C2.1.4","P1C2.1.5","P1C2.8.1"}, '2_Capability_Map'!$C$2:$C$200, '2_Capability_Map'!$M$2:$M$200, "Active"), "Active")="Active"))</f>
        <v>9</v>
      </c>
      <c r="R687" s="29" t="str">
        <f t="shared" si="1"/>
        <v>Active</v>
      </c>
    </row>
    <row r="688" ht="79.5" customHeight="1">
      <c r="A688" s="14" t="s">
        <v>15993</v>
      </c>
      <c r="B688" s="14" t="s">
        <v>14904</v>
      </c>
      <c r="C688" s="14" t="s">
        <v>14905</v>
      </c>
      <c r="D688" s="14" t="s">
        <v>15979</v>
      </c>
      <c r="E688" s="14" t="s">
        <v>15980</v>
      </c>
      <c r="F688" s="14" t="s">
        <v>15981</v>
      </c>
      <c r="G688" s="14" t="s">
        <v>13361</v>
      </c>
      <c r="H688" s="14">
        <v>2.0</v>
      </c>
      <c r="I688" s="14" t="s">
        <v>1493</v>
      </c>
      <c r="J688" s="14" t="s">
        <v>15994</v>
      </c>
      <c r="K688" s="14" t="s">
        <v>15995</v>
      </c>
      <c r="L688" s="14" t="s">
        <v>13364</v>
      </c>
      <c r="M688" s="14">
        <v>8.0</v>
      </c>
      <c r="N688" s="14" t="s">
        <v>13365</v>
      </c>
      <c r="O688" s="14">
        <v>3.0</v>
      </c>
      <c r="P688" s="14" t="s">
        <v>13351</v>
      </c>
      <c r="Q688" s="29">
        <f t="array" ref="Q688">SUMPRODUCT(--(IFERROR(XLOOKUP({"P1C1.1.1","P1C1.1.2","P1C1.1.3","P1C1.2.1","P1C1.5.1","P1C2.7.1","P1C2.7.2","P1C2.7.3"}, '2_Capability_Map'!$C$2:$C$200, '2_Capability_Map'!$M$2:$M$200, "Active"), "Active")="Active"))</f>
        <v>8</v>
      </c>
      <c r="R688" s="29" t="str">
        <f t="shared" si="1"/>
        <v>Active</v>
      </c>
    </row>
    <row r="689" ht="79.5" customHeight="1">
      <c r="A689" s="15" t="s">
        <v>15996</v>
      </c>
      <c r="B689" s="15" t="s">
        <v>14904</v>
      </c>
      <c r="C689" s="15" t="s">
        <v>14905</v>
      </c>
      <c r="D689" s="15" t="s">
        <v>15997</v>
      </c>
      <c r="E689" s="15" t="s">
        <v>15998</v>
      </c>
      <c r="F689" s="15" t="s">
        <v>15999</v>
      </c>
      <c r="G689" s="15" t="s">
        <v>13353</v>
      </c>
      <c r="H689" s="15">
        <v>2.0</v>
      </c>
      <c r="I689" s="15" t="s">
        <v>1493</v>
      </c>
      <c r="J689" s="15" t="s">
        <v>16000</v>
      </c>
      <c r="K689" s="15" t="s">
        <v>16001</v>
      </c>
      <c r="L689" s="15" t="s">
        <v>13356</v>
      </c>
      <c r="M689" s="15">
        <v>9.0</v>
      </c>
      <c r="N689" s="15" t="s">
        <v>13357</v>
      </c>
      <c r="O689" s="15">
        <v>3.0</v>
      </c>
      <c r="P689" s="15" t="s">
        <v>13351</v>
      </c>
      <c r="Q689" s="29">
        <f t="array" ref="Q689">SUMPRODUCT(--(IFERROR(XLOOKUP({"P1C1.1.1","P1C1.1.2","P1C1.1.3","P1C1.2.1","P1C1.5.1","P1C2.1.1","P1C2.1.4","P1C2.1.5","P1C2.8.1"}, '2_Capability_Map'!$C$2:$C$200, '2_Capability_Map'!$M$2:$M$200, "Active"), "Active")="Active"))</f>
        <v>9</v>
      </c>
      <c r="R689" s="29" t="str">
        <f t="shared" si="1"/>
        <v>Active</v>
      </c>
    </row>
    <row r="690" ht="79.5" customHeight="1">
      <c r="A690" s="14" t="s">
        <v>16002</v>
      </c>
      <c r="B690" s="14" t="s">
        <v>14904</v>
      </c>
      <c r="C690" s="14" t="s">
        <v>14905</v>
      </c>
      <c r="D690" s="14" t="s">
        <v>15997</v>
      </c>
      <c r="E690" s="14" t="s">
        <v>15998</v>
      </c>
      <c r="F690" s="14" t="s">
        <v>15999</v>
      </c>
      <c r="G690" s="14" t="s">
        <v>13361</v>
      </c>
      <c r="H690" s="14">
        <v>2.0</v>
      </c>
      <c r="I690" s="14" t="s">
        <v>1493</v>
      </c>
      <c r="J690" s="14" t="s">
        <v>16003</v>
      </c>
      <c r="K690" s="14" t="s">
        <v>16004</v>
      </c>
      <c r="L690" s="14" t="s">
        <v>13364</v>
      </c>
      <c r="M690" s="14">
        <v>8.0</v>
      </c>
      <c r="N690" s="14" t="s">
        <v>13365</v>
      </c>
      <c r="O690" s="14">
        <v>3.0</v>
      </c>
      <c r="P690" s="14" t="s">
        <v>13351</v>
      </c>
      <c r="Q690" s="29">
        <f t="array" ref="Q690">SUMPRODUCT(--(IFERROR(XLOOKUP({"P1C1.1.1","P1C1.1.2","P1C1.1.3","P1C1.2.1","P1C1.5.1","P1C2.7.1","P1C2.7.2","P1C2.7.3"}, '2_Capability_Map'!$C$2:$C$200, '2_Capability_Map'!$M$2:$M$200, "Active"), "Active")="Active"))</f>
        <v>8</v>
      </c>
      <c r="R690" s="29" t="str">
        <f t="shared" si="1"/>
        <v>Active</v>
      </c>
    </row>
    <row r="691" ht="79.5" customHeight="1">
      <c r="A691" s="15" t="s">
        <v>16005</v>
      </c>
      <c r="B691" s="15" t="s">
        <v>14904</v>
      </c>
      <c r="C691" s="15" t="s">
        <v>14905</v>
      </c>
      <c r="D691" s="15" t="s">
        <v>15997</v>
      </c>
      <c r="E691" s="15" t="s">
        <v>15998</v>
      </c>
      <c r="F691" s="15" t="s">
        <v>15999</v>
      </c>
      <c r="G691" s="15" t="s">
        <v>13361</v>
      </c>
      <c r="H691" s="15">
        <v>2.0</v>
      </c>
      <c r="I691" s="15" t="s">
        <v>1493</v>
      </c>
      <c r="J691" s="15" t="s">
        <v>16006</v>
      </c>
      <c r="K691" s="15" t="s">
        <v>16007</v>
      </c>
      <c r="L691" s="15" t="s">
        <v>13364</v>
      </c>
      <c r="M691" s="15">
        <v>8.0</v>
      </c>
      <c r="N691" s="15" t="s">
        <v>13365</v>
      </c>
      <c r="O691" s="15">
        <v>3.0</v>
      </c>
      <c r="P691" s="15" t="s">
        <v>13351</v>
      </c>
      <c r="Q691" s="29">
        <f t="array" ref="Q691">SUMPRODUCT(--(IFERROR(XLOOKUP({"P1C1.1.1","P1C1.1.2","P1C1.1.3","P1C1.2.1","P1C1.5.1","P1C2.7.1","P1C2.7.2","P1C2.7.3"}, '2_Capability_Map'!$C$2:$C$200, '2_Capability_Map'!$M$2:$M$200, "Active"), "Active")="Active"))</f>
        <v>8</v>
      </c>
      <c r="R691" s="29" t="str">
        <f t="shared" si="1"/>
        <v>Active</v>
      </c>
    </row>
    <row r="692" ht="79.5" customHeight="1">
      <c r="A692" s="14" t="s">
        <v>16008</v>
      </c>
      <c r="B692" s="14" t="s">
        <v>14904</v>
      </c>
      <c r="C692" s="14" t="s">
        <v>14905</v>
      </c>
      <c r="D692" s="14" t="s">
        <v>15997</v>
      </c>
      <c r="E692" s="14" t="s">
        <v>15998</v>
      </c>
      <c r="F692" s="14" t="s">
        <v>15999</v>
      </c>
      <c r="G692" s="14" t="s">
        <v>13361</v>
      </c>
      <c r="H692" s="14">
        <v>2.0</v>
      </c>
      <c r="I692" s="14" t="s">
        <v>1493</v>
      </c>
      <c r="J692" s="14" t="s">
        <v>16009</v>
      </c>
      <c r="K692" s="14" t="s">
        <v>16010</v>
      </c>
      <c r="L692" s="14" t="s">
        <v>13364</v>
      </c>
      <c r="M692" s="14">
        <v>8.0</v>
      </c>
      <c r="N692" s="14" t="s">
        <v>13365</v>
      </c>
      <c r="O692" s="14">
        <v>3.0</v>
      </c>
      <c r="P692" s="14" t="s">
        <v>13351</v>
      </c>
      <c r="Q692" s="29">
        <f t="array" ref="Q692">SUMPRODUCT(--(IFERROR(XLOOKUP({"P1C1.1.1","P1C1.1.2","P1C1.1.3","P1C1.2.1","P1C1.5.1","P1C2.7.1","P1C2.7.2","P1C2.7.3"}, '2_Capability_Map'!$C$2:$C$200, '2_Capability_Map'!$M$2:$M$200, "Active"), "Active")="Active"))</f>
        <v>8</v>
      </c>
      <c r="R692" s="29" t="str">
        <f t="shared" si="1"/>
        <v>Active</v>
      </c>
    </row>
    <row r="693" ht="79.5" customHeight="1">
      <c r="A693" s="15" t="s">
        <v>16011</v>
      </c>
      <c r="B693" s="15" t="s">
        <v>14904</v>
      </c>
      <c r="C693" s="15" t="s">
        <v>14905</v>
      </c>
      <c r="D693" s="15" t="s">
        <v>15997</v>
      </c>
      <c r="E693" s="15" t="s">
        <v>15998</v>
      </c>
      <c r="F693" s="15" t="s">
        <v>15999</v>
      </c>
      <c r="G693" s="15" t="s">
        <v>13402</v>
      </c>
      <c r="H693" s="15">
        <v>2.0</v>
      </c>
      <c r="I693" s="15" t="s">
        <v>1493</v>
      </c>
      <c r="J693" s="15" t="s">
        <v>16012</v>
      </c>
      <c r="K693" s="15" t="s">
        <v>16013</v>
      </c>
      <c r="L693" s="15" t="s">
        <v>13405</v>
      </c>
      <c r="M693" s="15">
        <v>10.0</v>
      </c>
      <c r="N693" s="15" t="s">
        <v>13365</v>
      </c>
      <c r="O693" s="15">
        <v>3.0</v>
      </c>
      <c r="P693" s="15" t="s">
        <v>13351</v>
      </c>
      <c r="Q693" s="29">
        <f t="array" ref="Q693">SUMPRODUCT(--(IFERROR(XLOOKUP({"P1C1.1.1","P1C1.1.2","P1C1.1.3","P1C1.2.1","P1C1.5.1","P1C2.5.1","P1C2.5.2","P1C2.5.3","P1C2.5.4","P1C2.5.5"}, '2_Capability_Map'!$C$2:$C$200, '2_Capability_Map'!$M$2:$M$200, "Active"), "Active")="Active"))</f>
        <v>10</v>
      </c>
      <c r="R693" s="29" t="str">
        <f t="shared" si="1"/>
        <v>Active</v>
      </c>
    </row>
    <row r="694" ht="79.5" customHeight="1">
      <c r="A694" s="14" t="s">
        <v>16014</v>
      </c>
      <c r="B694" s="14" t="s">
        <v>14904</v>
      </c>
      <c r="C694" s="14" t="s">
        <v>14905</v>
      </c>
      <c r="D694" s="14" t="s">
        <v>16015</v>
      </c>
      <c r="E694" s="14" t="s">
        <v>16016</v>
      </c>
      <c r="F694" s="14" t="s">
        <v>15999</v>
      </c>
      <c r="G694" s="14" t="s">
        <v>13501</v>
      </c>
      <c r="H694" s="14">
        <v>2.0</v>
      </c>
      <c r="I694" s="14" t="s">
        <v>1493</v>
      </c>
      <c r="J694" s="14" t="s">
        <v>16017</v>
      </c>
      <c r="K694" s="14" t="s">
        <v>16018</v>
      </c>
      <c r="L694" s="14" t="s">
        <v>13504</v>
      </c>
      <c r="M694" s="14">
        <v>9.0</v>
      </c>
      <c r="N694" s="14" t="s">
        <v>13380</v>
      </c>
      <c r="O694" s="14">
        <v>4.0</v>
      </c>
      <c r="P694" s="14" t="s">
        <v>13351</v>
      </c>
      <c r="Q694" s="29">
        <f t="array" ref="Q694">SUMPRODUCT(--(IFERROR(XLOOKUP({"P1C2.1.1","P1C2.1.4","P1C2.1.5","P1C2.5.1","P1C2.5.2","P1C2.5.3","P1C2.5.4","P1C2.5.5","P1C2.8.1"}, '2_Capability_Map'!$C$2:$C$200, '2_Capability_Map'!$M$2:$M$200, "Active"), "Active")="Active"))</f>
        <v>9</v>
      </c>
      <c r="R694" s="29" t="str">
        <f t="shared" si="1"/>
        <v>Active</v>
      </c>
    </row>
    <row r="695" ht="79.5" customHeight="1">
      <c r="A695" s="15" t="s">
        <v>16019</v>
      </c>
      <c r="B695" s="15" t="s">
        <v>14904</v>
      </c>
      <c r="C695" s="15" t="s">
        <v>14905</v>
      </c>
      <c r="D695" s="15" t="s">
        <v>16015</v>
      </c>
      <c r="E695" s="15" t="s">
        <v>16016</v>
      </c>
      <c r="F695" s="15" t="s">
        <v>15999</v>
      </c>
      <c r="G695" s="15" t="s">
        <v>13501</v>
      </c>
      <c r="H695" s="15">
        <v>2.0</v>
      </c>
      <c r="I695" s="15" t="s">
        <v>1493</v>
      </c>
      <c r="J695" s="15" t="s">
        <v>16020</v>
      </c>
      <c r="K695" s="15" t="s">
        <v>16021</v>
      </c>
      <c r="L695" s="15" t="s">
        <v>13504</v>
      </c>
      <c r="M695" s="15">
        <v>9.0</v>
      </c>
      <c r="N695" s="15" t="s">
        <v>13380</v>
      </c>
      <c r="O695" s="15">
        <v>4.0</v>
      </c>
      <c r="P695" s="15" t="s">
        <v>13351</v>
      </c>
      <c r="Q695" s="29">
        <f t="array" ref="Q695">SUMPRODUCT(--(IFERROR(XLOOKUP({"P1C2.1.1","P1C2.1.4","P1C2.1.5","P1C2.5.1","P1C2.5.2","P1C2.5.3","P1C2.5.4","P1C2.5.5","P1C2.8.1"}, '2_Capability_Map'!$C$2:$C$200, '2_Capability_Map'!$M$2:$M$200, "Active"), "Active")="Active"))</f>
        <v>9</v>
      </c>
      <c r="R695" s="29" t="str">
        <f t="shared" si="1"/>
        <v>Active</v>
      </c>
    </row>
    <row r="696" ht="79.5" customHeight="1">
      <c r="A696" s="14" t="s">
        <v>16022</v>
      </c>
      <c r="B696" s="14" t="s">
        <v>14904</v>
      </c>
      <c r="C696" s="14" t="s">
        <v>14905</v>
      </c>
      <c r="D696" s="14" t="s">
        <v>16023</v>
      </c>
      <c r="E696" s="14" t="s">
        <v>16024</v>
      </c>
      <c r="F696" s="14" t="s">
        <v>15999</v>
      </c>
      <c r="G696" s="14" t="s">
        <v>13415</v>
      </c>
      <c r="H696" s="14">
        <v>2.0</v>
      </c>
      <c r="I696" s="14" t="s">
        <v>1493</v>
      </c>
      <c r="J696" s="14" t="s">
        <v>16025</v>
      </c>
      <c r="K696" s="14" t="s">
        <v>16026</v>
      </c>
      <c r="L696" s="14" t="s">
        <v>13418</v>
      </c>
      <c r="M696" s="14">
        <v>10.0</v>
      </c>
      <c r="N696" s="14" t="s">
        <v>13419</v>
      </c>
      <c r="O696" s="14">
        <v>3.0</v>
      </c>
      <c r="P696" s="14" t="s">
        <v>13351</v>
      </c>
      <c r="Q696" s="29">
        <f t="array" ref="Q696">SUMPRODUCT(--(IFERROR(XLOOKUP({"P1C1.1.1","P1C1.1.2","P1C1.1.3","P1C1.2.1","P1C1.5.1","P1C4.1.1","P1C4.4.1","P1C4.5.1","P1C4.6.1","P1C4.8.5"}, '2_Capability_Map'!$C$2:$C$200, '2_Capability_Map'!$M$2:$M$200, "Active"), "Active")="Active"))</f>
        <v>10</v>
      </c>
      <c r="R696" s="29" t="str">
        <f t="shared" si="1"/>
        <v>Active</v>
      </c>
    </row>
    <row r="697" ht="79.5" customHeight="1">
      <c r="A697" s="15" t="s">
        <v>16027</v>
      </c>
      <c r="B697" s="15" t="s">
        <v>14904</v>
      </c>
      <c r="C697" s="15" t="s">
        <v>14905</v>
      </c>
      <c r="D697" s="15" t="s">
        <v>16028</v>
      </c>
      <c r="E697" s="15" t="s">
        <v>16029</v>
      </c>
      <c r="F697" s="15" t="s">
        <v>15999</v>
      </c>
      <c r="G697" s="15" t="s">
        <v>13501</v>
      </c>
      <c r="H697" s="15">
        <v>2.0</v>
      </c>
      <c r="I697" s="15" t="s">
        <v>1493</v>
      </c>
      <c r="J697" s="15" t="s">
        <v>16030</v>
      </c>
      <c r="K697" s="15" t="s">
        <v>16031</v>
      </c>
      <c r="L697" s="15" t="s">
        <v>13504</v>
      </c>
      <c r="M697" s="15">
        <v>9.0</v>
      </c>
      <c r="N697" s="15" t="s">
        <v>13380</v>
      </c>
      <c r="O697" s="15">
        <v>4.0</v>
      </c>
      <c r="P697" s="15" t="s">
        <v>13351</v>
      </c>
      <c r="Q697" s="29">
        <f t="array" ref="Q697">SUMPRODUCT(--(IFERROR(XLOOKUP({"P1C2.1.1","P1C2.1.4","P1C2.1.5","P1C2.5.1","P1C2.5.2","P1C2.5.3","P1C2.5.4","P1C2.5.5","P1C2.8.1"}, '2_Capability_Map'!$C$2:$C$200, '2_Capability_Map'!$M$2:$M$200, "Active"), "Active")="Active"))</f>
        <v>9</v>
      </c>
      <c r="R697" s="29" t="str">
        <f t="shared" si="1"/>
        <v>Active</v>
      </c>
    </row>
    <row r="698" ht="79.5" customHeight="1">
      <c r="A698" s="14" t="s">
        <v>16032</v>
      </c>
      <c r="B698" s="14" t="s">
        <v>14904</v>
      </c>
      <c r="C698" s="14" t="s">
        <v>14905</v>
      </c>
      <c r="D698" s="14" t="s">
        <v>16033</v>
      </c>
      <c r="E698" s="14" t="s">
        <v>16034</v>
      </c>
      <c r="F698" s="14" t="s">
        <v>16035</v>
      </c>
      <c r="G698" s="14" t="s">
        <v>13376</v>
      </c>
      <c r="H698" s="14">
        <v>3.0</v>
      </c>
      <c r="I698" s="14" t="s">
        <v>1493</v>
      </c>
      <c r="J698" s="14" t="s">
        <v>16036</v>
      </c>
      <c r="K698" s="14" t="s">
        <v>16037</v>
      </c>
      <c r="L698" s="14" t="s">
        <v>13379</v>
      </c>
      <c r="M698" s="14">
        <v>12.0</v>
      </c>
      <c r="N698" s="14" t="s">
        <v>13380</v>
      </c>
      <c r="O698" s="14">
        <v>4.0</v>
      </c>
      <c r="P698" s="14" t="s">
        <v>13351</v>
      </c>
      <c r="Q698" s="29">
        <f t="array" ref="Q698">SUMPRODUCT(--(IFERROR(XLOOKUP({"P1C1.1.1","P1C1.1.2","P1C1.1.3","P1C1.2.1","P1C1.5.1","P1C2.1.1","P1C2.1.4","P1C2.1.5","P1C2.7.1","P1C2.7.2","P1C2.7.3","P1C2.8.1"}, '2_Capability_Map'!$C$2:$C$200, '2_Capability_Map'!$M$2:$M$200, "Active"), "Active")="Active"))</f>
        <v>12</v>
      </c>
      <c r="R698" s="29" t="str">
        <f t="shared" si="1"/>
        <v>Active</v>
      </c>
    </row>
    <row r="699" ht="79.5" customHeight="1">
      <c r="A699" s="15" t="s">
        <v>16038</v>
      </c>
      <c r="B699" s="15" t="s">
        <v>14904</v>
      </c>
      <c r="C699" s="15" t="s">
        <v>14905</v>
      </c>
      <c r="D699" s="15" t="s">
        <v>16033</v>
      </c>
      <c r="E699" s="15" t="s">
        <v>16034</v>
      </c>
      <c r="F699" s="15" t="s">
        <v>16035</v>
      </c>
      <c r="G699" s="15" t="s">
        <v>13353</v>
      </c>
      <c r="H699" s="15">
        <v>2.0</v>
      </c>
      <c r="I699" s="15" t="s">
        <v>1493</v>
      </c>
      <c r="J699" s="15" t="s">
        <v>16039</v>
      </c>
      <c r="K699" s="15" t="s">
        <v>16040</v>
      </c>
      <c r="L699" s="15" t="s">
        <v>13356</v>
      </c>
      <c r="M699" s="15">
        <v>9.0</v>
      </c>
      <c r="N699" s="15" t="s">
        <v>13357</v>
      </c>
      <c r="O699" s="15">
        <v>3.0</v>
      </c>
      <c r="P699" s="15" t="s">
        <v>13351</v>
      </c>
      <c r="Q699" s="29">
        <f t="array" ref="Q699">SUMPRODUCT(--(IFERROR(XLOOKUP({"P1C1.1.1","P1C1.1.2","P1C1.1.3","P1C1.2.1","P1C1.5.1","P1C2.1.1","P1C2.1.4","P1C2.1.5","P1C2.8.1"}, '2_Capability_Map'!$C$2:$C$200, '2_Capability_Map'!$M$2:$M$200, "Active"), "Active")="Active"))</f>
        <v>9</v>
      </c>
      <c r="R699" s="29" t="str">
        <f t="shared" si="1"/>
        <v>Active</v>
      </c>
    </row>
    <row r="700" ht="79.5" customHeight="1">
      <c r="A700" s="14" t="s">
        <v>16041</v>
      </c>
      <c r="B700" s="14" t="s">
        <v>14904</v>
      </c>
      <c r="C700" s="14" t="s">
        <v>14905</v>
      </c>
      <c r="D700" s="14" t="s">
        <v>16033</v>
      </c>
      <c r="E700" s="14" t="s">
        <v>16034</v>
      </c>
      <c r="F700" s="14" t="s">
        <v>16035</v>
      </c>
      <c r="G700" s="14" t="s">
        <v>15745</v>
      </c>
      <c r="H700" s="14">
        <v>5.0</v>
      </c>
      <c r="I700" s="14" t="s">
        <v>1493</v>
      </c>
      <c r="J700" s="14" t="s">
        <v>16042</v>
      </c>
      <c r="K700" s="14" t="s">
        <v>16043</v>
      </c>
      <c r="L700" s="14" t="s">
        <v>15748</v>
      </c>
      <c r="M700" s="14">
        <v>21.0</v>
      </c>
      <c r="N700" s="14" t="s">
        <v>14256</v>
      </c>
      <c r="O700" s="14">
        <v>5.0</v>
      </c>
      <c r="P700" s="14" t="s">
        <v>13351</v>
      </c>
      <c r="Q700" s="29">
        <f t="array" ref="Q700">SUMPRODUCT(--(IFERROR(XLOOKUP({"P1C1.1.1","P1C1.1.2","P1C1.1.3","P1C1.2.1","P1C1.5.1","P1C2.1.1","P1C2.1.4","P1C2.1.5","P1C2.2.1","P1C2.2.4","P1C2.3.1","P1C2.4.1","P1C2.7.1","P1C2.7.2","P1C2.7.3","P1C2.8.1","P1C4.1.1","P1C4.4.1","P1C4.5.1","P1C4.6.1","P1C4.8.5"}, '2_Capability_Map'!$C$2:$C$200, '2_Capability_Map'!$M$2:$M$200, "Active"), "Active")="Active"))</f>
        <v>21</v>
      </c>
      <c r="R700" s="29" t="str">
        <f t="shared" si="1"/>
        <v>Active</v>
      </c>
    </row>
    <row r="701" ht="79.5" customHeight="1">
      <c r="A701" s="15" t="s">
        <v>16044</v>
      </c>
      <c r="B701" s="15" t="s">
        <v>14904</v>
      </c>
      <c r="C701" s="15" t="s">
        <v>14905</v>
      </c>
      <c r="D701" s="15" t="s">
        <v>16033</v>
      </c>
      <c r="E701" s="15" t="s">
        <v>16034</v>
      </c>
      <c r="F701" s="15" t="s">
        <v>16035</v>
      </c>
      <c r="G701" s="15" t="s">
        <v>14004</v>
      </c>
      <c r="H701" s="15">
        <v>3.0</v>
      </c>
      <c r="I701" s="15" t="s">
        <v>1493</v>
      </c>
      <c r="J701" s="15" t="s">
        <v>16045</v>
      </c>
      <c r="K701" s="15" t="s">
        <v>16046</v>
      </c>
      <c r="L701" s="15" t="s">
        <v>14007</v>
      </c>
      <c r="M701" s="15">
        <v>14.0</v>
      </c>
      <c r="N701" s="15" t="s">
        <v>14008</v>
      </c>
      <c r="O701" s="15">
        <v>4.0</v>
      </c>
      <c r="P701" s="15" t="s">
        <v>13351</v>
      </c>
      <c r="Q701" s="29">
        <f t="array" ref="Q701">SUMPRODUCT(--(IFERROR(XLOOKUP({"P1C1.1.1","P1C1.1.2","P1C1.1.3","P1C1.2.1","P1C1.5.1","P1C2.1.1","P1C2.1.4","P1C2.1.5","P1C2.8.1","P1C4.1.1","P1C4.4.1","P1C4.5.1","P1C4.6.1","P1C4.8.5"}, '2_Capability_Map'!$C$2:$C$200, '2_Capability_Map'!$M$2:$M$200, "Active"), "Active")="Active"))</f>
        <v>14</v>
      </c>
      <c r="R701" s="29" t="str">
        <f t="shared" si="1"/>
        <v>Active</v>
      </c>
    </row>
    <row r="702" ht="79.5" customHeight="1">
      <c r="A702" s="14" t="s">
        <v>16047</v>
      </c>
      <c r="B702" s="14" t="s">
        <v>14904</v>
      </c>
      <c r="C702" s="14" t="s">
        <v>14905</v>
      </c>
      <c r="D702" s="14" t="s">
        <v>16033</v>
      </c>
      <c r="E702" s="14" t="s">
        <v>16034</v>
      </c>
      <c r="F702" s="14" t="s">
        <v>16035</v>
      </c>
      <c r="G702" s="14" t="s">
        <v>13353</v>
      </c>
      <c r="H702" s="14">
        <v>2.0</v>
      </c>
      <c r="I702" s="14" t="s">
        <v>1493</v>
      </c>
      <c r="J702" s="14" t="s">
        <v>16048</v>
      </c>
      <c r="K702" s="14" t="s">
        <v>16049</v>
      </c>
      <c r="L702" s="14" t="s">
        <v>13356</v>
      </c>
      <c r="M702" s="14">
        <v>9.0</v>
      </c>
      <c r="N702" s="14" t="s">
        <v>13357</v>
      </c>
      <c r="O702" s="14">
        <v>3.0</v>
      </c>
      <c r="P702" s="14" t="s">
        <v>13351</v>
      </c>
      <c r="Q702" s="29">
        <f t="array" ref="Q702">SUMPRODUCT(--(IFERROR(XLOOKUP({"P1C1.1.1","P1C1.1.2","P1C1.1.3","P1C1.2.1","P1C1.5.1","P1C2.1.1","P1C2.1.4","P1C2.1.5","P1C2.8.1"}, '2_Capability_Map'!$C$2:$C$200, '2_Capability_Map'!$M$2:$M$200, "Active"), "Active")="Active"))</f>
        <v>9</v>
      </c>
      <c r="R702" s="29" t="str">
        <f t="shared" si="1"/>
        <v>Active</v>
      </c>
    </row>
    <row r="703" ht="79.5" customHeight="1">
      <c r="A703" s="15" t="s">
        <v>16050</v>
      </c>
      <c r="B703" s="15" t="s">
        <v>14904</v>
      </c>
      <c r="C703" s="15" t="s">
        <v>14905</v>
      </c>
      <c r="D703" s="15" t="s">
        <v>16033</v>
      </c>
      <c r="E703" s="15" t="s">
        <v>16034</v>
      </c>
      <c r="F703" s="15" t="s">
        <v>16035</v>
      </c>
      <c r="G703" s="15" t="s">
        <v>13415</v>
      </c>
      <c r="H703" s="15">
        <v>2.0</v>
      </c>
      <c r="I703" s="15" t="s">
        <v>1493</v>
      </c>
      <c r="J703" s="15" t="s">
        <v>16051</v>
      </c>
      <c r="K703" s="15" t="s">
        <v>16052</v>
      </c>
      <c r="L703" s="15" t="s">
        <v>13418</v>
      </c>
      <c r="M703" s="15">
        <v>10.0</v>
      </c>
      <c r="N703" s="15" t="s">
        <v>13419</v>
      </c>
      <c r="O703" s="15">
        <v>3.0</v>
      </c>
      <c r="P703" s="15" t="s">
        <v>13351</v>
      </c>
      <c r="Q703" s="29">
        <f t="array" ref="Q703">SUMPRODUCT(--(IFERROR(XLOOKUP({"P1C1.1.1","P1C1.1.2","P1C1.1.3","P1C1.2.1","P1C1.5.1","P1C4.1.1","P1C4.4.1","P1C4.5.1","P1C4.6.1","P1C4.8.5"}, '2_Capability_Map'!$C$2:$C$200, '2_Capability_Map'!$M$2:$M$200, "Active"), "Active")="Active"))</f>
        <v>10</v>
      </c>
      <c r="R703" s="29" t="str">
        <f t="shared" si="1"/>
        <v>Active</v>
      </c>
    </row>
    <row r="704" ht="79.5" customHeight="1">
      <c r="A704" s="14" t="s">
        <v>16053</v>
      </c>
      <c r="B704" s="14" t="s">
        <v>14904</v>
      </c>
      <c r="C704" s="14" t="s">
        <v>14905</v>
      </c>
      <c r="D704" s="14" t="s">
        <v>16033</v>
      </c>
      <c r="E704" s="14" t="s">
        <v>16034</v>
      </c>
      <c r="F704" s="14" t="s">
        <v>16035</v>
      </c>
      <c r="G704" s="14" t="s">
        <v>13353</v>
      </c>
      <c r="H704" s="14">
        <v>2.0</v>
      </c>
      <c r="I704" s="14" t="s">
        <v>1493</v>
      </c>
      <c r="J704" s="14" t="s">
        <v>16054</v>
      </c>
      <c r="K704" s="14" t="s">
        <v>16055</v>
      </c>
      <c r="L704" s="14" t="s">
        <v>13356</v>
      </c>
      <c r="M704" s="14">
        <v>9.0</v>
      </c>
      <c r="N704" s="14" t="s">
        <v>13357</v>
      </c>
      <c r="O704" s="14">
        <v>3.0</v>
      </c>
      <c r="P704" s="14" t="s">
        <v>13351</v>
      </c>
      <c r="Q704" s="29">
        <f t="array" ref="Q704">SUMPRODUCT(--(IFERROR(XLOOKUP({"P1C1.1.1","P1C1.1.2","P1C1.1.3","P1C1.2.1","P1C1.5.1","P1C2.1.1","P1C2.1.4","P1C2.1.5","P1C2.8.1"}, '2_Capability_Map'!$C$2:$C$200, '2_Capability_Map'!$M$2:$M$200, "Active"), "Active")="Active"))</f>
        <v>9</v>
      </c>
      <c r="R704" s="29" t="str">
        <f t="shared" si="1"/>
        <v>Active</v>
      </c>
    </row>
    <row r="705" ht="79.5" customHeight="1">
      <c r="A705" s="15" t="s">
        <v>16056</v>
      </c>
      <c r="B705" s="15" t="s">
        <v>14904</v>
      </c>
      <c r="C705" s="15" t="s">
        <v>14905</v>
      </c>
      <c r="D705" s="15" t="s">
        <v>16057</v>
      </c>
      <c r="E705" s="15" t="s">
        <v>16058</v>
      </c>
      <c r="F705" s="15" t="s">
        <v>16035</v>
      </c>
      <c r="G705" s="15" t="s">
        <v>13346</v>
      </c>
      <c r="H705" s="15">
        <v>2.0</v>
      </c>
      <c r="I705" s="15" t="s">
        <v>1493</v>
      </c>
      <c r="J705" s="15" t="s">
        <v>16059</v>
      </c>
      <c r="K705" s="15" t="s">
        <v>16060</v>
      </c>
      <c r="L705" s="15" t="s">
        <v>13349</v>
      </c>
      <c r="M705" s="15">
        <v>8.0</v>
      </c>
      <c r="N705" s="15" t="s">
        <v>13350</v>
      </c>
      <c r="O705" s="15">
        <v>2.0</v>
      </c>
      <c r="P705" s="15" t="s">
        <v>13351</v>
      </c>
      <c r="Q705" s="29">
        <f t="array" ref="Q705">SUMPRODUCT(--(IFERROR(XLOOKUP({"P1C1.1.1","P1C1.1.2","P1C1.1.3","P1C1.2.1","P1C1.5.1","P1C1.6.1","P1C1.6.2","P1C1.6.5"}, '2_Capability_Map'!$C$2:$C$200, '2_Capability_Map'!$M$2:$M$200, "Active"), "Active")="Active"))</f>
        <v>8</v>
      </c>
      <c r="R705" s="29" t="str">
        <f t="shared" si="1"/>
        <v>Active</v>
      </c>
    </row>
    <row r="706" ht="79.5" customHeight="1">
      <c r="A706" s="14" t="s">
        <v>16061</v>
      </c>
      <c r="B706" s="14" t="s">
        <v>14904</v>
      </c>
      <c r="C706" s="14" t="s">
        <v>14905</v>
      </c>
      <c r="D706" s="14" t="s">
        <v>16062</v>
      </c>
      <c r="E706" s="14" t="s">
        <v>16063</v>
      </c>
      <c r="F706" s="14" t="s">
        <v>16035</v>
      </c>
      <c r="G706" s="14" t="s">
        <v>13484</v>
      </c>
      <c r="H706" s="14">
        <v>3.0</v>
      </c>
      <c r="I706" s="14" t="s">
        <v>1493</v>
      </c>
      <c r="J706" s="14" t="s">
        <v>16064</v>
      </c>
      <c r="K706" s="14" t="s">
        <v>16065</v>
      </c>
      <c r="L706" s="14" t="s">
        <v>13487</v>
      </c>
      <c r="M706" s="14">
        <v>13.0</v>
      </c>
      <c r="N706" s="14" t="s">
        <v>13365</v>
      </c>
      <c r="O706" s="14">
        <v>3.0</v>
      </c>
      <c r="P706" s="14" t="s">
        <v>13351</v>
      </c>
      <c r="Q706" s="29">
        <f t="array" ref="Q706">SUMPRODUCT(--(IFERROR(XLOOKUP({"P1C1.1.1","P1C1.1.2","P1C1.1.3","P1C1.2.1","P1C1.5.1","P1C2.5.1","P1C2.5.2","P1C2.5.3","P1C2.5.4","P1C2.5.5","P1C2.7.1","P1C2.7.2","P1C2.7.3"}, '2_Capability_Map'!$C$2:$C$200, '2_Capability_Map'!$M$2:$M$200, "Active"), "Active")="Active"))</f>
        <v>13</v>
      </c>
      <c r="R706" s="29" t="str">
        <f t="shared" si="1"/>
        <v>Active</v>
      </c>
    </row>
    <row r="707" ht="79.5" customHeight="1">
      <c r="A707" s="15" t="s">
        <v>16066</v>
      </c>
      <c r="B707" s="15" t="s">
        <v>14904</v>
      </c>
      <c r="C707" s="15" t="s">
        <v>14905</v>
      </c>
      <c r="D707" s="15" t="s">
        <v>16062</v>
      </c>
      <c r="E707" s="15" t="s">
        <v>16063</v>
      </c>
      <c r="F707" s="15" t="s">
        <v>16035</v>
      </c>
      <c r="G707" s="15" t="s">
        <v>13402</v>
      </c>
      <c r="H707" s="15">
        <v>2.0</v>
      </c>
      <c r="I707" s="15" t="s">
        <v>1493</v>
      </c>
      <c r="J707" s="15" t="s">
        <v>16067</v>
      </c>
      <c r="K707" s="15" t="s">
        <v>16068</v>
      </c>
      <c r="L707" s="15" t="s">
        <v>13405</v>
      </c>
      <c r="M707" s="15">
        <v>10.0</v>
      </c>
      <c r="N707" s="15" t="s">
        <v>13365</v>
      </c>
      <c r="O707" s="15">
        <v>3.0</v>
      </c>
      <c r="P707" s="15" t="s">
        <v>13351</v>
      </c>
      <c r="Q707" s="29">
        <f t="array" ref="Q707">SUMPRODUCT(--(IFERROR(XLOOKUP({"P1C1.1.1","P1C1.1.2","P1C1.1.3","P1C1.2.1","P1C1.5.1","P1C2.5.1","P1C2.5.2","P1C2.5.3","P1C2.5.4","P1C2.5.5"}, '2_Capability_Map'!$C$2:$C$200, '2_Capability_Map'!$M$2:$M$200, "Active"), "Active")="Active"))</f>
        <v>10</v>
      </c>
      <c r="R707" s="29" t="str">
        <f t="shared" si="1"/>
        <v>Active</v>
      </c>
    </row>
    <row r="708" ht="79.5" customHeight="1">
      <c r="A708" s="14" t="s">
        <v>16069</v>
      </c>
      <c r="B708" s="14" t="s">
        <v>14904</v>
      </c>
      <c r="C708" s="14" t="s">
        <v>14905</v>
      </c>
      <c r="D708" s="14" t="s">
        <v>16062</v>
      </c>
      <c r="E708" s="14" t="s">
        <v>16063</v>
      </c>
      <c r="F708" s="14" t="s">
        <v>16035</v>
      </c>
      <c r="G708" s="14" t="s">
        <v>13353</v>
      </c>
      <c r="H708" s="14">
        <v>2.0</v>
      </c>
      <c r="I708" s="14" t="s">
        <v>1493</v>
      </c>
      <c r="J708" s="14" t="s">
        <v>16070</v>
      </c>
      <c r="K708" s="14" t="s">
        <v>16071</v>
      </c>
      <c r="L708" s="14" t="s">
        <v>13356</v>
      </c>
      <c r="M708" s="14">
        <v>9.0</v>
      </c>
      <c r="N708" s="14" t="s">
        <v>13357</v>
      </c>
      <c r="O708" s="14">
        <v>3.0</v>
      </c>
      <c r="P708" s="14" t="s">
        <v>13351</v>
      </c>
      <c r="Q708" s="29">
        <f t="array" ref="Q708">SUMPRODUCT(--(IFERROR(XLOOKUP({"P1C1.1.1","P1C1.1.2","P1C1.1.3","P1C1.2.1","P1C1.5.1","P1C2.1.1","P1C2.1.4","P1C2.1.5","P1C2.8.1"}, '2_Capability_Map'!$C$2:$C$200, '2_Capability_Map'!$M$2:$M$200, "Active"), "Active")="Active"))</f>
        <v>9</v>
      </c>
      <c r="R708" s="29" t="str">
        <f t="shared" si="1"/>
        <v>Active</v>
      </c>
    </row>
    <row r="709" ht="79.5" customHeight="1">
      <c r="A709" s="15" t="s">
        <v>16072</v>
      </c>
      <c r="B709" s="15" t="s">
        <v>14904</v>
      </c>
      <c r="C709" s="15" t="s">
        <v>14905</v>
      </c>
      <c r="D709" s="15" t="s">
        <v>16073</v>
      </c>
      <c r="E709" s="15" t="s">
        <v>16074</v>
      </c>
      <c r="F709" s="15" t="s">
        <v>16075</v>
      </c>
      <c r="G709" s="15" t="s">
        <v>13484</v>
      </c>
      <c r="H709" s="15">
        <v>3.0</v>
      </c>
      <c r="I709" s="15" t="s">
        <v>1493</v>
      </c>
      <c r="J709" s="15" t="s">
        <v>16076</v>
      </c>
      <c r="K709" s="15" t="s">
        <v>16077</v>
      </c>
      <c r="L709" s="15" t="s">
        <v>13487</v>
      </c>
      <c r="M709" s="15">
        <v>13.0</v>
      </c>
      <c r="N709" s="15" t="s">
        <v>13365</v>
      </c>
      <c r="O709" s="15">
        <v>3.0</v>
      </c>
      <c r="P709" s="15" t="s">
        <v>13351</v>
      </c>
      <c r="Q709" s="29">
        <f t="array" ref="Q709">SUMPRODUCT(--(IFERROR(XLOOKUP({"P1C1.1.1","P1C1.1.2","P1C1.1.3","P1C1.2.1","P1C1.5.1","P1C2.5.1","P1C2.5.2","P1C2.5.3","P1C2.5.4","P1C2.5.5","P1C2.7.1","P1C2.7.2","P1C2.7.3"}, '2_Capability_Map'!$C$2:$C$200, '2_Capability_Map'!$M$2:$M$200, "Active"), "Active")="Active"))</f>
        <v>13</v>
      </c>
      <c r="R709" s="29" t="str">
        <f t="shared" si="1"/>
        <v>Active</v>
      </c>
    </row>
    <row r="710" ht="79.5" customHeight="1">
      <c r="A710" s="14" t="s">
        <v>16078</v>
      </c>
      <c r="B710" s="14" t="s">
        <v>14904</v>
      </c>
      <c r="C710" s="14" t="s">
        <v>14905</v>
      </c>
      <c r="D710" s="14" t="s">
        <v>16073</v>
      </c>
      <c r="E710" s="14" t="s">
        <v>16074</v>
      </c>
      <c r="F710" s="14" t="s">
        <v>16075</v>
      </c>
      <c r="G710" s="14" t="s">
        <v>13515</v>
      </c>
      <c r="H710" s="14">
        <v>2.0</v>
      </c>
      <c r="I710" s="14" t="s">
        <v>1493</v>
      </c>
      <c r="J710" s="14" t="s">
        <v>16079</v>
      </c>
      <c r="K710" s="14" t="s">
        <v>16080</v>
      </c>
      <c r="L710" s="14" t="s">
        <v>13518</v>
      </c>
      <c r="M710" s="14">
        <v>8.0</v>
      </c>
      <c r="N710" s="14" t="s">
        <v>13365</v>
      </c>
      <c r="O710" s="14">
        <v>3.0</v>
      </c>
      <c r="P710" s="14" t="s">
        <v>13351</v>
      </c>
      <c r="Q710" s="29">
        <f t="array" ref="Q710">SUMPRODUCT(--(IFERROR(XLOOKUP({"P1C2.5.1","P1C2.5.2","P1C2.5.3","P1C2.5.4","P1C2.5.5","P1C2.7.1","P1C2.7.2","P1C2.7.3"}, '2_Capability_Map'!$C$2:$C$200, '2_Capability_Map'!$M$2:$M$200, "Active"), "Active")="Active"))</f>
        <v>8</v>
      </c>
      <c r="R710" s="29" t="str">
        <f t="shared" si="1"/>
        <v>Active</v>
      </c>
    </row>
    <row r="711" ht="79.5" customHeight="1">
      <c r="A711" s="15" t="s">
        <v>16081</v>
      </c>
      <c r="B711" s="15" t="s">
        <v>14904</v>
      </c>
      <c r="C711" s="15" t="s">
        <v>14905</v>
      </c>
      <c r="D711" s="15" t="s">
        <v>16073</v>
      </c>
      <c r="E711" s="15" t="s">
        <v>16074</v>
      </c>
      <c r="F711" s="15" t="s">
        <v>16075</v>
      </c>
      <c r="G711" s="15" t="s">
        <v>16082</v>
      </c>
      <c r="H711" s="15">
        <v>3.0</v>
      </c>
      <c r="I711" s="15" t="s">
        <v>1493</v>
      </c>
      <c r="J711" s="15" t="s">
        <v>16083</v>
      </c>
      <c r="K711" s="15" t="s">
        <v>16084</v>
      </c>
      <c r="L711" s="15" t="s">
        <v>16085</v>
      </c>
      <c r="M711" s="15">
        <v>12.0</v>
      </c>
      <c r="N711" s="15" t="s">
        <v>13365</v>
      </c>
      <c r="O711" s="15">
        <v>3.0</v>
      </c>
      <c r="P711" s="15" t="s">
        <v>13351</v>
      </c>
      <c r="Q711" s="29">
        <f t="array" ref="Q711">SUMPRODUCT(--(IFERROR(XLOOKUP({"P1C2.5.1","P1C2.5.2","P1C2.5.3","P1C2.5.4","P1C2.5.5","P1C2.7.1","P1C2.7.2","P1C2.7.3","P1C3.1.1","P1C3.2.4","P1C3.3.1","P1C3.4.1"}, '2_Capability_Map'!$C$2:$C$200, '2_Capability_Map'!$M$2:$M$200, "Active"), "Active")="Active"))</f>
        <v>12</v>
      </c>
      <c r="R711" s="29" t="str">
        <f t="shared" si="1"/>
        <v>Active</v>
      </c>
    </row>
    <row r="712" ht="79.5" customHeight="1">
      <c r="A712" s="14" t="s">
        <v>16086</v>
      </c>
      <c r="B712" s="14" t="s">
        <v>14904</v>
      </c>
      <c r="C712" s="14" t="s">
        <v>14905</v>
      </c>
      <c r="D712" s="14" t="s">
        <v>16073</v>
      </c>
      <c r="E712" s="14" t="s">
        <v>16074</v>
      </c>
      <c r="F712" s="14" t="s">
        <v>16075</v>
      </c>
      <c r="G712" s="14" t="s">
        <v>16082</v>
      </c>
      <c r="H712" s="14">
        <v>3.0</v>
      </c>
      <c r="I712" s="14" t="s">
        <v>1493</v>
      </c>
      <c r="J712" s="14" t="s">
        <v>16087</v>
      </c>
      <c r="K712" s="14" t="s">
        <v>16088</v>
      </c>
      <c r="L712" s="14" t="s">
        <v>16085</v>
      </c>
      <c r="M712" s="14">
        <v>12.0</v>
      </c>
      <c r="N712" s="14" t="s">
        <v>13365</v>
      </c>
      <c r="O712" s="14">
        <v>3.0</v>
      </c>
      <c r="P712" s="14" t="s">
        <v>13351</v>
      </c>
      <c r="Q712" s="29">
        <f t="array" ref="Q712">SUMPRODUCT(--(IFERROR(XLOOKUP({"P1C2.5.1","P1C2.5.2","P1C2.5.3","P1C2.5.4","P1C2.5.5","P1C2.7.1","P1C2.7.2","P1C2.7.3","P1C3.1.1","P1C3.2.4","P1C3.3.1","P1C3.4.1"}, '2_Capability_Map'!$C$2:$C$200, '2_Capability_Map'!$M$2:$M$200, "Active"), "Active")="Active"))</f>
        <v>12</v>
      </c>
      <c r="R712" s="29" t="str">
        <f t="shared" si="1"/>
        <v>Active</v>
      </c>
    </row>
    <row r="713" ht="79.5" customHeight="1">
      <c r="A713" s="15" t="s">
        <v>16089</v>
      </c>
      <c r="B713" s="15" t="s">
        <v>14904</v>
      </c>
      <c r="C713" s="15" t="s">
        <v>14905</v>
      </c>
      <c r="D713" s="15" t="s">
        <v>16090</v>
      </c>
      <c r="E713" s="15" t="s">
        <v>16091</v>
      </c>
      <c r="F713" s="15" t="s">
        <v>16075</v>
      </c>
      <c r="G713" s="15" t="s">
        <v>13501</v>
      </c>
      <c r="H713" s="15">
        <v>2.0</v>
      </c>
      <c r="I713" s="15" t="s">
        <v>1493</v>
      </c>
      <c r="J713" s="15" t="s">
        <v>16092</v>
      </c>
      <c r="K713" s="15" t="s">
        <v>16093</v>
      </c>
      <c r="L713" s="15" t="s">
        <v>13504</v>
      </c>
      <c r="M713" s="15">
        <v>9.0</v>
      </c>
      <c r="N713" s="15" t="s">
        <v>13380</v>
      </c>
      <c r="O713" s="15">
        <v>4.0</v>
      </c>
      <c r="P713" s="15" t="s">
        <v>13351</v>
      </c>
      <c r="Q713" s="29">
        <f t="array" ref="Q713">SUMPRODUCT(--(IFERROR(XLOOKUP({"P1C2.1.1","P1C2.1.4","P1C2.1.5","P1C2.5.1","P1C2.5.2","P1C2.5.3","P1C2.5.4","P1C2.5.5","P1C2.8.1"}, '2_Capability_Map'!$C$2:$C$200, '2_Capability_Map'!$M$2:$M$200, "Active"), "Active")="Active"))</f>
        <v>9</v>
      </c>
      <c r="R713" s="29" t="str">
        <f t="shared" si="1"/>
        <v>Active</v>
      </c>
    </row>
    <row r="714" ht="79.5" customHeight="1">
      <c r="A714" s="14" t="s">
        <v>16094</v>
      </c>
      <c r="B714" s="14" t="s">
        <v>14904</v>
      </c>
      <c r="C714" s="14" t="s">
        <v>14905</v>
      </c>
      <c r="D714" s="14" t="s">
        <v>16090</v>
      </c>
      <c r="E714" s="14" t="s">
        <v>16091</v>
      </c>
      <c r="F714" s="14" t="s">
        <v>16075</v>
      </c>
      <c r="G714" s="14" t="s">
        <v>13501</v>
      </c>
      <c r="H714" s="14">
        <v>2.0</v>
      </c>
      <c r="I714" s="14" t="s">
        <v>1493</v>
      </c>
      <c r="J714" s="14" t="s">
        <v>16095</v>
      </c>
      <c r="K714" s="14" t="s">
        <v>16096</v>
      </c>
      <c r="L714" s="14" t="s">
        <v>13504</v>
      </c>
      <c r="M714" s="14">
        <v>9.0</v>
      </c>
      <c r="N714" s="14" t="s">
        <v>13380</v>
      </c>
      <c r="O714" s="14">
        <v>4.0</v>
      </c>
      <c r="P714" s="14" t="s">
        <v>13351</v>
      </c>
      <c r="Q714" s="29">
        <f t="array" ref="Q714">SUMPRODUCT(--(IFERROR(XLOOKUP({"P1C2.1.1","P1C2.1.4","P1C2.1.5","P1C2.5.1","P1C2.5.2","P1C2.5.3","P1C2.5.4","P1C2.5.5","P1C2.8.1"}, '2_Capability_Map'!$C$2:$C$200, '2_Capability_Map'!$M$2:$M$200, "Active"), "Active")="Active"))</f>
        <v>9</v>
      </c>
      <c r="R714" s="29" t="str">
        <f t="shared" si="1"/>
        <v>Active</v>
      </c>
    </row>
    <row r="715" ht="79.5" customHeight="1">
      <c r="A715" s="15" t="s">
        <v>16097</v>
      </c>
      <c r="B715" s="15" t="s">
        <v>14904</v>
      </c>
      <c r="C715" s="15" t="s">
        <v>14905</v>
      </c>
      <c r="D715" s="15" t="s">
        <v>16098</v>
      </c>
      <c r="E715" s="15" t="s">
        <v>16099</v>
      </c>
      <c r="F715" s="15" t="s">
        <v>16075</v>
      </c>
      <c r="G715" s="15" t="s">
        <v>13515</v>
      </c>
      <c r="H715" s="15">
        <v>2.0</v>
      </c>
      <c r="I715" s="15" t="s">
        <v>1493</v>
      </c>
      <c r="J715" s="15" t="s">
        <v>16100</v>
      </c>
      <c r="K715" s="15" t="s">
        <v>16101</v>
      </c>
      <c r="L715" s="15" t="s">
        <v>13518</v>
      </c>
      <c r="M715" s="15">
        <v>8.0</v>
      </c>
      <c r="N715" s="15" t="s">
        <v>13365</v>
      </c>
      <c r="O715" s="15">
        <v>3.0</v>
      </c>
      <c r="P715" s="15" t="s">
        <v>13351</v>
      </c>
      <c r="Q715" s="29">
        <f t="array" ref="Q715">SUMPRODUCT(--(IFERROR(XLOOKUP({"P1C2.5.1","P1C2.5.2","P1C2.5.3","P1C2.5.4","P1C2.5.5","P1C2.7.1","P1C2.7.2","P1C2.7.3"}, '2_Capability_Map'!$C$2:$C$200, '2_Capability_Map'!$M$2:$M$200, "Active"), "Active")="Active"))</f>
        <v>8</v>
      </c>
      <c r="R715" s="29" t="str">
        <f t="shared" si="1"/>
        <v>Active</v>
      </c>
    </row>
    <row r="716" ht="79.5" customHeight="1">
      <c r="A716" s="14" t="s">
        <v>16102</v>
      </c>
      <c r="B716" s="14" t="s">
        <v>14904</v>
      </c>
      <c r="C716" s="14" t="s">
        <v>14905</v>
      </c>
      <c r="D716" s="14" t="s">
        <v>16103</v>
      </c>
      <c r="E716" s="14" t="s">
        <v>16104</v>
      </c>
      <c r="F716" s="14" t="s">
        <v>16105</v>
      </c>
      <c r="G716" s="14" t="s">
        <v>13376</v>
      </c>
      <c r="H716" s="14">
        <v>3.0</v>
      </c>
      <c r="I716" s="14" t="s">
        <v>1493</v>
      </c>
      <c r="J716" s="14" t="s">
        <v>16106</v>
      </c>
      <c r="K716" s="14" t="s">
        <v>16107</v>
      </c>
      <c r="L716" s="14" t="s">
        <v>13379</v>
      </c>
      <c r="M716" s="14">
        <v>12.0</v>
      </c>
      <c r="N716" s="14" t="s">
        <v>13380</v>
      </c>
      <c r="O716" s="14">
        <v>4.0</v>
      </c>
      <c r="P716" s="14" t="s">
        <v>13351</v>
      </c>
      <c r="Q716" s="29">
        <f t="array" ref="Q716">SUMPRODUCT(--(IFERROR(XLOOKUP({"P1C1.1.1","P1C1.1.2","P1C1.1.3","P1C1.2.1","P1C1.5.1","P1C2.1.1","P1C2.1.4","P1C2.1.5","P1C2.7.1","P1C2.7.2","P1C2.7.3","P1C2.8.1"}, '2_Capability_Map'!$C$2:$C$200, '2_Capability_Map'!$M$2:$M$200, "Active"), "Active")="Active"))</f>
        <v>12</v>
      </c>
      <c r="R716" s="29" t="str">
        <f t="shared" si="1"/>
        <v>Active</v>
      </c>
    </row>
    <row r="717" ht="79.5" customHeight="1">
      <c r="A717" s="15" t="s">
        <v>16108</v>
      </c>
      <c r="B717" s="15" t="s">
        <v>14904</v>
      </c>
      <c r="C717" s="15" t="s">
        <v>14905</v>
      </c>
      <c r="D717" s="15" t="s">
        <v>16103</v>
      </c>
      <c r="E717" s="15" t="s">
        <v>16104</v>
      </c>
      <c r="F717" s="15" t="s">
        <v>16105</v>
      </c>
      <c r="G717" s="15" t="s">
        <v>14940</v>
      </c>
      <c r="H717" s="15">
        <v>4.0</v>
      </c>
      <c r="I717" s="15" t="s">
        <v>1493</v>
      </c>
      <c r="J717" s="15" t="s">
        <v>16109</v>
      </c>
      <c r="K717" s="15" t="s">
        <v>16110</v>
      </c>
      <c r="L717" s="15" t="s">
        <v>14943</v>
      </c>
      <c r="M717" s="15">
        <v>17.0</v>
      </c>
      <c r="N717" s="15" t="s">
        <v>13380</v>
      </c>
      <c r="O717" s="15">
        <v>4.0</v>
      </c>
      <c r="P717" s="15" t="s">
        <v>13351</v>
      </c>
      <c r="Q717" s="29">
        <f t="array" ref="Q717">SUMPRODUCT(--(IFERROR(XLOOKUP({"P1C1.1.1","P1C1.1.2","P1C1.1.3","P1C1.2.1","P1C1.5.1","P1C2.1.1","P1C2.1.4","P1C2.1.5","P1C2.5.1","P1C2.5.2","P1C2.5.3","P1C2.5.4","P1C2.5.5","P1C2.7.1","P1C2.7.2","P1C2.7.3","P1C2.8.1"}, '2_Capability_Map'!$C$2:$C$200, '2_Capability_Map'!$M$2:$M$200, "Active"), "Active")="Active"))</f>
        <v>17</v>
      </c>
      <c r="R717" s="29" t="str">
        <f t="shared" si="1"/>
        <v>Active</v>
      </c>
    </row>
    <row r="718" ht="79.5" customHeight="1">
      <c r="A718" s="14" t="s">
        <v>16111</v>
      </c>
      <c r="B718" s="14" t="s">
        <v>14904</v>
      </c>
      <c r="C718" s="14" t="s">
        <v>14905</v>
      </c>
      <c r="D718" s="14" t="s">
        <v>16103</v>
      </c>
      <c r="E718" s="14" t="s">
        <v>16104</v>
      </c>
      <c r="F718" s="14" t="s">
        <v>16105</v>
      </c>
      <c r="G718" s="14" t="s">
        <v>13376</v>
      </c>
      <c r="H718" s="14">
        <v>3.0</v>
      </c>
      <c r="I718" s="14" t="s">
        <v>1493</v>
      </c>
      <c r="J718" s="14" t="s">
        <v>16112</v>
      </c>
      <c r="K718" s="14" t="s">
        <v>16113</v>
      </c>
      <c r="L718" s="14" t="s">
        <v>13379</v>
      </c>
      <c r="M718" s="14">
        <v>12.0</v>
      </c>
      <c r="N718" s="14" t="s">
        <v>13380</v>
      </c>
      <c r="O718" s="14">
        <v>4.0</v>
      </c>
      <c r="P718" s="14" t="s">
        <v>13351</v>
      </c>
      <c r="Q718" s="29">
        <f t="array" ref="Q718">SUMPRODUCT(--(IFERROR(XLOOKUP({"P1C1.1.1","P1C1.1.2","P1C1.1.3","P1C1.2.1","P1C1.5.1","P1C2.1.1","P1C2.1.4","P1C2.1.5","P1C2.7.1","P1C2.7.2","P1C2.7.3","P1C2.8.1"}, '2_Capability_Map'!$C$2:$C$200, '2_Capability_Map'!$M$2:$M$200, "Active"), "Active")="Active"))</f>
        <v>12</v>
      </c>
      <c r="R718" s="29" t="str">
        <f t="shared" si="1"/>
        <v>Active</v>
      </c>
    </row>
    <row r="719" ht="79.5" customHeight="1">
      <c r="A719" s="15" t="s">
        <v>16114</v>
      </c>
      <c r="B719" s="15" t="s">
        <v>14904</v>
      </c>
      <c r="C719" s="15" t="s">
        <v>14905</v>
      </c>
      <c r="D719" s="15" t="s">
        <v>16103</v>
      </c>
      <c r="E719" s="15" t="s">
        <v>16104</v>
      </c>
      <c r="F719" s="15" t="s">
        <v>16105</v>
      </c>
      <c r="G719" s="15" t="s">
        <v>13523</v>
      </c>
      <c r="H719" s="15">
        <v>2.0</v>
      </c>
      <c r="I719" s="15" t="s">
        <v>1493</v>
      </c>
      <c r="J719" s="15" t="s">
        <v>16115</v>
      </c>
      <c r="K719" s="15" t="s">
        <v>16116</v>
      </c>
      <c r="L719" s="15" t="s">
        <v>13525</v>
      </c>
      <c r="M719" s="15">
        <v>7.0</v>
      </c>
      <c r="N719" s="15" t="s">
        <v>13526</v>
      </c>
      <c r="O719" s="15">
        <v>2.0</v>
      </c>
      <c r="P719" s="15" t="s">
        <v>13351</v>
      </c>
      <c r="Q719" s="29">
        <f t="array" ref="Q719">SUMPRODUCT(--(IFERROR(XLOOKUP({"P1C2.1.1","P1C2.1.4","P1C2.1.5","P1C2.7.1","P1C2.7.2","P1C2.7.3","P1C2.8.1"}, '2_Capability_Map'!$C$2:$C$200, '2_Capability_Map'!$M$2:$M$200, "Active"), "Active")="Active"))</f>
        <v>7</v>
      </c>
      <c r="R719" s="29" t="str">
        <f t="shared" si="1"/>
        <v>Active</v>
      </c>
    </row>
    <row r="720" ht="79.5" customHeight="1">
      <c r="A720" s="14" t="s">
        <v>16117</v>
      </c>
      <c r="B720" s="14" t="s">
        <v>14904</v>
      </c>
      <c r="C720" s="14" t="s">
        <v>14905</v>
      </c>
      <c r="D720" s="14" t="s">
        <v>16103</v>
      </c>
      <c r="E720" s="14" t="s">
        <v>16104</v>
      </c>
      <c r="F720" s="14" t="s">
        <v>16105</v>
      </c>
      <c r="G720" s="14" t="s">
        <v>13376</v>
      </c>
      <c r="H720" s="14">
        <v>3.0</v>
      </c>
      <c r="I720" s="14" t="s">
        <v>1493</v>
      </c>
      <c r="J720" s="14" t="s">
        <v>16118</v>
      </c>
      <c r="K720" s="14" t="s">
        <v>16119</v>
      </c>
      <c r="L720" s="14" t="s">
        <v>13379</v>
      </c>
      <c r="M720" s="14">
        <v>12.0</v>
      </c>
      <c r="N720" s="14" t="s">
        <v>13380</v>
      </c>
      <c r="O720" s="14">
        <v>4.0</v>
      </c>
      <c r="P720" s="14" t="s">
        <v>13351</v>
      </c>
      <c r="Q720" s="29">
        <f t="array" ref="Q720">SUMPRODUCT(--(IFERROR(XLOOKUP({"P1C1.1.1","P1C1.1.2","P1C1.1.3","P1C1.2.1","P1C1.5.1","P1C2.1.1","P1C2.1.4","P1C2.1.5","P1C2.7.1","P1C2.7.2","P1C2.7.3","P1C2.8.1"}, '2_Capability_Map'!$C$2:$C$200, '2_Capability_Map'!$M$2:$M$200, "Active"), "Active")="Active"))</f>
        <v>12</v>
      </c>
      <c r="R720" s="29" t="str">
        <f t="shared" si="1"/>
        <v>Active</v>
      </c>
    </row>
    <row r="721" ht="79.5" customHeight="1">
      <c r="A721" s="15" t="s">
        <v>16120</v>
      </c>
      <c r="B721" s="15" t="s">
        <v>14904</v>
      </c>
      <c r="C721" s="15" t="s">
        <v>14905</v>
      </c>
      <c r="D721" s="15" t="s">
        <v>16103</v>
      </c>
      <c r="E721" s="15" t="s">
        <v>16104</v>
      </c>
      <c r="F721" s="15" t="s">
        <v>16105</v>
      </c>
      <c r="G721" s="15" t="s">
        <v>13376</v>
      </c>
      <c r="H721" s="15">
        <v>3.0</v>
      </c>
      <c r="I721" s="15" t="s">
        <v>1493</v>
      </c>
      <c r="J721" s="15" t="s">
        <v>16121</v>
      </c>
      <c r="K721" s="15" t="s">
        <v>16122</v>
      </c>
      <c r="L721" s="15" t="s">
        <v>13379</v>
      </c>
      <c r="M721" s="15">
        <v>12.0</v>
      </c>
      <c r="N721" s="15" t="s">
        <v>13380</v>
      </c>
      <c r="O721" s="15">
        <v>4.0</v>
      </c>
      <c r="P721" s="15" t="s">
        <v>13351</v>
      </c>
      <c r="Q721" s="29">
        <f t="array" ref="Q721">SUMPRODUCT(--(IFERROR(XLOOKUP({"P1C1.1.1","P1C1.1.2","P1C1.1.3","P1C1.2.1","P1C1.5.1","P1C2.1.1","P1C2.1.4","P1C2.1.5","P1C2.7.1","P1C2.7.2","P1C2.7.3","P1C2.8.1"}, '2_Capability_Map'!$C$2:$C$200, '2_Capability_Map'!$M$2:$M$200, "Active"), "Active")="Active"))</f>
        <v>12</v>
      </c>
      <c r="R721" s="29" t="str">
        <f t="shared" si="1"/>
        <v>Active</v>
      </c>
    </row>
    <row r="722" ht="79.5" customHeight="1">
      <c r="A722" s="14" t="s">
        <v>16123</v>
      </c>
      <c r="B722" s="14" t="s">
        <v>14904</v>
      </c>
      <c r="C722" s="14" t="s">
        <v>14905</v>
      </c>
      <c r="D722" s="14" t="s">
        <v>16103</v>
      </c>
      <c r="E722" s="14" t="s">
        <v>16104</v>
      </c>
      <c r="F722" s="14" t="s">
        <v>16105</v>
      </c>
      <c r="G722" s="14" t="s">
        <v>13353</v>
      </c>
      <c r="H722" s="14">
        <v>2.0</v>
      </c>
      <c r="I722" s="14" t="s">
        <v>1493</v>
      </c>
      <c r="J722" s="17" t="s">
        <v>16124</v>
      </c>
      <c r="K722" s="17" t="s">
        <v>16125</v>
      </c>
      <c r="L722" s="14" t="s">
        <v>13356</v>
      </c>
      <c r="M722" s="14">
        <v>9.0</v>
      </c>
      <c r="N722" s="14" t="s">
        <v>13357</v>
      </c>
      <c r="O722" s="14">
        <v>3.0</v>
      </c>
      <c r="P722" s="14" t="s">
        <v>13351</v>
      </c>
      <c r="Q722" s="29">
        <f t="array" ref="Q722">SUMPRODUCT(--(IFERROR(XLOOKUP({"P1C1.1.1","P1C1.1.2","P1C1.1.3","P1C1.2.1","P1C1.5.1","P1C2.1.1","P1C2.1.4","P1C2.1.5","P1C2.8.1"}, '2_Capability_Map'!$C$2:$C$200, '2_Capability_Map'!$M$2:$M$200, "Active"), "Active")="Active"))</f>
        <v>9</v>
      </c>
      <c r="R722" s="29" t="str">
        <f t="shared" si="1"/>
        <v>Active</v>
      </c>
    </row>
    <row r="723" ht="79.5" customHeight="1">
      <c r="A723" s="15" t="s">
        <v>16126</v>
      </c>
      <c r="B723" s="15" t="s">
        <v>14904</v>
      </c>
      <c r="C723" s="15" t="s">
        <v>14905</v>
      </c>
      <c r="D723" s="15" t="s">
        <v>16103</v>
      </c>
      <c r="E723" s="15" t="s">
        <v>16104</v>
      </c>
      <c r="F723" s="15" t="s">
        <v>16105</v>
      </c>
      <c r="G723" s="15" t="s">
        <v>13353</v>
      </c>
      <c r="H723" s="15">
        <v>2.0</v>
      </c>
      <c r="I723" s="15" t="s">
        <v>1493</v>
      </c>
      <c r="J723" s="16" t="s">
        <v>16127</v>
      </c>
      <c r="K723" s="16" t="s">
        <v>16128</v>
      </c>
      <c r="L723" s="15" t="s">
        <v>13356</v>
      </c>
      <c r="M723" s="15">
        <v>9.0</v>
      </c>
      <c r="N723" s="15" t="s">
        <v>13357</v>
      </c>
      <c r="O723" s="15">
        <v>3.0</v>
      </c>
      <c r="P723" s="15" t="s">
        <v>13351</v>
      </c>
      <c r="Q723" s="29">
        <f t="array" ref="Q723">SUMPRODUCT(--(IFERROR(XLOOKUP({"P1C1.1.1","P1C1.1.2","P1C1.1.3","P1C1.2.1","P1C1.5.1","P1C2.1.1","P1C2.1.4","P1C2.1.5","P1C2.8.1"}, '2_Capability_Map'!$C$2:$C$200, '2_Capability_Map'!$M$2:$M$200, "Active"), "Active")="Active"))</f>
        <v>9</v>
      </c>
      <c r="R723" s="29" t="str">
        <f t="shared" si="1"/>
        <v>Active</v>
      </c>
    </row>
    <row r="724" ht="79.5" customHeight="1">
      <c r="A724" s="14" t="s">
        <v>16129</v>
      </c>
      <c r="B724" s="14" t="s">
        <v>14904</v>
      </c>
      <c r="C724" s="14" t="s">
        <v>14905</v>
      </c>
      <c r="D724" s="14" t="s">
        <v>16103</v>
      </c>
      <c r="E724" s="14" t="s">
        <v>16104</v>
      </c>
      <c r="F724" s="14" t="s">
        <v>16105</v>
      </c>
      <c r="G724" s="14" t="s">
        <v>13376</v>
      </c>
      <c r="H724" s="14">
        <v>3.0</v>
      </c>
      <c r="I724" s="14" t="s">
        <v>1493</v>
      </c>
      <c r="J724" s="14" t="s">
        <v>16130</v>
      </c>
      <c r="K724" s="14" t="s">
        <v>16131</v>
      </c>
      <c r="L724" s="14" t="s">
        <v>13379</v>
      </c>
      <c r="M724" s="14">
        <v>12.0</v>
      </c>
      <c r="N724" s="14" t="s">
        <v>13380</v>
      </c>
      <c r="O724" s="14">
        <v>4.0</v>
      </c>
      <c r="P724" s="14" t="s">
        <v>13351</v>
      </c>
      <c r="Q724" s="29">
        <f t="array" ref="Q724">SUMPRODUCT(--(IFERROR(XLOOKUP({"P1C1.1.1","P1C1.1.2","P1C1.1.3","P1C1.2.1","P1C1.5.1","P1C2.1.1","P1C2.1.4","P1C2.1.5","P1C2.7.1","P1C2.7.2","P1C2.7.3","P1C2.8.1"}, '2_Capability_Map'!$C$2:$C$200, '2_Capability_Map'!$M$2:$M$200, "Active"), "Active")="Active"))</f>
        <v>12</v>
      </c>
      <c r="R724" s="29" t="str">
        <f t="shared" si="1"/>
        <v>Active</v>
      </c>
    </row>
    <row r="725" ht="79.5" customHeight="1">
      <c r="A725" s="15" t="s">
        <v>16132</v>
      </c>
      <c r="B725" s="15" t="s">
        <v>14904</v>
      </c>
      <c r="C725" s="15" t="s">
        <v>14905</v>
      </c>
      <c r="D725" s="15" t="s">
        <v>16133</v>
      </c>
      <c r="E725" s="15" t="s">
        <v>16134</v>
      </c>
      <c r="F725" s="15" t="s">
        <v>16105</v>
      </c>
      <c r="G725" s="15" t="s">
        <v>13361</v>
      </c>
      <c r="H725" s="15">
        <v>2.0</v>
      </c>
      <c r="I725" s="15" t="s">
        <v>1493</v>
      </c>
      <c r="J725" s="15" t="s">
        <v>16135</v>
      </c>
      <c r="K725" s="15" t="s">
        <v>16136</v>
      </c>
      <c r="L725" s="15" t="s">
        <v>13364</v>
      </c>
      <c r="M725" s="15">
        <v>8.0</v>
      </c>
      <c r="N725" s="15" t="s">
        <v>13365</v>
      </c>
      <c r="O725" s="15">
        <v>3.0</v>
      </c>
      <c r="P725" s="15" t="s">
        <v>13351</v>
      </c>
      <c r="Q725" s="29">
        <f t="array" ref="Q725">SUMPRODUCT(--(IFERROR(XLOOKUP({"P1C1.1.1","P1C1.1.2","P1C1.1.3","P1C1.2.1","P1C1.5.1","P1C2.7.1","P1C2.7.2","P1C2.7.3"}, '2_Capability_Map'!$C$2:$C$200, '2_Capability_Map'!$M$2:$M$200, "Active"), "Active")="Active"))</f>
        <v>8</v>
      </c>
      <c r="R725" s="29" t="str">
        <f t="shared" si="1"/>
        <v>Active</v>
      </c>
    </row>
    <row r="726" ht="79.5" customHeight="1">
      <c r="A726" s="14" t="s">
        <v>16137</v>
      </c>
      <c r="B726" s="14" t="s">
        <v>14904</v>
      </c>
      <c r="C726" s="14" t="s">
        <v>14905</v>
      </c>
      <c r="D726" s="14" t="s">
        <v>16133</v>
      </c>
      <c r="E726" s="14" t="s">
        <v>16134</v>
      </c>
      <c r="F726" s="14" t="s">
        <v>16105</v>
      </c>
      <c r="G726" s="14" t="s">
        <v>13361</v>
      </c>
      <c r="H726" s="14">
        <v>2.0</v>
      </c>
      <c r="I726" s="14" t="s">
        <v>1493</v>
      </c>
      <c r="J726" s="14" t="s">
        <v>16138</v>
      </c>
      <c r="K726" s="14" t="s">
        <v>16139</v>
      </c>
      <c r="L726" s="14" t="s">
        <v>13364</v>
      </c>
      <c r="M726" s="14">
        <v>8.0</v>
      </c>
      <c r="N726" s="14" t="s">
        <v>13365</v>
      </c>
      <c r="O726" s="14">
        <v>3.0</v>
      </c>
      <c r="P726" s="14" t="s">
        <v>13351</v>
      </c>
      <c r="Q726" s="29">
        <f t="array" ref="Q726">SUMPRODUCT(--(IFERROR(XLOOKUP({"P1C1.1.1","P1C1.1.2","P1C1.1.3","P1C1.2.1","P1C1.5.1","P1C2.7.1","P1C2.7.2","P1C2.7.3"}, '2_Capability_Map'!$C$2:$C$200, '2_Capability_Map'!$M$2:$M$200, "Active"), "Active")="Active"))</f>
        <v>8</v>
      </c>
      <c r="R726" s="29" t="str">
        <f t="shared" si="1"/>
        <v>Active</v>
      </c>
    </row>
    <row r="727" ht="79.5" customHeight="1">
      <c r="A727" s="15" t="s">
        <v>16140</v>
      </c>
      <c r="B727" s="15" t="s">
        <v>14904</v>
      </c>
      <c r="C727" s="15" t="s">
        <v>14905</v>
      </c>
      <c r="D727" s="15" t="s">
        <v>16141</v>
      </c>
      <c r="E727" s="15" t="s">
        <v>16142</v>
      </c>
      <c r="F727" s="15" t="s">
        <v>16105</v>
      </c>
      <c r="G727" s="15" t="s">
        <v>13361</v>
      </c>
      <c r="H727" s="15">
        <v>2.0</v>
      </c>
      <c r="I727" s="15" t="s">
        <v>1493</v>
      </c>
      <c r="J727" s="15" t="s">
        <v>16143</v>
      </c>
      <c r="K727" s="15" t="s">
        <v>16144</v>
      </c>
      <c r="L727" s="15" t="s">
        <v>13364</v>
      </c>
      <c r="M727" s="15">
        <v>8.0</v>
      </c>
      <c r="N727" s="15" t="s">
        <v>13365</v>
      </c>
      <c r="O727" s="15">
        <v>3.0</v>
      </c>
      <c r="P727" s="15" t="s">
        <v>13351</v>
      </c>
      <c r="Q727" s="29">
        <f t="array" ref="Q727">SUMPRODUCT(--(IFERROR(XLOOKUP({"P1C1.1.1","P1C1.1.2","P1C1.1.3","P1C1.2.1","P1C1.5.1","P1C2.7.1","P1C2.7.2","P1C2.7.3"}, '2_Capability_Map'!$C$2:$C$200, '2_Capability_Map'!$M$2:$M$200, "Active"), "Active")="Active"))</f>
        <v>8</v>
      </c>
      <c r="R727" s="29" t="str">
        <f t="shared" si="1"/>
        <v>Active</v>
      </c>
    </row>
    <row r="728" ht="79.5" customHeight="1">
      <c r="A728" s="14" t="s">
        <v>16145</v>
      </c>
      <c r="B728" s="14" t="s">
        <v>14904</v>
      </c>
      <c r="C728" s="14" t="s">
        <v>14905</v>
      </c>
      <c r="D728" s="14" t="s">
        <v>16146</v>
      </c>
      <c r="E728" s="14" t="s">
        <v>16147</v>
      </c>
      <c r="F728" s="14" t="s">
        <v>16105</v>
      </c>
      <c r="G728" s="14" t="s">
        <v>13523</v>
      </c>
      <c r="H728" s="14">
        <v>2.0</v>
      </c>
      <c r="I728" s="14" t="s">
        <v>1493</v>
      </c>
      <c r="J728" s="14" t="s">
        <v>16148</v>
      </c>
      <c r="K728" s="14" t="s">
        <v>16149</v>
      </c>
      <c r="L728" s="14" t="s">
        <v>13525</v>
      </c>
      <c r="M728" s="14">
        <v>7.0</v>
      </c>
      <c r="N728" s="14" t="s">
        <v>13526</v>
      </c>
      <c r="O728" s="14">
        <v>2.0</v>
      </c>
      <c r="P728" s="14" t="s">
        <v>13351</v>
      </c>
      <c r="Q728" s="29">
        <f t="array" ref="Q728">SUMPRODUCT(--(IFERROR(XLOOKUP({"P1C2.1.1","P1C2.1.4","P1C2.1.5","P1C2.7.1","P1C2.7.2","P1C2.7.3","P1C2.8.1"}, '2_Capability_Map'!$C$2:$C$200, '2_Capability_Map'!$M$2:$M$200, "Active"), "Active")="Active"))</f>
        <v>7</v>
      </c>
      <c r="R728" s="29" t="str">
        <f t="shared" si="1"/>
        <v>Active</v>
      </c>
    </row>
    <row r="729" ht="79.5" customHeight="1">
      <c r="A729" s="15" t="s">
        <v>16150</v>
      </c>
      <c r="B729" s="15" t="s">
        <v>14904</v>
      </c>
      <c r="C729" s="15" t="s">
        <v>14905</v>
      </c>
      <c r="D729" s="15" t="s">
        <v>16146</v>
      </c>
      <c r="E729" s="15" t="s">
        <v>16147</v>
      </c>
      <c r="F729" s="15" t="s">
        <v>16105</v>
      </c>
      <c r="G729" s="15" t="s">
        <v>13523</v>
      </c>
      <c r="H729" s="15">
        <v>2.0</v>
      </c>
      <c r="I729" s="15" t="s">
        <v>1493</v>
      </c>
      <c r="J729" s="15" t="s">
        <v>16151</v>
      </c>
      <c r="K729" s="15" t="s">
        <v>16152</v>
      </c>
      <c r="L729" s="15" t="s">
        <v>13525</v>
      </c>
      <c r="M729" s="15">
        <v>7.0</v>
      </c>
      <c r="N729" s="15" t="s">
        <v>13526</v>
      </c>
      <c r="O729" s="15">
        <v>2.0</v>
      </c>
      <c r="P729" s="15" t="s">
        <v>13351</v>
      </c>
      <c r="Q729" s="29">
        <f t="array" ref="Q729">SUMPRODUCT(--(IFERROR(XLOOKUP({"P1C2.1.1","P1C2.1.4","P1C2.1.5","P1C2.7.1","P1C2.7.2","P1C2.7.3","P1C2.8.1"}, '2_Capability_Map'!$C$2:$C$200, '2_Capability_Map'!$M$2:$M$200, "Active"), "Active")="Active"))</f>
        <v>7</v>
      </c>
      <c r="R729" s="29" t="str">
        <f t="shared" si="1"/>
        <v>Active</v>
      </c>
    </row>
    <row r="730" ht="79.5" customHeight="1">
      <c r="A730" s="14" t="s">
        <v>16153</v>
      </c>
      <c r="B730" s="14" t="s">
        <v>14904</v>
      </c>
      <c r="C730" s="14" t="s">
        <v>14905</v>
      </c>
      <c r="D730" s="14" t="s">
        <v>16146</v>
      </c>
      <c r="E730" s="14" t="s">
        <v>16147</v>
      </c>
      <c r="F730" s="14" t="s">
        <v>16105</v>
      </c>
      <c r="G730" s="14" t="s">
        <v>13523</v>
      </c>
      <c r="H730" s="14">
        <v>2.0</v>
      </c>
      <c r="I730" s="14" t="s">
        <v>1493</v>
      </c>
      <c r="J730" s="14" t="s">
        <v>16154</v>
      </c>
      <c r="K730" s="14" t="s">
        <v>16155</v>
      </c>
      <c r="L730" s="14" t="s">
        <v>13525</v>
      </c>
      <c r="M730" s="14">
        <v>7.0</v>
      </c>
      <c r="N730" s="14" t="s">
        <v>13526</v>
      </c>
      <c r="O730" s="14">
        <v>2.0</v>
      </c>
      <c r="P730" s="14" t="s">
        <v>13351</v>
      </c>
      <c r="Q730" s="29">
        <f t="array" ref="Q730">SUMPRODUCT(--(IFERROR(XLOOKUP({"P1C2.1.1","P1C2.1.4","P1C2.1.5","P1C2.7.1","P1C2.7.2","P1C2.7.3","P1C2.8.1"}, '2_Capability_Map'!$C$2:$C$200, '2_Capability_Map'!$M$2:$M$200, "Active"), "Active")="Active"))</f>
        <v>7</v>
      </c>
      <c r="R730" s="29" t="str">
        <f t="shared" si="1"/>
        <v>Active</v>
      </c>
    </row>
    <row r="731" ht="79.5" customHeight="1">
      <c r="A731" s="15" t="s">
        <v>16156</v>
      </c>
      <c r="B731" s="15" t="s">
        <v>14904</v>
      </c>
      <c r="C731" s="15" t="s">
        <v>14905</v>
      </c>
      <c r="D731" s="15" t="s">
        <v>16146</v>
      </c>
      <c r="E731" s="15" t="s">
        <v>16147</v>
      </c>
      <c r="F731" s="15" t="s">
        <v>16105</v>
      </c>
      <c r="G731" s="15" t="s">
        <v>13523</v>
      </c>
      <c r="H731" s="15">
        <v>2.0</v>
      </c>
      <c r="I731" s="15" t="s">
        <v>1493</v>
      </c>
      <c r="J731" s="15" t="s">
        <v>16157</v>
      </c>
      <c r="K731" s="15" t="s">
        <v>16158</v>
      </c>
      <c r="L731" s="15" t="s">
        <v>13525</v>
      </c>
      <c r="M731" s="15">
        <v>7.0</v>
      </c>
      <c r="N731" s="15" t="s">
        <v>13526</v>
      </c>
      <c r="O731" s="15">
        <v>2.0</v>
      </c>
      <c r="P731" s="15" t="s">
        <v>13351</v>
      </c>
      <c r="Q731" s="29">
        <f t="array" ref="Q731">SUMPRODUCT(--(IFERROR(XLOOKUP({"P1C2.1.1","P1C2.1.4","P1C2.1.5","P1C2.7.1","P1C2.7.2","P1C2.7.3","P1C2.8.1"}, '2_Capability_Map'!$C$2:$C$200, '2_Capability_Map'!$M$2:$M$200, "Active"), "Active")="Active"))</f>
        <v>7</v>
      </c>
      <c r="R731" s="29" t="str">
        <f t="shared" si="1"/>
        <v>Active</v>
      </c>
    </row>
    <row r="732" ht="79.5" customHeight="1">
      <c r="A732" s="14" t="s">
        <v>16159</v>
      </c>
      <c r="B732" s="14" t="s">
        <v>14904</v>
      </c>
      <c r="C732" s="14" t="s">
        <v>14905</v>
      </c>
      <c r="D732" s="14" t="s">
        <v>16160</v>
      </c>
      <c r="E732" s="14" t="s">
        <v>16161</v>
      </c>
      <c r="F732" s="14" t="s">
        <v>16162</v>
      </c>
      <c r="G732" s="14" t="s">
        <v>13501</v>
      </c>
      <c r="H732" s="14">
        <v>2.0</v>
      </c>
      <c r="I732" s="14" t="s">
        <v>1493</v>
      </c>
      <c r="J732" s="14" t="s">
        <v>16163</v>
      </c>
      <c r="K732" s="14" t="s">
        <v>16164</v>
      </c>
      <c r="L732" s="14" t="s">
        <v>13504</v>
      </c>
      <c r="M732" s="14">
        <v>9.0</v>
      </c>
      <c r="N732" s="14" t="s">
        <v>13380</v>
      </c>
      <c r="O732" s="14">
        <v>4.0</v>
      </c>
      <c r="P732" s="14" t="s">
        <v>13351</v>
      </c>
      <c r="Q732" s="29">
        <f t="array" ref="Q732">SUMPRODUCT(--(IFERROR(XLOOKUP({"P1C2.1.1","P1C2.1.4","P1C2.1.5","P1C2.5.1","P1C2.5.2","P1C2.5.3","P1C2.5.4","P1C2.5.5","P1C2.8.1"}, '2_Capability_Map'!$C$2:$C$200, '2_Capability_Map'!$M$2:$M$200, "Active"), "Active")="Active"))</f>
        <v>9</v>
      </c>
      <c r="R732" s="29" t="str">
        <f t="shared" si="1"/>
        <v>Active</v>
      </c>
    </row>
    <row r="733" ht="79.5" customHeight="1">
      <c r="A733" s="15" t="s">
        <v>16165</v>
      </c>
      <c r="B733" s="15" t="s">
        <v>14904</v>
      </c>
      <c r="C733" s="15" t="s">
        <v>14905</v>
      </c>
      <c r="D733" s="15" t="s">
        <v>16160</v>
      </c>
      <c r="E733" s="15" t="s">
        <v>16161</v>
      </c>
      <c r="F733" s="15" t="s">
        <v>16162</v>
      </c>
      <c r="G733" s="15" t="s">
        <v>13494</v>
      </c>
      <c r="H733" s="15">
        <v>3.0</v>
      </c>
      <c r="I733" s="15" t="s">
        <v>1493</v>
      </c>
      <c r="J733" s="15" t="s">
        <v>16166</v>
      </c>
      <c r="K733" s="15" t="s">
        <v>16167</v>
      </c>
      <c r="L733" s="15" t="s">
        <v>13497</v>
      </c>
      <c r="M733" s="15">
        <v>12.0</v>
      </c>
      <c r="N733" s="15" t="s">
        <v>13380</v>
      </c>
      <c r="O733" s="15">
        <v>4.0</v>
      </c>
      <c r="P733" s="15" t="s">
        <v>13351</v>
      </c>
      <c r="Q733" s="29">
        <f t="array" ref="Q733">SUMPRODUCT(--(IFERROR(XLOOKUP({"P1C2.1.1","P1C2.1.4","P1C2.1.5","P1C2.5.1","P1C2.5.2","P1C2.5.3","P1C2.5.4","P1C2.5.5","P1C2.7.1","P1C2.7.2","P1C2.7.3","P1C2.8.1"}, '2_Capability_Map'!$C$2:$C$200, '2_Capability_Map'!$M$2:$M$200, "Active"), "Active")="Active"))</f>
        <v>12</v>
      </c>
      <c r="R733" s="29" t="str">
        <f t="shared" si="1"/>
        <v>Active</v>
      </c>
    </row>
    <row r="734" ht="79.5" customHeight="1">
      <c r="A734" s="14" t="s">
        <v>16168</v>
      </c>
      <c r="B734" s="14" t="s">
        <v>14904</v>
      </c>
      <c r="C734" s="14" t="s">
        <v>14905</v>
      </c>
      <c r="D734" s="14" t="s">
        <v>16160</v>
      </c>
      <c r="E734" s="14" t="s">
        <v>16161</v>
      </c>
      <c r="F734" s="14" t="s">
        <v>16162</v>
      </c>
      <c r="G734" s="14" t="s">
        <v>13501</v>
      </c>
      <c r="H734" s="14">
        <v>2.0</v>
      </c>
      <c r="I734" s="14" t="s">
        <v>1493</v>
      </c>
      <c r="J734" s="14" t="s">
        <v>16169</v>
      </c>
      <c r="K734" s="14" t="s">
        <v>16170</v>
      </c>
      <c r="L734" s="14" t="s">
        <v>13504</v>
      </c>
      <c r="M734" s="14">
        <v>9.0</v>
      </c>
      <c r="N734" s="14" t="s">
        <v>13380</v>
      </c>
      <c r="O734" s="14">
        <v>4.0</v>
      </c>
      <c r="P734" s="14" t="s">
        <v>13351</v>
      </c>
      <c r="Q734" s="29">
        <f t="array" ref="Q734">SUMPRODUCT(--(IFERROR(XLOOKUP({"P1C2.1.1","P1C2.1.4","P1C2.1.5","P1C2.5.1","P1C2.5.2","P1C2.5.3","P1C2.5.4","P1C2.5.5","P1C2.8.1"}, '2_Capability_Map'!$C$2:$C$200, '2_Capability_Map'!$M$2:$M$200, "Active"), "Active")="Active"))</f>
        <v>9</v>
      </c>
      <c r="R734" s="29" t="str">
        <f t="shared" si="1"/>
        <v>Active</v>
      </c>
    </row>
    <row r="735" ht="79.5" customHeight="1">
      <c r="A735" s="15" t="s">
        <v>16171</v>
      </c>
      <c r="B735" s="15" t="s">
        <v>14904</v>
      </c>
      <c r="C735" s="15" t="s">
        <v>14905</v>
      </c>
      <c r="D735" s="15" t="s">
        <v>16160</v>
      </c>
      <c r="E735" s="15" t="s">
        <v>16161</v>
      </c>
      <c r="F735" s="15" t="s">
        <v>16162</v>
      </c>
      <c r="G735" s="15" t="s">
        <v>13523</v>
      </c>
      <c r="H735" s="15">
        <v>2.0</v>
      </c>
      <c r="I735" s="15" t="s">
        <v>1493</v>
      </c>
      <c r="J735" s="15" t="s">
        <v>16172</v>
      </c>
      <c r="K735" s="15" t="s">
        <v>16173</v>
      </c>
      <c r="L735" s="15" t="s">
        <v>13525</v>
      </c>
      <c r="M735" s="15">
        <v>7.0</v>
      </c>
      <c r="N735" s="15" t="s">
        <v>13526</v>
      </c>
      <c r="O735" s="15">
        <v>2.0</v>
      </c>
      <c r="P735" s="15" t="s">
        <v>13351</v>
      </c>
      <c r="Q735" s="29">
        <f t="array" ref="Q735">SUMPRODUCT(--(IFERROR(XLOOKUP({"P1C2.1.1","P1C2.1.4","P1C2.1.5","P1C2.7.1","P1C2.7.2","P1C2.7.3","P1C2.8.1"}, '2_Capability_Map'!$C$2:$C$200, '2_Capability_Map'!$M$2:$M$200, "Active"), "Active")="Active"))</f>
        <v>7</v>
      </c>
      <c r="R735" s="29" t="str">
        <f t="shared" si="1"/>
        <v>Active</v>
      </c>
    </row>
    <row r="736" ht="79.5" customHeight="1">
      <c r="A736" s="14" t="s">
        <v>16174</v>
      </c>
      <c r="B736" s="14" t="s">
        <v>14904</v>
      </c>
      <c r="C736" s="14" t="s">
        <v>14905</v>
      </c>
      <c r="D736" s="14" t="s">
        <v>16160</v>
      </c>
      <c r="E736" s="14" t="s">
        <v>16161</v>
      </c>
      <c r="F736" s="14" t="s">
        <v>16162</v>
      </c>
      <c r="G736" s="14" t="s">
        <v>13501</v>
      </c>
      <c r="H736" s="14">
        <v>2.0</v>
      </c>
      <c r="I736" s="14" t="s">
        <v>1493</v>
      </c>
      <c r="J736" s="14" t="s">
        <v>16175</v>
      </c>
      <c r="K736" s="14" t="s">
        <v>16176</v>
      </c>
      <c r="L736" s="14" t="s">
        <v>13504</v>
      </c>
      <c r="M736" s="14">
        <v>9.0</v>
      </c>
      <c r="N736" s="14" t="s">
        <v>13380</v>
      </c>
      <c r="O736" s="14">
        <v>4.0</v>
      </c>
      <c r="P736" s="14" t="s">
        <v>13351</v>
      </c>
      <c r="Q736" s="29">
        <f t="array" ref="Q736">SUMPRODUCT(--(IFERROR(XLOOKUP({"P1C2.1.1","P1C2.1.4","P1C2.1.5","P1C2.5.1","P1C2.5.2","P1C2.5.3","P1C2.5.4","P1C2.5.5","P1C2.8.1"}, '2_Capability_Map'!$C$2:$C$200, '2_Capability_Map'!$M$2:$M$200, "Active"), "Active")="Active"))</f>
        <v>9</v>
      </c>
      <c r="R736" s="29" t="str">
        <f t="shared" si="1"/>
        <v>Active</v>
      </c>
    </row>
    <row r="737" ht="79.5" customHeight="1">
      <c r="A737" s="15" t="s">
        <v>16177</v>
      </c>
      <c r="B737" s="15" t="s">
        <v>14904</v>
      </c>
      <c r="C737" s="15" t="s">
        <v>14905</v>
      </c>
      <c r="D737" s="15" t="s">
        <v>16178</v>
      </c>
      <c r="E737" s="15" t="s">
        <v>16179</v>
      </c>
      <c r="F737" s="15" t="s">
        <v>16162</v>
      </c>
      <c r="G737" s="15" t="s">
        <v>13501</v>
      </c>
      <c r="H737" s="15">
        <v>2.0</v>
      </c>
      <c r="I737" s="15" t="s">
        <v>1493</v>
      </c>
      <c r="J737" s="15" t="s">
        <v>16180</v>
      </c>
      <c r="K737" s="15" t="s">
        <v>16181</v>
      </c>
      <c r="L737" s="15" t="s">
        <v>13504</v>
      </c>
      <c r="M737" s="15">
        <v>9.0</v>
      </c>
      <c r="N737" s="15" t="s">
        <v>13380</v>
      </c>
      <c r="O737" s="15">
        <v>4.0</v>
      </c>
      <c r="P737" s="15" t="s">
        <v>13351</v>
      </c>
      <c r="Q737" s="29">
        <f t="array" ref="Q737">SUMPRODUCT(--(IFERROR(XLOOKUP({"P1C2.1.1","P1C2.1.4","P1C2.1.5","P1C2.5.1","P1C2.5.2","P1C2.5.3","P1C2.5.4","P1C2.5.5","P1C2.8.1"}, '2_Capability_Map'!$C$2:$C$200, '2_Capability_Map'!$M$2:$M$200, "Active"), "Active")="Active"))</f>
        <v>9</v>
      </c>
      <c r="R737" s="29" t="str">
        <f t="shared" si="1"/>
        <v>Active</v>
      </c>
    </row>
    <row r="738" ht="79.5" customHeight="1">
      <c r="A738" s="14" t="s">
        <v>16182</v>
      </c>
      <c r="B738" s="14" t="s">
        <v>14904</v>
      </c>
      <c r="C738" s="14" t="s">
        <v>14905</v>
      </c>
      <c r="D738" s="14" t="s">
        <v>16178</v>
      </c>
      <c r="E738" s="14" t="s">
        <v>16179</v>
      </c>
      <c r="F738" s="14" t="s">
        <v>16162</v>
      </c>
      <c r="G738" s="14" t="s">
        <v>13501</v>
      </c>
      <c r="H738" s="14">
        <v>2.0</v>
      </c>
      <c r="I738" s="14" t="s">
        <v>1493</v>
      </c>
      <c r="J738" s="14" t="s">
        <v>16183</v>
      </c>
      <c r="K738" s="14" t="s">
        <v>16184</v>
      </c>
      <c r="L738" s="14" t="s">
        <v>13504</v>
      </c>
      <c r="M738" s="14">
        <v>9.0</v>
      </c>
      <c r="N738" s="14" t="s">
        <v>13380</v>
      </c>
      <c r="O738" s="14">
        <v>4.0</v>
      </c>
      <c r="P738" s="14" t="s">
        <v>13351</v>
      </c>
      <c r="Q738" s="29">
        <f t="array" ref="Q738">SUMPRODUCT(--(IFERROR(XLOOKUP({"P1C2.1.1","P1C2.1.4","P1C2.1.5","P1C2.5.1","P1C2.5.2","P1C2.5.3","P1C2.5.4","P1C2.5.5","P1C2.8.1"}, '2_Capability_Map'!$C$2:$C$200, '2_Capability_Map'!$M$2:$M$200, "Active"), "Active")="Active"))</f>
        <v>9</v>
      </c>
      <c r="R738" s="29" t="str">
        <f t="shared" si="1"/>
        <v>Active</v>
      </c>
    </row>
    <row r="739" ht="79.5" customHeight="1">
      <c r="A739" s="15" t="s">
        <v>16185</v>
      </c>
      <c r="B739" s="15" t="s">
        <v>14904</v>
      </c>
      <c r="C739" s="15" t="s">
        <v>14905</v>
      </c>
      <c r="D739" s="15" t="s">
        <v>16186</v>
      </c>
      <c r="E739" s="15" t="s">
        <v>16187</v>
      </c>
      <c r="F739" s="15" t="s">
        <v>16162</v>
      </c>
      <c r="G739" s="15" t="s">
        <v>13501</v>
      </c>
      <c r="H739" s="15">
        <v>2.0</v>
      </c>
      <c r="I739" s="15" t="s">
        <v>1493</v>
      </c>
      <c r="J739" s="15" t="s">
        <v>16188</v>
      </c>
      <c r="K739" s="15" t="s">
        <v>16189</v>
      </c>
      <c r="L739" s="15" t="s">
        <v>13504</v>
      </c>
      <c r="M739" s="15">
        <v>9.0</v>
      </c>
      <c r="N739" s="15" t="s">
        <v>13380</v>
      </c>
      <c r="O739" s="15">
        <v>4.0</v>
      </c>
      <c r="P739" s="15" t="s">
        <v>13351</v>
      </c>
      <c r="Q739" s="29">
        <f t="array" ref="Q739">SUMPRODUCT(--(IFERROR(XLOOKUP({"P1C2.1.1","P1C2.1.4","P1C2.1.5","P1C2.5.1","P1C2.5.2","P1C2.5.3","P1C2.5.4","P1C2.5.5","P1C2.8.1"}, '2_Capability_Map'!$C$2:$C$200, '2_Capability_Map'!$M$2:$M$200, "Active"), "Active")="Active"))</f>
        <v>9</v>
      </c>
      <c r="R739" s="29" t="str">
        <f t="shared" si="1"/>
        <v>Active</v>
      </c>
    </row>
    <row r="740" ht="79.5" customHeight="1">
      <c r="A740" s="14" t="s">
        <v>16190</v>
      </c>
      <c r="B740" s="14" t="s">
        <v>14904</v>
      </c>
      <c r="C740" s="14" t="s">
        <v>14905</v>
      </c>
      <c r="D740" s="14" t="s">
        <v>16186</v>
      </c>
      <c r="E740" s="14" t="s">
        <v>16187</v>
      </c>
      <c r="F740" s="14" t="s">
        <v>16162</v>
      </c>
      <c r="G740" s="14" t="s">
        <v>13361</v>
      </c>
      <c r="H740" s="14">
        <v>2.0</v>
      </c>
      <c r="I740" s="14" t="s">
        <v>1493</v>
      </c>
      <c r="J740" s="14" t="s">
        <v>16191</v>
      </c>
      <c r="K740" s="14" t="s">
        <v>16192</v>
      </c>
      <c r="L740" s="14" t="s">
        <v>13364</v>
      </c>
      <c r="M740" s="14">
        <v>8.0</v>
      </c>
      <c r="N740" s="14" t="s">
        <v>13365</v>
      </c>
      <c r="O740" s="14">
        <v>3.0</v>
      </c>
      <c r="P740" s="14" t="s">
        <v>13351</v>
      </c>
      <c r="Q740" s="29">
        <f t="array" ref="Q740">SUMPRODUCT(--(IFERROR(XLOOKUP({"P1C1.1.1","P1C1.1.2","P1C1.1.3","P1C1.2.1","P1C1.5.1","P1C2.7.1","P1C2.7.2","P1C2.7.3"}, '2_Capability_Map'!$C$2:$C$200, '2_Capability_Map'!$M$2:$M$200, "Active"), "Active")="Active"))</f>
        <v>8</v>
      </c>
      <c r="R740" s="29" t="str">
        <f t="shared" si="1"/>
        <v>Active</v>
      </c>
    </row>
    <row r="741" ht="79.5" customHeight="1">
      <c r="A741" s="15" t="s">
        <v>16193</v>
      </c>
      <c r="B741" s="15" t="s">
        <v>14904</v>
      </c>
      <c r="C741" s="15" t="s">
        <v>14905</v>
      </c>
      <c r="D741" s="15" t="s">
        <v>16186</v>
      </c>
      <c r="E741" s="15" t="s">
        <v>16187</v>
      </c>
      <c r="F741" s="15" t="s">
        <v>16162</v>
      </c>
      <c r="G741" s="15" t="s">
        <v>13361</v>
      </c>
      <c r="H741" s="15">
        <v>2.0</v>
      </c>
      <c r="I741" s="15" t="s">
        <v>1493</v>
      </c>
      <c r="J741" s="15" t="s">
        <v>16194</v>
      </c>
      <c r="K741" s="15" t="s">
        <v>16195</v>
      </c>
      <c r="L741" s="15" t="s">
        <v>13364</v>
      </c>
      <c r="M741" s="15">
        <v>8.0</v>
      </c>
      <c r="N741" s="15" t="s">
        <v>13365</v>
      </c>
      <c r="O741" s="15">
        <v>3.0</v>
      </c>
      <c r="P741" s="15" t="s">
        <v>13351</v>
      </c>
      <c r="Q741" s="29">
        <f t="array" ref="Q741">SUMPRODUCT(--(IFERROR(XLOOKUP({"P1C1.1.1","P1C1.1.2","P1C1.1.3","P1C1.2.1","P1C1.5.1","P1C2.7.1","P1C2.7.2","P1C2.7.3"}, '2_Capability_Map'!$C$2:$C$200, '2_Capability_Map'!$M$2:$M$200, "Active"), "Active")="Active"))</f>
        <v>8</v>
      </c>
      <c r="R741" s="29" t="str">
        <f t="shared" si="1"/>
        <v>Active</v>
      </c>
    </row>
    <row r="742" ht="79.5" customHeight="1">
      <c r="A742" s="14" t="s">
        <v>16196</v>
      </c>
      <c r="B742" s="14" t="s">
        <v>14904</v>
      </c>
      <c r="C742" s="14" t="s">
        <v>14905</v>
      </c>
      <c r="D742" s="14" t="s">
        <v>16186</v>
      </c>
      <c r="E742" s="14" t="s">
        <v>16187</v>
      </c>
      <c r="F742" s="14" t="s">
        <v>16162</v>
      </c>
      <c r="G742" s="14" t="s">
        <v>13501</v>
      </c>
      <c r="H742" s="14">
        <v>2.0</v>
      </c>
      <c r="I742" s="14" t="s">
        <v>1493</v>
      </c>
      <c r="J742" s="14" t="s">
        <v>16197</v>
      </c>
      <c r="K742" s="14" t="s">
        <v>16198</v>
      </c>
      <c r="L742" s="14" t="s">
        <v>13504</v>
      </c>
      <c r="M742" s="14">
        <v>9.0</v>
      </c>
      <c r="N742" s="14" t="s">
        <v>13380</v>
      </c>
      <c r="O742" s="14">
        <v>4.0</v>
      </c>
      <c r="P742" s="14" t="s">
        <v>13351</v>
      </c>
      <c r="Q742" s="29">
        <f t="array" ref="Q742">SUMPRODUCT(--(IFERROR(XLOOKUP({"P1C2.1.1","P1C2.1.4","P1C2.1.5","P1C2.5.1","P1C2.5.2","P1C2.5.3","P1C2.5.4","P1C2.5.5","P1C2.8.1"}, '2_Capability_Map'!$C$2:$C$200, '2_Capability_Map'!$M$2:$M$200, "Active"), "Active")="Active"))</f>
        <v>9</v>
      </c>
      <c r="R742" s="29" t="str">
        <f t="shared" si="1"/>
        <v>Active</v>
      </c>
    </row>
    <row r="743" ht="79.5" customHeight="1">
      <c r="A743" s="15" t="s">
        <v>16199</v>
      </c>
      <c r="B743" s="15" t="s">
        <v>14904</v>
      </c>
      <c r="C743" s="15" t="s">
        <v>14905</v>
      </c>
      <c r="D743" s="15" t="s">
        <v>16200</v>
      </c>
      <c r="E743" s="15" t="s">
        <v>16201</v>
      </c>
      <c r="F743" s="15" t="s">
        <v>16202</v>
      </c>
      <c r="G743" s="15" t="s">
        <v>13361</v>
      </c>
      <c r="H743" s="15">
        <v>2.0</v>
      </c>
      <c r="I743" s="15" t="s">
        <v>1493</v>
      </c>
      <c r="J743" s="15" t="s">
        <v>16203</v>
      </c>
      <c r="K743" s="15" t="s">
        <v>16204</v>
      </c>
      <c r="L743" s="15" t="s">
        <v>13364</v>
      </c>
      <c r="M743" s="15">
        <v>8.0</v>
      </c>
      <c r="N743" s="15" t="s">
        <v>13365</v>
      </c>
      <c r="O743" s="15">
        <v>3.0</v>
      </c>
      <c r="P743" s="15" t="s">
        <v>13351</v>
      </c>
      <c r="Q743" s="29">
        <f t="array" ref="Q743">SUMPRODUCT(--(IFERROR(XLOOKUP({"P1C1.1.1","P1C1.1.2","P1C1.1.3","P1C1.2.1","P1C1.5.1","P1C2.7.1","P1C2.7.2","P1C2.7.3"}, '2_Capability_Map'!$C$2:$C$200, '2_Capability_Map'!$M$2:$M$200, "Active"), "Active")="Active"))</f>
        <v>8</v>
      </c>
      <c r="R743" s="29" t="str">
        <f t="shared" si="1"/>
        <v>Active</v>
      </c>
    </row>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R2:R743">
    <cfRule type="cellIs" dxfId="0" priority="1" operator="equal">
      <formula>"Active"</formula>
    </cfRule>
  </conditionalFormatting>
  <conditionalFormatting sqref="R2:R743">
    <cfRule type="cellIs" dxfId="1" priority="2" operator="equal">
      <formula>"Inactive"</formula>
    </cfRule>
  </conditionalFormatting>
  <conditionalFormatting sqref="R2:R743">
    <cfRule type="cellIs" dxfId="3" priority="3" operator="equal">
      <formula>"Partial"</formula>
    </cfRule>
  </conditionalFormatting>
  <conditionalFormatting sqref="A2:P743">
    <cfRule type="expression" dxfId="2" priority="4" stopIfTrue="1">
      <formula>$R2="Inactive"</formula>
    </cfRule>
  </conditionalFormatting>
  <conditionalFormatting sqref="A2:P743">
    <cfRule type="expression" dxfId="4" priority="5">
      <formula>$R2="Partial"</formula>
    </cfRule>
  </conditionalFormatting>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2.0"/>
    <col customWidth="1" min="2" max="2" width="14.0"/>
    <col customWidth="1" min="3" max="3" width="36.0"/>
    <col customWidth="1" min="4" max="4" width="95.0"/>
    <col customWidth="1" min="5" max="5" width="18.0"/>
    <col customWidth="1" min="6" max="6" width="50.0"/>
    <col customWidth="1" min="7" max="7" width="18.0"/>
    <col customWidth="1" min="8" max="26" width="8.71"/>
  </cols>
  <sheetData>
    <row r="1" ht="49.5" customHeight="1">
      <c r="A1" s="46" t="s">
        <v>44</v>
      </c>
      <c r="B1" s="46" t="s">
        <v>16205</v>
      </c>
      <c r="C1" s="46" t="s">
        <v>16206</v>
      </c>
      <c r="D1" s="47" t="s">
        <v>16207</v>
      </c>
      <c r="E1" s="46" t="s">
        <v>16208</v>
      </c>
      <c r="F1" s="46" t="s">
        <v>16209</v>
      </c>
      <c r="G1" s="27" t="s">
        <v>1488</v>
      </c>
    </row>
    <row r="2" ht="94.5" customHeight="1">
      <c r="A2" s="14" t="s">
        <v>16210</v>
      </c>
      <c r="B2" s="14" t="s">
        <v>726</v>
      </c>
      <c r="C2" s="14" t="s">
        <v>727</v>
      </c>
      <c r="D2" s="14" t="s">
        <v>16211</v>
      </c>
      <c r="E2" s="14">
        <v>386.0</v>
      </c>
      <c r="F2" s="14" t="s">
        <v>16212</v>
      </c>
      <c r="G2" s="29" t="str">
        <f t="array" ref="G2">IFERROR(XLOOKUP(B2, '2_Capability_Map'!$C$2:$C$200, '2_Capability_Map'!$M$2:$M$200, "Active"), "Active")</f>
        <v>Active</v>
      </c>
    </row>
    <row r="3" ht="94.5" customHeight="1">
      <c r="A3" s="15" t="s">
        <v>16210</v>
      </c>
      <c r="B3" s="15" t="s">
        <v>734</v>
      </c>
      <c r="C3" s="15" t="s">
        <v>735</v>
      </c>
      <c r="D3" s="16" t="s">
        <v>16213</v>
      </c>
      <c r="E3" s="15">
        <v>386.0</v>
      </c>
      <c r="F3" s="15" t="s">
        <v>16212</v>
      </c>
      <c r="G3" s="29" t="str">
        <f t="array" ref="G3">IFERROR(XLOOKUP(B3, '2_Capability_Map'!$C$2:$C$200, '2_Capability_Map'!$M$2:$M$200, "Active"), "Active")</f>
        <v>Active</v>
      </c>
    </row>
    <row r="4" ht="94.5" customHeight="1">
      <c r="A4" s="14" t="s">
        <v>16210</v>
      </c>
      <c r="B4" s="14" t="s">
        <v>739</v>
      </c>
      <c r="C4" s="14" t="s">
        <v>740</v>
      </c>
      <c r="D4" s="14" t="s">
        <v>16214</v>
      </c>
      <c r="E4" s="14">
        <v>386.0</v>
      </c>
      <c r="F4" s="14" t="s">
        <v>16212</v>
      </c>
      <c r="G4" s="29" t="str">
        <f t="array" ref="G4">IFERROR(XLOOKUP(B4, '2_Capability_Map'!$C$2:$C$200, '2_Capability_Map'!$M$2:$M$200, "Active"), "Active")</f>
        <v>Active</v>
      </c>
    </row>
    <row r="5" ht="94.5" customHeight="1">
      <c r="A5" s="15" t="s">
        <v>16215</v>
      </c>
      <c r="B5" s="15" t="s">
        <v>1066</v>
      </c>
      <c r="C5" s="15" t="s">
        <v>1067</v>
      </c>
      <c r="D5" s="16" t="s">
        <v>16216</v>
      </c>
      <c r="E5" s="15">
        <v>140.0</v>
      </c>
      <c r="F5" s="15" t="s">
        <v>16212</v>
      </c>
      <c r="G5" s="29" t="str">
        <f t="array" ref="G5">IFERROR(XLOOKUP(B5, '2_Capability_Map'!$C$2:$C$200, '2_Capability_Map'!$M$2:$M$200, "Active"), "Active")</f>
        <v>Active</v>
      </c>
    </row>
    <row r="6" ht="94.5" customHeight="1">
      <c r="A6" s="14" t="s">
        <v>16215</v>
      </c>
      <c r="B6" s="14" t="s">
        <v>1148</v>
      </c>
      <c r="C6" s="14" t="s">
        <v>1149</v>
      </c>
      <c r="D6" s="17" t="s">
        <v>16217</v>
      </c>
      <c r="E6" s="14">
        <v>140.0</v>
      </c>
      <c r="F6" s="14" t="s">
        <v>16212</v>
      </c>
      <c r="G6" s="29" t="str">
        <f t="array" ref="G6">IFERROR(XLOOKUP(B6, '2_Capability_Map'!$C$2:$C$200, '2_Capability_Map'!$M$2:$M$200, "Active"), "Active")</f>
        <v>Active</v>
      </c>
    </row>
    <row r="7" ht="94.5" customHeight="1">
      <c r="A7" s="15" t="s">
        <v>16215</v>
      </c>
      <c r="B7" s="15" t="s">
        <v>1172</v>
      </c>
      <c r="C7" s="15" t="s">
        <v>1173</v>
      </c>
      <c r="D7" s="16" t="s">
        <v>16218</v>
      </c>
      <c r="E7" s="15">
        <v>140.0</v>
      </c>
      <c r="F7" s="15" t="s">
        <v>16212</v>
      </c>
      <c r="G7" s="29" t="str">
        <f t="array" ref="G7">IFERROR(XLOOKUP(B7, '2_Capability_Map'!$C$2:$C$200, '2_Capability_Map'!$M$2:$M$200, "Active"), "Active")</f>
        <v>Active</v>
      </c>
    </row>
    <row r="8" ht="94.5" customHeight="1">
      <c r="A8" s="14" t="s">
        <v>16215</v>
      </c>
      <c r="B8" s="14" t="s">
        <v>1206</v>
      </c>
      <c r="C8" s="14" t="s">
        <v>1207</v>
      </c>
      <c r="D8" s="17" t="s">
        <v>16219</v>
      </c>
      <c r="E8" s="14">
        <v>140.0</v>
      </c>
      <c r="F8" s="14" t="s">
        <v>16212</v>
      </c>
      <c r="G8" s="29" t="str">
        <f t="array" ref="G8">IFERROR(XLOOKUP(B8, '2_Capability_Map'!$C$2:$C$200, '2_Capability_Map'!$M$2:$M$200, "Active"), "Active")</f>
        <v>Active</v>
      </c>
    </row>
    <row r="9" ht="94.5" customHeight="1">
      <c r="A9" s="15" t="s">
        <v>16215</v>
      </c>
      <c r="B9" s="15" t="s">
        <v>1268</v>
      </c>
      <c r="C9" s="15" t="s">
        <v>1269</v>
      </c>
      <c r="D9" s="15" t="s">
        <v>16220</v>
      </c>
      <c r="E9" s="15">
        <v>140.0</v>
      </c>
      <c r="F9" s="15" t="s">
        <v>16212</v>
      </c>
      <c r="G9" s="29" t="str">
        <f t="array" ref="G9">IFERROR(XLOOKUP(B9, '2_Capability_Map'!$C$2:$C$200, '2_Capability_Map'!$M$2:$M$200, "Active"), "Active")</f>
        <v>Active</v>
      </c>
    </row>
    <row r="10" ht="94.5" customHeight="1">
      <c r="A10" s="14" t="s">
        <v>16221</v>
      </c>
      <c r="B10" s="14" t="s">
        <v>673</v>
      </c>
      <c r="C10" s="14" t="s">
        <v>674</v>
      </c>
      <c r="D10" s="14" t="s">
        <v>16222</v>
      </c>
      <c r="E10" s="14">
        <v>263.0</v>
      </c>
      <c r="F10" s="14" t="s">
        <v>16212</v>
      </c>
      <c r="G10" s="29" t="str">
        <f t="array" ref="G10">IFERROR(XLOOKUP(B10, '2_Capability_Map'!$C$2:$C$200, '2_Capability_Map'!$M$2:$M$200, "Active"), "Active")</f>
        <v>Active</v>
      </c>
    </row>
    <row r="11" ht="94.5" customHeight="1">
      <c r="A11" s="15" t="s">
        <v>16221</v>
      </c>
      <c r="B11" s="15" t="s">
        <v>681</v>
      </c>
      <c r="C11" s="15" t="s">
        <v>682</v>
      </c>
      <c r="D11" s="15" t="s">
        <v>16223</v>
      </c>
      <c r="E11" s="15">
        <v>263.0</v>
      </c>
      <c r="F11" s="15" t="s">
        <v>16212</v>
      </c>
      <c r="G11" s="29" t="str">
        <f t="array" ref="G11">IFERROR(XLOOKUP(B11, '2_Capability_Map'!$C$2:$C$200, '2_Capability_Map'!$M$2:$M$200, "Active"), "Active")</f>
        <v>Active</v>
      </c>
    </row>
    <row r="12" ht="94.5" customHeight="1">
      <c r="A12" s="14" t="s">
        <v>16221</v>
      </c>
      <c r="B12" s="14" t="s">
        <v>686</v>
      </c>
      <c r="C12" s="14" t="s">
        <v>687</v>
      </c>
      <c r="D12" s="14" t="s">
        <v>16224</v>
      </c>
      <c r="E12" s="14">
        <v>263.0</v>
      </c>
      <c r="F12" s="14" t="s">
        <v>16212</v>
      </c>
      <c r="G12" s="29" t="str">
        <f t="array" ref="G12">IFERROR(XLOOKUP(B12, '2_Capability_Map'!$C$2:$C$200, '2_Capability_Map'!$M$2:$M$200, "Active"), "Active")</f>
        <v>Active</v>
      </c>
    </row>
    <row r="13" ht="94.5" customHeight="1">
      <c r="A13" s="15" t="s">
        <v>16221</v>
      </c>
      <c r="B13" s="15" t="s">
        <v>691</v>
      </c>
      <c r="C13" s="15" t="s">
        <v>692</v>
      </c>
      <c r="D13" s="15" t="s">
        <v>16225</v>
      </c>
      <c r="E13" s="15">
        <v>263.0</v>
      </c>
      <c r="F13" s="15" t="s">
        <v>16212</v>
      </c>
      <c r="G13" s="29" t="str">
        <f t="array" ref="G13">IFERROR(XLOOKUP(B13, '2_Capability_Map'!$C$2:$C$200, '2_Capability_Map'!$M$2:$M$200, "Active"), "Active")</f>
        <v>Active</v>
      </c>
    </row>
    <row r="14" ht="94.5" customHeight="1">
      <c r="A14" s="14" t="s">
        <v>16221</v>
      </c>
      <c r="B14" s="14" t="s">
        <v>696</v>
      </c>
      <c r="C14" s="14" t="s">
        <v>697</v>
      </c>
      <c r="D14" s="14" t="s">
        <v>16226</v>
      </c>
      <c r="E14" s="14">
        <v>263.0</v>
      </c>
      <c r="F14" s="14" t="s">
        <v>16212</v>
      </c>
      <c r="G14" s="29" t="str">
        <f t="array" ref="G14">IFERROR(XLOOKUP(B14, '2_Capability_Map'!$C$2:$C$200, '2_Capability_Map'!$M$2:$M$200, "Active"), "Active")</f>
        <v>Active</v>
      </c>
    </row>
    <row r="15" ht="94.5" customHeight="1">
      <c r="A15" s="15" t="s">
        <v>16227</v>
      </c>
      <c r="B15" s="15" t="s">
        <v>539</v>
      </c>
      <c r="C15" s="15" t="s">
        <v>540</v>
      </c>
      <c r="D15" s="16" t="s">
        <v>16228</v>
      </c>
      <c r="E15" s="15">
        <v>474.0</v>
      </c>
      <c r="F15" s="15" t="s">
        <v>16212</v>
      </c>
      <c r="G15" s="29" t="str">
        <f t="array" ref="G15">IFERROR(XLOOKUP(B15, '2_Capability_Map'!$C$2:$C$200, '2_Capability_Map'!$M$2:$M$200, "Active"), "Active")</f>
        <v>Active</v>
      </c>
    </row>
    <row r="16" ht="94.5" customHeight="1">
      <c r="A16" s="14" t="s">
        <v>16227</v>
      </c>
      <c r="B16" s="14" t="s">
        <v>557</v>
      </c>
      <c r="C16" s="14" t="s">
        <v>558</v>
      </c>
      <c r="D16" s="14" t="s">
        <v>16229</v>
      </c>
      <c r="E16" s="14">
        <v>474.0</v>
      </c>
      <c r="F16" s="14" t="s">
        <v>16212</v>
      </c>
      <c r="G16" s="29" t="str">
        <f t="array" ref="G16">IFERROR(XLOOKUP(B16, '2_Capability_Map'!$C$2:$C$200, '2_Capability_Map'!$M$2:$M$200, "Active"), "Active")</f>
        <v>Active</v>
      </c>
    </row>
    <row r="17" ht="94.5" customHeight="1">
      <c r="A17" s="15" t="s">
        <v>16227</v>
      </c>
      <c r="B17" s="15" t="s">
        <v>562</v>
      </c>
      <c r="C17" s="15" t="s">
        <v>563</v>
      </c>
      <c r="D17" s="16" t="s">
        <v>16230</v>
      </c>
      <c r="E17" s="15">
        <v>474.0</v>
      </c>
      <c r="F17" s="15" t="s">
        <v>16212</v>
      </c>
      <c r="G17" s="29" t="str">
        <f t="array" ref="G17">IFERROR(XLOOKUP(B17, '2_Capability_Map'!$C$2:$C$200, '2_Capability_Map'!$M$2:$M$200, "Active"), "Active")</f>
        <v>Active</v>
      </c>
    </row>
    <row r="18" ht="94.5" customHeight="1">
      <c r="A18" s="14" t="s">
        <v>16227</v>
      </c>
      <c r="B18" s="14" t="s">
        <v>766</v>
      </c>
      <c r="C18" s="14" t="s">
        <v>767</v>
      </c>
      <c r="D18" s="17" t="s">
        <v>16231</v>
      </c>
      <c r="E18" s="14">
        <v>474.0</v>
      </c>
      <c r="F18" s="14" t="s">
        <v>16212</v>
      </c>
      <c r="G18" s="29" t="str">
        <f t="array" ref="G18">IFERROR(XLOOKUP(B18, '2_Capability_Map'!$C$2:$C$200, '2_Capability_Map'!$M$2:$M$200, "Active"), "Active")</f>
        <v>Active</v>
      </c>
    </row>
    <row r="19" ht="94.5" customHeight="1">
      <c r="A19" s="15" t="s">
        <v>16232</v>
      </c>
      <c r="B19" s="15" t="s">
        <v>832</v>
      </c>
      <c r="C19" s="15" t="s">
        <v>833</v>
      </c>
      <c r="D19" s="15" t="s">
        <v>16233</v>
      </c>
      <c r="E19" s="15">
        <v>46.0</v>
      </c>
      <c r="F19" s="15" t="s">
        <v>16212</v>
      </c>
      <c r="G19" s="29" t="str">
        <f t="array" ref="G19">IFERROR(XLOOKUP(B19, '2_Capability_Map'!$C$2:$C$200, '2_Capability_Map'!$M$2:$M$200, "Active"), "Active")</f>
        <v>Active</v>
      </c>
    </row>
    <row r="20" ht="94.5" customHeight="1">
      <c r="A20" s="14" t="s">
        <v>16232</v>
      </c>
      <c r="B20" s="14" t="s">
        <v>874</v>
      </c>
      <c r="C20" s="14" t="s">
        <v>875</v>
      </c>
      <c r="D20" s="14" t="s">
        <v>16234</v>
      </c>
      <c r="E20" s="14">
        <v>46.0</v>
      </c>
      <c r="F20" s="14" t="s">
        <v>16212</v>
      </c>
      <c r="G20" s="29" t="str">
        <f t="array" ref="G20">IFERROR(XLOOKUP(B20, '2_Capability_Map'!$C$2:$C$200, '2_Capability_Map'!$M$2:$M$200, "Active"), "Active")</f>
        <v>Active</v>
      </c>
    </row>
    <row r="21" ht="94.5" customHeight="1">
      <c r="A21" s="15" t="s">
        <v>16232</v>
      </c>
      <c r="B21" s="15" t="s">
        <v>885</v>
      </c>
      <c r="C21" s="15" t="s">
        <v>886</v>
      </c>
      <c r="D21" s="16" t="s">
        <v>16235</v>
      </c>
      <c r="E21" s="15">
        <v>46.0</v>
      </c>
      <c r="F21" s="15" t="s">
        <v>16212</v>
      </c>
      <c r="G21" s="29" t="str">
        <f t="array" ref="G21">IFERROR(XLOOKUP(B21, '2_Capability_Map'!$C$2:$C$200, '2_Capability_Map'!$M$2:$M$200, "Active"), "Active")</f>
        <v>Active</v>
      </c>
    </row>
    <row r="22" ht="94.5" customHeight="1">
      <c r="A22" s="14" t="s">
        <v>16232</v>
      </c>
      <c r="B22" s="14" t="s">
        <v>916</v>
      </c>
      <c r="C22" s="14" t="s">
        <v>917</v>
      </c>
      <c r="D22" s="17" t="s">
        <v>16236</v>
      </c>
      <c r="E22" s="14">
        <v>46.0</v>
      </c>
      <c r="F22" s="14" t="s">
        <v>16212</v>
      </c>
      <c r="G22" s="29" t="str">
        <f t="array" ref="G22">IFERROR(XLOOKUP(B22, '2_Capability_Map'!$C$2:$C$200, '2_Capability_Map'!$M$2:$M$200, "Active"), "Active")</f>
        <v>Active</v>
      </c>
    </row>
    <row r="23" ht="94.5" customHeight="1">
      <c r="A23" s="15" t="s">
        <v>16237</v>
      </c>
      <c r="B23" s="15" t="s">
        <v>461</v>
      </c>
      <c r="C23" s="15" t="s">
        <v>462</v>
      </c>
      <c r="D23" s="16" t="s">
        <v>16238</v>
      </c>
      <c r="E23" s="15">
        <v>47.0</v>
      </c>
      <c r="F23" s="15" t="s">
        <v>16212</v>
      </c>
      <c r="G23" s="29" t="str">
        <f t="array" ref="G23">IFERROR(XLOOKUP(B23, '2_Capability_Map'!$C$2:$C$200, '2_Capability_Map'!$M$2:$M$200, "Active"), "Active")</f>
        <v>Active</v>
      </c>
    </row>
    <row r="24" ht="94.5" customHeight="1">
      <c r="A24" s="14" t="s">
        <v>16237</v>
      </c>
      <c r="B24" s="14" t="s">
        <v>469</v>
      </c>
      <c r="C24" s="14" t="s">
        <v>470</v>
      </c>
      <c r="D24" s="17" t="s">
        <v>16239</v>
      </c>
      <c r="E24" s="14">
        <v>47.0</v>
      </c>
      <c r="F24" s="14" t="s">
        <v>16212</v>
      </c>
      <c r="G24" s="29" t="str">
        <f t="array" ref="G24">IFERROR(XLOOKUP(B24, '2_Capability_Map'!$C$2:$C$200, '2_Capability_Map'!$M$2:$M$200, "Active"), "Active")</f>
        <v>Active</v>
      </c>
    </row>
    <row r="25" ht="94.5" customHeight="1">
      <c r="A25" s="15" t="s">
        <v>16237</v>
      </c>
      <c r="B25" s="15" t="s">
        <v>484</v>
      </c>
      <c r="C25" s="15" t="s">
        <v>485</v>
      </c>
      <c r="D25" s="16" t="s">
        <v>16240</v>
      </c>
      <c r="E25" s="15">
        <v>47.0</v>
      </c>
      <c r="F25" s="15" t="s">
        <v>16212</v>
      </c>
      <c r="G25" s="29" t="str">
        <f t="array" ref="G25">IFERROR(XLOOKUP(B25, '2_Capability_Map'!$C$2:$C$200, '2_Capability_Map'!$M$2:$M$200, "Active"), "Active")</f>
        <v>Active</v>
      </c>
    </row>
    <row r="26" ht="94.5" customHeight="1">
      <c r="A26" s="14" t="s">
        <v>16241</v>
      </c>
      <c r="B26" s="14" t="s">
        <v>583</v>
      </c>
      <c r="C26" s="14" t="s">
        <v>584</v>
      </c>
      <c r="D26" s="14" t="s">
        <v>16242</v>
      </c>
      <c r="E26" s="14">
        <v>41.0</v>
      </c>
      <c r="F26" s="14" t="s">
        <v>16212</v>
      </c>
      <c r="G26" s="29" t="str">
        <f t="array" ref="G26">IFERROR(XLOOKUP(B26, '2_Capability_Map'!$C$2:$C$200, '2_Capability_Map'!$M$2:$M$200, "Active"), "Active")</f>
        <v>Active</v>
      </c>
    </row>
    <row r="27" ht="94.5" customHeight="1">
      <c r="A27" s="15" t="s">
        <v>16241</v>
      </c>
      <c r="B27" s="15" t="s">
        <v>601</v>
      </c>
      <c r="C27" s="15" t="s">
        <v>602</v>
      </c>
      <c r="D27" s="16" t="s">
        <v>16243</v>
      </c>
      <c r="E27" s="15">
        <v>41.0</v>
      </c>
      <c r="F27" s="15" t="s">
        <v>16212</v>
      </c>
      <c r="G27" s="29" t="str">
        <f t="array" ref="G27">IFERROR(XLOOKUP(B27, '2_Capability_Map'!$C$2:$C$200, '2_Capability_Map'!$M$2:$M$200, "Active"), "Active")</f>
        <v>Active</v>
      </c>
    </row>
    <row r="28" ht="94.5" customHeight="1">
      <c r="A28" s="14" t="s">
        <v>16241</v>
      </c>
      <c r="B28" s="14" t="s">
        <v>612</v>
      </c>
      <c r="C28" s="14" t="s">
        <v>613</v>
      </c>
      <c r="D28" s="14" t="s">
        <v>16244</v>
      </c>
      <c r="E28" s="14">
        <v>41.0</v>
      </c>
      <c r="F28" s="14" t="s">
        <v>16212</v>
      </c>
      <c r="G28" s="29" t="str">
        <f t="array" ref="G28">IFERROR(XLOOKUP(B28, '2_Capability_Map'!$C$2:$C$200, '2_Capability_Map'!$M$2:$M$200, "Active"), "Active")</f>
        <v>Active</v>
      </c>
    </row>
    <row r="29" ht="94.5" customHeight="1">
      <c r="A29" s="15" t="s">
        <v>16241</v>
      </c>
      <c r="B29" s="15" t="s">
        <v>646</v>
      </c>
      <c r="C29" s="15" t="s">
        <v>647</v>
      </c>
      <c r="D29" s="16" t="s">
        <v>16245</v>
      </c>
      <c r="E29" s="15">
        <v>41.0</v>
      </c>
      <c r="F29" s="15" t="s">
        <v>16212</v>
      </c>
      <c r="G29" s="29" t="str">
        <f t="array" ref="G29">IFERROR(XLOOKUP(B29, '2_Capability_Map'!$C$2:$C$200, '2_Capability_Map'!$M$2:$M$200, "Active"), "Active")</f>
        <v>Active</v>
      </c>
    </row>
    <row r="30" ht="94.5" customHeight="1">
      <c r="A30" s="14" t="s">
        <v>16246</v>
      </c>
      <c r="B30" s="14" t="s">
        <v>306</v>
      </c>
      <c r="C30" s="14" t="s">
        <v>307</v>
      </c>
      <c r="D30" s="17" t="s">
        <v>16247</v>
      </c>
      <c r="E30" s="14">
        <v>293.0</v>
      </c>
      <c r="F30" s="14" t="s">
        <v>16212</v>
      </c>
      <c r="G30" s="29" t="str">
        <f t="array" ref="G30">IFERROR(XLOOKUP(B30, '2_Capability_Map'!$C$2:$C$200, '2_Capability_Map'!$M$2:$M$200, "Active"), "Active")</f>
        <v>Active</v>
      </c>
    </row>
    <row r="31" ht="94.5" customHeight="1">
      <c r="A31" s="15" t="s">
        <v>16246</v>
      </c>
      <c r="B31" s="15" t="s">
        <v>317</v>
      </c>
      <c r="C31" s="15" t="s">
        <v>318</v>
      </c>
      <c r="D31" s="15" t="s">
        <v>16248</v>
      </c>
      <c r="E31" s="15">
        <v>293.0</v>
      </c>
      <c r="F31" s="15" t="s">
        <v>16212</v>
      </c>
      <c r="G31" s="29" t="str">
        <f t="array" ref="G31">IFERROR(XLOOKUP(B31, '2_Capability_Map'!$C$2:$C$200, '2_Capability_Map'!$M$2:$M$200, "Active"), "Active")</f>
        <v>Active</v>
      </c>
    </row>
    <row r="32" ht="94.5" customHeight="1">
      <c r="A32" s="14" t="s">
        <v>16246</v>
      </c>
      <c r="B32" s="14" t="s">
        <v>322</v>
      </c>
      <c r="C32" s="14" t="s">
        <v>323</v>
      </c>
      <c r="D32" s="14" t="s">
        <v>16249</v>
      </c>
      <c r="E32" s="14">
        <v>293.0</v>
      </c>
      <c r="F32" s="14" t="s">
        <v>16212</v>
      </c>
      <c r="G32" s="29" t="str">
        <f t="array" ref="G32">IFERROR(XLOOKUP(B32, '2_Capability_Map'!$C$2:$C$200, '2_Capability_Map'!$M$2:$M$200, "Active"), "Active")</f>
        <v>Active</v>
      </c>
    </row>
    <row r="33" ht="94.5" customHeight="1">
      <c r="A33" s="15" t="s">
        <v>16246</v>
      </c>
      <c r="B33" s="15" t="s">
        <v>339</v>
      </c>
      <c r="C33" s="15" t="s">
        <v>340</v>
      </c>
      <c r="D33" s="15" t="s">
        <v>16250</v>
      </c>
      <c r="E33" s="15">
        <v>293.0</v>
      </c>
      <c r="F33" s="15" t="s">
        <v>16212</v>
      </c>
      <c r="G33" s="29" t="str">
        <f t="array" ref="G33">IFERROR(XLOOKUP(B33, '2_Capability_Map'!$C$2:$C$200, '2_Capability_Map'!$M$2:$M$200, "Active"), "Active")</f>
        <v>Active</v>
      </c>
    </row>
    <row r="34" ht="94.5" customHeight="1">
      <c r="A34" s="14" t="s">
        <v>16246</v>
      </c>
      <c r="B34" s="14" t="s">
        <v>431</v>
      </c>
      <c r="C34" s="14" t="s">
        <v>432</v>
      </c>
      <c r="D34" s="14" t="s">
        <v>16251</v>
      </c>
      <c r="E34" s="14">
        <v>293.0</v>
      </c>
      <c r="F34" s="14" t="s">
        <v>16212</v>
      </c>
      <c r="G34" s="29" t="str">
        <f t="array" ref="G34">IFERROR(XLOOKUP(B34, '2_Capability_Map'!$C$2:$C$200, '2_Capability_Map'!$M$2:$M$200, "Active"), "Active")</f>
        <v>Active</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34">
    <cfRule type="cellIs" dxfId="0" priority="1" operator="equal">
      <formula>"Active"</formula>
    </cfRule>
  </conditionalFormatting>
  <conditionalFormatting sqref="G2:G34">
    <cfRule type="cellIs" dxfId="1" priority="2" operator="equal">
      <formula>"Inactive"</formula>
    </cfRule>
  </conditionalFormatting>
  <conditionalFormatting sqref="A2:F34">
    <cfRule type="expression" dxfId="2" priority="3">
      <formula>$G2="Inactive"</formula>
    </cfRule>
  </conditionalFormatting>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6.0"/>
    <col customWidth="1" min="2" max="2" width="38.0"/>
    <col customWidth="1" min="3" max="3" width="16.0"/>
    <col customWidth="1" min="4" max="6" width="12.0"/>
    <col customWidth="1" min="7" max="7" width="38.0"/>
    <col customWidth="1" min="8" max="9" width="60.0"/>
    <col customWidth="1" min="10" max="10" width="18.0"/>
    <col customWidth="1" min="11" max="26" width="8.71"/>
  </cols>
  <sheetData>
    <row r="1" ht="49.5" customHeight="1">
      <c r="A1" s="46" t="s">
        <v>16205</v>
      </c>
      <c r="B1" s="46" t="s">
        <v>16206</v>
      </c>
      <c r="C1" s="46" t="s">
        <v>16252</v>
      </c>
      <c r="D1" s="46" t="s">
        <v>16253</v>
      </c>
      <c r="E1" s="46" t="s">
        <v>16254</v>
      </c>
      <c r="F1" s="46" t="s">
        <v>16255</v>
      </c>
      <c r="G1" s="46" t="s">
        <v>16256</v>
      </c>
      <c r="H1" s="47" t="s">
        <v>16257</v>
      </c>
      <c r="I1" s="46" t="s">
        <v>16258</v>
      </c>
      <c r="J1" s="27" t="s">
        <v>1488</v>
      </c>
    </row>
    <row r="2" ht="90.0" customHeight="1">
      <c r="A2" s="14" t="s">
        <v>539</v>
      </c>
      <c r="B2" s="14" t="s">
        <v>540</v>
      </c>
      <c r="C2" s="45">
        <v>474.0</v>
      </c>
      <c r="D2" s="14">
        <v>82.0</v>
      </c>
      <c r="E2" s="14">
        <v>119.0</v>
      </c>
      <c r="F2" s="14">
        <v>273.0</v>
      </c>
      <c r="G2" s="14" t="s">
        <v>16259</v>
      </c>
      <c r="H2" s="14" t="s">
        <v>16260</v>
      </c>
      <c r="I2" s="14" t="s">
        <v>16261</v>
      </c>
      <c r="J2" s="29" t="str">
        <f t="array" ref="J2">IFERROR(XLOOKUP(A2, '2_Capability_Map'!$C$2:$C$200, '2_Capability_Map'!$M$2:$M$200, "Active"), "Active")</f>
        <v>Active</v>
      </c>
    </row>
    <row r="3" ht="90.0" customHeight="1">
      <c r="A3" s="15" t="s">
        <v>557</v>
      </c>
      <c r="B3" s="15" t="s">
        <v>558</v>
      </c>
      <c r="C3" s="45">
        <v>474.0</v>
      </c>
      <c r="D3" s="15">
        <v>82.0</v>
      </c>
      <c r="E3" s="15">
        <v>119.0</v>
      </c>
      <c r="F3" s="15">
        <v>273.0</v>
      </c>
      <c r="G3" s="15" t="s">
        <v>16259</v>
      </c>
      <c r="H3" s="15" t="s">
        <v>16260</v>
      </c>
      <c r="I3" s="15" t="s">
        <v>16261</v>
      </c>
      <c r="J3" s="29" t="str">
        <f t="array" ref="J3">IFERROR(XLOOKUP(A3, '2_Capability_Map'!$C$2:$C$200, '2_Capability_Map'!$M$2:$M$200, "Active"), "Active")</f>
        <v>Active</v>
      </c>
    </row>
    <row r="4" ht="90.0" customHeight="1">
      <c r="A4" s="14" t="s">
        <v>562</v>
      </c>
      <c r="B4" s="14" t="s">
        <v>563</v>
      </c>
      <c r="C4" s="45">
        <v>474.0</v>
      </c>
      <c r="D4" s="14">
        <v>82.0</v>
      </c>
      <c r="E4" s="14">
        <v>119.0</v>
      </c>
      <c r="F4" s="14">
        <v>273.0</v>
      </c>
      <c r="G4" s="14" t="s">
        <v>16259</v>
      </c>
      <c r="H4" s="14" t="s">
        <v>16260</v>
      </c>
      <c r="I4" s="14" t="s">
        <v>16261</v>
      </c>
      <c r="J4" s="29" t="str">
        <f t="array" ref="J4">IFERROR(XLOOKUP(A4, '2_Capability_Map'!$C$2:$C$200, '2_Capability_Map'!$M$2:$M$200, "Active"), "Active")</f>
        <v>Active</v>
      </c>
    </row>
    <row r="5" ht="90.0" customHeight="1">
      <c r="A5" s="15" t="s">
        <v>766</v>
      </c>
      <c r="B5" s="15" t="s">
        <v>767</v>
      </c>
      <c r="C5" s="45">
        <v>474.0</v>
      </c>
      <c r="D5" s="15">
        <v>82.0</v>
      </c>
      <c r="E5" s="15">
        <v>119.0</v>
      </c>
      <c r="F5" s="15">
        <v>273.0</v>
      </c>
      <c r="G5" s="15" t="s">
        <v>16259</v>
      </c>
      <c r="H5" s="15" t="s">
        <v>13626</v>
      </c>
      <c r="I5" s="15" t="s">
        <v>16261</v>
      </c>
      <c r="J5" s="29" t="str">
        <f t="array" ref="J5">IFERROR(XLOOKUP(A5, '2_Capability_Map'!$C$2:$C$200, '2_Capability_Map'!$M$2:$M$200, "Active"), "Active")</f>
        <v>Active</v>
      </c>
    </row>
    <row r="6" ht="90.0" customHeight="1">
      <c r="A6" s="14" t="s">
        <v>726</v>
      </c>
      <c r="B6" s="14" t="s">
        <v>727</v>
      </c>
      <c r="C6" s="45">
        <v>386.0</v>
      </c>
      <c r="D6" s="14">
        <v>111.0</v>
      </c>
      <c r="E6" s="14">
        <v>122.0</v>
      </c>
      <c r="F6" s="14">
        <v>153.0</v>
      </c>
      <c r="G6" s="14" t="s">
        <v>16259</v>
      </c>
      <c r="H6" s="14" t="s">
        <v>13747</v>
      </c>
      <c r="I6" s="14" t="s">
        <v>16262</v>
      </c>
      <c r="J6" s="29" t="str">
        <f t="array" ref="J6">IFERROR(XLOOKUP(A6, '2_Capability_Map'!$C$2:$C$200, '2_Capability_Map'!$M$2:$M$200, "Active"), "Active")</f>
        <v>Active</v>
      </c>
    </row>
    <row r="7" ht="90.0" customHeight="1">
      <c r="A7" s="15" t="s">
        <v>734</v>
      </c>
      <c r="B7" s="15" t="s">
        <v>735</v>
      </c>
      <c r="C7" s="45">
        <v>386.0</v>
      </c>
      <c r="D7" s="15">
        <v>111.0</v>
      </c>
      <c r="E7" s="15">
        <v>122.0</v>
      </c>
      <c r="F7" s="15">
        <v>153.0</v>
      </c>
      <c r="G7" s="15" t="s">
        <v>16259</v>
      </c>
      <c r="H7" s="15" t="s">
        <v>13747</v>
      </c>
      <c r="I7" s="15" t="s">
        <v>16262</v>
      </c>
      <c r="J7" s="29" t="str">
        <f t="array" ref="J7">IFERROR(XLOOKUP(A7, '2_Capability_Map'!$C$2:$C$200, '2_Capability_Map'!$M$2:$M$200, "Active"), "Active")</f>
        <v>Active</v>
      </c>
    </row>
    <row r="8" ht="90.0" customHeight="1">
      <c r="A8" s="14" t="s">
        <v>739</v>
      </c>
      <c r="B8" s="14" t="s">
        <v>740</v>
      </c>
      <c r="C8" s="45">
        <v>386.0</v>
      </c>
      <c r="D8" s="14">
        <v>111.0</v>
      </c>
      <c r="E8" s="14">
        <v>122.0</v>
      </c>
      <c r="F8" s="14">
        <v>153.0</v>
      </c>
      <c r="G8" s="14" t="s">
        <v>16259</v>
      </c>
      <c r="H8" s="14" t="s">
        <v>16260</v>
      </c>
      <c r="I8" s="14" t="s">
        <v>16262</v>
      </c>
      <c r="J8" s="29" t="str">
        <f t="array" ref="J8">IFERROR(XLOOKUP(A8, '2_Capability_Map'!$C$2:$C$200, '2_Capability_Map'!$M$2:$M$200, "Active"), "Active")</f>
        <v>Active</v>
      </c>
    </row>
    <row r="9" ht="90.0" customHeight="1">
      <c r="A9" s="15" t="s">
        <v>306</v>
      </c>
      <c r="B9" s="15" t="s">
        <v>307</v>
      </c>
      <c r="C9" s="45">
        <v>293.0</v>
      </c>
      <c r="D9" s="15">
        <v>76.0</v>
      </c>
      <c r="E9" s="15">
        <v>53.0</v>
      </c>
      <c r="F9" s="15">
        <v>164.0</v>
      </c>
      <c r="G9" s="15" t="s">
        <v>16259</v>
      </c>
      <c r="H9" s="15" t="s">
        <v>16260</v>
      </c>
      <c r="I9" s="15" t="s">
        <v>16263</v>
      </c>
      <c r="J9" s="29" t="str">
        <f t="array" ref="J9">IFERROR(XLOOKUP(A9, '2_Capability_Map'!$C$2:$C$200, '2_Capability_Map'!$M$2:$M$200, "Active"), "Active")</f>
        <v>Active</v>
      </c>
    </row>
    <row r="10" ht="90.0" customHeight="1">
      <c r="A10" s="14" t="s">
        <v>317</v>
      </c>
      <c r="B10" s="14" t="s">
        <v>318</v>
      </c>
      <c r="C10" s="45">
        <v>293.0</v>
      </c>
      <c r="D10" s="14">
        <v>76.0</v>
      </c>
      <c r="E10" s="14">
        <v>53.0</v>
      </c>
      <c r="F10" s="14">
        <v>164.0</v>
      </c>
      <c r="G10" s="14" t="s">
        <v>16259</v>
      </c>
      <c r="H10" s="14" t="s">
        <v>16260</v>
      </c>
      <c r="I10" s="14" t="s">
        <v>16263</v>
      </c>
      <c r="J10" s="29" t="str">
        <f t="array" ref="J10">IFERROR(XLOOKUP(A10, '2_Capability_Map'!$C$2:$C$200, '2_Capability_Map'!$M$2:$M$200, "Active"), "Active")</f>
        <v>Active</v>
      </c>
    </row>
    <row r="11" ht="90.0" customHeight="1">
      <c r="A11" s="15" t="s">
        <v>322</v>
      </c>
      <c r="B11" s="15" t="s">
        <v>323</v>
      </c>
      <c r="C11" s="45">
        <v>293.0</v>
      </c>
      <c r="D11" s="15">
        <v>76.0</v>
      </c>
      <c r="E11" s="15">
        <v>53.0</v>
      </c>
      <c r="F11" s="15">
        <v>164.0</v>
      </c>
      <c r="G11" s="15" t="s">
        <v>16259</v>
      </c>
      <c r="H11" s="15" t="s">
        <v>16260</v>
      </c>
      <c r="I11" s="15" t="s">
        <v>16263</v>
      </c>
      <c r="J11" s="29" t="str">
        <f t="array" ref="J11">IFERROR(XLOOKUP(A11, '2_Capability_Map'!$C$2:$C$200, '2_Capability_Map'!$M$2:$M$200, "Active"), "Active")</f>
        <v>Active</v>
      </c>
    </row>
    <row r="12" ht="90.0" customHeight="1">
      <c r="A12" s="14" t="s">
        <v>339</v>
      </c>
      <c r="B12" s="14" t="s">
        <v>340</v>
      </c>
      <c r="C12" s="45">
        <v>293.0</v>
      </c>
      <c r="D12" s="14">
        <v>76.0</v>
      </c>
      <c r="E12" s="14">
        <v>53.0</v>
      </c>
      <c r="F12" s="14">
        <v>164.0</v>
      </c>
      <c r="G12" s="14" t="s">
        <v>16259</v>
      </c>
      <c r="H12" s="14" t="s">
        <v>16260</v>
      </c>
      <c r="I12" s="14" t="s">
        <v>16263</v>
      </c>
      <c r="J12" s="29" t="str">
        <f t="array" ref="J12">IFERROR(XLOOKUP(A12, '2_Capability_Map'!$C$2:$C$200, '2_Capability_Map'!$M$2:$M$200, "Active"), "Active")</f>
        <v>Active</v>
      </c>
    </row>
    <row r="13" ht="90.0" customHeight="1">
      <c r="A13" s="15" t="s">
        <v>431</v>
      </c>
      <c r="B13" s="15" t="s">
        <v>432</v>
      </c>
      <c r="C13" s="45">
        <v>293.0</v>
      </c>
      <c r="D13" s="15">
        <v>76.0</v>
      </c>
      <c r="E13" s="15">
        <v>53.0</v>
      </c>
      <c r="F13" s="15">
        <v>164.0</v>
      </c>
      <c r="G13" s="15" t="s">
        <v>16259</v>
      </c>
      <c r="H13" s="15" t="s">
        <v>16264</v>
      </c>
      <c r="I13" s="15" t="s">
        <v>16263</v>
      </c>
      <c r="J13" s="29" t="str">
        <f t="array" ref="J13">IFERROR(XLOOKUP(A13, '2_Capability_Map'!$C$2:$C$200, '2_Capability_Map'!$M$2:$M$200, "Active"), "Active")</f>
        <v>Active</v>
      </c>
    </row>
    <row r="14" ht="90.0" customHeight="1">
      <c r="A14" s="14" t="s">
        <v>673</v>
      </c>
      <c r="B14" s="14" t="s">
        <v>674</v>
      </c>
      <c r="C14" s="45">
        <v>263.0</v>
      </c>
      <c r="D14" s="14">
        <v>38.0</v>
      </c>
      <c r="E14" s="14">
        <v>55.0</v>
      </c>
      <c r="F14" s="14">
        <v>170.0</v>
      </c>
      <c r="G14" s="14" t="s">
        <v>16259</v>
      </c>
      <c r="H14" s="14" t="s">
        <v>16265</v>
      </c>
      <c r="I14" s="14" t="s">
        <v>16266</v>
      </c>
      <c r="J14" s="29" t="str">
        <f t="array" ref="J14">IFERROR(XLOOKUP(A14, '2_Capability_Map'!$C$2:$C$200, '2_Capability_Map'!$M$2:$M$200, "Active"), "Active")</f>
        <v>Active</v>
      </c>
    </row>
    <row r="15" ht="90.0" customHeight="1">
      <c r="A15" s="15" t="s">
        <v>681</v>
      </c>
      <c r="B15" s="15" t="s">
        <v>682</v>
      </c>
      <c r="C15" s="45">
        <v>263.0</v>
      </c>
      <c r="D15" s="15">
        <v>38.0</v>
      </c>
      <c r="E15" s="15">
        <v>55.0</v>
      </c>
      <c r="F15" s="15">
        <v>170.0</v>
      </c>
      <c r="G15" s="15" t="s">
        <v>16259</v>
      </c>
      <c r="H15" s="15" t="s">
        <v>16265</v>
      </c>
      <c r="I15" s="15" t="s">
        <v>16266</v>
      </c>
      <c r="J15" s="29" t="str">
        <f t="array" ref="J15">IFERROR(XLOOKUP(A15, '2_Capability_Map'!$C$2:$C$200, '2_Capability_Map'!$M$2:$M$200, "Active"), "Active")</f>
        <v>Active</v>
      </c>
    </row>
    <row r="16" ht="90.0" customHeight="1">
      <c r="A16" s="14" t="s">
        <v>686</v>
      </c>
      <c r="B16" s="14" t="s">
        <v>687</v>
      </c>
      <c r="C16" s="45">
        <v>263.0</v>
      </c>
      <c r="D16" s="14">
        <v>38.0</v>
      </c>
      <c r="E16" s="14">
        <v>55.0</v>
      </c>
      <c r="F16" s="14">
        <v>170.0</v>
      </c>
      <c r="G16" s="14" t="s">
        <v>16259</v>
      </c>
      <c r="H16" s="14" t="s">
        <v>16264</v>
      </c>
      <c r="I16" s="14" t="s">
        <v>16266</v>
      </c>
      <c r="J16" s="29" t="str">
        <f t="array" ref="J16">IFERROR(XLOOKUP(A16, '2_Capability_Map'!$C$2:$C$200, '2_Capability_Map'!$M$2:$M$200, "Active"), "Active")</f>
        <v>Active</v>
      </c>
    </row>
    <row r="17" ht="90.0" customHeight="1">
      <c r="A17" s="15" t="s">
        <v>691</v>
      </c>
      <c r="B17" s="15" t="s">
        <v>692</v>
      </c>
      <c r="C17" s="45">
        <v>263.0</v>
      </c>
      <c r="D17" s="15">
        <v>38.0</v>
      </c>
      <c r="E17" s="15">
        <v>55.0</v>
      </c>
      <c r="F17" s="15">
        <v>170.0</v>
      </c>
      <c r="G17" s="15" t="s">
        <v>16259</v>
      </c>
      <c r="H17" s="15" t="s">
        <v>13747</v>
      </c>
      <c r="I17" s="15" t="s">
        <v>16266</v>
      </c>
      <c r="J17" s="29" t="str">
        <f t="array" ref="J17">IFERROR(XLOOKUP(A17, '2_Capability_Map'!$C$2:$C$200, '2_Capability_Map'!$M$2:$M$200, "Active"), "Active")</f>
        <v>Active</v>
      </c>
    </row>
    <row r="18" ht="90.0" customHeight="1">
      <c r="A18" s="14" t="s">
        <v>696</v>
      </c>
      <c r="B18" s="14" t="s">
        <v>697</v>
      </c>
      <c r="C18" s="45">
        <v>263.0</v>
      </c>
      <c r="D18" s="14">
        <v>38.0</v>
      </c>
      <c r="E18" s="14">
        <v>55.0</v>
      </c>
      <c r="F18" s="14">
        <v>170.0</v>
      </c>
      <c r="G18" s="14" t="s">
        <v>16259</v>
      </c>
      <c r="H18" s="14" t="s">
        <v>16265</v>
      </c>
      <c r="I18" s="14" t="s">
        <v>16266</v>
      </c>
      <c r="J18" s="29" t="str">
        <f t="array" ref="J18">IFERROR(XLOOKUP(A18, '2_Capability_Map'!$C$2:$C$200, '2_Capability_Map'!$M$2:$M$200, "Active"), "Active")</f>
        <v>Active</v>
      </c>
    </row>
    <row r="19" ht="90.0" customHeight="1">
      <c r="A19" s="15" t="s">
        <v>1066</v>
      </c>
      <c r="B19" s="15" t="s">
        <v>1067</v>
      </c>
      <c r="C19" s="15">
        <v>140.0</v>
      </c>
      <c r="D19" s="15">
        <v>50.0</v>
      </c>
      <c r="E19" s="15">
        <v>22.0</v>
      </c>
      <c r="F19" s="15">
        <v>68.0</v>
      </c>
      <c r="G19" s="15" t="s">
        <v>16259</v>
      </c>
      <c r="H19" s="15" t="s">
        <v>16260</v>
      </c>
      <c r="I19" s="15" t="s">
        <v>16267</v>
      </c>
      <c r="J19" s="29" t="str">
        <f t="array" ref="J19">IFERROR(XLOOKUP(A19, '2_Capability_Map'!$C$2:$C$200, '2_Capability_Map'!$M$2:$M$200, "Active"), "Active")</f>
        <v>Active</v>
      </c>
    </row>
    <row r="20" ht="90.0" customHeight="1">
      <c r="A20" s="14" t="s">
        <v>1148</v>
      </c>
      <c r="B20" s="14" t="s">
        <v>1149</v>
      </c>
      <c r="C20" s="14">
        <v>140.0</v>
      </c>
      <c r="D20" s="14">
        <v>50.0</v>
      </c>
      <c r="E20" s="14">
        <v>22.0</v>
      </c>
      <c r="F20" s="14">
        <v>68.0</v>
      </c>
      <c r="G20" s="14" t="s">
        <v>16259</v>
      </c>
      <c r="H20" s="14" t="s">
        <v>16260</v>
      </c>
      <c r="I20" s="14" t="s">
        <v>16267</v>
      </c>
      <c r="J20" s="29" t="str">
        <f t="array" ref="J20">IFERROR(XLOOKUP(A20, '2_Capability_Map'!$C$2:$C$200, '2_Capability_Map'!$M$2:$M$200, "Active"), "Active")</f>
        <v>Active</v>
      </c>
    </row>
    <row r="21" ht="90.0" customHeight="1">
      <c r="A21" s="15" t="s">
        <v>1172</v>
      </c>
      <c r="B21" s="15" t="s">
        <v>1173</v>
      </c>
      <c r="C21" s="15">
        <v>140.0</v>
      </c>
      <c r="D21" s="15">
        <v>50.0</v>
      </c>
      <c r="E21" s="15">
        <v>22.0</v>
      </c>
      <c r="F21" s="15">
        <v>68.0</v>
      </c>
      <c r="G21" s="15" t="s">
        <v>16259</v>
      </c>
      <c r="H21" s="15" t="s">
        <v>16260</v>
      </c>
      <c r="I21" s="15" t="s">
        <v>16267</v>
      </c>
      <c r="J21" s="29" t="str">
        <f t="array" ref="J21">IFERROR(XLOOKUP(A21, '2_Capability_Map'!$C$2:$C$200, '2_Capability_Map'!$M$2:$M$200, "Active"), "Active")</f>
        <v>Active</v>
      </c>
    </row>
    <row r="22" ht="90.0" customHeight="1">
      <c r="A22" s="14" t="s">
        <v>1206</v>
      </c>
      <c r="B22" s="14" t="s">
        <v>1207</v>
      </c>
      <c r="C22" s="14">
        <v>140.0</v>
      </c>
      <c r="D22" s="14">
        <v>50.0</v>
      </c>
      <c r="E22" s="14">
        <v>22.0</v>
      </c>
      <c r="F22" s="14">
        <v>68.0</v>
      </c>
      <c r="G22" s="14" t="s">
        <v>16259</v>
      </c>
      <c r="H22" s="14" t="s">
        <v>13772</v>
      </c>
      <c r="I22" s="14" t="s">
        <v>16267</v>
      </c>
      <c r="J22" s="29" t="str">
        <f t="array" ref="J22">IFERROR(XLOOKUP(A22, '2_Capability_Map'!$C$2:$C$200, '2_Capability_Map'!$M$2:$M$200, "Active"), "Active")</f>
        <v>Active</v>
      </c>
    </row>
    <row r="23" ht="90.0" customHeight="1">
      <c r="A23" s="15" t="s">
        <v>1268</v>
      </c>
      <c r="B23" s="15" t="s">
        <v>1269</v>
      </c>
      <c r="C23" s="15">
        <v>140.0</v>
      </c>
      <c r="D23" s="15">
        <v>50.0</v>
      </c>
      <c r="E23" s="15">
        <v>22.0</v>
      </c>
      <c r="F23" s="15">
        <v>68.0</v>
      </c>
      <c r="G23" s="15" t="s">
        <v>16259</v>
      </c>
      <c r="H23" s="15" t="s">
        <v>16260</v>
      </c>
      <c r="I23" s="15" t="s">
        <v>16267</v>
      </c>
      <c r="J23" s="29" t="str">
        <f t="array" ref="J23">IFERROR(XLOOKUP(A23, '2_Capability_Map'!$C$2:$C$200, '2_Capability_Map'!$M$2:$M$200, "Active"), "Active")</f>
        <v>Active</v>
      </c>
    </row>
    <row r="24" ht="90.0" customHeight="1">
      <c r="A24" s="14" t="s">
        <v>461</v>
      </c>
      <c r="B24" s="14" t="s">
        <v>462</v>
      </c>
      <c r="C24" s="14">
        <v>47.0</v>
      </c>
      <c r="D24" s="14">
        <v>26.0</v>
      </c>
      <c r="E24" s="14">
        <v>5.0</v>
      </c>
      <c r="F24" s="14">
        <v>16.0</v>
      </c>
      <c r="G24" s="14" t="s">
        <v>16268</v>
      </c>
      <c r="H24" s="14" t="s">
        <v>16260</v>
      </c>
      <c r="I24" s="14" t="s">
        <v>16269</v>
      </c>
      <c r="J24" s="29" t="str">
        <f t="array" ref="J24">IFERROR(XLOOKUP(A24, '2_Capability_Map'!$C$2:$C$200, '2_Capability_Map'!$M$2:$M$200, "Active"), "Active")</f>
        <v>Active</v>
      </c>
    </row>
    <row r="25" ht="90.0" customHeight="1">
      <c r="A25" s="15" t="s">
        <v>469</v>
      </c>
      <c r="B25" s="15" t="s">
        <v>470</v>
      </c>
      <c r="C25" s="15">
        <v>47.0</v>
      </c>
      <c r="D25" s="15">
        <v>26.0</v>
      </c>
      <c r="E25" s="15">
        <v>5.0</v>
      </c>
      <c r="F25" s="15">
        <v>16.0</v>
      </c>
      <c r="G25" s="15" t="s">
        <v>16268</v>
      </c>
      <c r="H25" s="15" t="s">
        <v>16260</v>
      </c>
      <c r="I25" s="15" t="s">
        <v>16269</v>
      </c>
      <c r="J25" s="29" t="str">
        <f t="array" ref="J25">IFERROR(XLOOKUP(A25, '2_Capability_Map'!$C$2:$C$200, '2_Capability_Map'!$M$2:$M$200, "Active"), "Active")</f>
        <v>Active</v>
      </c>
    </row>
    <row r="26" ht="90.0" customHeight="1">
      <c r="A26" s="14" t="s">
        <v>484</v>
      </c>
      <c r="B26" s="14" t="s">
        <v>485</v>
      </c>
      <c r="C26" s="14">
        <v>47.0</v>
      </c>
      <c r="D26" s="14">
        <v>26.0</v>
      </c>
      <c r="E26" s="14">
        <v>5.0</v>
      </c>
      <c r="F26" s="14">
        <v>16.0</v>
      </c>
      <c r="G26" s="14" t="s">
        <v>16268</v>
      </c>
      <c r="H26" s="14" t="s">
        <v>16260</v>
      </c>
      <c r="I26" s="14" t="s">
        <v>16269</v>
      </c>
      <c r="J26" s="29" t="str">
        <f t="array" ref="J26">IFERROR(XLOOKUP(A26, '2_Capability_Map'!$C$2:$C$200, '2_Capability_Map'!$M$2:$M$200, "Active"), "Active")</f>
        <v>Active</v>
      </c>
    </row>
    <row r="27" ht="90.0" customHeight="1">
      <c r="A27" s="15" t="s">
        <v>832</v>
      </c>
      <c r="B27" s="15" t="s">
        <v>833</v>
      </c>
      <c r="C27" s="15">
        <v>46.0</v>
      </c>
      <c r="D27" s="15">
        <v>20.0</v>
      </c>
      <c r="E27" s="15">
        <v>11.0</v>
      </c>
      <c r="F27" s="15">
        <v>15.0</v>
      </c>
      <c r="G27" s="15" t="s">
        <v>16270</v>
      </c>
      <c r="H27" s="15" t="s">
        <v>16260</v>
      </c>
      <c r="I27" s="15" t="s">
        <v>16271</v>
      </c>
      <c r="J27" s="29" t="str">
        <f t="array" ref="J27">IFERROR(XLOOKUP(A27, '2_Capability_Map'!$C$2:$C$200, '2_Capability_Map'!$M$2:$M$200, "Active"), "Active")</f>
        <v>Active</v>
      </c>
    </row>
    <row r="28" ht="90.0" customHeight="1">
      <c r="A28" s="14" t="s">
        <v>874</v>
      </c>
      <c r="B28" s="14" t="s">
        <v>875</v>
      </c>
      <c r="C28" s="14">
        <v>46.0</v>
      </c>
      <c r="D28" s="14">
        <v>20.0</v>
      </c>
      <c r="E28" s="14">
        <v>11.0</v>
      </c>
      <c r="F28" s="14">
        <v>15.0</v>
      </c>
      <c r="G28" s="14" t="s">
        <v>16270</v>
      </c>
      <c r="H28" s="14" t="s">
        <v>16260</v>
      </c>
      <c r="I28" s="14" t="s">
        <v>16271</v>
      </c>
      <c r="J28" s="29" t="str">
        <f t="array" ref="J28">IFERROR(XLOOKUP(A28, '2_Capability_Map'!$C$2:$C$200, '2_Capability_Map'!$M$2:$M$200, "Active"), "Active")</f>
        <v>Active</v>
      </c>
    </row>
    <row r="29" ht="90.0" customHeight="1">
      <c r="A29" s="15" t="s">
        <v>885</v>
      </c>
      <c r="B29" s="15" t="s">
        <v>886</v>
      </c>
      <c r="C29" s="15">
        <v>46.0</v>
      </c>
      <c r="D29" s="15">
        <v>20.0</v>
      </c>
      <c r="E29" s="15">
        <v>11.0</v>
      </c>
      <c r="F29" s="15">
        <v>15.0</v>
      </c>
      <c r="G29" s="15" t="s">
        <v>16270</v>
      </c>
      <c r="H29" s="15" t="s">
        <v>16260</v>
      </c>
      <c r="I29" s="15" t="s">
        <v>16271</v>
      </c>
      <c r="J29" s="29" t="str">
        <f t="array" ref="J29">IFERROR(XLOOKUP(A29, '2_Capability_Map'!$C$2:$C$200, '2_Capability_Map'!$M$2:$M$200, "Active"), "Active")</f>
        <v>Active</v>
      </c>
    </row>
    <row r="30" ht="90.0" customHeight="1">
      <c r="A30" s="14" t="s">
        <v>916</v>
      </c>
      <c r="B30" s="14" t="s">
        <v>917</v>
      </c>
      <c r="C30" s="14">
        <v>46.0</v>
      </c>
      <c r="D30" s="14">
        <v>20.0</v>
      </c>
      <c r="E30" s="14">
        <v>11.0</v>
      </c>
      <c r="F30" s="14">
        <v>15.0</v>
      </c>
      <c r="G30" s="14" t="s">
        <v>16270</v>
      </c>
      <c r="H30" s="14" t="s">
        <v>16260</v>
      </c>
      <c r="I30" s="14" t="s">
        <v>16271</v>
      </c>
      <c r="J30" s="29" t="str">
        <f t="array" ref="J30">IFERROR(XLOOKUP(A30, '2_Capability_Map'!$C$2:$C$200, '2_Capability_Map'!$M$2:$M$200, "Active"), "Active")</f>
        <v>Active</v>
      </c>
    </row>
    <row r="31" ht="90.0" customHeight="1">
      <c r="A31" s="15" t="s">
        <v>583</v>
      </c>
      <c r="B31" s="15" t="s">
        <v>584</v>
      </c>
      <c r="C31" s="15">
        <v>41.0</v>
      </c>
      <c r="D31" s="15">
        <v>1.0</v>
      </c>
      <c r="E31" s="15">
        <v>37.0</v>
      </c>
      <c r="F31" s="15">
        <v>3.0</v>
      </c>
      <c r="G31" s="15" t="s">
        <v>16270</v>
      </c>
      <c r="H31" s="15" t="s">
        <v>16260</v>
      </c>
      <c r="I31" s="15" t="s">
        <v>16272</v>
      </c>
      <c r="J31" s="29" t="str">
        <f t="array" ref="J31">IFERROR(XLOOKUP(A31, '2_Capability_Map'!$C$2:$C$200, '2_Capability_Map'!$M$2:$M$200, "Active"), "Active")</f>
        <v>Active</v>
      </c>
    </row>
    <row r="32" ht="90.0" customHeight="1">
      <c r="A32" s="14" t="s">
        <v>601</v>
      </c>
      <c r="B32" s="14" t="s">
        <v>602</v>
      </c>
      <c r="C32" s="14">
        <v>41.0</v>
      </c>
      <c r="D32" s="14">
        <v>1.0</v>
      </c>
      <c r="E32" s="14">
        <v>37.0</v>
      </c>
      <c r="F32" s="14">
        <v>3.0</v>
      </c>
      <c r="G32" s="14" t="s">
        <v>16270</v>
      </c>
      <c r="H32" s="14" t="s">
        <v>16260</v>
      </c>
      <c r="I32" s="14" t="s">
        <v>16272</v>
      </c>
      <c r="J32" s="29" t="str">
        <f t="array" ref="J32">IFERROR(XLOOKUP(A32, '2_Capability_Map'!$C$2:$C$200, '2_Capability_Map'!$M$2:$M$200, "Active"), "Active")</f>
        <v>Active</v>
      </c>
    </row>
    <row r="33" ht="90.0" customHeight="1">
      <c r="A33" s="15" t="s">
        <v>612</v>
      </c>
      <c r="B33" s="15" t="s">
        <v>613</v>
      </c>
      <c r="C33" s="15">
        <v>41.0</v>
      </c>
      <c r="D33" s="15">
        <v>1.0</v>
      </c>
      <c r="E33" s="15">
        <v>37.0</v>
      </c>
      <c r="F33" s="15">
        <v>3.0</v>
      </c>
      <c r="G33" s="15" t="s">
        <v>16270</v>
      </c>
      <c r="H33" s="15" t="s">
        <v>16260</v>
      </c>
      <c r="I33" s="15" t="s">
        <v>16272</v>
      </c>
      <c r="J33" s="29" t="str">
        <f t="array" ref="J33">IFERROR(XLOOKUP(A33, '2_Capability_Map'!$C$2:$C$200, '2_Capability_Map'!$M$2:$M$200, "Active"), "Active")</f>
        <v>Active</v>
      </c>
    </row>
    <row r="34" ht="90.0" customHeight="1">
      <c r="A34" s="14" t="s">
        <v>646</v>
      </c>
      <c r="B34" s="14" t="s">
        <v>647</v>
      </c>
      <c r="C34" s="14">
        <v>41.0</v>
      </c>
      <c r="D34" s="14">
        <v>1.0</v>
      </c>
      <c r="E34" s="14">
        <v>37.0</v>
      </c>
      <c r="F34" s="14">
        <v>3.0</v>
      </c>
      <c r="G34" s="14" t="s">
        <v>16270</v>
      </c>
      <c r="H34" s="14" t="s">
        <v>16265</v>
      </c>
      <c r="I34" s="14" t="s">
        <v>16272</v>
      </c>
      <c r="J34" s="29" t="str">
        <f t="array" ref="J34">IFERROR(XLOOKUP(A34, '2_Capability_Map'!$C$2:$C$200, '2_Capability_Map'!$M$2:$M$200, "Active"), "Active")</f>
        <v>Active</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2:J34">
    <cfRule type="cellIs" dxfId="0" priority="1" operator="equal">
      <formula>"Active"</formula>
    </cfRule>
  </conditionalFormatting>
  <conditionalFormatting sqref="J2:J34">
    <cfRule type="cellIs" dxfId="1" priority="2" operator="equal">
      <formula>"Inactive"</formula>
    </cfRule>
  </conditionalFormatting>
  <conditionalFormatting sqref="A2:I34">
    <cfRule type="expression" dxfId="2" priority="3">
      <formula>$J2="Inactive"</formula>
    </cfRule>
  </conditionalFormatting>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6.0"/>
    <col customWidth="1" min="2" max="2" width="14.0"/>
    <col customWidth="1" min="3" max="3" width="60.0"/>
    <col customWidth="1" min="4" max="4" width="10.0"/>
    <col customWidth="1" min="5" max="26" width="8.71"/>
  </cols>
  <sheetData>
    <row r="1" ht="36.0" customHeight="1">
      <c r="A1" s="49" t="s">
        <v>16273</v>
      </c>
      <c r="B1" s="2"/>
      <c r="C1" s="2"/>
      <c r="D1" s="3"/>
    </row>
    <row r="2">
      <c r="A2" s="50" t="s">
        <v>16274</v>
      </c>
      <c r="B2" s="2"/>
      <c r="C2" s="2"/>
      <c r="D2" s="3"/>
    </row>
    <row r="3" ht="78.0" customHeight="1">
      <c r="A3" s="51" t="s">
        <v>16275</v>
      </c>
    </row>
    <row r="5">
      <c r="A5" s="52" t="s">
        <v>16276</v>
      </c>
      <c r="B5" s="2"/>
      <c r="C5" s="2"/>
      <c r="D5" s="3"/>
    </row>
    <row r="6" ht="24.0" customHeight="1">
      <c r="A6" s="27" t="s">
        <v>16277</v>
      </c>
      <c r="B6" s="27" t="s">
        <v>16278</v>
      </c>
      <c r="C6" s="27" t="s">
        <v>16279</v>
      </c>
      <c r="D6" s="27" t="s">
        <v>16280</v>
      </c>
    </row>
    <row r="7" ht="21.75" customHeight="1">
      <c r="A7" s="53" t="s">
        <v>16281</v>
      </c>
      <c r="B7" s="9"/>
      <c r="C7" s="9"/>
      <c r="D7" s="10"/>
    </row>
    <row r="8" ht="21.75" customHeight="1">
      <c r="A8" s="7" t="s">
        <v>16282</v>
      </c>
      <c r="B8" s="54">
        <f>COUNTA('2_Capability_Map'!$C$2:$C$200)</f>
        <v>199</v>
      </c>
      <c r="C8" s="14" t="s">
        <v>16283</v>
      </c>
      <c r="D8" s="55" t="s">
        <v>16284</v>
      </c>
    </row>
    <row r="9" ht="21.75" customHeight="1">
      <c r="A9" s="11" t="s">
        <v>16285</v>
      </c>
      <c r="B9" s="56">
        <f>COUNTIF('2_Capability_Map'!$M$2:$M$200, "Active")</f>
        <v>199</v>
      </c>
      <c r="C9" s="15" t="s">
        <v>16286</v>
      </c>
      <c r="D9" s="57" t="s">
        <v>16287</v>
      </c>
    </row>
    <row r="10" ht="21.75" customHeight="1">
      <c r="A10" s="7" t="s">
        <v>16288</v>
      </c>
      <c r="B10" s="54">
        <f>COUNTIF('2_Capability_Map'!$M$2:$M$200, "Inactive")</f>
        <v>0</v>
      </c>
      <c r="C10" s="14" t="s">
        <v>16289</v>
      </c>
      <c r="D10" s="55" t="s">
        <v>16287</v>
      </c>
    </row>
    <row r="11" ht="21.75" customHeight="1">
      <c r="A11" s="11" t="s">
        <v>16290</v>
      </c>
      <c r="B11" s="58">
        <f>COUNTIF('2_Capability_Map'!$M$2:$M$200, "Active")/COUNTA('2_Capability_Map'!$C$2:$C$200)</f>
        <v>1</v>
      </c>
      <c r="C11" s="15" t="s">
        <v>16291</v>
      </c>
      <c r="D11" s="57" t="s">
        <v>16292</v>
      </c>
    </row>
    <row r="12" ht="21.75" customHeight="1">
      <c r="A12" s="53" t="s">
        <v>16293</v>
      </c>
      <c r="B12" s="9"/>
      <c r="C12" s="9"/>
      <c r="D12" s="10"/>
    </row>
    <row r="13" ht="21.75" customHeight="1">
      <c r="A13" s="11" t="s">
        <v>16294</v>
      </c>
      <c r="B13" s="56">
        <f>COUNTA('3_User_Stories_Catalogue'!$A$2:$A$1303)</f>
        <v>1302</v>
      </c>
      <c r="C13" s="15" t="s">
        <v>16295</v>
      </c>
      <c r="D13" s="57" t="s">
        <v>16284</v>
      </c>
    </row>
    <row r="14" ht="21.75" customHeight="1">
      <c r="A14" s="7" t="s">
        <v>16296</v>
      </c>
      <c r="B14" s="54">
        <f>COUNTIF('3_User_Stories_Catalogue'!$P$2:$P$1303, "Active")</f>
        <v>1302</v>
      </c>
      <c r="C14" s="14" t="s">
        <v>16297</v>
      </c>
      <c r="D14" s="55" t="s">
        <v>16287</v>
      </c>
    </row>
    <row r="15" ht="21.75" customHeight="1">
      <c r="A15" s="11" t="s">
        <v>16298</v>
      </c>
      <c r="B15" s="56">
        <f>COUNTIF('3_User_Stories_Catalogue'!$P$2:$P$1303, "Inactive")</f>
        <v>0</v>
      </c>
      <c r="C15" s="15" t="s">
        <v>16299</v>
      </c>
      <c r="D15" s="57" t="s">
        <v>16287</v>
      </c>
    </row>
    <row r="16" ht="21.75" customHeight="1">
      <c r="A16" s="53" t="s">
        <v>16300</v>
      </c>
      <c r="B16" s="9"/>
      <c r="C16" s="9"/>
      <c r="D16" s="10"/>
    </row>
    <row r="17" ht="21.75" customHeight="1">
      <c r="A17" s="11" t="s">
        <v>16301</v>
      </c>
      <c r="B17" s="56">
        <f>COUNTA('5_L4_Detailed_Features'!$A$2:$A$3130)</f>
        <v>1852</v>
      </c>
      <c r="C17" s="15" t="s">
        <v>16302</v>
      </c>
      <c r="D17" s="57" t="s">
        <v>16284</v>
      </c>
    </row>
    <row r="18" ht="21.75" customHeight="1">
      <c r="A18" s="7" t="s">
        <v>16303</v>
      </c>
      <c r="B18" s="54">
        <f>COUNTIF('5_L4_Detailed_Features'!$P$2:$P$3130, "Active")</f>
        <v>1852</v>
      </c>
      <c r="C18" s="14" t="s">
        <v>16304</v>
      </c>
      <c r="D18" s="55" t="s">
        <v>16287</v>
      </c>
    </row>
    <row r="19" ht="21.75" customHeight="1">
      <c r="A19" s="53" t="s">
        <v>16305</v>
      </c>
      <c r="B19" s="9"/>
      <c r="C19" s="9"/>
      <c r="D19" s="10"/>
    </row>
    <row r="20" ht="21.75" customHeight="1">
      <c r="A20" s="7" t="s">
        <v>16306</v>
      </c>
      <c r="B20" s="54">
        <f>COUNTA('14_CrossPillar_Stories'!$A$2:$A$743)</f>
        <v>742</v>
      </c>
      <c r="C20" s="14" t="s">
        <v>16307</v>
      </c>
      <c r="D20" s="55" t="s">
        <v>16284</v>
      </c>
    </row>
    <row r="21" ht="21.75" customHeight="1">
      <c r="A21" s="11" t="s">
        <v>16308</v>
      </c>
      <c r="B21" s="56">
        <f>COUNTIF('14_CrossPillar_Stories'!$R$2:$R$743, "Active")</f>
        <v>742</v>
      </c>
      <c r="C21" s="15" t="s">
        <v>16309</v>
      </c>
      <c r="D21" s="57" t="s">
        <v>16287</v>
      </c>
    </row>
    <row r="22" ht="21.75" customHeight="1">
      <c r="A22" s="7" t="s">
        <v>16310</v>
      </c>
      <c r="B22" s="54">
        <f>COUNTIF('14_CrossPillar_Stories'!$R$2:$R$743, "Partial")</f>
        <v>0</v>
      </c>
      <c r="C22" s="14" t="s">
        <v>16311</v>
      </c>
      <c r="D22" s="55" t="s">
        <v>16287</v>
      </c>
    </row>
    <row r="23" ht="21.75" customHeight="1">
      <c r="A23" s="11" t="s">
        <v>16312</v>
      </c>
      <c r="B23" s="56">
        <f>COUNTIF('14_CrossPillar_Stories'!$R$2:$R$743, "Inactive")</f>
        <v>0</v>
      </c>
      <c r="C23" s="15" t="s">
        <v>16313</v>
      </c>
      <c r="D23" s="57" t="s">
        <v>16287</v>
      </c>
    </row>
    <row r="24" ht="21.75" customHeight="1">
      <c r="A24" s="53" t="s">
        <v>16314</v>
      </c>
      <c r="B24" s="9"/>
      <c r="C24" s="9"/>
      <c r="D24" s="10"/>
    </row>
    <row r="25" ht="21.75" customHeight="1">
      <c r="A25" s="11" t="s">
        <v>16315</v>
      </c>
      <c r="B25" s="56">
        <f>COUNTA('10_Productized_Offerings'!$A$2:$A$14)</f>
        <v>13</v>
      </c>
      <c r="C25" s="15" t="s">
        <v>16316</v>
      </c>
      <c r="D25" s="57" t="s">
        <v>16284</v>
      </c>
    </row>
    <row r="26" ht="21.75" customHeight="1">
      <c r="A26" s="7" t="s">
        <v>16317</v>
      </c>
      <c r="B26" s="54">
        <f>COUNTIF('10_Productized_Offerings'!$T$2:$T$14, "Active")</f>
        <v>13</v>
      </c>
      <c r="C26" s="14" t="s">
        <v>16318</v>
      </c>
      <c r="D26" s="55" t="s">
        <v>16287</v>
      </c>
    </row>
    <row r="27" ht="21.75" customHeight="1">
      <c r="A27" s="11" t="s">
        <v>16319</v>
      </c>
      <c r="B27" s="56">
        <f>COUNTIF('10_Productized_Offerings'!$T$2:$T$14, "Partial")</f>
        <v>0</v>
      </c>
      <c r="C27" s="15" t="s">
        <v>16320</v>
      </c>
      <c r="D27" s="57" t="s">
        <v>16287</v>
      </c>
    </row>
    <row r="28" ht="21.75" customHeight="1">
      <c r="A28" s="7" t="s">
        <v>16321</v>
      </c>
      <c r="B28" s="54">
        <f>COUNTIF('10_Productized_Offerings'!$T$2:$T$14, "Inactive")</f>
        <v>0</v>
      </c>
      <c r="C28" s="14" t="s">
        <v>16322</v>
      </c>
      <c r="D28" s="55" t="s">
        <v>16287</v>
      </c>
    </row>
    <row r="29" ht="21.75" customHeight="1">
      <c r="A29" s="53" t="s">
        <v>16323</v>
      </c>
      <c r="B29" s="9"/>
      <c r="C29" s="9"/>
      <c r="D29" s="10"/>
    </row>
    <row r="30" ht="21.75" customHeight="1">
      <c r="A30" s="7" t="s">
        <v>16324</v>
      </c>
      <c r="B30" s="54">
        <f>COUNTIF('6_Maturity_Descriptors'!$O$2:$O$200, "Active")</f>
        <v>199</v>
      </c>
      <c r="C30" s="14" t="s">
        <v>16325</v>
      </c>
      <c r="D30" s="55" t="s">
        <v>16287</v>
      </c>
    </row>
    <row r="31" ht="21.75" customHeight="1">
      <c r="A31" s="11" t="s">
        <v>16326</v>
      </c>
      <c r="B31" s="56">
        <f>COUNTIF('12_Offering_SubCap_Matrix'!$I$2:$I$69, "Active")</f>
        <v>68</v>
      </c>
      <c r="C31" s="15" t="s">
        <v>16327</v>
      </c>
      <c r="D31" s="57" t="s">
        <v>16287</v>
      </c>
    </row>
    <row r="32" ht="21.75" customHeight="1">
      <c r="A32" s="7" t="s">
        <v>16328</v>
      </c>
      <c r="B32" s="54">
        <f>COUNTIF('13_DataProduct_SubCap_Matrix'!$H$2:$H$30, "Active")</f>
        <v>29</v>
      </c>
      <c r="C32" s="14" t="s">
        <v>16327</v>
      </c>
      <c r="D32" s="55" t="s">
        <v>16287</v>
      </c>
    </row>
    <row r="33" ht="21.75" customHeight="1">
      <c r="A33" s="11" t="s">
        <v>16329</v>
      </c>
      <c r="B33" s="56">
        <f>COUNTIF('15_Theme_SubCap_Mapping'!$G$2:$G$34, "Active")</f>
        <v>33</v>
      </c>
      <c r="C33" s="15" t="s">
        <v>16330</v>
      </c>
      <c r="D33" s="57" t="s">
        <v>16287</v>
      </c>
    </row>
    <row r="34" ht="21.75" customHeight="1">
      <c r="A34" s="7" t="s">
        <v>16331</v>
      </c>
      <c r="B34" s="54">
        <f>COUNTIF('16_SubCap_CrossPillar_Coverage'!$J$2:$J$34, "Active")</f>
        <v>33</v>
      </c>
      <c r="C34" s="14" t="s">
        <v>16332</v>
      </c>
      <c r="D34" s="55" t="s">
        <v>16287</v>
      </c>
    </row>
    <row r="35" ht="15.75" customHeight="1"/>
    <row r="36" ht="15.75" customHeight="1"/>
    <row r="37" ht="15.75" customHeight="1">
      <c r="A37" s="50" t="s">
        <v>16333</v>
      </c>
      <c r="B37" s="2"/>
      <c r="C37" s="2"/>
      <c r="D37" s="3"/>
    </row>
    <row r="38" ht="55.5" customHeight="1">
      <c r="A38" s="11" t="s">
        <v>16334</v>
      </c>
      <c r="B38" s="13" t="s">
        <v>16335</v>
      </c>
      <c r="C38" s="9"/>
      <c r="D38" s="10"/>
    </row>
    <row r="39" ht="55.5" customHeight="1">
      <c r="A39" s="11" t="s">
        <v>16336</v>
      </c>
      <c r="B39" s="13" t="s">
        <v>16337</v>
      </c>
      <c r="C39" s="9"/>
      <c r="D39" s="10"/>
    </row>
    <row r="40" ht="55.5" customHeight="1">
      <c r="A40" s="11" t="s">
        <v>17</v>
      </c>
      <c r="B40" s="13" t="s">
        <v>16338</v>
      </c>
      <c r="C40" s="9"/>
      <c r="D40" s="10"/>
    </row>
    <row r="41" ht="55.5" customHeight="1">
      <c r="A41" s="11" t="s">
        <v>16339</v>
      </c>
      <c r="B41" s="13" t="s">
        <v>16340</v>
      </c>
      <c r="C41" s="9"/>
      <c r="D41" s="10"/>
    </row>
    <row r="42" ht="55.5" customHeight="1">
      <c r="A42" s="11" t="s">
        <v>16341</v>
      </c>
      <c r="B42" s="12" t="s">
        <v>16342</v>
      </c>
      <c r="C42" s="9"/>
      <c r="D42" s="10"/>
    </row>
    <row r="43" ht="55.5" customHeight="1">
      <c r="A43" s="11" t="s">
        <v>16343</v>
      </c>
      <c r="B43" s="13" t="s">
        <v>16344</v>
      </c>
      <c r="C43" s="9"/>
      <c r="D43" s="10"/>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D1"/>
    <mergeCell ref="A2:D2"/>
    <mergeCell ref="A3:D3"/>
    <mergeCell ref="A5:D5"/>
    <mergeCell ref="A7:D7"/>
    <mergeCell ref="A12:D12"/>
    <mergeCell ref="A16:D16"/>
    <mergeCell ref="B41:D41"/>
    <mergeCell ref="B42:D42"/>
    <mergeCell ref="B43:D43"/>
    <mergeCell ref="A19:D19"/>
    <mergeCell ref="A24:D24"/>
    <mergeCell ref="A29:D29"/>
    <mergeCell ref="A37:D37"/>
    <mergeCell ref="B38:D38"/>
    <mergeCell ref="B39:D39"/>
    <mergeCell ref="B40:D40"/>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3" width="10.0"/>
    <col customWidth="1" min="4" max="4" width="26.0"/>
    <col customWidth="1" min="5" max="5" width="12.0"/>
    <col customWidth="1" min="6" max="6" width="10.0"/>
    <col customWidth="1" min="7" max="7" width="12.0"/>
    <col customWidth="1" min="8" max="8" width="10.0"/>
    <col customWidth="1" min="9" max="10" width="12.0"/>
    <col customWidth="1" min="11" max="11" width="40.0"/>
    <col customWidth="1" min="12" max="12" width="14.0"/>
    <col customWidth="1" min="13" max="13" width="30.0"/>
    <col customWidth="1" min="14" max="14" width="18.0"/>
    <col customWidth="1" min="15" max="15" width="12.0"/>
    <col customWidth="1" min="16" max="18" width="10.0"/>
    <col customWidth="1" min="19" max="19" width="90.0"/>
    <col customWidth="1" min="20" max="20" width="18.0"/>
    <col customWidth="1" min="21" max="26" width="8.71"/>
  </cols>
  <sheetData>
    <row r="1" ht="49.5" customHeight="1">
      <c r="A1" s="46" t="s">
        <v>24</v>
      </c>
      <c r="B1" s="46" t="s">
        <v>295</v>
      </c>
      <c r="C1" s="46" t="s">
        <v>293</v>
      </c>
      <c r="D1" s="46" t="s">
        <v>294</v>
      </c>
      <c r="E1" s="46" t="s">
        <v>16345</v>
      </c>
      <c r="F1" s="46" t="s">
        <v>16346</v>
      </c>
      <c r="G1" s="46" t="s">
        <v>16347</v>
      </c>
      <c r="H1" s="46" t="s">
        <v>16348</v>
      </c>
      <c r="I1" s="46" t="s">
        <v>16349</v>
      </c>
      <c r="J1" s="46" t="s">
        <v>16350</v>
      </c>
      <c r="K1" s="46" t="s">
        <v>16351</v>
      </c>
      <c r="L1" s="46" t="s">
        <v>16352</v>
      </c>
      <c r="M1" s="46" t="s">
        <v>16353</v>
      </c>
      <c r="N1" s="46" t="s">
        <v>44</v>
      </c>
      <c r="O1" s="46" t="s">
        <v>16354</v>
      </c>
      <c r="P1" s="46" t="s">
        <v>16355</v>
      </c>
      <c r="Q1" s="46" t="s">
        <v>16356</v>
      </c>
      <c r="R1" s="46" t="s">
        <v>16357</v>
      </c>
      <c r="S1" s="46" t="s">
        <v>16358</v>
      </c>
      <c r="T1" s="46" t="s">
        <v>1488</v>
      </c>
    </row>
    <row r="2" ht="109.5" customHeight="1">
      <c r="A2" s="14" t="s">
        <v>306</v>
      </c>
      <c r="B2" s="14" t="s">
        <v>307</v>
      </c>
      <c r="C2" s="14" t="s">
        <v>304</v>
      </c>
      <c r="D2" s="14" t="s">
        <v>305</v>
      </c>
      <c r="E2" s="59">
        <v>25.0</v>
      </c>
      <c r="F2" s="59">
        <v>10.0</v>
      </c>
      <c r="G2" s="59">
        <v>1.0</v>
      </c>
      <c r="H2" s="59">
        <v>3.0</v>
      </c>
      <c r="I2" s="59">
        <v>1.0</v>
      </c>
      <c r="J2" s="59">
        <v>0.0</v>
      </c>
      <c r="K2" s="14" t="s">
        <v>16359</v>
      </c>
      <c r="L2" s="59">
        <v>0.0</v>
      </c>
      <c r="M2" s="14" t="s">
        <v>16359</v>
      </c>
      <c r="N2" s="14" t="s">
        <v>16246</v>
      </c>
      <c r="O2" s="59">
        <v>293.0</v>
      </c>
      <c r="P2" s="59">
        <v>5.0</v>
      </c>
      <c r="Q2" s="59">
        <v>1.0</v>
      </c>
      <c r="R2" s="59">
        <v>6.0</v>
      </c>
      <c r="S2" s="17" t="s">
        <v>16360</v>
      </c>
      <c r="T2" s="59" t="str">
        <f t="array" ref="T2">IFERROR(XLOOKUP(A2, '2_Capability_Map'!$C$2:$C$200, '2_Capability_Map'!$M$2:$M$200, "Active"), "Active")</f>
        <v>Active</v>
      </c>
    </row>
    <row r="3" ht="109.5" customHeight="1">
      <c r="A3" s="15" t="s">
        <v>317</v>
      </c>
      <c r="B3" s="15" t="s">
        <v>318</v>
      </c>
      <c r="C3" s="15" t="s">
        <v>304</v>
      </c>
      <c r="D3" s="15" t="s">
        <v>305</v>
      </c>
      <c r="E3" s="60">
        <v>2.0</v>
      </c>
      <c r="F3" s="60">
        <v>10.0</v>
      </c>
      <c r="G3" s="60">
        <v>1.0</v>
      </c>
      <c r="H3" s="60">
        <v>3.0</v>
      </c>
      <c r="I3" s="60">
        <v>1.0</v>
      </c>
      <c r="J3" s="60">
        <v>0.0</v>
      </c>
      <c r="K3" s="15" t="s">
        <v>16359</v>
      </c>
      <c r="L3" s="60">
        <v>0.0</v>
      </c>
      <c r="M3" s="15" t="s">
        <v>16359</v>
      </c>
      <c r="N3" s="15" t="s">
        <v>16246</v>
      </c>
      <c r="O3" s="60">
        <v>293.0</v>
      </c>
      <c r="P3" s="60">
        <v>5.0</v>
      </c>
      <c r="Q3" s="60">
        <v>1.0</v>
      </c>
      <c r="R3" s="60">
        <v>6.0</v>
      </c>
      <c r="S3" s="16" t="s">
        <v>16361</v>
      </c>
      <c r="T3" s="60" t="str">
        <f t="array" ref="T3">IFERROR(XLOOKUP(A3, '2_Capability_Map'!$C$2:$C$200, '2_Capability_Map'!$M$2:$M$200, "Active"), "Active")</f>
        <v>Active</v>
      </c>
    </row>
    <row r="4" ht="109.5" customHeight="1">
      <c r="A4" s="14" t="s">
        <v>322</v>
      </c>
      <c r="B4" s="14" t="s">
        <v>323</v>
      </c>
      <c r="C4" s="14" t="s">
        <v>304</v>
      </c>
      <c r="D4" s="14" t="s">
        <v>305</v>
      </c>
      <c r="E4" s="59">
        <v>1.0</v>
      </c>
      <c r="F4" s="59">
        <v>10.0</v>
      </c>
      <c r="G4" s="59">
        <v>1.0</v>
      </c>
      <c r="H4" s="59">
        <v>3.0</v>
      </c>
      <c r="I4" s="59">
        <v>1.0</v>
      </c>
      <c r="J4" s="59">
        <v>0.0</v>
      </c>
      <c r="K4" s="14" t="s">
        <v>16359</v>
      </c>
      <c r="L4" s="59">
        <v>0.0</v>
      </c>
      <c r="M4" s="14" t="s">
        <v>16359</v>
      </c>
      <c r="N4" s="14" t="s">
        <v>16246</v>
      </c>
      <c r="O4" s="59">
        <v>293.0</v>
      </c>
      <c r="P4" s="59">
        <v>5.0</v>
      </c>
      <c r="Q4" s="59">
        <v>1.0</v>
      </c>
      <c r="R4" s="59">
        <v>6.0</v>
      </c>
      <c r="S4" s="17" t="s">
        <v>16362</v>
      </c>
      <c r="T4" s="59" t="str">
        <f t="array" ref="T4">IFERROR(XLOOKUP(A4, '2_Capability_Map'!$C$2:$C$200, '2_Capability_Map'!$M$2:$M$200, "Active"), "Active")</f>
        <v>Active</v>
      </c>
    </row>
    <row r="5" ht="109.5" customHeight="1">
      <c r="A5" s="15" t="s">
        <v>327</v>
      </c>
      <c r="B5" s="15" t="s">
        <v>328</v>
      </c>
      <c r="C5" s="15" t="s">
        <v>304</v>
      </c>
      <c r="D5" s="15" t="s">
        <v>305</v>
      </c>
      <c r="E5" s="60">
        <v>1.0</v>
      </c>
      <c r="F5" s="60">
        <v>10.0</v>
      </c>
      <c r="G5" s="60">
        <v>1.0</v>
      </c>
      <c r="H5" s="60">
        <v>3.0</v>
      </c>
      <c r="I5" s="60">
        <v>1.0</v>
      </c>
      <c r="J5" s="60">
        <v>0.0</v>
      </c>
      <c r="K5" s="15" t="s">
        <v>16359</v>
      </c>
      <c r="L5" s="60">
        <v>0.0</v>
      </c>
      <c r="M5" s="15" t="s">
        <v>16359</v>
      </c>
      <c r="N5" s="15" t="s">
        <v>16359</v>
      </c>
      <c r="O5" s="60">
        <v>0.0</v>
      </c>
      <c r="P5" s="60">
        <v>5.0</v>
      </c>
      <c r="Q5" s="60">
        <v>0.0</v>
      </c>
      <c r="R5" s="60">
        <v>5.0</v>
      </c>
      <c r="S5" s="16" t="s">
        <v>16363</v>
      </c>
      <c r="T5" s="60" t="str">
        <f t="array" ref="T5">IFERROR(XLOOKUP(A5, '2_Capability_Map'!$C$2:$C$200, '2_Capability_Map'!$M$2:$M$200, "Active"), "Active")</f>
        <v>Active</v>
      </c>
    </row>
    <row r="6" ht="109.5" customHeight="1">
      <c r="A6" s="14" t="s">
        <v>333</v>
      </c>
      <c r="B6" s="14" t="s">
        <v>334</v>
      </c>
      <c r="C6" s="14" t="s">
        <v>304</v>
      </c>
      <c r="D6" s="14" t="s">
        <v>305</v>
      </c>
      <c r="E6" s="59">
        <v>25.0</v>
      </c>
      <c r="F6" s="59">
        <v>10.0</v>
      </c>
      <c r="G6" s="59">
        <v>1.0</v>
      </c>
      <c r="H6" s="59">
        <v>3.0</v>
      </c>
      <c r="I6" s="59">
        <v>1.0</v>
      </c>
      <c r="J6" s="59">
        <v>0.0</v>
      </c>
      <c r="K6" s="14" t="s">
        <v>16359</v>
      </c>
      <c r="L6" s="59">
        <v>0.0</v>
      </c>
      <c r="M6" s="14" t="s">
        <v>16359</v>
      </c>
      <c r="N6" s="14" t="s">
        <v>16359</v>
      </c>
      <c r="O6" s="59">
        <v>0.0</v>
      </c>
      <c r="P6" s="59">
        <v>5.0</v>
      </c>
      <c r="Q6" s="59">
        <v>0.0</v>
      </c>
      <c r="R6" s="59">
        <v>5.0</v>
      </c>
      <c r="S6" s="17" t="s">
        <v>16364</v>
      </c>
      <c r="T6" s="59" t="str">
        <f t="array" ref="T6">IFERROR(XLOOKUP(A6, '2_Capability_Map'!$C$2:$C$200, '2_Capability_Map'!$M$2:$M$200, "Active"), "Active")</f>
        <v>Active</v>
      </c>
    </row>
    <row r="7" ht="109.5" customHeight="1">
      <c r="A7" s="15" t="s">
        <v>1304</v>
      </c>
      <c r="B7" s="15" t="s">
        <v>1305</v>
      </c>
      <c r="C7" s="15" t="s">
        <v>304</v>
      </c>
      <c r="D7" s="15" t="s">
        <v>305</v>
      </c>
      <c r="E7" s="60">
        <v>5.0</v>
      </c>
      <c r="F7" s="60">
        <v>18.0</v>
      </c>
      <c r="G7" s="60">
        <v>1.0</v>
      </c>
      <c r="H7" s="60">
        <v>7.0</v>
      </c>
      <c r="I7" s="60">
        <v>1.0</v>
      </c>
      <c r="J7" s="60">
        <v>0.0</v>
      </c>
      <c r="K7" s="15" t="s">
        <v>16359</v>
      </c>
      <c r="L7" s="60">
        <v>0.0</v>
      </c>
      <c r="M7" s="15" t="s">
        <v>16359</v>
      </c>
      <c r="N7" s="15" t="s">
        <v>16359</v>
      </c>
      <c r="O7" s="60">
        <v>0.0</v>
      </c>
      <c r="P7" s="60">
        <v>5.0</v>
      </c>
      <c r="Q7" s="60">
        <v>0.0</v>
      </c>
      <c r="R7" s="60">
        <v>5.0</v>
      </c>
      <c r="S7" s="16" t="s">
        <v>16365</v>
      </c>
      <c r="T7" s="60" t="str">
        <f t="array" ref="T7">IFERROR(XLOOKUP(A7, '2_Capability_Map'!$C$2:$C$200, '2_Capability_Map'!$M$2:$M$200, "Active"), "Active")</f>
        <v>Active</v>
      </c>
    </row>
    <row r="8" ht="109.5" customHeight="1">
      <c r="A8" s="14" t="s">
        <v>1311</v>
      </c>
      <c r="B8" s="14" t="s">
        <v>1312</v>
      </c>
      <c r="C8" s="14" t="s">
        <v>304</v>
      </c>
      <c r="D8" s="14" t="s">
        <v>305</v>
      </c>
      <c r="E8" s="59">
        <v>5.0</v>
      </c>
      <c r="F8" s="59">
        <v>19.0</v>
      </c>
      <c r="G8" s="59">
        <v>1.0</v>
      </c>
      <c r="H8" s="59">
        <v>7.0</v>
      </c>
      <c r="I8" s="59">
        <v>1.0</v>
      </c>
      <c r="J8" s="59">
        <v>0.0</v>
      </c>
      <c r="K8" s="14" t="s">
        <v>16359</v>
      </c>
      <c r="L8" s="59">
        <v>0.0</v>
      </c>
      <c r="M8" s="14" t="s">
        <v>16359</v>
      </c>
      <c r="N8" s="14" t="s">
        <v>16359</v>
      </c>
      <c r="O8" s="59">
        <v>0.0</v>
      </c>
      <c r="P8" s="59">
        <v>5.0</v>
      </c>
      <c r="Q8" s="59">
        <v>0.0</v>
      </c>
      <c r="R8" s="59">
        <v>5.0</v>
      </c>
      <c r="S8" s="17" t="s">
        <v>16366</v>
      </c>
      <c r="T8" s="59" t="str">
        <f t="array" ref="T8">IFERROR(XLOOKUP(A8, '2_Capability_Map'!$C$2:$C$200, '2_Capability_Map'!$M$2:$M$200, "Active"), "Active")</f>
        <v>Active</v>
      </c>
    </row>
    <row r="9" ht="109.5" customHeight="1">
      <c r="A9" s="15" t="s">
        <v>1318</v>
      </c>
      <c r="B9" s="15" t="s">
        <v>1319</v>
      </c>
      <c r="C9" s="15" t="s">
        <v>304</v>
      </c>
      <c r="D9" s="15" t="s">
        <v>305</v>
      </c>
      <c r="E9" s="60">
        <v>5.0</v>
      </c>
      <c r="F9" s="60">
        <v>19.0</v>
      </c>
      <c r="G9" s="60">
        <v>1.0</v>
      </c>
      <c r="H9" s="60">
        <v>8.0</v>
      </c>
      <c r="I9" s="60">
        <v>1.0</v>
      </c>
      <c r="J9" s="60">
        <v>0.0</v>
      </c>
      <c r="K9" s="15" t="s">
        <v>16359</v>
      </c>
      <c r="L9" s="60">
        <v>0.0</v>
      </c>
      <c r="M9" s="15" t="s">
        <v>16359</v>
      </c>
      <c r="N9" s="15" t="s">
        <v>16359</v>
      </c>
      <c r="O9" s="60">
        <v>0.0</v>
      </c>
      <c r="P9" s="60">
        <v>5.0</v>
      </c>
      <c r="Q9" s="60">
        <v>0.0</v>
      </c>
      <c r="R9" s="60">
        <v>5.0</v>
      </c>
      <c r="S9" s="16" t="s">
        <v>16367</v>
      </c>
      <c r="T9" s="60" t="str">
        <f t="array" ref="T9">IFERROR(XLOOKUP(A9, '2_Capability_Map'!$C$2:$C$200, '2_Capability_Map'!$M$2:$M$200, "Active"), "Active")</f>
        <v>Active</v>
      </c>
    </row>
    <row r="10" ht="109.5" customHeight="1">
      <c r="A10" s="14" t="s">
        <v>339</v>
      </c>
      <c r="B10" s="14" t="s">
        <v>340</v>
      </c>
      <c r="C10" s="14" t="s">
        <v>304</v>
      </c>
      <c r="D10" s="14" t="s">
        <v>338</v>
      </c>
      <c r="E10" s="59">
        <v>25.0</v>
      </c>
      <c r="F10" s="59">
        <v>12.0</v>
      </c>
      <c r="G10" s="59">
        <v>1.0</v>
      </c>
      <c r="H10" s="59">
        <v>3.0</v>
      </c>
      <c r="I10" s="59">
        <v>1.0</v>
      </c>
      <c r="J10" s="59">
        <v>0.0</v>
      </c>
      <c r="K10" s="14" t="s">
        <v>16359</v>
      </c>
      <c r="L10" s="59">
        <v>0.0</v>
      </c>
      <c r="M10" s="14" t="s">
        <v>16359</v>
      </c>
      <c r="N10" s="14" t="s">
        <v>16246</v>
      </c>
      <c r="O10" s="59">
        <v>293.0</v>
      </c>
      <c r="P10" s="59">
        <v>5.0</v>
      </c>
      <c r="Q10" s="59">
        <v>1.0</v>
      </c>
      <c r="R10" s="59">
        <v>6.0</v>
      </c>
      <c r="S10" s="17" t="s">
        <v>16368</v>
      </c>
      <c r="T10" s="59" t="str">
        <f t="array" ref="T10">IFERROR(XLOOKUP(A10, '2_Capability_Map'!$C$2:$C$200, '2_Capability_Map'!$M$2:$M$200, "Active"), "Active")</f>
        <v>Active</v>
      </c>
    </row>
    <row r="11" ht="109.5" customHeight="1">
      <c r="A11" s="15" t="s">
        <v>347</v>
      </c>
      <c r="B11" s="15" t="s">
        <v>348</v>
      </c>
      <c r="C11" s="15" t="s">
        <v>304</v>
      </c>
      <c r="D11" s="15" t="s">
        <v>338</v>
      </c>
      <c r="E11" s="60">
        <v>1.0</v>
      </c>
      <c r="F11" s="60">
        <v>12.0</v>
      </c>
      <c r="G11" s="60">
        <v>1.0</v>
      </c>
      <c r="H11" s="60">
        <v>3.0</v>
      </c>
      <c r="I11" s="60">
        <v>1.0</v>
      </c>
      <c r="J11" s="60">
        <v>0.0</v>
      </c>
      <c r="K11" s="15" t="s">
        <v>16359</v>
      </c>
      <c r="L11" s="60">
        <v>0.0</v>
      </c>
      <c r="M11" s="15" t="s">
        <v>16359</v>
      </c>
      <c r="N11" s="15" t="s">
        <v>16359</v>
      </c>
      <c r="O11" s="60">
        <v>0.0</v>
      </c>
      <c r="P11" s="60">
        <v>5.0</v>
      </c>
      <c r="Q11" s="60">
        <v>0.0</v>
      </c>
      <c r="R11" s="60">
        <v>5.0</v>
      </c>
      <c r="S11" s="16" t="s">
        <v>16369</v>
      </c>
      <c r="T11" s="60" t="str">
        <f t="array" ref="T11">IFERROR(XLOOKUP(A11, '2_Capability_Map'!$C$2:$C$200, '2_Capability_Map'!$M$2:$M$200, "Active"), "Active")</f>
        <v>Active</v>
      </c>
    </row>
    <row r="12" ht="109.5" customHeight="1">
      <c r="A12" s="14" t="s">
        <v>352</v>
      </c>
      <c r="B12" s="14" t="s">
        <v>353</v>
      </c>
      <c r="C12" s="14" t="s">
        <v>304</v>
      </c>
      <c r="D12" s="14" t="s">
        <v>338</v>
      </c>
      <c r="E12" s="59">
        <v>5.0</v>
      </c>
      <c r="F12" s="59">
        <v>12.0</v>
      </c>
      <c r="G12" s="59">
        <v>1.0</v>
      </c>
      <c r="H12" s="59">
        <v>3.0</v>
      </c>
      <c r="I12" s="59">
        <v>1.0</v>
      </c>
      <c r="J12" s="59">
        <v>0.0</v>
      </c>
      <c r="K12" s="14" t="s">
        <v>16359</v>
      </c>
      <c r="L12" s="59">
        <v>0.0</v>
      </c>
      <c r="M12" s="14" t="s">
        <v>16359</v>
      </c>
      <c r="N12" s="14" t="s">
        <v>16359</v>
      </c>
      <c r="O12" s="59">
        <v>0.0</v>
      </c>
      <c r="P12" s="59">
        <v>5.0</v>
      </c>
      <c r="Q12" s="59">
        <v>0.0</v>
      </c>
      <c r="R12" s="59">
        <v>5.0</v>
      </c>
      <c r="S12" s="17" t="s">
        <v>16370</v>
      </c>
      <c r="T12" s="59" t="str">
        <f t="array" ref="T12">IFERROR(XLOOKUP(A12, '2_Capability_Map'!$C$2:$C$200, '2_Capability_Map'!$M$2:$M$200, "Active"), "Active")</f>
        <v>Active</v>
      </c>
    </row>
    <row r="13" ht="109.5" customHeight="1">
      <c r="A13" s="15" t="s">
        <v>357</v>
      </c>
      <c r="B13" s="15" t="s">
        <v>358</v>
      </c>
      <c r="C13" s="15" t="s">
        <v>304</v>
      </c>
      <c r="D13" s="15" t="s">
        <v>338</v>
      </c>
      <c r="E13" s="60">
        <v>5.0</v>
      </c>
      <c r="F13" s="60">
        <v>12.0</v>
      </c>
      <c r="G13" s="60">
        <v>1.0</v>
      </c>
      <c r="H13" s="60">
        <v>3.0</v>
      </c>
      <c r="I13" s="60">
        <v>1.0</v>
      </c>
      <c r="J13" s="60">
        <v>0.0</v>
      </c>
      <c r="K13" s="15" t="s">
        <v>16359</v>
      </c>
      <c r="L13" s="60">
        <v>0.0</v>
      </c>
      <c r="M13" s="15" t="s">
        <v>16359</v>
      </c>
      <c r="N13" s="15" t="s">
        <v>16359</v>
      </c>
      <c r="O13" s="60">
        <v>0.0</v>
      </c>
      <c r="P13" s="60">
        <v>5.0</v>
      </c>
      <c r="Q13" s="60">
        <v>0.0</v>
      </c>
      <c r="R13" s="60">
        <v>5.0</v>
      </c>
      <c r="S13" s="16" t="s">
        <v>16371</v>
      </c>
      <c r="T13" s="60" t="str">
        <f t="array" ref="T13">IFERROR(XLOOKUP(A13, '2_Capability_Map'!$C$2:$C$200, '2_Capability_Map'!$M$2:$M$200, "Active"), "Active")</f>
        <v>Active</v>
      </c>
    </row>
    <row r="14" ht="109.5" customHeight="1">
      <c r="A14" s="14" t="s">
        <v>362</v>
      </c>
      <c r="B14" s="14" t="s">
        <v>363</v>
      </c>
      <c r="C14" s="14" t="s">
        <v>304</v>
      </c>
      <c r="D14" s="14" t="s">
        <v>338</v>
      </c>
      <c r="E14" s="59">
        <v>5.0</v>
      </c>
      <c r="F14" s="59">
        <v>12.0</v>
      </c>
      <c r="G14" s="59">
        <v>1.0</v>
      </c>
      <c r="H14" s="59">
        <v>3.0</v>
      </c>
      <c r="I14" s="59">
        <v>1.0</v>
      </c>
      <c r="J14" s="59">
        <v>0.0</v>
      </c>
      <c r="K14" s="14" t="s">
        <v>16359</v>
      </c>
      <c r="L14" s="59">
        <v>0.0</v>
      </c>
      <c r="M14" s="14" t="s">
        <v>16359</v>
      </c>
      <c r="N14" s="14" t="s">
        <v>16359</v>
      </c>
      <c r="O14" s="59">
        <v>0.0</v>
      </c>
      <c r="P14" s="59">
        <v>5.0</v>
      </c>
      <c r="Q14" s="59">
        <v>0.0</v>
      </c>
      <c r="R14" s="59">
        <v>5.0</v>
      </c>
      <c r="S14" s="17" t="s">
        <v>16372</v>
      </c>
      <c r="T14" s="59" t="str">
        <f t="array" ref="T14">IFERROR(XLOOKUP(A14, '2_Capability_Map'!$C$2:$C$200, '2_Capability_Map'!$M$2:$M$200, "Active"), "Active")</f>
        <v>Active</v>
      </c>
    </row>
    <row r="15" ht="109.5" customHeight="1">
      <c r="A15" s="15" t="s">
        <v>1325</v>
      </c>
      <c r="B15" s="15" t="s">
        <v>1326</v>
      </c>
      <c r="C15" s="15" t="s">
        <v>304</v>
      </c>
      <c r="D15" s="15" t="s">
        <v>338</v>
      </c>
      <c r="E15" s="60">
        <v>5.0</v>
      </c>
      <c r="F15" s="60">
        <v>23.0</v>
      </c>
      <c r="G15" s="60">
        <v>1.0</v>
      </c>
      <c r="H15" s="60">
        <v>9.0</v>
      </c>
      <c r="I15" s="60">
        <v>1.0</v>
      </c>
      <c r="J15" s="60">
        <v>0.0</v>
      </c>
      <c r="K15" s="15" t="s">
        <v>16359</v>
      </c>
      <c r="L15" s="60">
        <v>0.0</v>
      </c>
      <c r="M15" s="15" t="s">
        <v>16359</v>
      </c>
      <c r="N15" s="15" t="s">
        <v>16359</v>
      </c>
      <c r="O15" s="60">
        <v>0.0</v>
      </c>
      <c r="P15" s="60">
        <v>5.0</v>
      </c>
      <c r="Q15" s="60">
        <v>0.0</v>
      </c>
      <c r="R15" s="60">
        <v>5.0</v>
      </c>
      <c r="S15" s="16" t="s">
        <v>16373</v>
      </c>
      <c r="T15" s="60" t="str">
        <f t="array" ref="T15">IFERROR(XLOOKUP(A15, '2_Capability_Map'!$C$2:$C$200, '2_Capability_Map'!$M$2:$M$200, "Active"), "Active")</f>
        <v>Active</v>
      </c>
    </row>
    <row r="16" ht="109.5" customHeight="1">
      <c r="A16" s="14" t="s">
        <v>1364</v>
      </c>
      <c r="B16" s="14" t="s">
        <v>1365</v>
      </c>
      <c r="C16" s="14" t="s">
        <v>304</v>
      </c>
      <c r="D16" s="14" t="s">
        <v>338</v>
      </c>
      <c r="E16" s="59">
        <v>5.0</v>
      </c>
      <c r="F16" s="59">
        <v>23.0</v>
      </c>
      <c r="G16" s="59">
        <v>1.0</v>
      </c>
      <c r="H16" s="59">
        <v>9.0</v>
      </c>
      <c r="I16" s="59">
        <v>1.0</v>
      </c>
      <c r="J16" s="59">
        <v>0.0</v>
      </c>
      <c r="K16" s="14" t="s">
        <v>16359</v>
      </c>
      <c r="L16" s="59">
        <v>0.0</v>
      </c>
      <c r="M16" s="14" t="s">
        <v>16359</v>
      </c>
      <c r="N16" s="14" t="s">
        <v>16359</v>
      </c>
      <c r="O16" s="59">
        <v>0.0</v>
      </c>
      <c r="P16" s="59">
        <v>5.0</v>
      </c>
      <c r="Q16" s="59">
        <v>0.0</v>
      </c>
      <c r="R16" s="59">
        <v>5.0</v>
      </c>
      <c r="S16" s="17" t="s">
        <v>16374</v>
      </c>
      <c r="T16" s="59" t="str">
        <f t="array" ref="T16">IFERROR(XLOOKUP(A16, '2_Capability_Map'!$C$2:$C$200, '2_Capability_Map'!$M$2:$M$200, "Active"), "Active")</f>
        <v>Active</v>
      </c>
    </row>
    <row r="17" ht="109.5" customHeight="1">
      <c r="A17" s="15" t="s">
        <v>368</v>
      </c>
      <c r="B17" s="15" t="s">
        <v>369</v>
      </c>
      <c r="C17" s="15" t="s">
        <v>304</v>
      </c>
      <c r="D17" s="15" t="s">
        <v>367</v>
      </c>
      <c r="E17" s="60">
        <v>7.0</v>
      </c>
      <c r="F17" s="60">
        <v>24.0</v>
      </c>
      <c r="G17" s="60">
        <v>1.0</v>
      </c>
      <c r="H17" s="60">
        <v>6.0</v>
      </c>
      <c r="I17" s="60">
        <v>1.0</v>
      </c>
      <c r="J17" s="60">
        <v>2.0</v>
      </c>
      <c r="K17" s="15" t="s">
        <v>16375</v>
      </c>
      <c r="L17" s="60">
        <v>2.0</v>
      </c>
      <c r="M17" s="15" t="s">
        <v>16376</v>
      </c>
      <c r="N17" s="15" t="s">
        <v>16359</v>
      </c>
      <c r="O17" s="60">
        <v>0.0</v>
      </c>
      <c r="P17" s="60">
        <v>5.0</v>
      </c>
      <c r="Q17" s="60">
        <v>2.0</v>
      </c>
      <c r="R17" s="60">
        <v>7.0</v>
      </c>
      <c r="S17" s="16" t="s">
        <v>16377</v>
      </c>
      <c r="T17" s="60" t="str">
        <f t="array" ref="T17">IFERROR(XLOOKUP(A17, '2_Capability_Map'!$C$2:$C$200, '2_Capability_Map'!$M$2:$M$200, "Active"), "Active")</f>
        <v>Active</v>
      </c>
    </row>
    <row r="18" ht="109.5" customHeight="1">
      <c r="A18" s="14" t="s">
        <v>376</v>
      </c>
      <c r="B18" s="14" t="s">
        <v>377</v>
      </c>
      <c r="C18" s="14" t="s">
        <v>304</v>
      </c>
      <c r="D18" s="14" t="s">
        <v>367</v>
      </c>
      <c r="E18" s="59">
        <v>6.0</v>
      </c>
      <c r="F18" s="59">
        <v>24.0</v>
      </c>
      <c r="G18" s="59">
        <v>1.0</v>
      </c>
      <c r="H18" s="59">
        <v>6.0</v>
      </c>
      <c r="I18" s="59">
        <v>1.0</v>
      </c>
      <c r="J18" s="59">
        <v>2.0</v>
      </c>
      <c r="K18" s="14" t="s">
        <v>16378</v>
      </c>
      <c r="L18" s="59">
        <v>1.0</v>
      </c>
      <c r="M18" s="14" t="s">
        <v>13006</v>
      </c>
      <c r="N18" s="14" t="s">
        <v>16359</v>
      </c>
      <c r="O18" s="59">
        <v>0.0</v>
      </c>
      <c r="P18" s="59">
        <v>5.0</v>
      </c>
      <c r="Q18" s="59">
        <v>2.0</v>
      </c>
      <c r="R18" s="59">
        <v>7.0</v>
      </c>
      <c r="S18" s="17" t="s">
        <v>16379</v>
      </c>
      <c r="T18" s="59" t="str">
        <f t="array" ref="T18">IFERROR(XLOOKUP(A18, '2_Capability_Map'!$C$2:$C$200, '2_Capability_Map'!$M$2:$M$200, "Active"), "Active")</f>
        <v>Active</v>
      </c>
    </row>
    <row r="19" ht="109.5" customHeight="1">
      <c r="A19" s="15" t="s">
        <v>1376</v>
      </c>
      <c r="B19" s="15" t="s">
        <v>1377</v>
      </c>
      <c r="C19" s="15" t="s">
        <v>304</v>
      </c>
      <c r="D19" s="15" t="s">
        <v>367</v>
      </c>
      <c r="E19" s="60">
        <v>5.0</v>
      </c>
      <c r="F19" s="60">
        <v>11.0</v>
      </c>
      <c r="G19" s="60">
        <v>1.0</v>
      </c>
      <c r="H19" s="60">
        <v>3.0</v>
      </c>
      <c r="I19" s="60">
        <v>1.0</v>
      </c>
      <c r="J19" s="60">
        <v>0.0</v>
      </c>
      <c r="K19" s="15" t="s">
        <v>16359</v>
      </c>
      <c r="L19" s="60">
        <v>0.0</v>
      </c>
      <c r="M19" s="15" t="s">
        <v>16359</v>
      </c>
      <c r="N19" s="15" t="s">
        <v>16359</v>
      </c>
      <c r="O19" s="60">
        <v>0.0</v>
      </c>
      <c r="P19" s="60">
        <v>5.0</v>
      </c>
      <c r="Q19" s="60">
        <v>0.0</v>
      </c>
      <c r="R19" s="60">
        <v>5.0</v>
      </c>
      <c r="S19" s="16" t="s">
        <v>16380</v>
      </c>
      <c r="T19" s="60" t="str">
        <f t="array" ref="T19">IFERROR(XLOOKUP(A19, '2_Capability_Map'!$C$2:$C$200, '2_Capability_Map'!$M$2:$M$200, "Active"), "Active")</f>
        <v>Active</v>
      </c>
    </row>
    <row r="20" ht="109.5" customHeight="1">
      <c r="A20" s="14" t="s">
        <v>1383</v>
      </c>
      <c r="B20" s="14" t="s">
        <v>1384</v>
      </c>
      <c r="C20" s="14" t="s">
        <v>304</v>
      </c>
      <c r="D20" s="14" t="s">
        <v>367</v>
      </c>
      <c r="E20" s="59">
        <v>5.0</v>
      </c>
      <c r="F20" s="59">
        <v>11.0</v>
      </c>
      <c r="G20" s="59">
        <v>1.0</v>
      </c>
      <c r="H20" s="59">
        <v>3.0</v>
      </c>
      <c r="I20" s="59">
        <v>1.0</v>
      </c>
      <c r="J20" s="59">
        <v>1.0</v>
      </c>
      <c r="K20" s="14" t="s">
        <v>12766</v>
      </c>
      <c r="L20" s="59">
        <v>0.0</v>
      </c>
      <c r="M20" s="14" t="s">
        <v>16359</v>
      </c>
      <c r="N20" s="14" t="s">
        <v>16359</v>
      </c>
      <c r="O20" s="59">
        <v>0.0</v>
      </c>
      <c r="P20" s="59">
        <v>5.0</v>
      </c>
      <c r="Q20" s="59">
        <v>1.0</v>
      </c>
      <c r="R20" s="59">
        <v>6.0</v>
      </c>
      <c r="S20" s="17" t="s">
        <v>16381</v>
      </c>
      <c r="T20" s="59" t="str">
        <f t="array" ref="T20">IFERROR(XLOOKUP(A20, '2_Capability_Map'!$C$2:$C$200, '2_Capability_Map'!$M$2:$M$200, "Active"), "Active")</f>
        <v>Active</v>
      </c>
    </row>
    <row r="21" ht="109.5" customHeight="1">
      <c r="A21" s="15" t="s">
        <v>1405</v>
      </c>
      <c r="B21" s="15" t="s">
        <v>1406</v>
      </c>
      <c r="C21" s="15" t="s">
        <v>304</v>
      </c>
      <c r="D21" s="15" t="s">
        <v>367</v>
      </c>
      <c r="E21" s="60">
        <v>5.0</v>
      </c>
      <c r="F21" s="60">
        <v>11.0</v>
      </c>
      <c r="G21" s="60">
        <v>1.0</v>
      </c>
      <c r="H21" s="60">
        <v>3.0</v>
      </c>
      <c r="I21" s="60">
        <v>1.0</v>
      </c>
      <c r="J21" s="60">
        <v>1.0</v>
      </c>
      <c r="K21" s="15" t="s">
        <v>12766</v>
      </c>
      <c r="L21" s="60">
        <v>0.0</v>
      </c>
      <c r="M21" s="15" t="s">
        <v>16359</v>
      </c>
      <c r="N21" s="15" t="s">
        <v>16359</v>
      </c>
      <c r="O21" s="60">
        <v>0.0</v>
      </c>
      <c r="P21" s="60">
        <v>5.0</v>
      </c>
      <c r="Q21" s="60">
        <v>1.0</v>
      </c>
      <c r="R21" s="60">
        <v>6.0</v>
      </c>
      <c r="S21" s="16" t="s">
        <v>16382</v>
      </c>
      <c r="T21" s="60" t="str">
        <f t="array" ref="T21">IFERROR(XLOOKUP(A21, '2_Capability_Map'!$C$2:$C$200, '2_Capability_Map'!$M$2:$M$200, "Active"), "Active")</f>
        <v>Active</v>
      </c>
    </row>
    <row r="22" ht="109.5" customHeight="1">
      <c r="A22" s="14" t="s">
        <v>1410</v>
      </c>
      <c r="B22" s="14" t="s">
        <v>1411</v>
      </c>
      <c r="C22" s="14" t="s">
        <v>304</v>
      </c>
      <c r="D22" s="14" t="s">
        <v>367</v>
      </c>
      <c r="E22" s="59">
        <v>1.0</v>
      </c>
      <c r="F22" s="59">
        <v>11.0</v>
      </c>
      <c r="G22" s="59">
        <v>1.0</v>
      </c>
      <c r="H22" s="59">
        <v>3.0</v>
      </c>
      <c r="I22" s="59">
        <v>1.0</v>
      </c>
      <c r="J22" s="59">
        <v>0.0</v>
      </c>
      <c r="K22" s="14" t="s">
        <v>16359</v>
      </c>
      <c r="L22" s="59">
        <v>0.0</v>
      </c>
      <c r="M22" s="14" t="s">
        <v>16359</v>
      </c>
      <c r="N22" s="14" t="s">
        <v>16359</v>
      </c>
      <c r="O22" s="59">
        <v>0.0</v>
      </c>
      <c r="P22" s="59">
        <v>5.0</v>
      </c>
      <c r="Q22" s="59">
        <v>0.0</v>
      </c>
      <c r="R22" s="59">
        <v>5.0</v>
      </c>
      <c r="S22" s="17" t="s">
        <v>16383</v>
      </c>
      <c r="T22" s="59" t="str">
        <f t="array" ref="T22">IFERROR(XLOOKUP(A22, '2_Capability_Map'!$C$2:$C$200, '2_Capability_Map'!$M$2:$M$200, "Active"), "Active")</f>
        <v>Active</v>
      </c>
    </row>
    <row r="23" ht="109.5" customHeight="1">
      <c r="A23" s="15" t="s">
        <v>1388</v>
      </c>
      <c r="B23" s="15" t="s">
        <v>1389</v>
      </c>
      <c r="C23" s="15" t="s">
        <v>304</v>
      </c>
      <c r="D23" s="15" t="s">
        <v>367</v>
      </c>
      <c r="E23" s="60">
        <v>5.0</v>
      </c>
      <c r="F23" s="60">
        <v>13.0</v>
      </c>
      <c r="G23" s="60">
        <v>1.0</v>
      </c>
      <c r="H23" s="60">
        <v>4.0</v>
      </c>
      <c r="I23" s="60">
        <v>1.0</v>
      </c>
      <c r="J23" s="60">
        <v>1.0</v>
      </c>
      <c r="K23" s="15" t="s">
        <v>12766</v>
      </c>
      <c r="L23" s="60">
        <v>0.0</v>
      </c>
      <c r="M23" s="15" t="s">
        <v>16359</v>
      </c>
      <c r="N23" s="15" t="s">
        <v>16359</v>
      </c>
      <c r="O23" s="60">
        <v>0.0</v>
      </c>
      <c r="P23" s="60">
        <v>5.0</v>
      </c>
      <c r="Q23" s="60">
        <v>1.0</v>
      </c>
      <c r="R23" s="60">
        <v>6.0</v>
      </c>
      <c r="S23" s="16" t="s">
        <v>16384</v>
      </c>
      <c r="T23" s="60" t="str">
        <f t="array" ref="T23">IFERROR(XLOOKUP(A23, '2_Capability_Map'!$C$2:$C$200, '2_Capability_Map'!$M$2:$M$200, "Active"), "Active")</f>
        <v>Active</v>
      </c>
    </row>
    <row r="24" ht="109.5" customHeight="1">
      <c r="A24" s="14" t="s">
        <v>396</v>
      </c>
      <c r="B24" s="14" t="s">
        <v>397</v>
      </c>
      <c r="C24" s="14" t="s">
        <v>304</v>
      </c>
      <c r="D24" s="14" t="s">
        <v>367</v>
      </c>
      <c r="E24" s="59">
        <v>25.0</v>
      </c>
      <c r="F24" s="59">
        <v>22.0</v>
      </c>
      <c r="G24" s="59">
        <v>1.0</v>
      </c>
      <c r="H24" s="59">
        <v>5.0</v>
      </c>
      <c r="I24" s="59">
        <v>1.0</v>
      </c>
      <c r="J24" s="59">
        <v>0.0</v>
      </c>
      <c r="K24" s="14" t="s">
        <v>16359</v>
      </c>
      <c r="L24" s="59">
        <v>0.0</v>
      </c>
      <c r="M24" s="14" t="s">
        <v>16359</v>
      </c>
      <c r="N24" s="14" t="s">
        <v>16359</v>
      </c>
      <c r="O24" s="59">
        <v>0.0</v>
      </c>
      <c r="P24" s="59">
        <v>5.0</v>
      </c>
      <c r="Q24" s="59">
        <v>0.0</v>
      </c>
      <c r="R24" s="59">
        <v>5.0</v>
      </c>
      <c r="S24" s="17" t="s">
        <v>16385</v>
      </c>
      <c r="T24" s="59" t="str">
        <f t="array" ref="T24">IFERROR(XLOOKUP(A24, '2_Capability_Map'!$C$2:$C$200, '2_Capability_Map'!$M$2:$M$200, "Active"), "Active")</f>
        <v>Active</v>
      </c>
    </row>
    <row r="25" ht="109.5" customHeight="1">
      <c r="A25" s="15" t="s">
        <v>381</v>
      </c>
      <c r="B25" s="15" t="s">
        <v>382</v>
      </c>
      <c r="C25" s="15" t="s">
        <v>304</v>
      </c>
      <c r="D25" s="15" t="s">
        <v>367</v>
      </c>
      <c r="E25" s="60">
        <v>10.0</v>
      </c>
      <c r="F25" s="60">
        <v>25.0</v>
      </c>
      <c r="G25" s="60">
        <v>1.0</v>
      </c>
      <c r="H25" s="60">
        <v>7.0</v>
      </c>
      <c r="I25" s="60">
        <v>1.0</v>
      </c>
      <c r="J25" s="60">
        <v>0.0</v>
      </c>
      <c r="K25" s="15" t="s">
        <v>16359</v>
      </c>
      <c r="L25" s="60">
        <v>0.0</v>
      </c>
      <c r="M25" s="15" t="s">
        <v>16359</v>
      </c>
      <c r="N25" s="15" t="s">
        <v>16359</v>
      </c>
      <c r="O25" s="60">
        <v>0.0</v>
      </c>
      <c r="P25" s="60">
        <v>5.0</v>
      </c>
      <c r="Q25" s="60">
        <v>0.0</v>
      </c>
      <c r="R25" s="60">
        <v>5.0</v>
      </c>
      <c r="S25" s="16" t="s">
        <v>16386</v>
      </c>
      <c r="T25" s="60" t="str">
        <f t="array" ref="T25">IFERROR(XLOOKUP(A25, '2_Capability_Map'!$C$2:$C$200, '2_Capability_Map'!$M$2:$M$200, "Active"), "Active")</f>
        <v>Active</v>
      </c>
    </row>
    <row r="26" ht="109.5" customHeight="1">
      <c r="A26" s="14" t="s">
        <v>1420</v>
      </c>
      <c r="B26" s="14" t="s">
        <v>1421</v>
      </c>
      <c r="C26" s="14" t="s">
        <v>304</v>
      </c>
      <c r="D26" s="14" t="s">
        <v>367</v>
      </c>
      <c r="E26" s="59">
        <v>5.0</v>
      </c>
      <c r="F26" s="59">
        <v>13.0</v>
      </c>
      <c r="G26" s="59">
        <v>1.0</v>
      </c>
      <c r="H26" s="59">
        <v>4.0</v>
      </c>
      <c r="I26" s="59">
        <v>1.0</v>
      </c>
      <c r="J26" s="59">
        <v>0.0</v>
      </c>
      <c r="K26" s="14" t="s">
        <v>16359</v>
      </c>
      <c r="L26" s="59">
        <v>0.0</v>
      </c>
      <c r="M26" s="14" t="s">
        <v>16359</v>
      </c>
      <c r="N26" s="14" t="s">
        <v>16359</v>
      </c>
      <c r="O26" s="59">
        <v>0.0</v>
      </c>
      <c r="P26" s="59">
        <v>5.0</v>
      </c>
      <c r="Q26" s="59">
        <v>0.0</v>
      </c>
      <c r="R26" s="59">
        <v>5.0</v>
      </c>
      <c r="S26" s="17" t="s">
        <v>16387</v>
      </c>
      <c r="T26" s="59" t="str">
        <f t="array" ref="T26">IFERROR(XLOOKUP(A26, '2_Capability_Map'!$C$2:$C$200, '2_Capability_Map'!$M$2:$M$200, "Active"), "Active")</f>
        <v>Active</v>
      </c>
    </row>
    <row r="27" ht="109.5" customHeight="1">
      <c r="A27" s="15" t="s">
        <v>401</v>
      </c>
      <c r="B27" s="15" t="s">
        <v>402</v>
      </c>
      <c r="C27" s="15" t="s">
        <v>304</v>
      </c>
      <c r="D27" s="15" t="s">
        <v>367</v>
      </c>
      <c r="E27" s="60">
        <v>25.0</v>
      </c>
      <c r="F27" s="60">
        <v>22.0</v>
      </c>
      <c r="G27" s="60">
        <v>1.0</v>
      </c>
      <c r="H27" s="60">
        <v>5.0</v>
      </c>
      <c r="I27" s="60">
        <v>1.0</v>
      </c>
      <c r="J27" s="60">
        <v>1.0</v>
      </c>
      <c r="K27" s="15" t="s">
        <v>12754</v>
      </c>
      <c r="L27" s="60">
        <v>0.0</v>
      </c>
      <c r="M27" s="15" t="s">
        <v>16359</v>
      </c>
      <c r="N27" s="15" t="s">
        <v>16359</v>
      </c>
      <c r="O27" s="60">
        <v>0.0</v>
      </c>
      <c r="P27" s="60">
        <v>5.0</v>
      </c>
      <c r="Q27" s="60">
        <v>1.0</v>
      </c>
      <c r="R27" s="60">
        <v>6.0</v>
      </c>
      <c r="S27" s="16" t="s">
        <v>16388</v>
      </c>
      <c r="T27" s="60" t="str">
        <f t="array" ref="T27">IFERROR(XLOOKUP(A27, '2_Capability_Map'!$C$2:$C$200, '2_Capability_Map'!$M$2:$M$200, "Active"), "Active")</f>
        <v>Active</v>
      </c>
    </row>
    <row r="28" ht="109.5" customHeight="1">
      <c r="A28" s="14" t="s">
        <v>1400</v>
      </c>
      <c r="B28" s="14" t="s">
        <v>1401</v>
      </c>
      <c r="C28" s="14" t="s">
        <v>304</v>
      </c>
      <c r="D28" s="14" t="s">
        <v>367</v>
      </c>
      <c r="E28" s="59">
        <v>5.0</v>
      </c>
      <c r="F28" s="59">
        <v>11.0</v>
      </c>
      <c r="G28" s="59">
        <v>1.0</v>
      </c>
      <c r="H28" s="59">
        <v>3.0</v>
      </c>
      <c r="I28" s="59">
        <v>1.0</v>
      </c>
      <c r="J28" s="59">
        <v>0.0</v>
      </c>
      <c r="K28" s="14" t="s">
        <v>16359</v>
      </c>
      <c r="L28" s="59">
        <v>0.0</v>
      </c>
      <c r="M28" s="14" t="s">
        <v>16359</v>
      </c>
      <c r="N28" s="14" t="s">
        <v>16359</v>
      </c>
      <c r="O28" s="59">
        <v>0.0</v>
      </c>
      <c r="P28" s="59">
        <v>5.0</v>
      </c>
      <c r="Q28" s="59">
        <v>0.0</v>
      </c>
      <c r="R28" s="59">
        <v>5.0</v>
      </c>
      <c r="S28" s="17" t="s">
        <v>16389</v>
      </c>
      <c r="T28" s="59" t="str">
        <f t="array" ref="T28">IFERROR(XLOOKUP(A28, '2_Capability_Map'!$C$2:$C$200, '2_Capability_Map'!$M$2:$M$200, "Active"), "Active")</f>
        <v>Active</v>
      </c>
    </row>
    <row r="29" ht="109.5" customHeight="1">
      <c r="A29" s="15" t="s">
        <v>389</v>
      </c>
      <c r="B29" s="15" t="s">
        <v>390</v>
      </c>
      <c r="C29" s="15" t="s">
        <v>304</v>
      </c>
      <c r="D29" s="15" t="s">
        <v>367</v>
      </c>
      <c r="E29" s="60">
        <v>3.0</v>
      </c>
      <c r="F29" s="60">
        <v>22.0</v>
      </c>
      <c r="G29" s="60">
        <v>1.0</v>
      </c>
      <c r="H29" s="60">
        <v>5.0</v>
      </c>
      <c r="I29" s="60">
        <v>1.0</v>
      </c>
      <c r="J29" s="60">
        <v>1.0</v>
      </c>
      <c r="K29" s="15" t="s">
        <v>12754</v>
      </c>
      <c r="L29" s="60">
        <v>1.0</v>
      </c>
      <c r="M29" s="15" t="s">
        <v>12921</v>
      </c>
      <c r="N29" s="15" t="s">
        <v>16359</v>
      </c>
      <c r="O29" s="60">
        <v>0.0</v>
      </c>
      <c r="P29" s="60">
        <v>5.0</v>
      </c>
      <c r="Q29" s="60">
        <v>2.0</v>
      </c>
      <c r="R29" s="60">
        <v>7.0</v>
      </c>
      <c r="S29" s="16" t="s">
        <v>16390</v>
      </c>
      <c r="T29" s="60" t="str">
        <f t="array" ref="T29">IFERROR(XLOOKUP(A29, '2_Capability_Map'!$C$2:$C$200, '2_Capability_Map'!$M$2:$M$200, "Active"), "Active")</f>
        <v>Active</v>
      </c>
    </row>
    <row r="30" ht="109.5" customHeight="1">
      <c r="A30" s="14" t="s">
        <v>1395</v>
      </c>
      <c r="B30" s="14" t="s">
        <v>1396</v>
      </c>
      <c r="C30" s="14" t="s">
        <v>304</v>
      </c>
      <c r="D30" s="14" t="s">
        <v>367</v>
      </c>
      <c r="E30" s="59">
        <v>5.0</v>
      </c>
      <c r="F30" s="59">
        <v>11.0</v>
      </c>
      <c r="G30" s="59">
        <v>1.0</v>
      </c>
      <c r="H30" s="59">
        <v>3.0</v>
      </c>
      <c r="I30" s="59">
        <v>1.0</v>
      </c>
      <c r="J30" s="59">
        <v>0.0</v>
      </c>
      <c r="K30" s="14" t="s">
        <v>16359</v>
      </c>
      <c r="L30" s="59">
        <v>0.0</v>
      </c>
      <c r="M30" s="14" t="s">
        <v>16359</v>
      </c>
      <c r="N30" s="14" t="s">
        <v>16359</v>
      </c>
      <c r="O30" s="59">
        <v>0.0</v>
      </c>
      <c r="P30" s="59">
        <v>5.0</v>
      </c>
      <c r="Q30" s="59">
        <v>0.0</v>
      </c>
      <c r="R30" s="59">
        <v>5.0</v>
      </c>
      <c r="S30" s="17" t="s">
        <v>16391</v>
      </c>
      <c r="T30" s="59" t="str">
        <f t="array" ref="T30">IFERROR(XLOOKUP(A30, '2_Capability_Map'!$C$2:$C$200, '2_Capability_Map'!$M$2:$M$200, "Active"), "Active")</f>
        <v>Active</v>
      </c>
    </row>
    <row r="31" ht="109.5" customHeight="1">
      <c r="A31" s="15" t="s">
        <v>407</v>
      </c>
      <c r="B31" s="15" t="s">
        <v>408</v>
      </c>
      <c r="C31" s="15" t="s">
        <v>304</v>
      </c>
      <c r="D31" s="15" t="s">
        <v>406</v>
      </c>
      <c r="E31" s="60">
        <v>4.0</v>
      </c>
      <c r="F31" s="60">
        <v>19.0</v>
      </c>
      <c r="G31" s="60">
        <v>1.0</v>
      </c>
      <c r="H31" s="60">
        <v>5.0</v>
      </c>
      <c r="I31" s="60">
        <v>1.0</v>
      </c>
      <c r="J31" s="60">
        <v>2.0</v>
      </c>
      <c r="K31" s="15" t="s">
        <v>16392</v>
      </c>
      <c r="L31" s="60">
        <v>2.0</v>
      </c>
      <c r="M31" s="15" t="s">
        <v>16393</v>
      </c>
      <c r="N31" s="15" t="s">
        <v>16359</v>
      </c>
      <c r="O31" s="60">
        <v>0.0</v>
      </c>
      <c r="P31" s="60">
        <v>5.0</v>
      </c>
      <c r="Q31" s="60">
        <v>2.0</v>
      </c>
      <c r="R31" s="60">
        <v>7.0</v>
      </c>
      <c r="S31" s="16" t="s">
        <v>16394</v>
      </c>
      <c r="T31" s="60" t="str">
        <f t="array" ref="T31">IFERROR(XLOOKUP(A31, '2_Capability_Map'!$C$2:$C$200, '2_Capability_Map'!$M$2:$M$200, "Active"), "Active")</f>
        <v>Active</v>
      </c>
    </row>
    <row r="32" ht="109.5" customHeight="1">
      <c r="A32" s="14" t="s">
        <v>415</v>
      </c>
      <c r="B32" s="14" t="s">
        <v>416</v>
      </c>
      <c r="C32" s="14" t="s">
        <v>304</v>
      </c>
      <c r="D32" s="14" t="s">
        <v>406</v>
      </c>
      <c r="E32" s="59">
        <v>4.0</v>
      </c>
      <c r="F32" s="59">
        <v>19.0</v>
      </c>
      <c r="G32" s="59">
        <v>1.0</v>
      </c>
      <c r="H32" s="59">
        <v>5.0</v>
      </c>
      <c r="I32" s="59">
        <v>1.0</v>
      </c>
      <c r="J32" s="59">
        <v>2.0</v>
      </c>
      <c r="K32" s="14" t="s">
        <v>16395</v>
      </c>
      <c r="L32" s="59">
        <v>0.0</v>
      </c>
      <c r="M32" s="14" t="s">
        <v>16359</v>
      </c>
      <c r="N32" s="14" t="s">
        <v>16359</v>
      </c>
      <c r="O32" s="59">
        <v>0.0</v>
      </c>
      <c r="P32" s="59">
        <v>5.0</v>
      </c>
      <c r="Q32" s="59">
        <v>1.0</v>
      </c>
      <c r="R32" s="59">
        <v>6.0</v>
      </c>
      <c r="S32" s="17" t="s">
        <v>16396</v>
      </c>
      <c r="T32" s="59" t="str">
        <f t="array" ref="T32">IFERROR(XLOOKUP(A32, '2_Capability_Map'!$C$2:$C$200, '2_Capability_Map'!$M$2:$M$200, "Active"), "Active")</f>
        <v>Active</v>
      </c>
    </row>
    <row r="33" ht="109.5" customHeight="1">
      <c r="A33" s="15" t="s">
        <v>420</v>
      </c>
      <c r="B33" s="15" t="s">
        <v>421</v>
      </c>
      <c r="C33" s="15" t="s">
        <v>304</v>
      </c>
      <c r="D33" s="15" t="s">
        <v>406</v>
      </c>
      <c r="E33" s="60">
        <v>4.0</v>
      </c>
      <c r="F33" s="60">
        <v>19.0</v>
      </c>
      <c r="G33" s="60">
        <v>1.0</v>
      </c>
      <c r="H33" s="60">
        <v>5.0</v>
      </c>
      <c r="I33" s="60">
        <v>1.0</v>
      </c>
      <c r="J33" s="60">
        <v>2.0</v>
      </c>
      <c r="K33" s="15" t="s">
        <v>16392</v>
      </c>
      <c r="L33" s="60">
        <v>0.0</v>
      </c>
      <c r="M33" s="15" t="s">
        <v>16359</v>
      </c>
      <c r="N33" s="15" t="s">
        <v>16359</v>
      </c>
      <c r="O33" s="60">
        <v>0.0</v>
      </c>
      <c r="P33" s="60">
        <v>5.0</v>
      </c>
      <c r="Q33" s="60">
        <v>1.0</v>
      </c>
      <c r="R33" s="60">
        <v>6.0</v>
      </c>
      <c r="S33" s="16" t="s">
        <v>16397</v>
      </c>
      <c r="T33" s="60" t="str">
        <f t="array" ref="T33">IFERROR(XLOOKUP(A33, '2_Capability_Map'!$C$2:$C$200, '2_Capability_Map'!$M$2:$M$200, "Active"), "Active")</f>
        <v>Active</v>
      </c>
    </row>
    <row r="34" ht="109.5" customHeight="1">
      <c r="A34" s="14" t="s">
        <v>425</v>
      </c>
      <c r="B34" s="14" t="s">
        <v>426</v>
      </c>
      <c r="C34" s="14" t="s">
        <v>304</v>
      </c>
      <c r="D34" s="14" t="s">
        <v>406</v>
      </c>
      <c r="E34" s="59">
        <v>4.0</v>
      </c>
      <c r="F34" s="59">
        <v>19.0</v>
      </c>
      <c r="G34" s="59">
        <v>1.0</v>
      </c>
      <c r="H34" s="59">
        <v>5.0</v>
      </c>
      <c r="I34" s="59">
        <v>1.0</v>
      </c>
      <c r="J34" s="59">
        <v>1.0</v>
      </c>
      <c r="K34" s="14" t="s">
        <v>12754</v>
      </c>
      <c r="L34" s="59">
        <v>0.0</v>
      </c>
      <c r="M34" s="14" t="s">
        <v>16359</v>
      </c>
      <c r="N34" s="14" t="s">
        <v>16359</v>
      </c>
      <c r="O34" s="59">
        <v>0.0</v>
      </c>
      <c r="P34" s="59">
        <v>5.0</v>
      </c>
      <c r="Q34" s="59">
        <v>1.0</v>
      </c>
      <c r="R34" s="59">
        <v>6.0</v>
      </c>
      <c r="S34" s="17" t="s">
        <v>16398</v>
      </c>
      <c r="T34" s="59" t="str">
        <f t="array" ref="T34">IFERROR(XLOOKUP(A34, '2_Capability_Map'!$C$2:$C$200, '2_Capability_Map'!$M$2:$M$200, "Active"), "Active")</f>
        <v>Active</v>
      </c>
    </row>
    <row r="35" ht="109.5" customHeight="1">
      <c r="A35" s="15" t="s">
        <v>431</v>
      </c>
      <c r="B35" s="15" t="s">
        <v>432</v>
      </c>
      <c r="C35" s="15" t="s">
        <v>304</v>
      </c>
      <c r="D35" s="15" t="s">
        <v>430</v>
      </c>
      <c r="E35" s="60">
        <v>5.0</v>
      </c>
      <c r="F35" s="60">
        <v>13.0</v>
      </c>
      <c r="G35" s="60">
        <v>1.0</v>
      </c>
      <c r="H35" s="60">
        <v>4.0</v>
      </c>
      <c r="I35" s="60">
        <v>1.0</v>
      </c>
      <c r="J35" s="60">
        <v>2.0</v>
      </c>
      <c r="K35" s="15" t="s">
        <v>16399</v>
      </c>
      <c r="L35" s="60">
        <v>0.0</v>
      </c>
      <c r="M35" s="15" t="s">
        <v>16359</v>
      </c>
      <c r="N35" s="15" t="s">
        <v>16246</v>
      </c>
      <c r="O35" s="60">
        <v>293.0</v>
      </c>
      <c r="P35" s="60">
        <v>5.0</v>
      </c>
      <c r="Q35" s="60">
        <v>2.0</v>
      </c>
      <c r="R35" s="60">
        <v>7.0</v>
      </c>
      <c r="S35" s="15" t="s">
        <v>16400</v>
      </c>
      <c r="T35" s="60" t="str">
        <f t="array" ref="T35">IFERROR(XLOOKUP(A35, '2_Capability_Map'!$C$2:$C$200, '2_Capability_Map'!$M$2:$M$200, "Active"), "Active")</f>
        <v>Active</v>
      </c>
    </row>
    <row r="36" ht="109.5" customHeight="1">
      <c r="A36" s="14" t="s">
        <v>439</v>
      </c>
      <c r="B36" s="14" t="s">
        <v>440</v>
      </c>
      <c r="C36" s="14" t="s">
        <v>304</v>
      </c>
      <c r="D36" s="14" t="s">
        <v>430</v>
      </c>
      <c r="E36" s="59">
        <v>7.0</v>
      </c>
      <c r="F36" s="59">
        <v>13.0</v>
      </c>
      <c r="G36" s="59">
        <v>1.0</v>
      </c>
      <c r="H36" s="59">
        <v>4.0</v>
      </c>
      <c r="I36" s="59">
        <v>1.0</v>
      </c>
      <c r="J36" s="59">
        <v>3.0</v>
      </c>
      <c r="K36" s="14" t="s">
        <v>16401</v>
      </c>
      <c r="L36" s="59">
        <v>0.0</v>
      </c>
      <c r="M36" s="14" t="s">
        <v>16359</v>
      </c>
      <c r="N36" s="14" t="s">
        <v>16359</v>
      </c>
      <c r="O36" s="59">
        <v>0.0</v>
      </c>
      <c r="P36" s="59">
        <v>5.0</v>
      </c>
      <c r="Q36" s="59">
        <v>1.0</v>
      </c>
      <c r="R36" s="59">
        <v>6.0</v>
      </c>
      <c r="S36" s="17" t="s">
        <v>16402</v>
      </c>
      <c r="T36" s="59" t="str">
        <f t="array" ref="T36">IFERROR(XLOOKUP(A36, '2_Capability_Map'!$C$2:$C$200, '2_Capability_Map'!$M$2:$M$200, "Active"), "Active")</f>
        <v>Active</v>
      </c>
    </row>
    <row r="37" ht="109.5" customHeight="1">
      <c r="A37" s="15" t="s">
        <v>444</v>
      </c>
      <c r="B37" s="15" t="s">
        <v>445</v>
      </c>
      <c r="C37" s="15" t="s">
        <v>304</v>
      </c>
      <c r="D37" s="15" t="s">
        <v>430</v>
      </c>
      <c r="E37" s="60">
        <v>5.0</v>
      </c>
      <c r="F37" s="60">
        <v>13.0</v>
      </c>
      <c r="G37" s="60">
        <v>1.0</v>
      </c>
      <c r="H37" s="60">
        <v>4.0</v>
      </c>
      <c r="I37" s="60">
        <v>1.0</v>
      </c>
      <c r="J37" s="60">
        <v>1.0</v>
      </c>
      <c r="K37" s="15" t="s">
        <v>12739</v>
      </c>
      <c r="L37" s="60">
        <v>0.0</v>
      </c>
      <c r="M37" s="15" t="s">
        <v>16359</v>
      </c>
      <c r="N37" s="15" t="s">
        <v>16359</v>
      </c>
      <c r="O37" s="60">
        <v>0.0</v>
      </c>
      <c r="P37" s="60">
        <v>5.0</v>
      </c>
      <c r="Q37" s="60">
        <v>1.0</v>
      </c>
      <c r="R37" s="60">
        <v>6.0</v>
      </c>
      <c r="S37" s="16" t="s">
        <v>16403</v>
      </c>
      <c r="T37" s="60" t="str">
        <f t="array" ref="T37">IFERROR(XLOOKUP(A37, '2_Capability_Map'!$C$2:$C$200, '2_Capability_Map'!$M$2:$M$200, "Active"), "Active")</f>
        <v>Active</v>
      </c>
    </row>
    <row r="38" ht="109.5" customHeight="1">
      <c r="A38" s="14" t="s">
        <v>450</v>
      </c>
      <c r="B38" s="14" t="s">
        <v>451</v>
      </c>
      <c r="C38" s="14" t="s">
        <v>304</v>
      </c>
      <c r="D38" s="14" t="s">
        <v>430</v>
      </c>
      <c r="E38" s="59">
        <v>11.0</v>
      </c>
      <c r="F38" s="59">
        <v>13.0</v>
      </c>
      <c r="G38" s="59">
        <v>1.0</v>
      </c>
      <c r="H38" s="59">
        <v>4.0</v>
      </c>
      <c r="I38" s="59">
        <v>1.0</v>
      </c>
      <c r="J38" s="59">
        <v>2.0</v>
      </c>
      <c r="K38" s="14" t="s">
        <v>16404</v>
      </c>
      <c r="L38" s="59">
        <v>0.0</v>
      </c>
      <c r="M38" s="14" t="s">
        <v>16359</v>
      </c>
      <c r="N38" s="14" t="s">
        <v>16359</v>
      </c>
      <c r="O38" s="59">
        <v>0.0</v>
      </c>
      <c r="P38" s="59">
        <v>5.0</v>
      </c>
      <c r="Q38" s="59">
        <v>1.0</v>
      </c>
      <c r="R38" s="59">
        <v>6.0</v>
      </c>
      <c r="S38" s="17" t="s">
        <v>16405</v>
      </c>
      <c r="T38" s="59" t="str">
        <f t="array" ref="T38">IFERROR(XLOOKUP(A38, '2_Capability_Map'!$C$2:$C$200, '2_Capability_Map'!$M$2:$M$200, "Active"), "Active")</f>
        <v>Active</v>
      </c>
    </row>
    <row r="39" ht="109.5" customHeight="1">
      <c r="A39" s="15" t="s">
        <v>455</v>
      </c>
      <c r="B39" s="15" t="s">
        <v>456</v>
      </c>
      <c r="C39" s="15" t="s">
        <v>304</v>
      </c>
      <c r="D39" s="15" t="s">
        <v>430</v>
      </c>
      <c r="E39" s="60">
        <v>11.0</v>
      </c>
      <c r="F39" s="60">
        <v>13.0</v>
      </c>
      <c r="G39" s="60">
        <v>1.0</v>
      </c>
      <c r="H39" s="60">
        <v>4.0</v>
      </c>
      <c r="I39" s="60">
        <v>1.0</v>
      </c>
      <c r="J39" s="60">
        <v>1.0</v>
      </c>
      <c r="K39" s="15" t="s">
        <v>12739</v>
      </c>
      <c r="L39" s="60">
        <v>0.0</v>
      </c>
      <c r="M39" s="15" t="s">
        <v>16359</v>
      </c>
      <c r="N39" s="15" t="s">
        <v>16359</v>
      </c>
      <c r="O39" s="60">
        <v>0.0</v>
      </c>
      <c r="P39" s="60">
        <v>5.0</v>
      </c>
      <c r="Q39" s="60">
        <v>1.0</v>
      </c>
      <c r="R39" s="60">
        <v>6.0</v>
      </c>
      <c r="S39" s="16" t="s">
        <v>16406</v>
      </c>
      <c r="T39" s="60" t="str">
        <f t="array" ref="T39">IFERROR(XLOOKUP(A39, '2_Capability_Map'!$C$2:$C$200, '2_Capability_Map'!$M$2:$M$200, "Active"), "Active")</f>
        <v>Active</v>
      </c>
    </row>
    <row r="40" ht="109.5" customHeight="1">
      <c r="A40" s="14" t="s">
        <v>1461</v>
      </c>
      <c r="B40" s="14" t="s">
        <v>1462</v>
      </c>
      <c r="C40" s="14" t="s">
        <v>304</v>
      </c>
      <c r="D40" s="14" t="s">
        <v>430</v>
      </c>
      <c r="E40" s="59">
        <v>5.0</v>
      </c>
      <c r="F40" s="59">
        <v>3.0</v>
      </c>
      <c r="G40" s="59">
        <v>1.0</v>
      </c>
      <c r="H40" s="59">
        <v>2.0</v>
      </c>
      <c r="I40" s="59">
        <v>1.0</v>
      </c>
      <c r="J40" s="59">
        <v>0.0</v>
      </c>
      <c r="K40" s="14" t="s">
        <v>16359</v>
      </c>
      <c r="L40" s="59">
        <v>0.0</v>
      </c>
      <c r="M40" s="14" t="s">
        <v>16359</v>
      </c>
      <c r="N40" s="14" t="s">
        <v>16359</v>
      </c>
      <c r="O40" s="59">
        <v>0.0</v>
      </c>
      <c r="P40" s="59">
        <v>5.0</v>
      </c>
      <c r="Q40" s="59">
        <v>0.0</v>
      </c>
      <c r="R40" s="59">
        <v>5.0</v>
      </c>
      <c r="S40" s="17" t="s">
        <v>16407</v>
      </c>
      <c r="T40" s="59" t="str">
        <f t="array" ref="T40">IFERROR(XLOOKUP(A40, '2_Capability_Map'!$C$2:$C$200, '2_Capability_Map'!$M$2:$M$200, "Active"), "Active")</f>
        <v>Active</v>
      </c>
    </row>
    <row r="41" ht="109.5" customHeight="1">
      <c r="A41" s="15" t="s">
        <v>1466</v>
      </c>
      <c r="B41" s="15" t="s">
        <v>1467</v>
      </c>
      <c r="C41" s="15" t="s">
        <v>304</v>
      </c>
      <c r="D41" s="15" t="s">
        <v>430</v>
      </c>
      <c r="E41" s="60">
        <v>5.0</v>
      </c>
      <c r="F41" s="60">
        <v>3.0</v>
      </c>
      <c r="G41" s="60">
        <v>1.0</v>
      </c>
      <c r="H41" s="60">
        <v>2.0</v>
      </c>
      <c r="I41" s="60">
        <v>1.0</v>
      </c>
      <c r="J41" s="60">
        <v>0.0</v>
      </c>
      <c r="K41" s="15" t="s">
        <v>16359</v>
      </c>
      <c r="L41" s="60">
        <v>0.0</v>
      </c>
      <c r="M41" s="15" t="s">
        <v>16359</v>
      </c>
      <c r="N41" s="15" t="s">
        <v>16359</v>
      </c>
      <c r="O41" s="60">
        <v>0.0</v>
      </c>
      <c r="P41" s="60">
        <v>5.0</v>
      </c>
      <c r="Q41" s="60">
        <v>0.0</v>
      </c>
      <c r="R41" s="60">
        <v>5.0</v>
      </c>
      <c r="S41" s="16" t="s">
        <v>16408</v>
      </c>
      <c r="T41" s="60" t="str">
        <f t="array" ref="T41">IFERROR(XLOOKUP(A41, '2_Capability_Map'!$C$2:$C$200, '2_Capability_Map'!$M$2:$M$200, "Active"), "Active")</f>
        <v>Active</v>
      </c>
    </row>
    <row r="42" ht="109.5" customHeight="1">
      <c r="A42" s="14" t="s">
        <v>1471</v>
      </c>
      <c r="B42" s="14" t="s">
        <v>1472</v>
      </c>
      <c r="C42" s="14" t="s">
        <v>304</v>
      </c>
      <c r="D42" s="14" t="s">
        <v>430</v>
      </c>
      <c r="E42" s="59">
        <v>5.0</v>
      </c>
      <c r="F42" s="59">
        <v>3.0</v>
      </c>
      <c r="G42" s="59">
        <v>1.0</v>
      </c>
      <c r="H42" s="59">
        <v>2.0</v>
      </c>
      <c r="I42" s="59">
        <v>1.0</v>
      </c>
      <c r="J42" s="59">
        <v>0.0</v>
      </c>
      <c r="K42" s="14" t="s">
        <v>16359</v>
      </c>
      <c r="L42" s="59">
        <v>0.0</v>
      </c>
      <c r="M42" s="14" t="s">
        <v>16359</v>
      </c>
      <c r="N42" s="14" t="s">
        <v>16359</v>
      </c>
      <c r="O42" s="59">
        <v>0.0</v>
      </c>
      <c r="P42" s="59">
        <v>5.0</v>
      </c>
      <c r="Q42" s="59">
        <v>0.0</v>
      </c>
      <c r="R42" s="59">
        <v>5.0</v>
      </c>
      <c r="S42" s="17" t="s">
        <v>16409</v>
      </c>
      <c r="T42" s="59" t="str">
        <f t="array" ref="T42">IFERROR(XLOOKUP(A42, '2_Capability_Map'!$C$2:$C$200, '2_Capability_Map'!$M$2:$M$200, "Active"), "Active")</f>
        <v>Active</v>
      </c>
    </row>
    <row r="43" ht="109.5" customHeight="1">
      <c r="A43" s="15" t="s">
        <v>461</v>
      </c>
      <c r="B43" s="15" t="s">
        <v>462</v>
      </c>
      <c r="C43" s="15" t="s">
        <v>304</v>
      </c>
      <c r="D43" s="15" t="s">
        <v>460</v>
      </c>
      <c r="E43" s="60">
        <v>25.0</v>
      </c>
      <c r="F43" s="60">
        <v>10.0</v>
      </c>
      <c r="G43" s="60">
        <v>1.0</v>
      </c>
      <c r="H43" s="60">
        <v>3.0</v>
      </c>
      <c r="I43" s="60">
        <v>1.0</v>
      </c>
      <c r="J43" s="60">
        <v>0.0</v>
      </c>
      <c r="K43" s="15" t="s">
        <v>16359</v>
      </c>
      <c r="L43" s="60">
        <v>2.0</v>
      </c>
      <c r="M43" s="15" t="s">
        <v>16410</v>
      </c>
      <c r="N43" s="15" t="s">
        <v>16237</v>
      </c>
      <c r="O43" s="60">
        <v>47.0</v>
      </c>
      <c r="P43" s="60">
        <v>5.0</v>
      </c>
      <c r="Q43" s="60">
        <v>2.0</v>
      </c>
      <c r="R43" s="60">
        <v>7.0</v>
      </c>
      <c r="S43" s="15" t="s">
        <v>16411</v>
      </c>
      <c r="T43" s="60" t="str">
        <f t="array" ref="T43">IFERROR(XLOOKUP(A43, '2_Capability_Map'!$C$2:$C$200, '2_Capability_Map'!$M$2:$M$200, "Active"), "Active")</f>
        <v>Active</v>
      </c>
    </row>
    <row r="44" ht="109.5" customHeight="1">
      <c r="A44" s="14" t="s">
        <v>469</v>
      </c>
      <c r="B44" s="14" t="s">
        <v>470</v>
      </c>
      <c r="C44" s="14" t="s">
        <v>304</v>
      </c>
      <c r="D44" s="14" t="s">
        <v>460</v>
      </c>
      <c r="E44" s="59">
        <v>4.0</v>
      </c>
      <c r="F44" s="59">
        <v>10.0</v>
      </c>
      <c r="G44" s="59">
        <v>1.0</v>
      </c>
      <c r="H44" s="59">
        <v>3.0</v>
      </c>
      <c r="I44" s="59">
        <v>1.0</v>
      </c>
      <c r="J44" s="59">
        <v>0.0</v>
      </c>
      <c r="K44" s="14" t="s">
        <v>16359</v>
      </c>
      <c r="L44" s="59">
        <v>1.0</v>
      </c>
      <c r="M44" s="14" t="s">
        <v>13036</v>
      </c>
      <c r="N44" s="14" t="s">
        <v>16237</v>
      </c>
      <c r="O44" s="59">
        <v>47.0</v>
      </c>
      <c r="P44" s="59">
        <v>5.0</v>
      </c>
      <c r="Q44" s="59">
        <v>2.0</v>
      </c>
      <c r="R44" s="59">
        <v>7.0</v>
      </c>
      <c r="S44" s="14" t="s">
        <v>16412</v>
      </c>
      <c r="T44" s="59" t="str">
        <f t="array" ref="T44">IFERROR(XLOOKUP(A44, '2_Capability_Map'!$C$2:$C$200, '2_Capability_Map'!$M$2:$M$200, "Active"), "Active")</f>
        <v>Active</v>
      </c>
    </row>
    <row r="45" ht="109.5" customHeight="1">
      <c r="A45" s="15" t="s">
        <v>474</v>
      </c>
      <c r="B45" s="15" t="s">
        <v>475</v>
      </c>
      <c r="C45" s="15" t="s">
        <v>304</v>
      </c>
      <c r="D45" s="15" t="s">
        <v>460</v>
      </c>
      <c r="E45" s="60">
        <v>4.0</v>
      </c>
      <c r="F45" s="60">
        <v>10.0</v>
      </c>
      <c r="G45" s="60">
        <v>1.0</v>
      </c>
      <c r="H45" s="60">
        <v>3.0</v>
      </c>
      <c r="I45" s="60">
        <v>1.0</v>
      </c>
      <c r="J45" s="60">
        <v>4.0</v>
      </c>
      <c r="K45" s="15" t="s">
        <v>16413</v>
      </c>
      <c r="L45" s="60">
        <v>3.0</v>
      </c>
      <c r="M45" s="15" t="s">
        <v>16414</v>
      </c>
      <c r="N45" s="15" t="s">
        <v>16359</v>
      </c>
      <c r="O45" s="60">
        <v>0.0</v>
      </c>
      <c r="P45" s="60">
        <v>5.0</v>
      </c>
      <c r="Q45" s="60">
        <v>2.0</v>
      </c>
      <c r="R45" s="60">
        <v>7.0</v>
      </c>
      <c r="S45" s="16" t="s">
        <v>16415</v>
      </c>
      <c r="T45" s="60" t="str">
        <f t="array" ref="T45">IFERROR(XLOOKUP(A45, '2_Capability_Map'!$C$2:$C$200, '2_Capability_Map'!$M$2:$M$200, "Active"), "Active")</f>
        <v>Active</v>
      </c>
    </row>
    <row r="46" ht="109.5" customHeight="1">
      <c r="A46" s="14" t="s">
        <v>479</v>
      </c>
      <c r="B46" s="14" t="s">
        <v>480</v>
      </c>
      <c r="C46" s="14" t="s">
        <v>304</v>
      </c>
      <c r="D46" s="14" t="s">
        <v>460</v>
      </c>
      <c r="E46" s="59">
        <v>4.0</v>
      </c>
      <c r="F46" s="59">
        <v>10.0</v>
      </c>
      <c r="G46" s="59">
        <v>1.0</v>
      </c>
      <c r="H46" s="59">
        <v>3.0</v>
      </c>
      <c r="I46" s="59">
        <v>1.0</v>
      </c>
      <c r="J46" s="59">
        <v>1.0</v>
      </c>
      <c r="K46" s="14" t="s">
        <v>12790</v>
      </c>
      <c r="L46" s="59">
        <v>1.0</v>
      </c>
      <c r="M46" s="14" t="s">
        <v>13026</v>
      </c>
      <c r="N46" s="14" t="s">
        <v>16359</v>
      </c>
      <c r="O46" s="59">
        <v>0.0</v>
      </c>
      <c r="P46" s="59">
        <v>5.0</v>
      </c>
      <c r="Q46" s="59">
        <v>2.0</v>
      </c>
      <c r="R46" s="59">
        <v>7.0</v>
      </c>
      <c r="S46" s="17" t="s">
        <v>16416</v>
      </c>
      <c r="T46" s="59" t="str">
        <f t="array" ref="T46">IFERROR(XLOOKUP(A46, '2_Capability_Map'!$C$2:$C$200, '2_Capability_Map'!$M$2:$M$200, "Active"), "Active")</f>
        <v>Active</v>
      </c>
    </row>
    <row r="47" ht="109.5" customHeight="1">
      <c r="A47" s="15" t="s">
        <v>484</v>
      </c>
      <c r="B47" s="15" t="s">
        <v>485</v>
      </c>
      <c r="C47" s="15" t="s">
        <v>304</v>
      </c>
      <c r="D47" s="15" t="s">
        <v>460</v>
      </c>
      <c r="E47" s="60">
        <v>4.0</v>
      </c>
      <c r="F47" s="60">
        <v>10.0</v>
      </c>
      <c r="G47" s="60">
        <v>1.0</v>
      </c>
      <c r="H47" s="60">
        <v>3.0</v>
      </c>
      <c r="I47" s="60">
        <v>1.0</v>
      </c>
      <c r="J47" s="60">
        <v>0.0</v>
      </c>
      <c r="K47" s="15" t="s">
        <v>16359</v>
      </c>
      <c r="L47" s="60">
        <v>1.0</v>
      </c>
      <c r="M47" s="15" t="s">
        <v>13029</v>
      </c>
      <c r="N47" s="15" t="s">
        <v>16237</v>
      </c>
      <c r="O47" s="60">
        <v>47.0</v>
      </c>
      <c r="P47" s="60">
        <v>5.0</v>
      </c>
      <c r="Q47" s="60">
        <v>2.0</v>
      </c>
      <c r="R47" s="60">
        <v>7.0</v>
      </c>
      <c r="S47" s="15" t="s">
        <v>16417</v>
      </c>
      <c r="T47" s="60" t="str">
        <f t="array" ref="T47">IFERROR(XLOOKUP(A47, '2_Capability_Map'!$C$2:$C$200, '2_Capability_Map'!$M$2:$M$200, "Active"), "Active")</f>
        <v>Active</v>
      </c>
    </row>
    <row r="48" ht="109.5" customHeight="1">
      <c r="A48" s="14" t="s">
        <v>1446</v>
      </c>
      <c r="B48" s="14" t="s">
        <v>1447</v>
      </c>
      <c r="C48" s="14" t="s">
        <v>304</v>
      </c>
      <c r="D48" s="14" t="s">
        <v>460</v>
      </c>
      <c r="E48" s="59">
        <v>4.0</v>
      </c>
      <c r="F48" s="59">
        <v>10.0</v>
      </c>
      <c r="G48" s="59">
        <v>1.0</v>
      </c>
      <c r="H48" s="59">
        <v>3.0</v>
      </c>
      <c r="I48" s="59">
        <v>1.0</v>
      </c>
      <c r="J48" s="59">
        <v>0.0</v>
      </c>
      <c r="K48" s="14" t="s">
        <v>16359</v>
      </c>
      <c r="L48" s="59">
        <v>0.0</v>
      </c>
      <c r="M48" s="14" t="s">
        <v>16359</v>
      </c>
      <c r="N48" s="14" t="s">
        <v>16359</v>
      </c>
      <c r="O48" s="59">
        <v>0.0</v>
      </c>
      <c r="P48" s="59">
        <v>5.0</v>
      </c>
      <c r="Q48" s="59">
        <v>0.0</v>
      </c>
      <c r="R48" s="59">
        <v>5.0</v>
      </c>
      <c r="S48" s="17" t="s">
        <v>16418</v>
      </c>
      <c r="T48" s="59" t="str">
        <f t="array" ref="T48">IFERROR(XLOOKUP(A48, '2_Capability_Map'!$C$2:$C$200, '2_Capability_Map'!$M$2:$M$200, "Active"), "Active")</f>
        <v>Active</v>
      </c>
    </row>
    <row r="49" ht="109.5" customHeight="1">
      <c r="A49" s="15" t="s">
        <v>490</v>
      </c>
      <c r="B49" s="15" t="s">
        <v>491</v>
      </c>
      <c r="C49" s="15" t="s">
        <v>304</v>
      </c>
      <c r="D49" s="15" t="s">
        <v>489</v>
      </c>
      <c r="E49" s="60">
        <v>4.0</v>
      </c>
      <c r="F49" s="60">
        <v>11.0</v>
      </c>
      <c r="G49" s="60">
        <v>1.0</v>
      </c>
      <c r="H49" s="60">
        <v>3.0</v>
      </c>
      <c r="I49" s="60">
        <v>1.0</v>
      </c>
      <c r="J49" s="60">
        <v>0.0</v>
      </c>
      <c r="K49" s="15" t="s">
        <v>16359</v>
      </c>
      <c r="L49" s="60">
        <v>0.0</v>
      </c>
      <c r="M49" s="15" t="s">
        <v>16359</v>
      </c>
      <c r="N49" s="15" t="s">
        <v>16359</v>
      </c>
      <c r="O49" s="60">
        <v>0.0</v>
      </c>
      <c r="P49" s="60">
        <v>5.0</v>
      </c>
      <c r="Q49" s="60">
        <v>0.0</v>
      </c>
      <c r="R49" s="60">
        <v>5.0</v>
      </c>
      <c r="S49" s="16" t="s">
        <v>16419</v>
      </c>
      <c r="T49" s="60" t="str">
        <f t="array" ref="T49">IFERROR(XLOOKUP(A49, '2_Capability_Map'!$C$2:$C$200, '2_Capability_Map'!$M$2:$M$200, "Active"), "Active")</f>
        <v>Active</v>
      </c>
    </row>
    <row r="50" ht="109.5" customHeight="1">
      <c r="A50" s="14" t="s">
        <v>498</v>
      </c>
      <c r="B50" s="14" t="s">
        <v>499</v>
      </c>
      <c r="C50" s="14" t="s">
        <v>304</v>
      </c>
      <c r="D50" s="14" t="s">
        <v>489</v>
      </c>
      <c r="E50" s="59">
        <v>4.0</v>
      </c>
      <c r="F50" s="59">
        <v>11.0</v>
      </c>
      <c r="G50" s="59">
        <v>1.0</v>
      </c>
      <c r="H50" s="59">
        <v>3.0</v>
      </c>
      <c r="I50" s="59">
        <v>1.0</v>
      </c>
      <c r="J50" s="59">
        <v>0.0</v>
      </c>
      <c r="K50" s="14" t="s">
        <v>16359</v>
      </c>
      <c r="L50" s="59">
        <v>0.0</v>
      </c>
      <c r="M50" s="14" t="s">
        <v>16359</v>
      </c>
      <c r="N50" s="14" t="s">
        <v>16359</v>
      </c>
      <c r="O50" s="59">
        <v>0.0</v>
      </c>
      <c r="P50" s="59">
        <v>5.0</v>
      </c>
      <c r="Q50" s="59">
        <v>0.0</v>
      </c>
      <c r="R50" s="59">
        <v>5.0</v>
      </c>
      <c r="S50" s="17" t="s">
        <v>16420</v>
      </c>
      <c r="T50" s="59" t="str">
        <f t="array" ref="T50">IFERROR(XLOOKUP(A50, '2_Capability_Map'!$C$2:$C$200, '2_Capability_Map'!$M$2:$M$200, "Active"), "Active")</f>
        <v>Active</v>
      </c>
    </row>
    <row r="51" ht="109.5" customHeight="1">
      <c r="A51" s="15" t="s">
        <v>503</v>
      </c>
      <c r="B51" s="15" t="s">
        <v>504</v>
      </c>
      <c r="C51" s="15" t="s">
        <v>304</v>
      </c>
      <c r="D51" s="15" t="s">
        <v>489</v>
      </c>
      <c r="E51" s="60">
        <v>4.0</v>
      </c>
      <c r="F51" s="60">
        <v>11.0</v>
      </c>
      <c r="G51" s="60">
        <v>1.0</v>
      </c>
      <c r="H51" s="60">
        <v>3.0</v>
      </c>
      <c r="I51" s="60">
        <v>1.0</v>
      </c>
      <c r="J51" s="60">
        <v>0.0</v>
      </c>
      <c r="K51" s="15" t="s">
        <v>16359</v>
      </c>
      <c r="L51" s="60">
        <v>0.0</v>
      </c>
      <c r="M51" s="15" t="s">
        <v>16359</v>
      </c>
      <c r="N51" s="15" t="s">
        <v>16359</v>
      </c>
      <c r="O51" s="60">
        <v>0.0</v>
      </c>
      <c r="P51" s="60">
        <v>5.0</v>
      </c>
      <c r="Q51" s="60">
        <v>0.0</v>
      </c>
      <c r="R51" s="60">
        <v>5.0</v>
      </c>
      <c r="S51" s="16" t="s">
        <v>16421</v>
      </c>
      <c r="T51" s="60" t="str">
        <f t="array" ref="T51">IFERROR(XLOOKUP(A51, '2_Capability_Map'!$C$2:$C$200, '2_Capability_Map'!$M$2:$M$200, "Active"), "Active")</f>
        <v>Active</v>
      </c>
    </row>
    <row r="52" ht="109.5" customHeight="1">
      <c r="A52" s="14" t="s">
        <v>508</v>
      </c>
      <c r="B52" s="14" t="s">
        <v>509</v>
      </c>
      <c r="C52" s="14" t="s">
        <v>304</v>
      </c>
      <c r="D52" s="14" t="s">
        <v>489</v>
      </c>
      <c r="E52" s="59">
        <v>3.0</v>
      </c>
      <c r="F52" s="59">
        <v>11.0</v>
      </c>
      <c r="G52" s="59">
        <v>1.0</v>
      </c>
      <c r="H52" s="59">
        <v>3.0</v>
      </c>
      <c r="I52" s="59">
        <v>1.0</v>
      </c>
      <c r="J52" s="59">
        <v>0.0</v>
      </c>
      <c r="K52" s="14" t="s">
        <v>16359</v>
      </c>
      <c r="L52" s="59">
        <v>0.0</v>
      </c>
      <c r="M52" s="14" t="s">
        <v>16359</v>
      </c>
      <c r="N52" s="14" t="s">
        <v>16359</v>
      </c>
      <c r="O52" s="59">
        <v>0.0</v>
      </c>
      <c r="P52" s="59">
        <v>5.0</v>
      </c>
      <c r="Q52" s="59">
        <v>0.0</v>
      </c>
      <c r="R52" s="59">
        <v>5.0</v>
      </c>
      <c r="S52" s="17" t="s">
        <v>16422</v>
      </c>
      <c r="T52" s="59" t="str">
        <f t="array" ref="T52">IFERROR(XLOOKUP(A52, '2_Capability_Map'!$C$2:$C$200, '2_Capability_Map'!$M$2:$M$200, "Active"), "Active")</f>
        <v>Active</v>
      </c>
    </row>
    <row r="53" ht="109.5" customHeight="1">
      <c r="A53" s="15" t="s">
        <v>514</v>
      </c>
      <c r="B53" s="15" t="s">
        <v>515</v>
      </c>
      <c r="C53" s="15" t="s">
        <v>304</v>
      </c>
      <c r="D53" s="15" t="s">
        <v>513</v>
      </c>
      <c r="E53" s="60">
        <v>4.0</v>
      </c>
      <c r="F53" s="60">
        <v>7.0</v>
      </c>
      <c r="G53" s="60">
        <v>1.0</v>
      </c>
      <c r="H53" s="60">
        <v>2.0</v>
      </c>
      <c r="I53" s="60">
        <v>1.0</v>
      </c>
      <c r="J53" s="60">
        <v>1.0</v>
      </c>
      <c r="K53" s="15" t="s">
        <v>12881</v>
      </c>
      <c r="L53" s="60">
        <v>0.0</v>
      </c>
      <c r="M53" s="15" t="s">
        <v>16359</v>
      </c>
      <c r="N53" s="15" t="s">
        <v>16359</v>
      </c>
      <c r="O53" s="60">
        <v>0.0</v>
      </c>
      <c r="P53" s="60">
        <v>5.0</v>
      </c>
      <c r="Q53" s="60">
        <v>1.0</v>
      </c>
      <c r="R53" s="60">
        <v>6.0</v>
      </c>
      <c r="S53" s="16" t="s">
        <v>16423</v>
      </c>
      <c r="T53" s="60" t="str">
        <f t="array" ref="T53">IFERROR(XLOOKUP(A53, '2_Capability_Map'!$C$2:$C$200, '2_Capability_Map'!$M$2:$M$200, "Active"), "Active")</f>
        <v>Active</v>
      </c>
    </row>
    <row r="54" ht="109.5" customHeight="1">
      <c r="A54" s="14" t="s">
        <v>522</v>
      </c>
      <c r="B54" s="14" t="s">
        <v>523</v>
      </c>
      <c r="C54" s="14" t="s">
        <v>304</v>
      </c>
      <c r="D54" s="14" t="s">
        <v>513</v>
      </c>
      <c r="E54" s="59">
        <v>7.0</v>
      </c>
      <c r="F54" s="59">
        <v>7.0</v>
      </c>
      <c r="G54" s="59">
        <v>1.0</v>
      </c>
      <c r="H54" s="59">
        <v>2.0</v>
      </c>
      <c r="I54" s="59">
        <v>1.0</v>
      </c>
      <c r="J54" s="59">
        <v>1.0</v>
      </c>
      <c r="K54" s="14" t="s">
        <v>12881</v>
      </c>
      <c r="L54" s="59">
        <v>0.0</v>
      </c>
      <c r="M54" s="14" t="s">
        <v>16359</v>
      </c>
      <c r="N54" s="14" t="s">
        <v>16359</v>
      </c>
      <c r="O54" s="59">
        <v>0.0</v>
      </c>
      <c r="P54" s="59">
        <v>5.0</v>
      </c>
      <c r="Q54" s="59">
        <v>1.0</v>
      </c>
      <c r="R54" s="59">
        <v>6.0</v>
      </c>
      <c r="S54" s="17" t="s">
        <v>16424</v>
      </c>
      <c r="T54" s="59" t="str">
        <f t="array" ref="T54">IFERROR(XLOOKUP(A54, '2_Capability_Map'!$C$2:$C$200, '2_Capability_Map'!$M$2:$M$200, "Active"), "Active")</f>
        <v>Active</v>
      </c>
    </row>
    <row r="55" ht="109.5" customHeight="1">
      <c r="A55" s="15" t="s">
        <v>527</v>
      </c>
      <c r="B55" s="15" t="s">
        <v>528</v>
      </c>
      <c r="C55" s="15" t="s">
        <v>304</v>
      </c>
      <c r="D55" s="15" t="s">
        <v>513</v>
      </c>
      <c r="E55" s="60">
        <v>4.0</v>
      </c>
      <c r="F55" s="60">
        <v>7.0</v>
      </c>
      <c r="G55" s="60">
        <v>1.0</v>
      </c>
      <c r="H55" s="60">
        <v>2.0</v>
      </c>
      <c r="I55" s="60">
        <v>1.0</v>
      </c>
      <c r="J55" s="60">
        <v>1.0</v>
      </c>
      <c r="K55" s="15" t="s">
        <v>12881</v>
      </c>
      <c r="L55" s="60">
        <v>0.0</v>
      </c>
      <c r="M55" s="15" t="s">
        <v>16359</v>
      </c>
      <c r="N55" s="15" t="s">
        <v>16359</v>
      </c>
      <c r="O55" s="60">
        <v>0.0</v>
      </c>
      <c r="P55" s="60">
        <v>5.0</v>
      </c>
      <c r="Q55" s="60">
        <v>1.0</v>
      </c>
      <c r="R55" s="60">
        <v>6.0</v>
      </c>
      <c r="S55" s="16" t="s">
        <v>16425</v>
      </c>
      <c r="T55" s="60" t="str">
        <f t="array" ref="T55">IFERROR(XLOOKUP(A55, '2_Capability_Map'!$C$2:$C$200, '2_Capability_Map'!$M$2:$M$200, "Active"), "Active")</f>
        <v>Active</v>
      </c>
    </row>
    <row r="56" ht="109.5" customHeight="1">
      <c r="A56" s="14" t="s">
        <v>532</v>
      </c>
      <c r="B56" s="14" t="s">
        <v>533</v>
      </c>
      <c r="C56" s="14" t="s">
        <v>304</v>
      </c>
      <c r="D56" s="14" t="s">
        <v>513</v>
      </c>
      <c r="E56" s="59">
        <v>4.0</v>
      </c>
      <c r="F56" s="59">
        <v>7.0</v>
      </c>
      <c r="G56" s="59">
        <v>1.0</v>
      </c>
      <c r="H56" s="59">
        <v>2.0</v>
      </c>
      <c r="I56" s="59">
        <v>1.0</v>
      </c>
      <c r="J56" s="59">
        <v>1.0</v>
      </c>
      <c r="K56" s="14" t="s">
        <v>12881</v>
      </c>
      <c r="L56" s="59">
        <v>0.0</v>
      </c>
      <c r="M56" s="14" t="s">
        <v>16359</v>
      </c>
      <c r="N56" s="14" t="s">
        <v>16359</v>
      </c>
      <c r="O56" s="59">
        <v>0.0</v>
      </c>
      <c r="P56" s="59">
        <v>5.0</v>
      </c>
      <c r="Q56" s="59">
        <v>1.0</v>
      </c>
      <c r="R56" s="59">
        <v>6.0</v>
      </c>
      <c r="S56" s="17" t="s">
        <v>16426</v>
      </c>
      <c r="T56" s="59" t="str">
        <f t="array" ref="T56">IFERROR(XLOOKUP(A56, '2_Capability_Map'!$C$2:$C$200, '2_Capability_Map'!$M$2:$M$200, "Active"), "Active")</f>
        <v>Active</v>
      </c>
    </row>
    <row r="57" ht="109.5" customHeight="1">
      <c r="A57" s="15" t="s">
        <v>539</v>
      </c>
      <c r="B57" s="15" t="s">
        <v>540</v>
      </c>
      <c r="C57" s="15" t="s">
        <v>537</v>
      </c>
      <c r="D57" s="15" t="s">
        <v>538</v>
      </c>
      <c r="E57" s="60">
        <v>5.0</v>
      </c>
      <c r="F57" s="60">
        <v>4.0</v>
      </c>
      <c r="G57" s="60">
        <v>1.0</v>
      </c>
      <c r="H57" s="60">
        <v>3.0</v>
      </c>
      <c r="I57" s="60">
        <v>1.0</v>
      </c>
      <c r="J57" s="60">
        <v>0.0</v>
      </c>
      <c r="K57" s="15" t="s">
        <v>16359</v>
      </c>
      <c r="L57" s="60">
        <v>0.0</v>
      </c>
      <c r="M57" s="15" t="s">
        <v>16359</v>
      </c>
      <c r="N57" s="15" t="s">
        <v>16227</v>
      </c>
      <c r="O57" s="60">
        <v>474.0</v>
      </c>
      <c r="P57" s="60">
        <v>5.0</v>
      </c>
      <c r="Q57" s="60">
        <v>1.0</v>
      </c>
      <c r="R57" s="60">
        <v>6.0</v>
      </c>
      <c r="S57" s="16" t="s">
        <v>16427</v>
      </c>
      <c r="T57" s="60" t="str">
        <f t="array" ref="T57">IFERROR(XLOOKUP(A57, '2_Capability_Map'!$C$2:$C$200, '2_Capability_Map'!$M$2:$M$200, "Active"), "Active")</f>
        <v>Active</v>
      </c>
    </row>
    <row r="58" ht="109.5" customHeight="1">
      <c r="A58" s="14" t="s">
        <v>1337</v>
      </c>
      <c r="B58" s="14" t="s">
        <v>1338</v>
      </c>
      <c r="C58" s="14" t="s">
        <v>537</v>
      </c>
      <c r="D58" s="14" t="s">
        <v>538</v>
      </c>
      <c r="E58" s="59">
        <v>5.0</v>
      </c>
      <c r="F58" s="59">
        <v>3.0</v>
      </c>
      <c r="G58" s="59">
        <v>1.0</v>
      </c>
      <c r="H58" s="59">
        <v>2.0</v>
      </c>
      <c r="I58" s="59">
        <v>1.0</v>
      </c>
      <c r="J58" s="59">
        <v>0.0</v>
      </c>
      <c r="K58" s="14" t="s">
        <v>16359</v>
      </c>
      <c r="L58" s="59">
        <v>0.0</v>
      </c>
      <c r="M58" s="14" t="s">
        <v>16359</v>
      </c>
      <c r="N58" s="14" t="s">
        <v>16359</v>
      </c>
      <c r="O58" s="59">
        <v>0.0</v>
      </c>
      <c r="P58" s="59">
        <v>5.0</v>
      </c>
      <c r="Q58" s="59">
        <v>0.0</v>
      </c>
      <c r="R58" s="59">
        <v>5.0</v>
      </c>
      <c r="S58" s="17" t="s">
        <v>16428</v>
      </c>
      <c r="T58" s="59" t="str">
        <f t="array" ref="T58">IFERROR(XLOOKUP(A58, '2_Capability_Map'!$C$2:$C$200, '2_Capability_Map'!$M$2:$M$200, "Active"), "Active")</f>
        <v>Active</v>
      </c>
    </row>
    <row r="59" ht="109.5" customHeight="1">
      <c r="A59" s="15" t="s">
        <v>1349</v>
      </c>
      <c r="B59" s="15" t="s">
        <v>1350</v>
      </c>
      <c r="C59" s="15" t="s">
        <v>537</v>
      </c>
      <c r="D59" s="15" t="s">
        <v>538</v>
      </c>
      <c r="E59" s="60">
        <v>5.0</v>
      </c>
      <c r="F59" s="60">
        <v>3.0</v>
      </c>
      <c r="G59" s="60">
        <v>1.0</v>
      </c>
      <c r="H59" s="60">
        <v>2.0</v>
      </c>
      <c r="I59" s="60">
        <v>1.0</v>
      </c>
      <c r="J59" s="60">
        <v>0.0</v>
      </c>
      <c r="K59" s="15" t="s">
        <v>16359</v>
      </c>
      <c r="L59" s="60">
        <v>0.0</v>
      </c>
      <c r="M59" s="15" t="s">
        <v>16359</v>
      </c>
      <c r="N59" s="15" t="s">
        <v>16359</v>
      </c>
      <c r="O59" s="60">
        <v>0.0</v>
      </c>
      <c r="P59" s="60">
        <v>5.0</v>
      </c>
      <c r="Q59" s="60">
        <v>0.0</v>
      </c>
      <c r="R59" s="60">
        <v>5.0</v>
      </c>
      <c r="S59" s="16" t="s">
        <v>16429</v>
      </c>
      <c r="T59" s="60" t="str">
        <f t="array" ref="T59">IFERROR(XLOOKUP(A59, '2_Capability_Map'!$C$2:$C$200, '2_Capability_Map'!$M$2:$M$200, "Active"), "Active")</f>
        <v>Active</v>
      </c>
    </row>
    <row r="60" ht="109.5" customHeight="1">
      <c r="A60" s="14" t="s">
        <v>547</v>
      </c>
      <c r="B60" s="14" t="s">
        <v>548</v>
      </c>
      <c r="C60" s="14" t="s">
        <v>537</v>
      </c>
      <c r="D60" s="14" t="s">
        <v>538</v>
      </c>
      <c r="E60" s="59">
        <v>2.0</v>
      </c>
      <c r="F60" s="59">
        <v>4.0</v>
      </c>
      <c r="G60" s="59">
        <v>1.0</v>
      </c>
      <c r="H60" s="59">
        <v>3.0</v>
      </c>
      <c r="I60" s="59">
        <v>1.0</v>
      </c>
      <c r="J60" s="59">
        <v>0.0</v>
      </c>
      <c r="K60" s="14" t="s">
        <v>16359</v>
      </c>
      <c r="L60" s="59">
        <v>0.0</v>
      </c>
      <c r="M60" s="14" t="s">
        <v>16359</v>
      </c>
      <c r="N60" s="14" t="s">
        <v>16359</v>
      </c>
      <c r="O60" s="59">
        <v>0.0</v>
      </c>
      <c r="P60" s="59">
        <v>5.0</v>
      </c>
      <c r="Q60" s="59">
        <v>0.0</v>
      </c>
      <c r="R60" s="59">
        <v>5.0</v>
      </c>
      <c r="S60" s="17" t="s">
        <v>16430</v>
      </c>
      <c r="T60" s="59" t="str">
        <f t="array" ref="T60">IFERROR(XLOOKUP(A60, '2_Capability_Map'!$C$2:$C$200, '2_Capability_Map'!$M$2:$M$200, "Active"), "Active")</f>
        <v>Active</v>
      </c>
    </row>
    <row r="61" ht="109.5" customHeight="1">
      <c r="A61" s="15" t="s">
        <v>552</v>
      </c>
      <c r="B61" s="15" t="s">
        <v>553</v>
      </c>
      <c r="C61" s="15" t="s">
        <v>537</v>
      </c>
      <c r="D61" s="15" t="s">
        <v>538</v>
      </c>
      <c r="E61" s="60">
        <v>5.0</v>
      </c>
      <c r="F61" s="60">
        <v>4.0</v>
      </c>
      <c r="G61" s="60">
        <v>1.0</v>
      </c>
      <c r="H61" s="60">
        <v>3.0</v>
      </c>
      <c r="I61" s="60">
        <v>1.0</v>
      </c>
      <c r="J61" s="60">
        <v>0.0</v>
      </c>
      <c r="K61" s="15" t="s">
        <v>16359</v>
      </c>
      <c r="L61" s="60">
        <v>0.0</v>
      </c>
      <c r="M61" s="15" t="s">
        <v>16359</v>
      </c>
      <c r="N61" s="15" t="s">
        <v>16359</v>
      </c>
      <c r="O61" s="60">
        <v>0.0</v>
      </c>
      <c r="P61" s="60">
        <v>5.0</v>
      </c>
      <c r="Q61" s="60">
        <v>0.0</v>
      </c>
      <c r="R61" s="60">
        <v>5.0</v>
      </c>
      <c r="S61" s="16" t="s">
        <v>16431</v>
      </c>
      <c r="T61" s="60" t="str">
        <f t="array" ref="T61">IFERROR(XLOOKUP(A61, '2_Capability_Map'!$C$2:$C$200, '2_Capability_Map'!$M$2:$M$200, "Active"), "Active")</f>
        <v>Active</v>
      </c>
    </row>
    <row r="62" ht="109.5" customHeight="1">
      <c r="A62" s="14" t="s">
        <v>557</v>
      </c>
      <c r="B62" s="14" t="s">
        <v>558</v>
      </c>
      <c r="C62" s="14" t="s">
        <v>537</v>
      </c>
      <c r="D62" s="14" t="s">
        <v>538</v>
      </c>
      <c r="E62" s="59">
        <v>5.0</v>
      </c>
      <c r="F62" s="59">
        <v>4.0</v>
      </c>
      <c r="G62" s="59">
        <v>1.0</v>
      </c>
      <c r="H62" s="59">
        <v>3.0</v>
      </c>
      <c r="I62" s="59">
        <v>1.0</v>
      </c>
      <c r="J62" s="59">
        <v>0.0</v>
      </c>
      <c r="K62" s="14" t="s">
        <v>16359</v>
      </c>
      <c r="L62" s="59">
        <v>0.0</v>
      </c>
      <c r="M62" s="14" t="s">
        <v>16359</v>
      </c>
      <c r="N62" s="14" t="s">
        <v>16227</v>
      </c>
      <c r="O62" s="59">
        <v>474.0</v>
      </c>
      <c r="P62" s="59">
        <v>5.0</v>
      </c>
      <c r="Q62" s="59">
        <v>1.0</v>
      </c>
      <c r="R62" s="59">
        <v>6.0</v>
      </c>
      <c r="S62" s="17" t="s">
        <v>16432</v>
      </c>
      <c r="T62" s="59" t="str">
        <f t="array" ref="T62">IFERROR(XLOOKUP(A62, '2_Capability_Map'!$C$2:$C$200, '2_Capability_Map'!$M$2:$M$200, "Active"), "Active")</f>
        <v>Active</v>
      </c>
    </row>
    <row r="63" ht="109.5" customHeight="1">
      <c r="A63" s="15" t="s">
        <v>562</v>
      </c>
      <c r="B63" s="15" t="s">
        <v>563</v>
      </c>
      <c r="C63" s="15" t="s">
        <v>537</v>
      </c>
      <c r="D63" s="15" t="s">
        <v>538</v>
      </c>
      <c r="E63" s="60">
        <v>5.0</v>
      </c>
      <c r="F63" s="60">
        <v>4.0</v>
      </c>
      <c r="G63" s="60">
        <v>1.0</v>
      </c>
      <c r="H63" s="60">
        <v>3.0</v>
      </c>
      <c r="I63" s="60">
        <v>1.0</v>
      </c>
      <c r="J63" s="60">
        <v>0.0</v>
      </c>
      <c r="K63" s="15" t="s">
        <v>16359</v>
      </c>
      <c r="L63" s="60">
        <v>0.0</v>
      </c>
      <c r="M63" s="15" t="s">
        <v>16359</v>
      </c>
      <c r="N63" s="15" t="s">
        <v>16227</v>
      </c>
      <c r="O63" s="60">
        <v>474.0</v>
      </c>
      <c r="P63" s="60">
        <v>5.0</v>
      </c>
      <c r="Q63" s="60">
        <v>1.0</v>
      </c>
      <c r="R63" s="60">
        <v>6.0</v>
      </c>
      <c r="S63" s="16" t="s">
        <v>16433</v>
      </c>
      <c r="T63" s="60" t="str">
        <f t="array" ref="T63">IFERROR(XLOOKUP(A63, '2_Capability_Map'!$C$2:$C$200, '2_Capability_Map'!$M$2:$M$200, "Active"), "Active")</f>
        <v>Active</v>
      </c>
    </row>
    <row r="64" ht="109.5" customHeight="1">
      <c r="A64" s="14" t="s">
        <v>567</v>
      </c>
      <c r="B64" s="14" t="s">
        <v>568</v>
      </c>
      <c r="C64" s="14" t="s">
        <v>537</v>
      </c>
      <c r="D64" s="14" t="s">
        <v>538</v>
      </c>
      <c r="E64" s="59">
        <v>1.0</v>
      </c>
      <c r="F64" s="59">
        <v>4.0</v>
      </c>
      <c r="G64" s="59">
        <v>1.0</v>
      </c>
      <c r="H64" s="59">
        <v>3.0</v>
      </c>
      <c r="I64" s="59">
        <v>1.0</v>
      </c>
      <c r="J64" s="59">
        <v>0.0</v>
      </c>
      <c r="K64" s="14" t="s">
        <v>16359</v>
      </c>
      <c r="L64" s="59">
        <v>0.0</v>
      </c>
      <c r="M64" s="14" t="s">
        <v>16359</v>
      </c>
      <c r="N64" s="14" t="s">
        <v>16359</v>
      </c>
      <c r="O64" s="59">
        <v>0.0</v>
      </c>
      <c r="P64" s="59">
        <v>5.0</v>
      </c>
      <c r="Q64" s="59">
        <v>0.0</v>
      </c>
      <c r="R64" s="59">
        <v>5.0</v>
      </c>
      <c r="S64" s="17" t="s">
        <v>16434</v>
      </c>
      <c r="T64" s="59" t="str">
        <f t="array" ref="T64">IFERROR(XLOOKUP(A64, '2_Capability_Map'!$C$2:$C$200, '2_Capability_Map'!$M$2:$M$200, "Active"), "Active")</f>
        <v>Active</v>
      </c>
    </row>
    <row r="65" ht="109.5" customHeight="1">
      <c r="A65" s="15" t="s">
        <v>572</v>
      </c>
      <c r="B65" s="15" t="s">
        <v>573</v>
      </c>
      <c r="C65" s="15" t="s">
        <v>537</v>
      </c>
      <c r="D65" s="15" t="s">
        <v>538</v>
      </c>
      <c r="E65" s="60">
        <v>11.0</v>
      </c>
      <c r="F65" s="60">
        <v>4.0</v>
      </c>
      <c r="G65" s="60">
        <v>1.0</v>
      </c>
      <c r="H65" s="60">
        <v>3.0</v>
      </c>
      <c r="I65" s="60">
        <v>1.0</v>
      </c>
      <c r="J65" s="60">
        <v>1.0</v>
      </c>
      <c r="K65" s="15" t="s">
        <v>12827</v>
      </c>
      <c r="L65" s="60">
        <v>0.0</v>
      </c>
      <c r="M65" s="15" t="s">
        <v>16359</v>
      </c>
      <c r="N65" s="15" t="s">
        <v>16359</v>
      </c>
      <c r="O65" s="60">
        <v>0.0</v>
      </c>
      <c r="P65" s="60">
        <v>5.0</v>
      </c>
      <c r="Q65" s="60">
        <v>1.0</v>
      </c>
      <c r="R65" s="60">
        <v>6.0</v>
      </c>
      <c r="S65" s="16" t="s">
        <v>16435</v>
      </c>
      <c r="T65" s="60" t="str">
        <f t="array" ref="T65">IFERROR(XLOOKUP(A65, '2_Capability_Map'!$C$2:$C$200, '2_Capability_Map'!$M$2:$M$200, "Active"), "Active")</f>
        <v>Active</v>
      </c>
    </row>
    <row r="66" ht="109.5" customHeight="1">
      <c r="A66" s="14" t="s">
        <v>577</v>
      </c>
      <c r="B66" s="14" t="s">
        <v>578</v>
      </c>
      <c r="C66" s="14" t="s">
        <v>537</v>
      </c>
      <c r="D66" s="14" t="s">
        <v>538</v>
      </c>
      <c r="E66" s="59">
        <v>15.0</v>
      </c>
      <c r="F66" s="59">
        <v>4.0</v>
      </c>
      <c r="G66" s="59">
        <v>1.0</v>
      </c>
      <c r="H66" s="59">
        <v>3.0</v>
      </c>
      <c r="I66" s="59">
        <v>1.0</v>
      </c>
      <c r="J66" s="59">
        <v>1.0</v>
      </c>
      <c r="K66" s="14" t="s">
        <v>12778</v>
      </c>
      <c r="L66" s="59">
        <v>0.0</v>
      </c>
      <c r="M66" s="14" t="s">
        <v>16359</v>
      </c>
      <c r="N66" s="14" t="s">
        <v>16359</v>
      </c>
      <c r="O66" s="59">
        <v>0.0</v>
      </c>
      <c r="P66" s="59">
        <v>5.0</v>
      </c>
      <c r="Q66" s="59">
        <v>1.0</v>
      </c>
      <c r="R66" s="59">
        <v>6.0</v>
      </c>
      <c r="S66" s="17" t="s">
        <v>16436</v>
      </c>
      <c r="T66" s="59" t="str">
        <f t="array" ref="T66">IFERROR(XLOOKUP(A66, '2_Capability_Map'!$C$2:$C$200, '2_Capability_Map'!$M$2:$M$200, "Active"), "Active")</f>
        <v>Active</v>
      </c>
    </row>
    <row r="67" ht="109.5" customHeight="1">
      <c r="A67" s="15" t="s">
        <v>1332</v>
      </c>
      <c r="B67" s="15" t="s">
        <v>1333</v>
      </c>
      <c r="C67" s="15" t="s">
        <v>537</v>
      </c>
      <c r="D67" s="15" t="s">
        <v>538</v>
      </c>
      <c r="E67" s="60">
        <v>5.0</v>
      </c>
      <c r="F67" s="60">
        <v>3.0</v>
      </c>
      <c r="G67" s="60">
        <v>1.0</v>
      </c>
      <c r="H67" s="60">
        <v>2.0</v>
      </c>
      <c r="I67" s="60">
        <v>1.0</v>
      </c>
      <c r="J67" s="60">
        <v>0.0</v>
      </c>
      <c r="K67" s="15" t="s">
        <v>16359</v>
      </c>
      <c r="L67" s="60">
        <v>0.0</v>
      </c>
      <c r="M67" s="15" t="s">
        <v>16359</v>
      </c>
      <c r="N67" s="15" t="s">
        <v>16359</v>
      </c>
      <c r="O67" s="60">
        <v>0.0</v>
      </c>
      <c r="P67" s="60">
        <v>5.0</v>
      </c>
      <c r="Q67" s="60">
        <v>0.0</v>
      </c>
      <c r="R67" s="60">
        <v>5.0</v>
      </c>
      <c r="S67" s="16" t="s">
        <v>16437</v>
      </c>
      <c r="T67" s="60" t="str">
        <f t="array" ref="T67">IFERROR(XLOOKUP(A67, '2_Capability_Map'!$C$2:$C$200, '2_Capability_Map'!$M$2:$M$200, "Active"), "Active")</f>
        <v>Active</v>
      </c>
    </row>
    <row r="68" ht="109.5" customHeight="1">
      <c r="A68" s="14" t="s">
        <v>583</v>
      </c>
      <c r="B68" s="14" t="s">
        <v>584</v>
      </c>
      <c r="C68" s="14" t="s">
        <v>537</v>
      </c>
      <c r="D68" s="14" t="s">
        <v>582</v>
      </c>
      <c r="E68" s="59">
        <v>1.0</v>
      </c>
      <c r="F68" s="59">
        <v>13.0</v>
      </c>
      <c r="G68" s="59">
        <v>1.0</v>
      </c>
      <c r="H68" s="59">
        <v>4.0</v>
      </c>
      <c r="I68" s="59">
        <v>1.0</v>
      </c>
      <c r="J68" s="59">
        <v>0.0</v>
      </c>
      <c r="K68" s="14" t="s">
        <v>16359</v>
      </c>
      <c r="L68" s="59">
        <v>0.0</v>
      </c>
      <c r="M68" s="14" t="s">
        <v>16359</v>
      </c>
      <c r="N68" s="14" t="s">
        <v>16241</v>
      </c>
      <c r="O68" s="59">
        <v>41.0</v>
      </c>
      <c r="P68" s="59">
        <v>5.0</v>
      </c>
      <c r="Q68" s="59">
        <v>1.0</v>
      </c>
      <c r="R68" s="59">
        <v>6.0</v>
      </c>
      <c r="S68" s="17" t="s">
        <v>16438</v>
      </c>
      <c r="T68" s="59" t="str">
        <f t="array" ref="T68">IFERROR(XLOOKUP(A68, '2_Capability_Map'!$C$2:$C$200, '2_Capability_Map'!$M$2:$M$200, "Active"), "Active")</f>
        <v>Active</v>
      </c>
    </row>
    <row r="69" ht="109.5" customHeight="1">
      <c r="A69" s="15" t="s">
        <v>591</v>
      </c>
      <c r="B69" s="15" t="s">
        <v>592</v>
      </c>
      <c r="C69" s="15" t="s">
        <v>537</v>
      </c>
      <c r="D69" s="15" t="s">
        <v>582</v>
      </c>
      <c r="E69" s="60">
        <v>5.0</v>
      </c>
      <c r="F69" s="60">
        <v>13.0</v>
      </c>
      <c r="G69" s="60">
        <v>1.0</v>
      </c>
      <c r="H69" s="60">
        <v>4.0</v>
      </c>
      <c r="I69" s="60">
        <v>1.0</v>
      </c>
      <c r="J69" s="60">
        <v>0.0</v>
      </c>
      <c r="K69" s="15" t="s">
        <v>16359</v>
      </c>
      <c r="L69" s="60">
        <v>0.0</v>
      </c>
      <c r="M69" s="15" t="s">
        <v>16359</v>
      </c>
      <c r="N69" s="15" t="s">
        <v>16359</v>
      </c>
      <c r="O69" s="60">
        <v>0.0</v>
      </c>
      <c r="P69" s="60">
        <v>5.0</v>
      </c>
      <c r="Q69" s="60">
        <v>0.0</v>
      </c>
      <c r="R69" s="60">
        <v>5.0</v>
      </c>
      <c r="S69" s="16" t="s">
        <v>16439</v>
      </c>
      <c r="T69" s="60" t="str">
        <f t="array" ref="T69">IFERROR(XLOOKUP(A69, '2_Capability_Map'!$C$2:$C$200, '2_Capability_Map'!$M$2:$M$200, "Active"), "Active")</f>
        <v>Active</v>
      </c>
    </row>
    <row r="70" ht="109.5" customHeight="1">
      <c r="A70" s="14" t="s">
        <v>596</v>
      </c>
      <c r="B70" s="14" t="s">
        <v>597</v>
      </c>
      <c r="C70" s="14" t="s">
        <v>537</v>
      </c>
      <c r="D70" s="14" t="s">
        <v>582</v>
      </c>
      <c r="E70" s="59">
        <v>5.0</v>
      </c>
      <c r="F70" s="59">
        <v>13.0</v>
      </c>
      <c r="G70" s="59">
        <v>1.0</v>
      </c>
      <c r="H70" s="59">
        <v>4.0</v>
      </c>
      <c r="I70" s="59">
        <v>1.0</v>
      </c>
      <c r="J70" s="59">
        <v>0.0</v>
      </c>
      <c r="K70" s="14" t="s">
        <v>16359</v>
      </c>
      <c r="L70" s="59">
        <v>0.0</v>
      </c>
      <c r="M70" s="14" t="s">
        <v>16359</v>
      </c>
      <c r="N70" s="14" t="s">
        <v>16359</v>
      </c>
      <c r="O70" s="59">
        <v>0.0</v>
      </c>
      <c r="P70" s="59">
        <v>5.0</v>
      </c>
      <c r="Q70" s="59">
        <v>0.0</v>
      </c>
      <c r="R70" s="59">
        <v>5.0</v>
      </c>
      <c r="S70" s="17" t="s">
        <v>16440</v>
      </c>
      <c r="T70" s="59" t="str">
        <f t="array" ref="T70">IFERROR(XLOOKUP(A70, '2_Capability_Map'!$C$2:$C$200, '2_Capability_Map'!$M$2:$M$200, "Active"), "Active")</f>
        <v>Active</v>
      </c>
    </row>
    <row r="71" ht="109.5" customHeight="1">
      <c r="A71" s="15" t="s">
        <v>601</v>
      </c>
      <c r="B71" s="15" t="s">
        <v>602</v>
      </c>
      <c r="C71" s="15" t="s">
        <v>537</v>
      </c>
      <c r="D71" s="15" t="s">
        <v>582</v>
      </c>
      <c r="E71" s="60">
        <v>14.0</v>
      </c>
      <c r="F71" s="60">
        <v>13.0</v>
      </c>
      <c r="G71" s="60">
        <v>1.0</v>
      </c>
      <c r="H71" s="60">
        <v>4.0</v>
      </c>
      <c r="I71" s="60">
        <v>1.0</v>
      </c>
      <c r="J71" s="60">
        <v>0.0</v>
      </c>
      <c r="K71" s="15" t="s">
        <v>16359</v>
      </c>
      <c r="L71" s="60">
        <v>0.0</v>
      </c>
      <c r="M71" s="15" t="s">
        <v>16359</v>
      </c>
      <c r="N71" s="15" t="s">
        <v>16241</v>
      </c>
      <c r="O71" s="60">
        <v>41.0</v>
      </c>
      <c r="P71" s="60">
        <v>5.0</v>
      </c>
      <c r="Q71" s="60">
        <v>1.0</v>
      </c>
      <c r="R71" s="60">
        <v>6.0</v>
      </c>
      <c r="S71" s="16" t="s">
        <v>16441</v>
      </c>
      <c r="T71" s="60" t="str">
        <f t="array" ref="T71">IFERROR(XLOOKUP(A71, '2_Capability_Map'!$C$2:$C$200, '2_Capability_Map'!$M$2:$M$200, "Active"), "Active")</f>
        <v>Active</v>
      </c>
    </row>
    <row r="72" ht="109.5" customHeight="1">
      <c r="A72" s="14" t="s">
        <v>606</v>
      </c>
      <c r="B72" s="14" t="s">
        <v>607</v>
      </c>
      <c r="C72" s="14" t="s">
        <v>537</v>
      </c>
      <c r="D72" s="14" t="s">
        <v>582</v>
      </c>
      <c r="E72" s="59">
        <v>5.0</v>
      </c>
      <c r="F72" s="59">
        <v>13.0</v>
      </c>
      <c r="G72" s="59">
        <v>1.0</v>
      </c>
      <c r="H72" s="59">
        <v>4.0</v>
      </c>
      <c r="I72" s="59">
        <v>1.0</v>
      </c>
      <c r="J72" s="59">
        <v>0.0</v>
      </c>
      <c r="K72" s="14" t="s">
        <v>16359</v>
      </c>
      <c r="L72" s="59">
        <v>0.0</v>
      </c>
      <c r="M72" s="14" t="s">
        <v>16359</v>
      </c>
      <c r="N72" s="14" t="s">
        <v>16359</v>
      </c>
      <c r="O72" s="59">
        <v>0.0</v>
      </c>
      <c r="P72" s="59">
        <v>5.0</v>
      </c>
      <c r="Q72" s="59">
        <v>0.0</v>
      </c>
      <c r="R72" s="59">
        <v>5.0</v>
      </c>
      <c r="S72" s="17" t="s">
        <v>16442</v>
      </c>
      <c r="T72" s="59" t="str">
        <f t="array" ref="T72">IFERROR(XLOOKUP(A72, '2_Capability_Map'!$C$2:$C$200, '2_Capability_Map'!$M$2:$M$200, "Active"), "Active")</f>
        <v>Active</v>
      </c>
    </row>
    <row r="73" ht="109.5" customHeight="1">
      <c r="A73" s="15" t="s">
        <v>1342</v>
      </c>
      <c r="B73" s="15" t="s">
        <v>1343</v>
      </c>
      <c r="C73" s="15" t="s">
        <v>537</v>
      </c>
      <c r="D73" s="15" t="s">
        <v>582</v>
      </c>
      <c r="E73" s="60">
        <v>5.0</v>
      </c>
      <c r="F73" s="60">
        <v>12.0</v>
      </c>
      <c r="G73" s="60">
        <v>1.0</v>
      </c>
      <c r="H73" s="60">
        <v>3.0</v>
      </c>
      <c r="I73" s="60">
        <v>1.0</v>
      </c>
      <c r="J73" s="60">
        <v>0.0</v>
      </c>
      <c r="K73" s="15" t="s">
        <v>16359</v>
      </c>
      <c r="L73" s="60">
        <v>0.0</v>
      </c>
      <c r="M73" s="15" t="s">
        <v>16359</v>
      </c>
      <c r="N73" s="15" t="s">
        <v>16359</v>
      </c>
      <c r="O73" s="60">
        <v>0.0</v>
      </c>
      <c r="P73" s="60">
        <v>5.0</v>
      </c>
      <c r="Q73" s="60">
        <v>0.0</v>
      </c>
      <c r="R73" s="60">
        <v>5.0</v>
      </c>
      <c r="S73" s="16" t="s">
        <v>16443</v>
      </c>
      <c r="T73" s="60" t="str">
        <f t="array" ref="T73">IFERROR(XLOOKUP(A73, '2_Capability_Map'!$C$2:$C$200, '2_Capability_Map'!$M$2:$M$200, "Active"), "Active")</f>
        <v>Active</v>
      </c>
    </row>
    <row r="74" ht="109.5" customHeight="1">
      <c r="A74" s="14" t="s">
        <v>1354</v>
      </c>
      <c r="B74" s="14" t="s">
        <v>1355</v>
      </c>
      <c r="C74" s="14" t="s">
        <v>537</v>
      </c>
      <c r="D74" s="14" t="s">
        <v>582</v>
      </c>
      <c r="E74" s="59">
        <v>5.0</v>
      </c>
      <c r="F74" s="59">
        <v>12.0</v>
      </c>
      <c r="G74" s="59">
        <v>1.0</v>
      </c>
      <c r="H74" s="59">
        <v>3.0</v>
      </c>
      <c r="I74" s="59">
        <v>1.0</v>
      </c>
      <c r="J74" s="59">
        <v>0.0</v>
      </c>
      <c r="K74" s="14" t="s">
        <v>16359</v>
      </c>
      <c r="L74" s="59">
        <v>0.0</v>
      </c>
      <c r="M74" s="14" t="s">
        <v>16359</v>
      </c>
      <c r="N74" s="14" t="s">
        <v>16359</v>
      </c>
      <c r="O74" s="59">
        <v>0.0</v>
      </c>
      <c r="P74" s="59">
        <v>5.0</v>
      </c>
      <c r="Q74" s="59">
        <v>0.0</v>
      </c>
      <c r="R74" s="59">
        <v>5.0</v>
      </c>
      <c r="S74" s="17" t="s">
        <v>16444</v>
      </c>
      <c r="T74" s="59" t="str">
        <f t="array" ref="T74">IFERROR(XLOOKUP(A74, '2_Capability_Map'!$C$2:$C$200, '2_Capability_Map'!$M$2:$M$200, "Active"), "Active")</f>
        <v>Active</v>
      </c>
    </row>
    <row r="75" ht="109.5" customHeight="1">
      <c r="A75" s="15" t="s">
        <v>1359</v>
      </c>
      <c r="B75" s="15" t="s">
        <v>1360</v>
      </c>
      <c r="C75" s="15" t="s">
        <v>537</v>
      </c>
      <c r="D75" s="15" t="s">
        <v>582</v>
      </c>
      <c r="E75" s="60">
        <v>5.0</v>
      </c>
      <c r="F75" s="60">
        <v>12.0</v>
      </c>
      <c r="G75" s="60">
        <v>1.0</v>
      </c>
      <c r="H75" s="60">
        <v>3.0</v>
      </c>
      <c r="I75" s="60">
        <v>1.0</v>
      </c>
      <c r="J75" s="60">
        <v>0.0</v>
      </c>
      <c r="K75" s="15" t="s">
        <v>16359</v>
      </c>
      <c r="L75" s="60">
        <v>0.0</v>
      </c>
      <c r="M75" s="15" t="s">
        <v>16359</v>
      </c>
      <c r="N75" s="15" t="s">
        <v>16359</v>
      </c>
      <c r="O75" s="60">
        <v>0.0</v>
      </c>
      <c r="P75" s="60">
        <v>5.0</v>
      </c>
      <c r="Q75" s="60">
        <v>0.0</v>
      </c>
      <c r="R75" s="60">
        <v>5.0</v>
      </c>
      <c r="S75" s="16" t="s">
        <v>16445</v>
      </c>
      <c r="T75" s="60" t="str">
        <f t="array" ref="T75">IFERROR(XLOOKUP(A75, '2_Capability_Map'!$C$2:$C$200, '2_Capability_Map'!$M$2:$M$200, "Active"), "Active")</f>
        <v>Active</v>
      </c>
    </row>
    <row r="76" ht="109.5" customHeight="1">
      <c r="A76" s="14" t="s">
        <v>612</v>
      </c>
      <c r="B76" s="14" t="s">
        <v>613</v>
      </c>
      <c r="C76" s="14" t="s">
        <v>537</v>
      </c>
      <c r="D76" s="14" t="s">
        <v>611</v>
      </c>
      <c r="E76" s="59">
        <v>5.0</v>
      </c>
      <c r="F76" s="59">
        <v>5.0</v>
      </c>
      <c r="G76" s="59">
        <v>1.0</v>
      </c>
      <c r="H76" s="59">
        <v>3.0</v>
      </c>
      <c r="I76" s="59">
        <v>1.0</v>
      </c>
      <c r="J76" s="59">
        <v>0.0</v>
      </c>
      <c r="K76" s="14" t="s">
        <v>16359</v>
      </c>
      <c r="L76" s="59">
        <v>1.0</v>
      </c>
      <c r="M76" s="14" t="s">
        <v>12985</v>
      </c>
      <c r="N76" s="14" t="s">
        <v>16241</v>
      </c>
      <c r="O76" s="59">
        <v>41.0</v>
      </c>
      <c r="P76" s="59">
        <v>5.0</v>
      </c>
      <c r="Q76" s="59">
        <v>2.0</v>
      </c>
      <c r="R76" s="59">
        <v>7.0</v>
      </c>
      <c r="S76" s="14" t="s">
        <v>16446</v>
      </c>
      <c r="T76" s="59" t="str">
        <f t="array" ref="T76">IFERROR(XLOOKUP(A76, '2_Capability_Map'!$C$2:$C$200, '2_Capability_Map'!$M$2:$M$200, "Active"), "Active")</f>
        <v>Active</v>
      </c>
    </row>
    <row r="77" ht="109.5" customHeight="1">
      <c r="A77" s="15" t="s">
        <v>620</v>
      </c>
      <c r="B77" s="15" t="s">
        <v>621</v>
      </c>
      <c r="C77" s="15" t="s">
        <v>537</v>
      </c>
      <c r="D77" s="15" t="s">
        <v>611</v>
      </c>
      <c r="E77" s="60">
        <v>19.0</v>
      </c>
      <c r="F77" s="60">
        <v>5.0</v>
      </c>
      <c r="G77" s="60">
        <v>1.0</v>
      </c>
      <c r="H77" s="60">
        <v>3.0</v>
      </c>
      <c r="I77" s="60">
        <v>1.0</v>
      </c>
      <c r="J77" s="60">
        <v>0.0</v>
      </c>
      <c r="K77" s="15" t="s">
        <v>16359</v>
      </c>
      <c r="L77" s="60">
        <v>0.0</v>
      </c>
      <c r="M77" s="15" t="s">
        <v>16359</v>
      </c>
      <c r="N77" s="15" t="s">
        <v>16359</v>
      </c>
      <c r="O77" s="60">
        <v>0.0</v>
      </c>
      <c r="P77" s="60">
        <v>5.0</v>
      </c>
      <c r="Q77" s="60">
        <v>0.0</v>
      </c>
      <c r="R77" s="60">
        <v>5.0</v>
      </c>
      <c r="S77" s="16" t="s">
        <v>16447</v>
      </c>
      <c r="T77" s="60" t="str">
        <f t="array" ref="T77">IFERROR(XLOOKUP(A77, '2_Capability_Map'!$C$2:$C$200, '2_Capability_Map'!$M$2:$M$200, "Active"), "Active")</f>
        <v>Active</v>
      </c>
    </row>
    <row r="78" ht="109.5" customHeight="1">
      <c r="A78" s="14" t="s">
        <v>625</v>
      </c>
      <c r="B78" s="14" t="s">
        <v>626</v>
      </c>
      <c r="C78" s="14" t="s">
        <v>537</v>
      </c>
      <c r="D78" s="14" t="s">
        <v>611</v>
      </c>
      <c r="E78" s="59">
        <v>5.0</v>
      </c>
      <c r="F78" s="59">
        <v>5.0</v>
      </c>
      <c r="G78" s="59">
        <v>1.0</v>
      </c>
      <c r="H78" s="59">
        <v>3.0</v>
      </c>
      <c r="I78" s="59">
        <v>1.0</v>
      </c>
      <c r="J78" s="59">
        <v>0.0</v>
      </c>
      <c r="K78" s="14" t="s">
        <v>16359</v>
      </c>
      <c r="L78" s="59">
        <v>0.0</v>
      </c>
      <c r="M78" s="14" t="s">
        <v>16359</v>
      </c>
      <c r="N78" s="14" t="s">
        <v>16359</v>
      </c>
      <c r="O78" s="59">
        <v>0.0</v>
      </c>
      <c r="P78" s="59">
        <v>5.0</v>
      </c>
      <c r="Q78" s="59">
        <v>0.0</v>
      </c>
      <c r="R78" s="59">
        <v>5.0</v>
      </c>
      <c r="S78" s="17" t="s">
        <v>16448</v>
      </c>
      <c r="T78" s="59" t="str">
        <f t="array" ref="T78">IFERROR(XLOOKUP(A78, '2_Capability_Map'!$C$2:$C$200, '2_Capability_Map'!$M$2:$M$200, "Active"), "Active")</f>
        <v>Active</v>
      </c>
    </row>
    <row r="79" ht="109.5" customHeight="1">
      <c r="A79" s="15" t="s">
        <v>630</v>
      </c>
      <c r="B79" s="15" t="s">
        <v>631</v>
      </c>
      <c r="C79" s="15" t="s">
        <v>537</v>
      </c>
      <c r="D79" s="15" t="s">
        <v>611</v>
      </c>
      <c r="E79" s="60">
        <v>5.0</v>
      </c>
      <c r="F79" s="60">
        <v>5.0</v>
      </c>
      <c r="G79" s="60">
        <v>1.0</v>
      </c>
      <c r="H79" s="60">
        <v>3.0</v>
      </c>
      <c r="I79" s="60">
        <v>1.0</v>
      </c>
      <c r="J79" s="60">
        <v>0.0</v>
      </c>
      <c r="K79" s="15" t="s">
        <v>16359</v>
      </c>
      <c r="L79" s="60">
        <v>0.0</v>
      </c>
      <c r="M79" s="15" t="s">
        <v>16359</v>
      </c>
      <c r="N79" s="15" t="s">
        <v>16359</v>
      </c>
      <c r="O79" s="60">
        <v>0.0</v>
      </c>
      <c r="P79" s="60">
        <v>5.0</v>
      </c>
      <c r="Q79" s="60">
        <v>0.0</v>
      </c>
      <c r="R79" s="60">
        <v>5.0</v>
      </c>
      <c r="S79" s="16" t="s">
        <v>16449</v>
      </c>
      <c r="T79" s="60" t="str">
        <f t="array" ref="T79">IFERROR(XLOOKUP(A79, '2_Capability_Map'!$C$2:$C$200, '2_Capability_Map'!$M$2:$M$200, "Active"), "Active")</f>
        <v>Active</v>
      </c>
    </row>
    <row r="80" ht="109.5" customHeight="1">
      <c r="A80" s="14" t="s">
        <v>635</v>
      </c>
      <c r="B80" s="14" t="s">
        <v>636</v>
      </c>
      <c r="C80" s="14" t="s">
        <v>537</v>
      </c>
      <c r="D80" s="14" t="s">
        <v>611</v>
      </c>
      <c r="E80" s="59">
        <v>5.0</v>
      </c>
      <c r="F80" s="59">
        <v>5.0</v>
      </c>
      <c r="G80" s="59">
        <v>1.0</v>
      </c>
      <c r="H80" s="59">
        <v>3.0</v>
      </c>
      <c r="I80" s="59">
        <v>1.0</v>
      </c>
      <c r="J80" s="59">
        <v>0.0</v>
      </c>
      <c r="K80" s="14" t="s">
        <v>16359</v>
      </c>
      <c r="L80" s="59">
        <v>0.0</v>
      </c>
      <c r="M80" s="14" t="s">
        <v>16359</v>
      </c>
      <c r="N80" s="14" t="s">
        <v>16359</v>
      </c>
      <c r="O80" s="59">
        <v>0.0</v>
      </c>
      <c r="P80" s="59">
        <v>5.0</v>
      </c>
      <c r="Q80" s="59">
        <v>0.0</v>
      </c>
      <c r="R80" s="59">
        <v>5.0</v>
      </c>
      <c r="S80" s="17" t="s">
        <v>16450</v>
      </c>
      <c r="T80" s="59" t="str">
        <f t="array" ref="T80">IFERROR(XLOOKUP(A80, '2_Capability_Map'!$C$2:$C$200, '2_Capability_Map'!$M$2:$M$200, "Active"), "Active")</f>
        <v>Active</v>
      </c>
    </row>
    <row r="81" ht="109.5" customHeight="1">
      <c r="A81" s="15" t="s">
        <v>640</v>
      </c>
      <c r="B81" s="15" t="s">
        <v>641</v>
      </c>
      <c r="C81" s="15" t="s">
        <v>537</v>
      </c>
      <c r="D81" s="15" t="s">
        <v>611</v>
      </c>
      <c r="E81" s="60">
        <v>5.0</v>
      </c>
      <c r="F81" s="60">
        <v>5.0</v>
      </c>
      <c r="G81" s="60">
        <v>1.0</v>
      </c>
      <c r="H81" s="60">
        <v>3.0</v>
      </c>
      <c r="I81" s="60">
        <v>1.0</v>
      </c>
      <c r="J81" s="60">
        <v>0.0</v>
      </c>
      <c r="K81" s="15" t="s">
        <v>16359</v>
      </c>
      <c r="L81" s="60">
        <v>0.0</v>
      </c>
      <c r="M81" s="15" t="s">
        <v>16359</v>
      </c>
      <c r="N81" s="15" t="s">
        <v>16359</v>
      </c>
      <c r="O81" s="60">
        <v>0.0</v>
      </c>
      <c r="P81" s="60">
        <v>5.0</v>
      </c>
      <c r="Q81" s="60">
        <v>0.0</v>
      </c>
      <c r="R81" s="60">
        <v>5.0</v>
      </c>
      <c r="S81" s="16" t="s">
        <v>16451</v>
      </c>
      <c r="T81" s="60" t="str">
        <f t="array" ref="T81">IFERROR(XLOOKUP(A81, '2_Capability_Map'!$C$2:$C$200, '2_Capability_Map'!$M$2:$M$200, "Active"), "Active")</f>
        <v>Active</v>
      </c>
    </row>
    <row r="82" ht="109.5" customHeight="1">
      <c r="A82" s="14" t="s">
        <v>1425</v>
      </c>
      <c r="B82" s="14" t="s">
        <v>1426</v>
      </c>
      <c r="C82" s="14" t="s">
        <v>537</v>
      </c>
      <c r="D82" s="14" t="s">
        <v>611</v>
      </c>
      <c r="E82" s="59">
        <v>5.0</v>
      </c>
      <c r="F82" s="59">
        <v>4.0</v>
      </c>
      <c r="G82" s="59">
        <v>1.0</v>
      </c>
      <c r="H82" s="59">
        <v>2.0</v>
      </c>
      <c r="I82" s="59">
        <v>1.0</v>
      </c>
      <c r="J82" s="59">
        <v>0.0</v>
      </c>
      <c r="K82" s="14" t="s">
        <v>16359</v>
      </c>
      <c r="L82" s="59">
        <v>0.0</v>
      </c>
      <c r="M82" s="14" t="s">
        <v>16359</v>
      </c>
      <c r="N82" s="14" t="s">
        <v>16359</v>
      </c>
      <c r="O82" s="59">
        <v>0.0</v>
      </c>
      <c r="P82" s="59">
        <v>5.0</v>
      </c>
      <c r="Q82" s="59">
        <v>0.0</v>
      </c>
      <c r="R82" s="59">
        <v>5.0</v>
      </c>
      <c r="S82" s="17" t="s">
        <v>16452</v>
      </c>
      <c r="T82" s="59" t="str">
        <f t="array" ref="T82">IFERROR(XLOOKUP(A82, '2_Capability_Map'!$C$2:$C$200, '2_Capability_Map'!$M$2:$M$200, "Active"), "Active")</f>
        <v>Active</v>
      </c>
    </row>
    <row r="83" ht="109.5" customHeight="1">
      <c r="A83" s="15" t="s">
        <v>1431</v>
      </c>
      <c r="B83" s="15" t="s">
        <v>1432</v>
      </c>
      <c r="C83" s="15" t="s">
        <v>537</v>
      </c>
      <c r="D83" s="15" t="s">
        <v>611</v>
      </c>
      <c r="E83" s="60">
        <v>5.0</v>
      </c>
      <c r="F83" s="60">
        <v>4.0</v>
      </c>
      <c r="G83" s="60">
        <v>1.0</v>
      </c>
      <c r="H83" s="60">
        <v>2.0</v>
      </c>
      <c r="I83" s="60">
        <v>1.0</v>
      </c>
      <c r="J83" s="60">
        <v>0.0</v>
      </c>
      <c r="K83" s="15" t="s">
        <v>16359</v>
      </c>
      <c r="L83" s="60">
        <v>0.0</v>
      </c>
      <c r="M83" s="15" t="s">
        <v>16359</v>
      </c>
      <c r="N83" s="15" t="s">
        <v>16359</v>
      </c>
      <c r="O83" s="60">
        <v>0.0</v>
      </c>
      <c r="P83" s="60">
        <v>5.0</v>
      </c>
      <c r="Q83" s="60">
        <v>0.0</v>
      </c>
      <c r="R83" s="60">
        <v>5.0</v>
      </c>
      <c r="S83" s="16" t="s">
        <v>16453</v>
      </c>
      <c r="T83" s="60" t="str">
        <f t="array" ref="T83">IFERROR(XLOOKUP(A83, '2_Capability_Map'!$C$2:$C$200, '2_Capability_Map'!$M$2:$M$200, "Active"), "Active")</f>
        <v>Active</v>
      </c>
    </row>
    <row r="84" ht="109.5" customHeight="1">
      <c r="A84" s="14" t="s">
        <v>1436</v>
      </c>
      <c r="B84" s="14" t="s">
        <v>1437</v>
      </c>
      <c r="C84" s="14" t="s">
        <v>537</v>
      </c>
      <c r="D84" s="14" t="s">
        <v>611</v>
      </c>
      <c r="E84" s="59">
        <v>5.0</v>
      </c>
      <c r="F84" s="59">
        <v>4.0</v>
      </c>
      <c r="G84" s="59">
        <v>1.0</v>
      </c>
      <c r="H84" s="59">
        <v>2.0</v>
      </c>
      <c r="I84" s="59">
        <v>1.0</v>
      </c>
      <c r="J84" s="59">
        <v>0.0</v>
      </c>
      <c r="K84" s="14" t="s">
        <v>16359</v>
      </c>
      <c r="L84" s="59">
        <v>0.0</v>
      </c>
      <c r="M84" s="14" t="s">
        <v>16359</v>
      </c>
      <c r="N84" s="14" t="s">
        <v>16359</v>
      </c>
      <c r="O84" s="59">
        <v>0.0</v>
      </c>
      <c r="P84" s="59">
        <v>5.0</v>
      </c>
      <c r="Q84" s="59">
        <v>0.0</v>
      </c>
      <c r="R84" s="59">
        <v>5.0</v>
      </c>
      <c r="S84" s="17" t="s">
        <v>16454</v>
      </c>
      <c r="T84" s="59" t="str">
        <f t="array" ref="T84">IFERROR(XLOOKUP(A84, '2_Capability_Map'!$C$2:$C$200, '2_Capability_Map'!$M$2:$M$200, "Active"), "Active")</f>
        <v>Active</v>
      </c>
    </row>
    <row r="85" ht="109.5" customHeight="1">
      <c r="A85" s="15" t="s">
        <v>646</v>
      </c>
      <c r="B85" s="15" t="s">
        <v>647</v>
      </c>
      <c r="C85" s="15" t="s">
        <v>537</v>
      </c>
      <c r="D85" s="15" t="s">
        <v>645</v>
      </c>
      <c r="E85" s="60">
        <v>4.0</v>
      </c>
      <c r="F85" s="60">
        <v>5.0</v>
      </c>
      <c r="G85" s="60">
        <v>1.0</v>
      </c>
      <c r="H85" s="60">
        <v>3.0</v>
      </c>
      <c r="I85" s="60">
        <v>1.0</v>
      </c>
      <c r="J85" s="60">
        <v>1.0</v>
      </c>
      <c r="K85" s="15" t="s">
        <v>12739</v>
      </c>
      <c r="L85" s="60">
        <v>1.0</v>
      </c>
      <c r="M85" s="15" t="s">
        <v>12930</v>
      </c>
      <c r="N85" s="15" t="s">
        <v>16241</v>
      </c>
      <c r="O85" s="60">
        <v>41.0</v>
      </c>
      <c r="P85" s="60">
        <v>5.0</v>
      </c>
      <c r="Q85" s="60">
        <v>3.0</v>
      </c>
      <c r="R85" s="60">
        <v>8.0</v>
      </c>
      <c r="S85" s="15" t="s">
        <v>16455</v>
      </c>
      <c r="T85" s="60" t="str">
        <f t="array" ref="T85">IFERROR(XLOOKUP(A85, '2_Capability_Map'!$C$2:$C$200, '2_Capability_Map'!$M$2:$M$200, "Active"), "Active")</f>
        <v>Active</v>
      </c>
    </row>
    <row r="86" ht="109.5" customHeight="1">
      <c r="A86" s="14" t="s">
        <v>652</v>
      </c>
      <c r="B86" s="14" t="s">
        <v>653</v>
      </c>
      <c r="C86" s="14" t="s">
        <v>537</v>
      </c>
      <c r="D86" s="14" t="s">
        <v>645</v>
      </c>
      <c r="E86" s="59">
        <v>4.0</v>
      </c>
      <c r="F86" s="59">
        <v>5.0</v>
      </c>
      <c r="G86" s="59">
        <v>1.0</v>
      </c>
      <c r="H86" s="59">
        <v>3.0</v>
      </c>
      <c r="I86" s="59">
        <v>1.0</v>
      </c>
      <c r="J86" s="59">
        <v>1.0</v>
      </c>
      <c r="K86" s="14" t="s">
        <v>12739</v>
      </c>
      <c r="L86" s="59">
        <v>1.0</v>
      </c>
      <c r="M86" s="14" t="s">
        <v>12930</v>
      </c>
      <c r="N86" s="14" t="s">
        <v>16359</v>
      </c>
      <c r="O86" s="59">
        <v>0.0</v>
      </c>
      <c r="P86" s="59">
        <v>5.0</v>
      </c>
      <c r="Q86" s="59">
        <v>2.0</v>
      </c>
      <c r="R86" s="59">
        <v>7.0</v>
      </c>
      <c r="S86" s="17" t="s">
        <v>16456</v>
      </c>
      <c r="T86" s="59" t="str">
        <f t="array" ref="T86">IFERROR(XLOOKUP(A86, '2_Capability_Map'!$C$2:$C$200, '2_Capability_Map'!$M$2:$M$200, "Active"), "Active")</f>
        <v>Active</v>
      </c>
    </row>
    <row r="87" ht="109.5" customHeight="1">
      <c r="A87" s="15" t="s">
        <v>657</v>
      </c>
      <c r="B87" s="15" t="s">
        <v>658</v>
      </c>
      <c r="C87" s="15" t="s">
        <v>537</v>
      </c>
      <c r="D87" s="15" t="s">
        <v>645</v>
      </c>
      <c r="E87" s="60">
        <v>4.0</v>
      </c>
      <c r="F87" s="60">
        <v>5.0</v>
      </c>
      <c r="G87" s="60">
        <v>1.0</v>
      </c>
      <c r="H87" s="60">
        <v>3.0</v>
      </c>
      <c r="I87" s="60">
        <v>1.0</v>
      </c>
      <c r="J87" s="60">
        <v>1.0</v>
      </c>
      <c r="K87" s="15" t="s">
        <v>12739</v>
      </c>
      <c r="L87" s="60">
        <v>0.0</v>
      </c>
      <c r="M87" s="15" t="s">
        <v>16359</v>
      </c>
      <c r="N87" s="15" t="s">
        <v>16359</v>
      </c>
      <c r="O87" s="60">
        <v>0.0</v>
      </c>
      <c r="P87" s="60">
        <v>5.0</v>
      </c>
      <c r="Q87" s="60">
        <v>1.0</v>
      </c>
      <c r="R87" s="60">
        <v>6.0</v>
      </c>
      <c r="S87" s="16" t="s">
        <v>16457</v>
      </c>
      <c r="T87" s="60" t="str">
        <f t="array" ref="T87">IFERROR(XLOOKUP(A87, '2_Capability_Map'!$C$2:$C$200, '2_Capability_Map'!$M$2:$M$200, "Active"), "Active")</f>
        <v>Active</v>
      </c>
    </row>
    <row r="88" ht="109.5" customHeight="1">
      <c r="A88" s="14" t="s">
        <v>662</v>
      </c>
      <c r="B88" s="14" t="s">
        <v>663</v>
      </c>
      <c r="C88" s="14" t="s">
        <v>537</v>
      </c>
      <c r="D88" s="14" t="s">
        <v>645</v>
      </c>
      <c r="E88" s="59">
        <v>4.0</v>
      </c>
      <c r="F88" s="59">
        <v>5.0</v>
      </c>
      <c r="G88" s="59">
        <v>1.0</v>
      </c>
      <c r="H88" s="59">
        <v>3.0</v>
      </c>
      <c r="I88" s="59">
        <v>1.0</v>
      </c>
      <c r="J88" s="59">
        <v>2.0</v>
      </c>
      <c r="K88" s="14" t="s">
        <v>16458</v>
      </c>
      <c r="L88" s="59">
        <v>0.0</v>
      </c>
      <c r="M88" s="14" t="s">
        <v>16359</v>
      </c>
      <c r="N88" s="14" t="s">
        <v>16359</v>
      </c>
      <c r="O88" s="59">
        <v>0.0</v>
      </c>
      <c r="P88" s="59">
        <v>5.0</v>
      </c>
      <c r="Q88" s="59">
        <v>1.0</v>
      </c>
      <c r="R88" s="59">
        <v>6.0</v>
      </c>
      <c r="S88" s="17" t="s">
        <v>16459</v>
      </c>
      <c r="T88" s="59" t="str">
        <f t="array" ref="T88">IFERROR(XLOOKUP(A88, '2_Capability_Map'!$C$2:$C$200, '2_Capability_Map'!$M$2:$M$200, "Active"), "Active")</f>
        <v>Active</v>
      </c>
    </row>
    <row r="89" ht="109.5" customHeight="1">
      <c r="A89" s="15" t="s">
        <v>667</v>
      </c>
      <c r="B89" s="15" t="s">
        <v>668</v>
      </c>
      <c r="C89" s="15" t="s">
        <v>537</v>
      </c>
      <c r="D89" s="15" t="s">
        <v>645</v>
      </c>
      <c r="E89" s="60">
        <v>4.0</v>
      </c>
      <c r="F89" s="60">
        <v>5.0</v>
      </c>
      <c r="G89" s="60">
        <v>1.0</v>
      </c>
      <c r="H89" s="60">
        <v>3.0</v>
      </c>
      <c r="I89" s="60">
        <v>1.0</v>
      </c>
      <c r="J89" s="60">
        <v>3.0</v>
      </c>
      <c r="K89" s="15" t="s">
        <v>16460</v>
      </c>
      <c r="L89" s="60">
        <v>1.0</v>
      </c>
      <c r="M89" s="15" t="s">
        <v>12940</v>
      </c>
      <c r="N89" s="15" t="s">
        <v>16359</v>
      </c>
      <c r="O89" s="60">
        <v>0.0</v>
      </c>
      <c r="P89" s="60">
        <v>5.0</v>
      </c>
      <c r="Q89" s="60">
        <v>2.0</v>
      </c>
      <c r="R89" s="60">
        <v>7.0</v>
      </c>
      <c r="S89" s="16" t="s">
        <v>16461</v>
      </c>
      <c r="T89" s="60" t="str">
        <f t="array" ref="T89">IFERROR(XLOOKUP(A89, '2_Capability_Map'!$C$2:$C$200, '2_Capability_Map'!$M$2:$M$200, "Active"), "Active")</f>
        <v>Active</v>
      </c>
    </row>
    <row r="90" ht="109.5" customHeight="1">
      <c r="A90" s="14" t="s">
        <v>673</v>
      </c>
      <c r="B90" s="14" t="s">
        <v>674</v>
      </c>
      <c r="C90" s="14" t="s">
        <v>537</v>
      </c>
      <c r="D90" s="14" t="s">
        <v>672</v>
      </c>
      <c r="E90" s="59">
        <v>25.0</v>
      </c>
      <c r="F90" s="59">
        <v>8.0</v>
      </c>
      <c r="G90" s="59">
        <v>1.0</v>
      </c>
      <c r="H90" s="59">
        <v>2.0</v>
      </c>
      <c r="I90" s="59">
        <v>1.0</v>
      </c>
      <c r="J90" s="59">
        <v>1.0</v>
      </c>
      <c r="K90" s="14" t="s">
        <v>12739</v>
      </c>
      <c r="L90" s="59">
        <v>2.0</v>
      </c>
      <c r="M90" s="14" t="s">
        <v>16462</v>
      </c>
      <c r="N90" s="14" t="s">
        <v>16221</v>
      </c>
      <c r="O90" s="59">
        <v>263.0</v>
      </c>
      <c r="P90" s="59">
        <v>5.0</v>
      </c>
      <c r="Q90" s="59">
        <v>3.0</v>
      </c>
      <c r="R90" s="59">
        <v>8.0</v>
      </c>
      <c r="S90" s="14" t="s">
        <v>16463</v>
      </c>
      <c r="T90" s="59" t="str">
        <f t="array" ref="T90">IFERROR(XLOOKUP(A90, '2_Capability_Map'!$C$2:$C$200, '2_Capability_Map'!$M$2:$M$200, "Active"), "Active")</f>
        <v>Active</v>
      </c>
    </row>
    <row r="91" ht="109.5" customHeight="1">
      <c r="A91" s="15" t="s">
        <v>681</v>
      </c>
      <c r="B91" s="15" t="s">
        <v>682</v>
      </c>
      <c r="C91" s="15" t="s">
        <v>537</v>
      </c>
      <c r="D91" s="15" t="s">
        <v>672</v>
      </c>
      <c r="E91" s="60">
        <v>5.0</v>
      </c>
      <c r="F91" s="60">
        <v>8.0</v>
      </c>
      <c r="G91" s="60">
        <v>1.0</v>
      </c>
      <c r="H91" s="60">
        <v>2.0</v>
      </c>
      <c r="I91" s="60">
        <v>1.0</v>
      </c>
      <c r="J91" s="60">
        <v>1.0</v>
      </c>
      <c r="K91" s="15" t="s">
        <v>12739</v>
      </c>
      <c r="L91" s="60">
        <v>1.0</v>
      </c>
      <c r="M91" s="15" t="s">
        <v>674</v>
      </c>
      <c r="N91" s="15" t="s">
        <v>16221</v>
      </c>
      <c r="O91" s="60">
        <v>263.0</v>
      </c>
      <c r="P91" s="60">
        <v>5.0</v>
      </c>
      <c r="Q91" s="60">
        <v>3.0</v>
      </c>
      <c r="R91" s="60">
        <v>8.0</v>
      </c>
      <c r="S91" s="15" t="s">
        <v>16464</v>
      </c>
      <c r="T91" s="60" t="str">
        <f t="array" ref="T91">IFERROR(XLOOKUP(A91, '2_Capability_Map'!$C$2:$C$200, '2_Capability_Map'!$M$2:$M$200, "Active"), "Active")</f>
        <v>Active</v>
      </c>
    </row>
    <row r="92" ht="109.5" customHeight="1">
      <c r="A92" s="14" t="s">
        <v>686</v>
      </c>
      <c r="B92" s="14" t="s">
        <v>687</v>
      </c>
      <c r="C92" s="14" t="s">
        <v>537</v>
      </c>
      <c r="D92" s="14" t="s">
        <v>672</v>
      </c>
      <c r="E92" s="59">
        <v>25.0</v>
      </c>
      <c r="F92" s="59">
        <v>8.0</v>
      </c>
      <c r="G92" s="59">
        <v>1.0</v>
      </c>
      <c r="H92" s="59">
        <v>2.0</v>
      </c>
      <c r="I92" s="59">
        <v>1.0</v>
      </c>
      <c r="J92" s="59">
        <v>2.0</v>
      </c>
      <c r="K92" s="14" t="s">
        <v>16399</v>
      </c>
      <c r="L92" s="59">
        <v>1.0</v>
      </c>
      <c r="M92" s="14" t="s">
        <v>13050</v>
      </c>
      <c r="N92" s="14" t="s">
        <v>16221</v>
      </c>
      <c r="O92" s="59">
        <v>263.0</v>
      </c>
      <c r="P92" s="59">
        <v>5.0</v>
      </c>
      <c r="Q92" s="59">
        <v>3.0</v>
      </c>
      <c r="R92" s="59">
        <v>8.0</v>
      </c>
      <c r="S92" s="14" t="s">
        <v>16465</v>
      </c>
      <c r="T92" s="59" t="str">
        <f t="array" ref="T92">IFERROR(XLOOKUP(A92, '2_Capability_Map'!$C$2:$C$200, '2_Capability_Map'!$M$2:$M$200, "Active"), "Active")</f>
        <v>Active</v>
      </c>
    </row>
    <row r="93" ht="109.5" customHeight="1">
      <c r="A93" s="15" t="s">
        <v>691</v>
      </c>
      <c r="B93" s="15" t="s">
        <v>692</v>
      </c>
      <c r="C93" s="15" t="s">
        <v>537</v>
      </c>
      <c r="D93" s="15" t="s">
        <v>672</v>
      </c>
      <c r="E93" s="60">
        <v>2.0</v>
      </c>
      <c r="F93" s="60">
        <v>8.0</v>
      </c>
      <c r="G93" s="60">
        <v>1.0</v>
      </c>
      <c r="H93" s="60">
        <v>2.0</v>
      </c>
      <c r="I93" s="60">
        <v>1.0</v>
      </c>
      <c r="J93" s="60">
        <v>1.0</v>
      </c>
      <c r="K93" s="15" t="s">
        <v>12854</v>
      </c>
      <c r="L93" s="60">
        <v>0.0</v>
      </c>
      <c r="M93" s="15" t="s">
        <v>16359</v>
      </c>
      <c r="N93" s="15" t="s">
        <v>16221</v>
      </c>
      <c r="O93" s="60">
        <v>263.0</v>
      </c>
      <c r="P93" s="60">
        <v>5.0</v>
      </c>
      <c r="Q93" s="60">
        <v>2.0</v>
      </c>
      <c r="R93" s="60">
        <v>7.0</v>
      </c>
      <c r="S93" s="15" t="s">
        <v>16466</v>
      </c>
      <c r="T93" s="60" t="str">
        <f t="array" ref="T93">IFERROR(XLOOKUP(A93, '2_Capability_Map'!$C$2:$C$200, '2_Capability_Map'!$M$2:$M$200, "Active"), "Active")</f>
        <v>Active</v>
      </c>
    </row>
    <row r="94" ht="109.5" customHeight="1">
      <c r="A94" s="14" t="s">
        <v>696</v>
      </c>
      <c r="B94" s="14" t="s">
        <v>697</v>
      </c>
      <c r="C94" s="14" t="s">
        <v>537</v>
      </c>
      <c r="D94" s="14" t="s">
        <v>672</v>
      </c>
      <c r="E94" s="59">
        <v>1.0</v>
      </c>
      <c r="F94" s="59">
        <v>8.0</v>
      </c>
      <c r="G94" s="59">
        <v>1.0</v>
      </c>
      <c r="H94" s="59">
        <v>2.0</v>
      </c>
      <c r="I94" s="59">
        <v>1.0</v>
      </c>
      <c r="J94" s="59">
        <v>1.0</v>
      </c>
      <c r="K94" s="14" t="s">
        <v>12739</v>
      </c>
      <c r="L94" s="59">
        <v>1.0</v>
      </c>
      <c r="M94" s="14" t="s">
        <v>13054</v>
      </c>
      <c r="N94" s="14" t="s">
        <v>16221</v>
      </c>
      <c r="O94" s="59">
        <v>263.0</v>
      </c>
      <c r="P94" s="59">
        <v>5.0</v>
      </c>
      <c r="Q94" s="59">
        <v>3.0</v>
      </c>
      <c r="R94" s="59">
        <v>8.0</v>
      </c>
      <c r="S94" s="14" t="s">
        <v>16467</v>
      </c>
      <c r="T94" s="59" t="str">
        <f t="array" ref="T94">IFERROR(XLOOKUP(A94, '2_Capability_Map'!$C$2:$C$200, '2_Capability_Map'!$M$2:$M$200, "Active"), "Active")</f>
        <v>Active</v>
      </c>
    </row>
    <row r="95" ht="109.5" customHeight="1">
      <c r="A95" s="15" t="s">
        <v>1441</v>
      </c>
      <c r="B95" s="15" t="s">
        <v>1442</v>
      </c>
      <c r="C95" s="15" t="s">
        <v>537</v>
      </c>
      <c r="D95" s="15" t="s">
        <v>672</v>
      </c>
      <c r="E95" s="60">
        <v>5.0</v>
      </c>
      <c r="F95" s="60">
        <v>8.0</v>
      </c>
      <c r="G95" s="60">
        <v>1.0</v>
      </c>
      <c r="H95" s="60">
        <v>2.0</v>
      </c>
      <c r="I95" s="60">
        <v>1.0</v>
      </c>
      <c r="J95" s="60">
        <v>0.0</v>
      </c>
      <c r="K95" s="15" t="s">
        <v>16359</v>
      </c>
      <c r="L95" s="60">
        <v>1.0</v>
      </c>
      <c r="M95" s="15" t="s">
        <v>674</v>
      </c>
      <c r="N95" s="15" t="s">
        <v>16359</v>
      </c>
      <c r="O95" s="60">
        <v>0.0</v>
      </c>
      <c r="P95" s="60">
        <v>5.0</v>
      </c>
      <c r="Q95" s="60">
        <v>1.0</v>
      </c>
      <c r="R95" s="60">
        <v>6.0</v>
      </c>
      <c r="S95" s="16" t="s">
        <v>16468</v>
      </c>
      <c r="T95" s="60" t="str">
        <f t="array" ref="T95">IFERROR(XLOOKUP(A95, '2_Capability_Map'!$C$2:$C$200, '2_Capability_Map'!$M$2:$M$200, "Active"), "Active")</f>
        <v>Active</v>
      </c>
    </row>
    <row r="96" ht="109.5" customHeight="1">
      <c r="A96" s="14" t="s">
        <v>702</v>
      </c>
      <c r="B96" s="14" t="s">
        <v>703</v>
      </c>
      <c r="C96" s="14" t="s">
        <v>537</v>
      </c>
      <c r="D96" s="14" t="s">
        <v>701</v>
      </c>
      <c r="E96" s="59">
        <v>25.0</v>
      </c>
      <c r="F96" s="59">
        <v>9.0</v>
      </c>
      <c r="G96" s="59">
        <v>1.0</v>
      </c>
      <c r="H96" s="59">
        <v>2.0</v>
      </c>
      <c r="I96" s="59">
        <v>1.0</v>
      </c>
      <c r="J96" s="59">
        <v>0.0</v>
      </c>
      <c r="K96" s="14" t="s">
        <v>16359</v>
      </c>
      <c r="L96" s="59">
        <v>0.0</v>
      </c>
      <c r="M96" s="14" t="s">
        <v>16359</v>
      </c>
      <c r="N96" s="14" t="s">
        <v>16359</v>
      </c>
      <c r="O96" s="59">
        <v>0.0</v>
      </c>
      <c r="P96" s="59">
        <v>5.0</v>
      </c>
      <c r="Q96" s="59">
        <v>0.0</v>
      </c>
      <c r="R96" s="59">
        <v>5.0</v>
      </c>
      <c r="S96" s="17" t="s">
        <v>16469</v>
      </c>
      <c r="T96" s="59" t="str">
        <f t="array" ref="T96">IFERROR(XLOOKUP(A96, '2_Capability_Map'!$C$2:$C$200, '2_Capability_Map'!$M$2:$M$200, "Active"), "Active")</f>
        <v>Active</v>
      </c>
    </row>
    <row r="97" ht="109.5" customHeight="1">
      <c r="A97" s="15" t="s">
        <v>710</v>
      </c>
      <c r="B97" s="15" t="s">
        <v>711</v>
      </c>
      <c r="C97" s="15" t="s">
        <v>537</v>
      </c>
      <c r="D97" s="15" t="s">
        <v>701</v>
      </c>
      <c r="E97" s="60">
        <v>4.0</v>
      </c>
      <c r="F97" s="60">
        <v>9.0</v>
      </c>
      <c r="G97" s="60">
        <v>1.0</v>
      </c>
      <c r="H97" s="60">
        <v>2.0</v>
      </c>
      <c r="I97" s="60">
        <v>1.0</v>
      </c>
      <c r="J97" s="60">
        <v>0.0</v>
      </c>
      <c r="K97" s="15" t="s">
        <v>16359</v>
      </c>
      <c r="L97" s="60">
        <v>0.0</v>
      </c>
      <c r="M97" s="15" t="s">
        <v>16359</v>
      </c>
      <c r="N97" s="15" t="s">
        <v>16359</v>
      </c>
      <c r="O97" s="60">
        <v>0.0</v>
      </c>
      <c r="P97" s="60">
        <v>5.0</v>
      </c>
      <c r="Q97" s="60">
        <v>0.0</v>
      </c>
      <c r="R97" s="60">
        <v>5.0</v>
      </c>
      <c r="S97" s="16" t="s">
        <v>16470</v>
      </c>
      <c r="T97" s="60" t="str">
        <f t="array" ref="T97">IFERROR(XLOOKUP(A97, '2_Capability_Map'!$C$2:$C$200, '2_Capability_Map'!$M$2:$M$200, "Active"), "Active")</f>
        <v>Active</v>
      </c>
    </row>
    <row r="98" ht="109.5" customHeight="1">
      <c r="A98" s="14" t="s">
        <v>715</v>
      </c>
      <c r="B98" s="14" t="s">
        <v>716</v>
      </c>
      <c r="C98" s="14" t="s">
        <v>537</v>
      </c>
      <c r="D98" s="14" t="s">
        <v>701</v>
      </c>
      <c r="E98" s="59">
        <v>4.0</v>
      </c>
      <c r="F98" s="59">
        <v>9.0</v>
      </c>
      <c r="G98" s="59">
        <v>1.0</v>
      </c>
      <c r="H98" s="59">
        <v>2.0</v>
      </c>
      <c r="I98" s="59">
        <v>1.0</v>
      </c>
      <c r="J98" s="59">
        <v>0.0</v>
      </c>
      <c r="K98" s="14" t="s">
        <v>16359</v>
      </c>
      <c r="L98" s="59">
        <v>0.0</v>
      </c>
      <c r="M98" s="14" t="s">
        <v>16359</v>
      </c>
      <c r="N98" s="14" t="s">
        <v>16359</v>
      </c>
      <c r="O98" s="59">
        <v>0.0</v>
      </c>
      <c r="P98" s="59">
        <v>5.0</v>
      </c>
      <c r="Q98" s="59">
        <v>0.0</v>
      </c>
      <c r="R98" s="59">
        <v>5.0</v>
      </c>
      <c r="S98" s="17" t="s">
        <v>16471</v>
      </c>
      <c r="T98" s="59" t="str">
        <f t="array" ref="T98">IFERROR(XLOOKUP(A98, '2_Capability_Map'!$C$2:$C$200, '2_Capability_Map'!$M$2:$M$200, "Active"), "Active")</f>
        <v>Active</v>
      </c>
    </row>
    <row r="99" ht="109.5" customHeight="1">
      <c r="A99" s="15" t="s">
        <v>720</v>
      </c>
      <c r="B99" s="15" t="s">
        <v>721</v>
      </c>
      <c r="C99" s="15" t="s">
        <v>537</v>
      </c>
      <c r="D99" s="15" t="s">
        <v>701</v>
      </c>
      <c r="E99" s="60">
        <v>1.0</v>
      </c>
      <c r="F99" s="60">
        <v>9.0</v>
      </c>
      <c r="G99" s="60">
        <v>1.0</v>
      </c>
      <c r="H99" s="60">
        <v>2.0</v>
      </c>
      <c r="I99" s="60">
        <v>1.0</v>
      </c>
      <c r="J99" s="60">
        <v>0.0</v>
      </c>
      <c r="K99" s="15" t="s">
        <v>16359</v>
      </c>
      <c r="L99" s="60">
        <v>0.0</v>
      </c>
      <c r="M99" s="15" t="s">
        <v>16359</v>
      </c>
      <c r="N99" s="15" t="s">
        <v>16359</v>
      </c>
      <c r="O99" s="60">
        <v>0.0</v>
      </c>
      <c r="P99" s="60">
        <v>5.0</v>
      </c>
      <c r="Q99" s="60">
        <v>0.0</v>
      </c>
      <c r="R99" s="60">
        <v>5.0</v>
      </c>
      <c r="S99" s="16" t="s">
        <v>16472</v>
      </c>
      <c r="T99" s="60" t="str">
        <f t="array" ref="T99">IFERROR(XLOOKUP(A99, '2_Capability_Map'!$C$2:$C$200, '2_Capability_Map'!$M$2:$M$200, "Active"), "Active")</f>
        <v>Active</v>
      </c>
    </row>
    <row r="100" ht="109.5" customHeight="1">
      <c r="A100" s="14" t="s">
        <v>726</v>
      </c>
      <c r="B100" s="14" t="s">
        <v>727</v>
      </c>
      <c r="C100" s="14" t="s">
        <v>537</v>
      </c>
      <c r="D100" s="14" t="s">
        <v>725</v>
      </c>
      <c r="E100" s="59">
        <v>10.0</v>
      </c>
      <c r="F100" s="59">
        <v>19.0</v>
      </c>
      <c r="G100" s="59">
        <v>1.0</v>
      </c>
      <c r="H100" s="59">
        <v>10.0</v>
      </c>
      <c r="I100" s="59">
        <v>1.0</v>
      </c>
      <c r="J100" s="59">
        <v>1.0</v>
      </c>
      <c r="K100" s="14" t="s">
        <v>12854</v>
      </c>
      <c r="L100" s="59">
        <v>1.0</v>
      </c>
      <c r="M100" s="14" t="s">
        <v>12956</v>
      </c>
      <c r="N100" s="14" t="s">
        <v>16210</v>
      </c>
      <c r="O100" s="59">
        <v>386.0</v>
      </c>
      <c r="P100" s="59">
        <v>5.0</v>
      </c>
      <c r="Q100" s="59">
        <v>3.0</v>
      </c>
      <c r="R100" s="59">
        <v>8.0</v>
      </c>
      <c r="S100" s="14" t="s">
        <v>16473</v>
      </c>
      <c r="T100" s="59" t="str">
        <f t="array" ref="T100">IFERROR(XLOOKUP(A100, '2_Capability_Map'!$C$2:$C$200, '2_Capability_Map'!$M$2:$M$200, "Active"), "Active")</f>
        <v>Active</v>
      </c>
    </row>
    <row r="101" ht="109.5" customHeight="1">
      <c r="A101" s="15" t="s">
        <v>734</v>
      </c>
      <c r="B101" s="15" t="s">
        <v>735</v>
      </c>
      <c r="C101" s="15" t="s">
        <v>537</v>
      </c>
      <c r="D101" s="15" t="s">
        <v>725</v>
      </c>
      <c r="E101" s="60">
        <v>13.0</v>
      </c>
      <c r="F101" s="60">
        <v>19.0</v>
      </c>
      <c r="G101" s="60">
        <v>1.0</v>
      </c>
      <c r="H101" s="60">
        <v>10.0</v>
      </c>
      <c r="I101" s="60">
        <v>1.0</v>
      </c>
      <c r="J101" s="60">
        <v>1.0</v>
      </c>
      <c r="K101" s="15" t="s">
        <v>12854</v>
      </c>
      <c r="L101" s="60">
        <v>1.0</v>
      </c>
      <c r="M101" s="15" t="s">
        <v>12956</v>
      </c>
      <c r="N101" s="15" t="s">
        <v>16210</v>
      </c>
      <c r="O101" s="60">
        <v>386.0</v>
      </c>
      <c r="P101" s="60">
        <v>5.0</v>
      </c>
      <c r="Q101" s="60">
        <v>3.0</v>
      </c>
      <c r="R101" s="60">
        <v>8.0</v>
      </c>
      <c r="S101" s="15" t="s">
        <v>16474</v>
      </c>
      <c r="T101" s="60" t="str">
        <f t="array" ref="T101">IFERROR(XLOOKUP(A101, '2_Capability_Map'!$C$2:$C$200, '2_Capability_Map'!$M$2:$M$200, "Active"), "Active")</f>
        <v>Active</v>
      </c>
    </row>
    <row r="102" ht="109.5" customHeight="1">
      <c r="A102" s="14" t="s">
        <v>739</v>
      </c>
      <c r="B102" s="14" t="s">
        <v>740</v>
      </c>
      <c r="C102" s="14" t="s">
        <v>537</v>
      </c>
      <c r="D102" s="14" t="s">
        <v>725</v>
      </c>
      <c r="E102" s="59">
        <v>13.0</v>
      </c>
      <c r="F102" s="59">
        <v>18.0</v>
      </c>
      <c r="G102" s="59">
        <v>1.0</v>
      </c>
      <c r="H102" s="59">
        <v>9.0</v>
      </c>
      <c r="I102" s="59">
        <v>1.0</v>
      </c>
      <c r="J102" s="59">
        <v>0.0</v>
      </c>
      <c r="K102" s="14" t="s">
        <v>16359</v>
      </c>
      <c r="L102" s="59">
        <v>0.0</v>
      </c>
      <c r="M102" s="14" t="s">
        <v>16359</v>
      </c>
      <c r="N102" s="14" t="s">
        <v>16210</v>
      </c>
      <c r="O102" s="59">
        <v>386.0</v>
      </c>
      <c r="P102" s="59">
        <v>5.0</v>
      </c>
      <c r="Q102" s="59">
        <v>1.0</v>
      </c>
      <c r="R102" s="59">
        <v>6.0</v>
      </c>
      <c r="S102" s="17" t="s">
        <v>16475</v>
      </c>
      <c r="T102" s="59" t="str">
        <f t="array" ref="T102">IFERROR(XLOOKUP(A102, '2_Capability_Map'!$C$2:$C$200, '2_Capability_Map'!$M$2:$M$200, "Active"), "Active")</f>
        <v>Active</v>
      </c>
    </row>
    <row r="103" ht="109.5" customHeight="1">
      <c r="A103" s="15" t="s">
        <v>1369</v>
      </c>
      <c r="B103" s="15" t="s">
        <v>1370</v>
      </c>
      <c r="C103" s="15" t="s">
        <v>537</v>
      </c>
      <c r="D103" s="15" t="s">
        <v>725</v>
      </c>
      <c r="E103" s="60">
        <v>5.0</v>
      </c>
      <c r="F103" s="60">
        <v>16.0</v>
      </c>
      <c r="G103" s="60">
        <v>1.0</v>
      </c>
      <c r="H103" s="60">
        <v>10.0</v>
      </c>
      <c r="I103" s="60">
        <v>1.0</v>
      </c>
      <c r="J103" s="60">
        <v>0.0</v>
      </c>
      <c r="K103" s="15" t="s">
        <v>16359</v>
      </c>
      <c r="L103" s="60">
        <v>0.0</v>
      </c>
      <c r="M103" s="15" t="s">
        <v>16359</v>
      </c>
      <c r="N103" s="15" t="s">
        <v>16359</v>
      </c>
      <c r="O103" s="60">
        <v>0.0</v>
      </c>
      <c r="P103" s="60">
        <v>5.0</v>
      </c>
      <c r="Q103" s="60">
        <v>0.0</v>
      </c>
      <c r="R103" s="60">
        <v>5.0</v>
      </c>
      <c r="S103" s="16" t="s">
        <v>16476</v>
      </c>
      <c r="T103" s="60" t="str">
        <f t="array" ref="T103">IFERROR(XLOOKUP(A103, '2_Capability_Map'!$C$2:$C$200, '2_Capability_Map'!$M$2:$M$200, "Active"), "Active")</f>
        <v>Active</v>
      </c>
    </row>
    <row r="104" ht="109.5" customHeight="1">
      <c r="A104" s="14" t="s">
        <v>1451</v>
      </c>
      <c r="B104" s="14" t="s">
        <v>1452</v>
      </c>
      <c r="C104" s="14" t="s">
        <v>537</v>
      </c>
      <c r="D104" s="14" t="s">
        <v>725</v>
      </c>
      <c r="E104" s="59">
        <v>5.0</v>
      </c>
      <c r="F104" s="59">
        <v>16.0</v>
      </c>
      <c r="G104" s="59">
        <v>1.0</v>
      </c>
      <c r="H104" s="59">
        <v>10.0</v>
      </c>
      <c r="I104" s="59">
        <v>1.0</v>
      </c>
      <c r="J104" s="59">
        <v>0.0</v>
      </c>
      <c r="K104" s="14" t="s">
        <v>16359</v>
      </c>
      <c r="L104" s="59">
        <v>0.0</v>
      </c>
      <c r="M104" s="14" t="s">
        <v>16359</v>
      </c>
      <c r="N104" s="14" t="s">
        <v>16359</v>
      </c>
      <c r="O104" s="59">
        <v>0.0</v>
      </c>
      <c r="P104" s="59">
        <v>5.0</v>
      </c>
      <c r="Q104" s="59">
        <v>0.0</v>
      </c>
      <c r="R104" s="59">
        <v>5.0</v>
      </c>
      <c r="S104" s="17" t="s">
        <v>16477</v>
      </c>
      <c r="T104" s="59" t="str">
        <f t="array" ref="T104">IFERROR(XLOOKUP(A104, '2_Capability_Map'!$C$2:$C$200, '2_Capability_Map'!$M$2:$M$200, "Active"), "Active")</f>
        <v>Active</v>
      </c>
    </row>
    <row r="105" ht="109.5" customHeight="1">
      <c r="A105" s="15" t="s">
        <v>1456</v>
      </c>
      <c r="B105" s="15" t="s">
        <v>1457</v>
      </c>
      <c r="C105" s="15" t="s">
        <v>537</v>
      </c>
      <c r="D105" s="15" t="s">
        <v>725</v>
      </c>
      <c r="E105" s="60">
        <v>5.0</v>
      </c>
      <c r="F105" s="60">
        <v>16.0</v>
      </c>
      <c r="G105" s="60">
        <v>1.0</v>
      </c>
      <c r="H105" s="60">
        <v>10.0</v>
      </c>
      <c r="I105" s="60">
        <v>1.0</v>
      </c>
      <c r="J105" s="60">
        <v>0.0</v>
      </c>
      <c r="K105" s="15" t="s">
        <v>16359</v>
      </c>
      <c r="L105" s="60">
        <v>0.0</v>
      </c>
      <c r="M105" s="15" t="s">
        <v>16359</v>
      </c>
      <c r="N105" s="15" t="s">
        <v>16359</v>
      </c>
      <c r="O105" s="60">
        <v>0.0</v>
      </c>
      <c r="P105" s="60">
        <v>5.0</v>
      </c>
      <c r="Q105" s="60">
        <v>0.0</v>
      </c>
      <c r="R105" s="60">
        <v>5.0</v>
      </c>
      <c r="S105" s="16" t="s">
        <v>16478</v>
      </c>
      <c r="T105" s="60" t="str">
        <f t="array" ref="T105">IFERROR(XLOOKUP(A105, '2_Capability_Map'!$C$2:$C$200, '2_Capability_Map'!$M$2:$M$200, "Active"), "Active")</f>
        <v>Active</v>
      </c>
    </row>
    <row r="106" ht="109.5" customHeight="1">
      <c r="A106" s="14" t="s">
        <v>746</v>
      </c>
      <c r="B106" s="14" t="s">
        <v>747</v>
      </c>
      <c r="C106" s="14" t="s">
        <v>537</v>
      </c>
      <c r="D106" s="14" t="s">
        <v>725</v>
      </c>
      <c r="E106" s="59">
        <v>11.0</v>
      </c>
      <c r="F106" s="59">
        <v>4.0</v>
      </c>
      <c r="G106" s="59">
        <v>1.0</v>
      </c>
      <c r="H106" s="59">
        <v>4.0</v>
      </c>
      <c r="I106" s="59">
        <v>1.0</v>
      </c>
      <c r="J106" s="59">
        <v>0.0</v>
      </c>
      <c r="K106" s="14" t="s">
        <v>16359</v>
      </c>
      <c r="L106" s="59">
        <v>0.0</v>
      </c>
      <c r="M106" s="14" t="s">
        <v>16359</v>
      </c>
      <c r="N106" s="14" t="s">
        <v>16359</v>
      </c>
      <c r="O106" s="59">
        <v>0.0</v>
      </c>
      <c r="P106" s="59">
        <v>5.0</v>
      </c>
      <c r="Q106" s="59">
        <v>0.0</v>
      </c>
      <c r="R106" s="59">
        <v>5.0</v>
      </c>
      <c r="S106" s="17" t="s">
        <v>16479</v>
      </c>
      <c r="T106" s="59" t="str">
        <f t="array" ref="T106">IFERROR(XLOOKUP(A106, '2_Capability_Map'!$C$2:$C$200, '2_Capability_Map'!$M$2:$M$200, "Active"), "Active")</f>
        <v>Active</v>
      </c>
    </row>
    <row r="107" ht="109.5" customHeight="1">
      <c r="A107" s="15" t="s">
        <v>760</v>
      </c>
      <c r="B107" s="15" t="s">
        <v>761</v>
      </c>
      <c r="C107" s="15" t="s">
        <v>537</v>
      </c>
      <c r="D107" s="15" t="s">
        <v>725</v>
      </c>
      <c r="E107" s="60">
        <v>36.0</v>
      </c>
      <c r="F107" s="60">
        <v>17.0</v>
      </c>
      <c r="G107" s="60">
        <v>1.0</v>
      </c>
      <c r="H107" s="60">
        <v>9.0</v>
      </c>
      <c r="I107" s="60">
        <v>1.0</v>
      </c>
      <c r="J107" s="60">
        <v>0.0</v>
      </c>
      <c r="K107" s="15" t="s">
        <v>16359</v>
      </c>
      <c r="L107" s="60">
        <v>0.0</v>
      </c>
      <c r="M107" s="15" t="s">
        <v>16359</v>
      </c>
      <c r="N107" s="15" t="s">
        <v>16359</v>
      </c>
      <c r="O107" s="60">
        <v>0.0</v>
      </c>
      <c r="P107" s="60">
        <v>5.0</v>
      </c>
      <c r="Q107" s="60">
        <v>0.0</v>
      </c>
      <c r="R107" s="60">
        <v>5.0</v>
      </c>
      <c r="S107" s="16" t="s">
        <v>16480</v>
      </c>
      <c r="T107" s="60" t="str">
        <f t="array" ref="T107">IFERROR(XLOOKUP(A107, '2_Capability_Map'!$C$2:$C$200, '2_Capability_Map'!$M$2:$M$200, "Active"), "Active")</f>
        <v>Active</v>
      </c>
    </row>
    <row r="108" ht="109.5" customHeight="1">
      <c r="A108" s="14" t="s">
        <v>753</v>
      </c>
      <c r="B108" s="14" t="s">
        <v>754</v>
      </c>
      <c r="C108" s="14" t="s">
        <v>537</v>
      </c>
      <c r="D108" s="14" t="s">
        <v>725</v>
      </c>
      <c r="E108" s="59">
        <v>12.0</v>
      </c>
      <c r="F108" s="59">
        <v>17.0</v>
      </c>
      <c r="G108" s="59">
        <v>1.0</v>
      </c>
      <c r="H108" s="59">
        <v>9.0</v>
      </c>
      <c r="I108" s="59">
        <v>1.0</v>
      </c>
      <c r="J108" s="59">
        <v>0.0</v>
      </c>
      <c r="K108" s="14" t="s">
        <v>16359</v>
      </c>
      <c r="L108" s="59">
        <v>0.0</v>
      </c>
      <c r="M108" s="14" t="s">
        <v>16359</v>
      </c>
      <c r="N108" s="14" t="s">
        <v>16359</v>
      </c>
      <c r="O108" s="59">
        <v>0.0</v>
      </c>
      <c r="P108" s="59">
        <v>5.0</v>
      </c>
      <c r="Q108" s="59">
        <v>0.0</v>
      </c>
      <c r="R108" s="59">
        <v>5.0</v>
      </c>
      <c r="S108" s="17" t="s">
        <v>16481</v>
      </c>
      <c r="T108" s="59" t="str">
        <f t="array" ref="T108">IFERROR(XLOOKUP(A108, '2_Capability_Map'!$C$2:$C$200, '2_Capability_Map'!$M$2:$M$200, "Active"), "Active")</f>
        <v>Active</v>
      </c>
    </row>
    <row r="109" ht="109.5" customHeight="1">
      <c r="A109" s="15" t="s">
        <v>766</v>
      </c>
      <c r="B109" s="15" t="s">
        <v>767</v>
      </c>
      <c r="C109" s="15" t="s">
        <v>537</v>
      </c>
      <c r="D109" s="15" t="s">
        <v>765</v>
      </c>
      <c r="E109" s="60">
        <v>25.0</v>
      </c>
      <c r="F109" s="60">
        <v>11.0</v>
      </c>
      <c r="G109" s="60">
        <v>1.0</v>
      </c>
      <c r="H109" s="60">
        <v>3.0</v>
      </c>
      <c r="I109" s="60">
        <v>1.0</v>
      </c>
      <c r="J109" s="60">
        <v>1.0</v>
      </c>
      <c r="K109" s="15" t="s">
        <v>12827</v>
      </c>
      <c r="L109" s="60">
        <v>0.0</v>
      </c>
      <c r="M109" s="15" t="s">
        <v>16359</v>
      </c>
      <c r="N109" s="15" t="s">
        <v>16227</v>
      </c>
      <c r="O109" s="60">
        <v>474.0</v>
      </c>
      <c r="P109" s="60">
        <v>5.0</v>
      </c>
      <c r="Q109" s="60">
        <v>2.0</v>
      </c>
      <c r="R109" s="60">
        <v>7.0</v>
      </c>
      <c r="S109" s="15" t="s">
        <v>16482</v>
      </c>
      <c r="T109" s="60" t="str">
        <f t="array" ref="T109">IFERROR(XLOOKUP(A109, '2_Capability_Map'!$C$2:$C$200, '2_Capability_Map'!$M$2:$M$200, "Active"), "Active")</f>
        <v>Active</v>
      </c>
    </row>
    <row r="110" ht="109.5" customHeight="1">
      <c r="A110" s="14" t="s">
        <v>774</v>
      </c>
      <c r="B110" s="14" t="s">
        <v>775</v>
      </c>
      <c r="C110" s="14" t="s">
        <v>537</v>
      </c>
      <c r="D110" s="14" t="s">
        <v>765</v>
      </c>
      <c r="E110" s="59">
        <v>5.0</v>
      </c>
      <c r="F110" s="59">
        <v>11.0</v>
      </c>
      <c r="G110" s="59">
        <v>1.0</v>
      </c>
      <c r="H110" s="59">
        <v>3.0</v>
      </c>
      <c r="I110" s="59">
        <v>1.0</v>
      </c>
      <c r="J110" s="59">
        <v>0.0</v>
      </c>
      <c r="K110" s="14" t="s">
        <v>16359</v>
      </c>
      <c r="L110" s="59">
        <v>0.0</v>
      </c>
      <c r="M110" s="14" t="s">
        <v>16359</v>
      </c>
      <c r="N110" s="14" t="s">
        <v>16359</v>
      </c>
      <c r="O110" s="59">
        <v>0.0</v>
      </c>
      <c r="P110" s="59">
        <v>5.0</v>
      </c>
      <c r="Q110" s="59">
        <v>0.0</v>
      </c>
      <c r="R110" s="59">
        <v>5.0</v>
      </c>
      <c r="S110" s="17" t="s">
        <v>16483</v>
      </c>
      <c r="T110" s="59" t="str">
        <f t="array" ref="T110">IFERROR(XLOOKUP(A110, '2_Capability_Map'!$C$2:$C$200, '2_Capability_Map'!$M$2:$M$200, "Active"), "Active")</f>
        <v>Active</v>
      </c>
    </row>
    <row r="111" ht="109.5" customHeight="1">
      <c r="A111" s="15" t="s">
        <v>779</v>
      </c>
      <c r="B111" s="15" t="s">
        <v>780</v>
      </c>
      <c r="C111" s="15" t="s">
        <v>537</v>
      </c>
      <c r="D111" s="15" t="s">
        <v>765</v>
      </c>
      <c r="E111" s="60">
        <v>25.0</v>
      </c>
      <c r="F111" s="60">
        <v>11.0</v>
      </c>
      <c r="G111" s="60">
        <v>1.0</v>
      </c>
      <c r="H111" s="60">
        <v>3.0</v>
      </c>
      <c r="I111" s="60">
        <v>1.0</v>
      </c>
      <c r="J111" s="60">
        <v>0.0</v>
      </c>
      <c r="K111" s="15" t="s">
        <v>16359</v>
      </c>
      <c r="L111" s="60">
        <v>0.0</v>
      </c>
      <c r="M111" s="15" t="s">
        <v>16359</v>
      </c>
      <c r="N111" s="15" t="s">
        <v>16359</v>
      </c>
      <c r="O111" s="60">
        <v>0.0</v>
      </c>
      <c r="P111" s="60">
        <v>5.0</v>
      </c>
      <c r="Q111" s="60">
        <v>0.0</v>
      </c>
      <c r="R111" s="60">
        <v>5.0</v>
      </c>
      <c r="S111" s="16" t="s">
        <v>16484</v>
      </c>
      <c r="T111" s="60" t="str">
        <f t="array" ref="T111">IFERROR(XLOOKUP(A111, '2_Capability_Map'!$C$2:$C$200, '2_Capability_Map'!$M$2:$M$200, "Active"), "Active")</f>
        <v>Active</v>
      </c>
    </row>
    <row r="112" ht="109.5" customHeight="1">
      <c r="A112" s="14" t="s">
        <v>784</v>
      </c>
      <c r="B112" s="14" t="s">
        <v>785</v>
      </c>
      <c r="C112" s="14" t="s">
        <v>537</v>
      </c>
      <c r="D112" s="14" t="s">
        <v>765</v>
      </c>
      <c r="E112" s="59">
        <v>1.0</v>
      </c>
      <c r="F112" s="59">
        <v>11.0</v>
      </c>
      <c r="G112" s="59">
        <v>1.0</v>
      </c>
      <c r="H112" s="59">
        <v>3.0</v>
      </c>
      <c r="I112" s="59">
        <v>1.0</v>
      </c>
      <c r="J112" s="59">
        <v>1.0</v>
      </c>
      <c r="K112" s="14" t="s">
        <v>12827</v>
      </c>
      <c r="L112" s="59">
        <v>0.0</v>
      </c>
      <c r="M112" s="14" t="s">
        <v>16359</v>
      </c>
      <c r="N112" s="14" t="s">
        <v>16359</v>
      </c>
      <c r="O112" s="59">
        <v>0.0</v>
      </c>
      <c r="P112" s="59">
        <v>5.0</v>
      </c>
      <c r="Q112" s="59">
        <v>1.0</v>
      </c>
      <c r="R112" s="59">
        <v>6.0</v>
      </c>
      <c r="S112" s="17" t="s">
        <v>16485</v>
      </c>
      <c r="T112" s="59" t="str">
        <f t="array" ref="T112">IFERROR(XLOOKUP(A112, '2_Capability_Map'!$C$2:$C$200, '2_Capability_Map'!$M$2:$M$200, "Active"), "Active")</f>
        <v>Active</v>
      </c>
    </row>
    <row r="113" ht="109.5" customHeight="1">
      <c r="A113" s="15" t="s">
        <v>789</v>
      </c>
      <c r="B113" s="15" t="s">
        <v>790</v>
      </c>
      <c r="C113" s="15" t="s">
        <v>537</v>
      </c>
      <c r="D113" s="15" t="s">
        <v>765</v>
      </c>
      <c r="E113" s="60">
        <v>5.0</v>
      </c>
      <c r="F113" s="60">
        <v>11.0</v>
      </c>
      <c r="G113" s="60">
        <v>1.0</v>
      </c>
      <c r="H113" s="60">
        <v>3.0</v>
      </c>
      <c r="I113" s="60">
        <v>1.0</v>
      </c>
      <c r="J113" s="60">
        <v>1.0</v>
      </c>
      <c r="K113" s="15" t="s">
        <v>12839</v>
      </c>
      <c r="L113" s="60">
        <v>0.0</v>
      </c>
      <c r="M113" s="15" t="s">
        <v>16359</v>
      </c>
      <c r="N113" s="15" t="s">
        <v>16359</v>
      </c>
      <c r="O113" s="60">
        <v>0.0</v>
      </c>
      <c r="P113" s="60">
        <v>5.0</v>
      </c>
      <c r="Q113" s="60">
        <v>1.0</v>
      </c>
      <c r="R113" s="60">
        <v>6.0</v>
      </c>
      <c r="S113" s="16" t="s">
        <v>16486</v>
      </c>
      <c r="T113" s="60" t="str">
        <f t="array" ref="T113">IFERROR(XLOOKUP(A113, '2_Capability_Map'!$C$2:$C$200, '2_Capability_Map'!$M$2:$M$200, "Active"), "Active")</f>
        <v>Active</v>
      </c>
    </row>
    <row r="114" ht="109.5" customHeight="1">
      <c r="A114" s="14" t="s">
        <v>794</v>
      </c>
      <c r="B114" s="14" t="s">
        <v>795</v>
      </c>
      <c r="C114" s="14" t="s">
        <v>537</v>
      </c>
      <c r="D114" s="14" t="s">
        <v>765</v>
      </c>
      <c r="E114" s="59">
        <v>5.0</v>
      </c>
      <c r="F114" s="59">
        <v>11.0</v>
      </c>
      <c r="G114" s="59">
        <v>1.0</v>
      </c>
      <c r="H114" s="59">
        <v>3.0</v>
      </c>
      <c r="I114" s="59">
        <v>1.0</v>
      </c>
      <c r="J114" s="59">
        <v>1.0</v>
      </c>
      <c r="K114" s="14" t="s">
        <v>12839</v>
      </c>
      <c r="L114" s="59">
        <v>0.0</v>
      </c>
      <c r="M114" s="14" t="s">
        <v>16359</v>
      </c>
      <c r="N114" s="14" t="s">
        <v>16359</v>
      </c>
      <c r="O114" s="59">
        <v>0.0</v>
      </c>
      <c r="P114" s="59">
        <v>5.0</v>
      </c>
      <c r="Q114" s="59">
        <v>1.0</v>
      </c>
      <c r="R114" s="59">
        <v>6.0</v>
      </c>
      <c r="S114" s="17" t="s">
        <v>16487</v>
      </c>
      <c r="T114" s="59" t="str">
        <f t="array" ref="T114">IFERROR(XLOOKUP(A114, '2_Capability_Map'!$C$2:$C$200, '2_Capability_Map'!$M$2:$M$200, "Active"), "Active")</f>
        <v>Active</v>
      </c>
    </row>
    <row r="115" ht="109.5" customHeight="1">
      <c r="A115" s="15" t="s">
        <v>799</v>
      </c>
      <c r="B115" s="15" t="s">
        <v>800</v>
      </c>
      <c r="C115" s="15" t="s">
        <v>537</v>
      </c>
      <c r="D115" s="15" t="s">
        <v>765</v>
      </c>
      <c r="E115" s="60">
        <v>5.0</v>
      </c>
      <c r="F115" s="60">
        <v>11.0</v>
      </c>
      <c r="G115" s="60">
        <v>1.0</v>
      </c>
      <c r="H115" s="60">
        <v>3.0</v>
      </c>
      <c r="I115" s="60">
        <v>1.0</v>
      </c>
      <c r="J115" s="60">
        <v>1.0</v>
      </c>
      <c r="K115" s="15" t="s">
        <v>12827</v>
      </c>
      <c r="L115" s="60">
        <v>0.0</v>
      </c>
      <c r="M115" s="15" t="s">
        <v>16359</v>
      </c>
      <c r="N115" s="15" t="s">
        <v>16359</v>
      </c>
      <c r="O115" s="60">
        <v>0.0</v>
      </c>
      <c r="P115" s="60">
        <v>5.0</v>
      </c>
      <c r="Q115" s="60">
        <v>1.0</v>
      </c>
      <c r="R115" s="60">
        <v>6.0</v>
      </c>
      <c r="S115" s="16" t="s">
        <v>16488</v>
      </c>
      <c r="T115" s="60" t="str">
        <f t="array" ref="T115">IFERROR(XLOOKUP(A115, '2_Capability_Map'!$C$2:$C$200, '2_Capability_Map'!$M$2:$M$200, "Active"), "Active")</f>
        <v>Active</v>
      </c>
    </row>
    <row r="116" ht="109.5" customHeight="1">
      <c r="A116" s="14" t="s">
        <v>818</v>
      </c>
      <c r="B116" s="14" t="s">
        <v>819</v>
      </c>
      <c r="C116" s="14" t="s">
        <v>537</v>
      </c>
      <c r="D116" s="14" t="s">
        <v>804</v>
      </c>
      <c r="E116" s="59">
        <v>4.0</v>
      </c>
      <c r="F116" s="59">
        <v>8.0</v>
      </c>
      <c r="G116" s="59">
        <v>1.0</v>
      </c>
      <c r="H116" s="59">
        <v>5.0</v>
      </c>
      <c r="I116" s="59">
        <v>1.0</v>
      </c>
      <c r="J116" s="59">
        <v>1.0</v>
      </c>
      <c r="K116" s="14" t="s">
        <v>12766</v>
      </c>
      <c r="L116" s="59">
        <v>3.0</v>
      </c>
      <c r="M116" s="14" t="s">
        <v>16489</v>
      </c>
      <c r="N116" s="14" t="s">
        <v>16359</v>
      </c>
      <c r="O116" s="59">
        <v>0.0</v>
      </c>
      <c r="P116" s="59">
        <v>5.0</v>
      </c>
      <c r="Q116" s="59">
        <v>2.0</v>
      </c>
      <c r="R116" s="59">
        <v>7.0</v>
      </c>
      <c r="S116" s="17" t="s">
        <v>16490</v>
      </c>
      <c r="T116" s="59" t="str">
        <f t="array" ref="T116">IFERROR(XLOOKUP(A116, '2_Capability_Map'!$C$2:$C$200, '2_Capability_Map'!$M$2:$M$200, "Active"), "Active")</f>
        <v>Active</v>
      </c>
    </row>
    <row r="117" ht="109.5" customHeight="1">
      <c r="A117" s="15" t="s">
        <v>825</v>
      </c>
      <c r="B117" s="15" t="s">
        <v>826</v>
      </c>
      <c r="C117" s="15" t="s">
        <v>537</v>
      </c>
      <c r="D117" s="15" t="s">
        <v>804</v>
      </c>
      <c r="E117" s="60">
        <v>4.0</v>
      </c>
      <c r="F117" s="60">
        <v>5.0</v>
      </c>
      <c r="G117" s="60">
        <v>1.0</v>
      </c>
      <c r="H117" s="60">
        <v>2.0</v>
      </c>
      <c r="I117" s="60">
        <v>1.0</v>
      </c>
      <c r="J117" s="60">
        <v>0.0</v>
      </c>
      <c r="K117" s="15" t="s">
        <v>16359</v>
      </c>
      <c r="L117" s="60">
        <v>0.0</v>
      </c>
      <c r="M117" s="15" t="s">
        <v>16359</v>
      </c>
      <c r="N117" s="15" t="s">
        <v>16359</v>
      </c>
      <c r="O117" s="60">
        <v>0.0</v>
      </c>
      <c r="P117" s="60">
        <v>5.0</v>
      </c>
      <c r="Q117" s="60">
        <v>0.0</v>
      </c>
      <c r="R117" s="60">
        <v>5.0</v>
      </c>
      <c r="S117" s="16" t="s">
        <v>16491</v>
      </c>
      <c r="T117" s="60" t="str">
        <f t="array" ref="T117">IFERROR(XLOOKUP(A117, '2_Capability_Map'!$C$2:$C$200, '2_Capability_Map'!$M$2:$M$200, "Active"), "Active")</f>
        <v>Active</v>
      </c>
    </row>
    <row r="118" ht="109.5" customHeight="1">
      <c r="A118" s="14" t="s">
        <v>813</v>
      </c>
      <c r="B118" s="14" t="s">
        <v>814</v>
      </c>
      <c r="C118" s="14" t="s">
        <v>537</v>
      </c>
      <c r="D118" s="14" t="s">
        <v>804</v>
      </c>
      <c r="E118" s="59">
        <v>4.0</v>
      </c>
      <c r="F118" s="59">
        <v>5.0</v>
      </c>
      <c r="G118" s="59">
        <v>1.0</v>
      </c>
      <c r="H118" s="59">
        <v>2.0</v>
      </c>
      <c r="I118" s="59">
        <v>1.0</v>
      </c>
      <c r="J118" s="59">
        <v>0.0</v>
      </c>
      <c r="K118" s="14" t="s">
        <v>16359</v>
      </c>
      <c r="L118" s="59">
        <v>0.0</v>
      </c>
      <c r="M118" s="14" t="s">
        <v>16359</v>
      </c>
      <c r="N118" s="14" t="s">
        <v>16359</v>
      </c>
      <c r="O118" s="59">
        <v>0.0</v>
      </c>
      <c r="P118" s="59">
        <v>5.0</v>
      </c>
      <c r="Q118" s="59">
        <v>0.0</v>
      </c>
      <c r="R118" s="59">
        <v>5.0</v>
      </c>
      <c r="S118" s="17" t="s">
        <v>16492</v>
      </c>
      <c r="T118" s="59" t="str">
        <f t="array" ref="T118">IFERROR(XLOOKUP(A118, '2_Capability_Map'!$C$2:$C$200, '2_Capability_Map'!$M$2:$M$200, "Active"), "Active")</f>
        <v>Active</v>
      </c>
    </row>
    <row r="119" ht="109.5" customHeight="1">
      <c r="A119" s="15" t="s">
        <v>805</v>
      </c>
      <c r="B119" s="15" t="s">
        <v>806</v>
      </c>
      <c r="C119" s="15" t="s">
        <v>537</v>
      </c>
      <c r="D119" s="15" t="s">
        <v>804</v>
      </c>
      <c r="E119" s="60">
        <v>4.0</v>
      </c>
      <c r="F119" s="60">
        <v>5.0</v>
      </c>
      <c r="G119" s="60">
        <v>1.0</v>
      </c>
      <c r="H119" s="60">
        <v>2.0</v>
      </c>
      <c r="I119" s="60">
        <v>1.0</v>
      </c>
      <c r="J119" s="60">
        <v>0.0</v>
      </c>
      <c r="K119" s="15" t="s">
        <v>16359</v>
      </c>
      <c r="L119" s="60">
        <v>0.0</v>
      </c>
      <c r="M119" s="15" t="s">
        <v>16359</v>
      </c>
      <c r="N119" s="15" t="s">
        <v>16359</v>
      </c>
      <c r="O119" s="60">
        <v>0.0</v>
      </c>
      <c r="P119" s="60">
        <v>5.0</v>
      </c>
      <c r="Q119" s="60">
        <v>0.0</v>
      </c>
      <c r="R119" s="60">
        <v>5.0</v>
      </c>
      <c r="S119" s="16" t="s">
        <v>16493</v>
      </c>
      <c r="T119" s="60" t="str">
        <f t="array" ref="T119">IFERROR(XLOOKUP(A119, '2_Capability_Map'!$C$2:$C$200, '2_Capability_Map'!$M$2:$M$200, "Active"), "Active")</f>
        <v>Active</v>
      </c>
    </row>
    <row r="120" ht="109.5" customHeight="1">
      <c r="A120" s="14" t="s">
        <v>832</v>
      </c>
      <c r="B120" s="14" t="s">
        <v>833</v>
      </c>
      <c r="C120" s="14" t="s">
        <v>830</v>
      </c>
      <c r="D120" s="14" t="s">
        <v>831</v>
      </c>
      <c r="E120" s="59">
        <v>14.0</v>
      </c>
      <c r="F120" s="59">
        <v>19.0</v>
      </c>
      <c r="G120" s="59">
        <v>1.0</v>
      </c>
      <c r="H120" s="59">
        <v>7.0</v>
      </c>
      <c r="I120" s="59">
        <v>1.0</v>
      </c>
      <c r="J120" s="59">
        <v>0.0</v>
      </c>
      <c r="K120" s="14" t="s">
        <v>16359</v>
      </c>
      <c r="L120" s="59">
        <v>0.0</v>
      </c>
      <c r="M120" s="14" t="s">
        <v>16359</v>
      </c>
      <c r="N120" s="14" t="s">
        <v>16232</v>
      </c>
      <c r="O120" s="59">
        <v>46.0</v>
      </c>
      <c r="P120" s="59">
        <v>5.0</v>
      </c>
      <c r="Q120" s="59">
        <v>1.0</v>
      </c>
      <c r="R120" s="59">
        <v>6.0</v>
      </c>
      <c r="S120" s="17" t="s">
        <v>16494</v>
      </c>
      <c r="T120" s="59" t="str">
        <f t="array" ref="T120">IFERROR(XLOOKUP(A120, '2_Capability_Map'!$C$2:$C$200, '2_Capability_Map'!$M$2:$M$200, "Active"), "Active")</f>
        <v>Active</v>
      </c>
    </row>
    <row r="121" ht="109.5" customHeight="1">
      <c r="A121" s="15" t="s">
        <v>840</v>
      </c>
      <c r="B121" s="15" t="s">
        <v>841</v>
      </c>
      <c r="C121" s="15" t="s">
        <v>830</v>
      </c>
      <c r="D121" s="15" t="s">
        <v>831</v>
      </c>
      <c r="E121" s="60">
        <v>4.0</v>
      </c>
      <c r="F121" s="60">
        <v>19.0</v>
      </c>
      <c r="G121" s="60">
        <v>1.0</v>
      </c>
      <c r="H121" s="60">
        <v>7.0</v>
      </c>
      <c r="I121" s="60">
        <v>1.0</v>
      </c>
      <c r="J121" s="60">
        <v>0.0</v>
      </c>
      <c r="K121" s="15" t="s">
        <v>16359</v>
      </c>
      <c r="L121" s="60">
        <v>0.0</v>
      </c>
      <c r="M121" s="15" t="s">
        <v>16359</v>
      </c>
      <c r="N121" s="15" t="s">
        <v>16359</v>
      </c>
      <c r="O121" s="60">
        <v>0.0</v>
      </c>
      <c r="P121" s="60">
        <v>5.0</v>
      </c>
      <c r="Q121" s="60">
        <v>0.0</v>
      </c>
      <c r="R121" s="60">
        <v>5.0</v>
      </c>
      <c r="S121" s="16" t="s">
        <v>16495</v>
      </c>
      <c r="T121" s="60" t="str">
        <f t="array" ref="T121">IFERROR(XLOOKUP(A121, '2_Capability_Map'!$C$2:$C$200, '2_Capability_Map'!$M$2:$M$200, "Active"), "Active")</f>
        <v>Active</v>
      </c>
    </row>
    <row r="122" ht="109.5" customHeight="1">
      <c r="A122" s="14" t="s">
        <v>845</v>
      </c>
      <c r="B122" s="14" t="s">
        <v>846</v>
      </c>
      <c r="C122" s="14" t="s">
        <v>830</v>
      </c>
      <c r="D122" s="14" t="s">
        <v>831</v>
      </c>
      <c r="E122" s="59">
        <v>4.0</v>
      </c>
      <c r="F122" s="59">
        <v>19.0</v>
      </c>
      <c r="G122" s="59">
        <v>1.0</v>
      </c>
      <c r="H122" s="59">
        <v>7.0</v>
      </c>
      <c r="I122" s="59">
        <v>1.0</v>
      </c>
      <c r="J122" s="59">
        <v>0.0</v>
      </c>
      <c r="K122" s="14" t="s">
        <v>16359</v>
      </c>
      <c r="L122" s="59">
        <v>0.0</v>
      </c>
      <c r="M122" s="14" t="s">
        <v>16359</v>
      </c>
      <c r="N122" s="14" t="s">
        <v>16359</v>
      </c>
      <c r="O122" s="59">
        <v>0.0</v>
      </c>
      <c r="P122" s="59">
        <v>5.0</v>
      </c>
      <c r="Q122" s="59">
        <v>0.0</v>
      </c>
      <c r="R122" s="59">
        <v>5.0</v>
      </c>
      <c r="S122" s="17" t="s">
        <v>16496</v>
      </c>
      <c r="T122" s="59" t="str">
        <f t="array" ref="T122">IFERROR(XLOOKUP(A122, '2_Capability_Map'!$C$2:$C$200, '2_Capability_Map'!$M$2:$M$200, "Active"), "Active")</f>
        <v>Active</v>
      </c>
    </row>
    <row r="123" ht="109.5" customHeight="1">
      <c r="A123" s="15" t="s">
        <v>850</v>
      </c>
      <c r="B123" s="15" t="s">
        <v>851</v>
      </c>
      <c r="C123" s="15" t="s">
        <v>830</v>
      </c>
      <c r="D123" s="15" t="s">
        <v>831</v>
      </c>
      <c r="E123" s="60">
        <v>4.0</v>
      </c>
      <c r="F123" s="60">
        <v>19.0</v>
      </c>
      <c r="G123" s="60">
        <v>1.0</v>
      </c>
      <c r="H123" s="60">
        <v>7.0</v>
      </c>
      <c r="I123" s="60">
        <v>1.0</v>
      </c>
      <c r="J123" s="60">
        <v>0.0</v>
      </c>
      <c r="K123" s="15" t="s">
        <v>16359</v>
      </c>
      <c r="L123" s="60">
        <v>0.0</v>
      </c>
      <c r="M123" s="15" t="s">
        <v>16359</v>
      </c>
      <c r="N123" s="15" t="s">
        <v>16359</v>
      </c>
      <c r="O123" s="60">
        <v>0.0</v>
      </c>
      <c r="P123" s="60">
        <v>5.0</v>
      </c>
      <c r="Q123" s="60">
        <v>0.0</v>
      </c>
      <c r="R123" s="60">
        <v>5.0</v>
      </c>
      <c r="S123" s="16" t="s">
        <v>16497</v>
      </c>
      <c r="T123" s="60" t="str">
        <f t="array" ref="T123">IFERROR(XLOOKUP(A123, '2_Capability_Map'!$C$2:$C$200, '2_Capability_Map'!$M$2:$M$200, "Active"), "Active")</f>
        <v>Active</v>
      </c>
    </row>
    <row r="124" ht="109.5" customHeight="1">
      <c r="A124" s="14" t="s">
        <v>856</v>
      </c>
      <c r="B124" s="14" t="s">
        <v>857</v>
      </c>
      <c r="C124" s="14" t="s">
        <v>830</v>
      </c>
      <c r="D124" s="14" t="s">
        <v>855</v>
      </c>
      <c r="E124" s="59">
        <v>4.0</v>
      </c>
      <c r="F124" s="59">
        <v>8.0</v>
      </c>
      <c r="G124" s="59">
        <v>1.0</v>
      </c>
      <c r="H124" s="59">
        <v>3.0</v>
      </c>
      <c r="I124" s="59">
        <v>1.0</v>
      </c>
      <c r="J124" s="59">
        <v>0.0</v>
      </c>
      <c r="K124" s="14" t="s">
        <v>16359</v>
      </c>
      <c r="L124" s="59">
        <v>0.0</v>
      </c>
      <c r="M124" s="14" t="s">
        <v>16359</v>
      </c>
      <c r="N124" s="14" t="s">
        <v>16359</v>
      </c>
      <c r="O124" s="59">
        <v>0.0</v>
      </c>
      <c r="P124" s="59">
        <v>5.0</v>
      </c>
      <c r="Q124" s="59">
        <v>0.0</v>
      </c>
      <c r="R124" s="59">
        <v>5.0</v>
      </c>
      <c r="S124" s="17" t="s">
        <v>16498</v>
      </c>
      <c r="T124" s="59" t="str">
        <f t="array" ref="T124">IFERROR(XLOOKUP(A124, '2_Capability_Map'!$C$2:$C$200, '2_Capability_Map'!$M$2:$M$200, "Active"), "Active")</f>
        <v>Active</v>
      </c>
    </row>
    <row r="125" ht="109.5" customHeight="1">
      <c r="A125" s="15" t="s">
        <v>864</v>
      </c>
      <c r="B125" s="15" t="s">
        <v>865</v>
      </c>
      <c r="C125" s="15" t="s">
        <v>830</v>
      </c>
      <c r="D125" s="15" t="s">
        <v>855</v>
      </c>
      <c r="E125" s="60">
        <v>4.0</v>
      </c>
      <c r="F125" s="60">
        <v>8.0</v>
      </c>
      <c r="G125" s="60">
        <v>1.0</v>
      </c>
      <c r="H125" s="60">
        <v>3.0</v>
      </c>
      <c r="I125" s="60">
        <v>1.0</v>
      </c>
      <c r="J125" s="60">
        <v>0.0</v>
      </c>
      <c r="K125" s="15" t="s">
        <v>16359</v>
      </c>
      <c r="L125" s="60">
        <v>0.0</v>
      </c>
      <c r="M125" s="15" t="s">
        <v>16359</v>
      </c>
      <c r="N125" s="15" t="s">
        <v>16359</v>
      </c>
      <c r="O125" s="60">
        <v>0.0</v>
      </c>
      <c r="P125" s="60">
        <v>5.0</v>
      </c>
      <c r="Q125" s="60">
        <v>0.0</v>
      </c>
      <c r="R125" s="60">
        <v>5.0</v>
      </c>
      <c r="S125" s="16" t="s">
        <v>16499</v>
      </c>
      <c r="T125" s="60" t="str">
        <f t="array" ref="T125">IFERROR(XLOOKUP(A125, '2_Capability_Map'!$C$2:$C$200, '2_Capability_Map'!$M$2:$M$200, "Active"), "Active")</f>
        <v>Active</v>
      </c>
    </row>
    <row r="126" ht="109.5" customHeight="1">
      <c r="A126" s="14" t="s">
        <v>869</v>
      </c>
      <c r="B126" s="14" t="s">
        <v>870</v>
      </c>
      <c r="C126" s="14" t="s">
        <v>830</v>
      </c>
      <c r="D126" s="14" t="s">
        <v>855</v>
      </c>
      <c r="E126" s="59">
        <v>4.0</v>
      </c>
      <c r="F126" s="59">
        <v>8.0</v>
      </c>
      <c r="G126" s="59">
        <v>1.0</v>
      </c>
      <c r="H126" s="59">
        <v>3.0</v>
      </c>
      <c r="I126" s="59">
        <v>1.0</v>
      </c>
      <c r="J126" s="59">
        <v>0.0</v>
      </c>
      <c r="K126" s="14" t="s">
        <v>16359</v>
      </c>
      <c r="L126" s="59">
        <v>0.0</v>
      </c>
      <c r="M126" s="14" t="s">
        <v>16359</v>
      </c>
      <c r="N126" s="14" t="s">
        <v>16359</v>
      </c>
      <c r="O126" s="59">
        <v>0.0</v>
      </c>
      <c r="P126" s="59">
        <v>5.0</v>
      </c>
      <c r="Q126" s="59">
        <v>0.0</v>
      </c>
      <c r="R126" s="59">
        <v>5.0</v>
      </c>
      <c r="S126" s="17" t="s">
        <v>16500</v>
      </c>
      <c r="T126" s="59" t="str">
        <f t="array" ref="T126">IFERROR(XLOOKUP(A126, '2_Capability_Map'!$C$2:$C$200, '2_Capability_Map'!$M$2:$M$200, "Active"), "Active")</f>
        <v>Active</v>
      </c>
    </row>
    <row r="127" ht="109.5" customHeight="1">
      <c r="A127" s="15" t="s">
        <v>874</v>
      </c>
      <c r="B127" s="15" t="s">
        <v>875</v>
      </c>
      <c r="C127" s="15" t="s">
        <v>830</v>
      </c>
      <c r="D127" s="15" t="s">
        <v>855</v>
      </c>
      <c r="E127" s="60">
        <v>4.0</v>
      </c>
      <c r="F127" s="60">
        <v>8.0</v>
      </c>
      <c r="G127" s="60">
        <v>1.0</v>
      </c>
      <c r="H127" s="60">
        <v>3.0</v>
      </c>
      <c r="I127" s="60">
        <v>1.0</v>
      </c>
      <c r="J127" s="60">
        <v>0.0</v>
      </c>
      <c r="K127" s="15" t="s">
        <v>16359</v>
      </c>
      <c r="L127" s="60">
        <v>0.0</v>
      </c>
      <c r="M127" s="15" t="s">
        <v>16359</v>
      </c>
      <c r="N127" s="15" t="s">
        <v>16232</v>
      </c>
      <c r="O127" s="60">
        <v>46.0</v>
      </c>
      <c r="P127" s="60">
        <v>5.0</v>
      </c>
      <c r="Q127" s="60">
        <v>1.0</v>
      </c>
      <c r="R127" s="60">
        <v>6.0</v>
      </c>
      <c r="S127" s="16" t="s">
        <v>16501</v>
      </c>
      <c r="T127" s="60" t="str">
        <f t="array" ref="T127">IFERROR(XLOOKUP(A127, '2_Capability_Map'!$C$2:$C$200, '2_Capability_Map'!$M$2:$M$200, "Active"), "Active")</f>
        <v>Active</v>
      </c>
    </row>
    <row r="128" ht="109.5" customHeight="1">
      <c r="A128" s="14" t="s">
        <v>879</v>
      </c>
      <c r="B128" s="14" t="s">
        <v>880</v>
      </c>
      <c r="C128" s="14" t="s">
        <v>830</v>
      </c>
      <c r="D128" s="14" t="s">
        <v>855</v>
      </c>
      <c r="E128" s="59">
        <v>4.0</v>
      </c>
      <c r="F128" s="59">
        <v>8.0</v>
      </c>
      <c r="G128" s="59">
        <v>1.0</v>
      </c>
      <c r="H128" s="59">
        <v>3.0</v>
      </c>
      <c r="I128" s="59">
        <v>1.0</v>
      </c>
      <c r="J128" s="59">
        <v>0.0</v>
      </c>
      <c r="K128" s="14" t="s">
        <v>16359</v>
      </c>
      <c r="L128" s="59">
        <v>0.0</v>
      </c>
      <c r="M128" s="14" t="s">
        <v>16359</v>
      </c>
      <c r="N128" s="14" t="s">
        <v>16359</v>
      </c>
      <c r="O128" s="59">
        <v>0.0</v>
      </c>
      <c r="P128" s="59">
        <v>5.0</v>
      </c>
      <c r="Q128" s="59">
        <v>0.0</v>
      </c>
      <c r="R128" s="59">
        <v>5.0</v>
      </c>
      <c r="S128" s="17" t="s">
        <v>16502</v>
      </c>
      <c r="T128" s="59" t="str">
        <f t="array" ref="T128">IFERROR(XLOOKUP(A128, '2_Capability_Map'!$C$2:$C$200, '2_Capability_Map'!$M$2:$M$200, "Active"), "Active")</f>
        <v>Active</v>
      </c>
    </row>
    <row r="129" ht="109.5" customHeight="1">
      <c r="A129" s="15" t="s">
        <v>885</v>
      </c>
      <c r="B129" s="15" t="s">
        <v>886</v>
      </c>
      <c r="C129" s="15" t="s">
        <v>830</v>
      </c>
      <c r="D129" s="15" t="s">
        <v>884</v>
      </c>
      <c r="E129" s="60">
        <v>4.0</v>
      </c>
      <c r="F129" s="60">
        <v>4.0</v>
      </c>
      <c r="G129" s="60">
        <v>1.0</v>
      </c>
      <c r="H129" s="60">
        <v>2.0</v>
      </c>
      <c r="I129" s="60">
        <v>1.0</v>
      </c>
      <c r="J129" s="60">
        <v>0.0</v>
      </c>
      <c r="K129" s="15" t="s">
        <v>16359</v>
      </c>
      <c r="L129" s="60">
        <v>0.0</v>
      </c>
      <c r="M129" s="15" t="s">
        <v>16359</v>
      </c>
      <c r="N129" s="15" t="s">
        <v>16232</v>
      </c>
      <c r="O129" s="60">
        <v>46.0</v>
      </c>
      <c r="P129" s="60">
        <v>5.0</v>
      </c>
      <c r="Q129" s="60">
        <v>1.0</v>
      </c>
      <c r="R129" s="60">
        <v>6.0</v>
      </c>
      <c r="S129" s="16" t="s">
        <v>16503</v>
      </c>
      <c r="T129" s="60" t="str">
        <f t="array" ref="T129">IFERROR(XLOOKUP(A129, '2_Capability_Map'!$C$2:$C$200, '2_Capability_Map'!$M$2:$M$200, "Active"), "Active")</f>
        <v>Active</v>
      </c>
    </row>
    <row r="130" ht="109.5" customHeight="1">
      <c r="A130" s="14" t="s">
        <v>893</v>
      </c>
      <c r="B130" s="14" t="s">
        <v>894</v>
      </c>
      <c r="C130" s="14" t="s">
        <v>830</v>
      </c>
      <c r="D130" s="14" t="s">
        <v>884</v>
      </c>
      <c r="E130" s="59">
        <v>4.0</v>
      </c>
      <c r="F130" s="59">
        <v>4.0</v>
      </c>
      <c r="G130" s="59">
        <v>1.0</v>
      </c>
      <c r="H130" s="59">
        <v>2.0</v>
      </c>
      <c r="I130" s="59">
        <v>1.0</v>
      </c>
      <c r="J130" s="59">
        <v>0.0</v>
      </c>
      <c r="K130" s="14" t="s">
        <v>16359</v>
      </c>
      <c r="L130" s="59">
        <v>0.0</v>
      </c>
      <c r="M130" s="14" t="s">
        <v>16359</v>
      </c>
      <c r="N130" s="14" t="s">
        <v>16359</v>
      </c>
      <c r="O130" s="59">
        <v>0.0</v>
      </c>
      <c r="P130" s="59">
        <v>5.0</v>
      </c>
      <c r="Q130" s="59">
        <v>0.0</v>
      </c>
      <c r="R130" s="59">
        <v>5.0</v>
      </c>
      <c r="S130" s="17" t="s">
        <v>16504</v>
      </c>
      <c r="T130" s="59" t="str">
        <f t="array" ref="T130">IFERROR(XLOOKUP(A130, '2_Capability_Map'!$C$2:$C$200, '2_Capability_Map'!$M$2:$M$200, "Active"), "Active")</f>
        <v>Active</v>
      </c>
    </row>
    <row r="131" ht="109.5" customHeight="1">
      <c r="A131" s="15" t="s">
        <v>898</v>
      </c>
      <c r="B131" s="15" t="s">
        <v>899</v>
      </c>
      <c r="C131" s="15" t="s">
        <v>830</v>
      </c>
      <c r="D131" s="15" t="s">
        <v>884</v>
      </c>
      <c r="E131" s="60">
        <v>4.0</v>
      </c>
      <c r="F131" s="60">
        <v>3.0</v>
      </c>
      <c r="G131" s="60">
        <v>1.0</v>
      </c>
      <c r="H131" s="60">
        <v>1.0</v>
      </c>
      <c r="I131" s="60">
        <v>1.0</v>
      </c>
      <c r="J131" s="60">
        <v>0.0</v>
      </c>
      <c r="K131" s="15" t="s">
        <v>16359</v>
      </c>
      <c r="L131" s="60">
        <v>0.0</v>
      </c>
      <c r="M131" s="15" t="s">
        <v>16359</v>
      </c>
      <c r="N131" s="15" t="s">
        <v>16359</v>
      </c>
      <c r="O131" s="60">
        <v>0.0</v>
      </c>
      <c r="P131" s="60">
        <v>5.0</v>
      </c>
      <c r="Q131" s="60">
        <v>0.0</v>
      </c>
      <c r="R131" s="60">
        <v>5.0</v>
      </c>
      <c r="S131" s="16" t="s">
        <v>16505</v>
      </c>
      <c r="T131" s="60" t="str">
        <f t="array" ref="T131">IFERROR(XLOOKUP(A131, '2_Capability_Map'!$C$2:$C$200, '2_Capability_Map'!$M$2:$M$200, "Active"), "Active")</f>
        <v>Active</v>
      </c>
    </row>
    <row r="132" ht="109.5" customHeight="1">
      <c r="A132" s="14" t="s">
        <v>905</v>
      </c>
      <c r="B132" s="14" t="s">
        <v>906</v>
      </c>
      <c r="C132" s="14" t="s">
        <v>830</v>
      </c>
      <c r="D132" s="14" t="s">
        <v>884</v>
      </c>
      <c r="E132" s="59">
        <v>4.0</v>
      </c>
      <c r="F132" s="59">
        <v>3.0</v>
      </c>
      <c r="G132" s="59">
        <v>1.0</v>
      </c>
      <c r="H132" s="59">
        <v>1.0</v>
      </c>
      <c r="I132" s="59">
        <v>1.0</v>
      </c>
      <c r="J132" s="59">
        <v>0.0</v>
      </c>
      <c r="K132" s="14" t="s">
        <v>16359</v>
      </c>
      <c r="L132" s="59">
        <v>0.0</v>
      </c>
      <c r="M132" s="14" t="s">
        <v>16359</v>
      </c>
      <c r="N132" s="14" t="s">
        <v>16359</v>
      </c>
      <c r="O132" s="59">
        <v>0.0</v>
      </c>
      <c r="P132" s="59">
        <v>5.0</v>
      </c>
      <c r="Q132" s="59">
        <v>0.0</v>
      </c>
      <c r="R132" s="59">
        <v>5.0</v>
      </c>
      <c r="S132" s="17" t="s">
        <v>16506</v>
      </c>
      <c r="T132" s="59" t="str">
        <f t="array" ref="T132">IFERROR(XLOOKUP(A132, '2_Capability_Map'!$C$2:$C$200, '2_Capability_Map'!$M$2:$M$200, "Active"), "Active")</f>
        <v>Active</v>
      </c>
    </row>
    <row r="133" ht="109.5" customHeight="1">
      <c r="A133" s="15" t="s">
        <v>910</v>
      </c>
      <c r="B133" s="15" t="s">
        <v>911</v>
      </c>
      <c r="C133" s="15" t="s">
        <v>830</v>
      </c>
      <c r="D133" s="15" t="s">
        <v>884</v>
      </c>
      <c r="E133" s="60">
        <v>4.0</v>
      </c>
      <c r="F133" s="60">
        <v>3.0</v>
      </c>
      <c r="G133" s="60">
        <v>1.0</v>
      </c>
      <c r="H133" s="60">
        <v>1.0</v>
      </c>
      <c r="I133" s="60">
        <v>1.0</v>
      </c>
      <c r="J133" s="60">
        <v>0.0</v>
      </c>
      <c r="K133" s="15" t="s">
        <v>16359</v>
      </c>
      <c r="L133" s="60">
        <v>0.0</v>
      </c>
      <c r="M133" s="15" t="s">
        <v>16359</v>
      </c>
      <c r="N133" s="15" t="s">
        <v>16359</v>
      </c>
      <c r="O133" s="60">
        <v>0.0</v>
      </c>
      <c r="P133" s="60">
        <v>5.0</v>
      </c>
      <c r="Q133" s="60">
        <v>0.0</v>
      </c>
      <c r="R133" s="60">
        <v>5.0</v>
      </c>
      <c r="S133" s="16" t="s">
        <v>16507</v>
      </c>
      <c r="T133" s="60" t="str">
        <f t="array" ref="T133">IFERROR(XLOOKUP(A133, '2_Capability_Map'!$C$2:$C$200, '2_Capability_Map'!$M$2:$M$200, "Active"), "Active")</f>
        <v>Active</v>
      </c>
    </row>
    <row r="134" ht="109.5" customHeight="1">
      <c r="A134" s="14" t="s">
        <v>916</v>
      </c>
      <c r="B134" s="14" t="s">
        <v>917</v>
      </c>
      <c r="C134" s="14" t="s">
        <v>830</v>
      </c>
      <c r="D134" s="14" t="s">
        <v>915</v>
      </c>
      <c r="E134" s="59">
        <v>4.0</v>
      </c>
      <c r="F134" s="59">
        <v>3.0</v>
      </c>
      <c r="G134" s="59">
        <v>1.0</v>
      </c>
      <c r="H134" s="59">
        <v>2.0</v>
      </c>
      <c r="I134" s="59">
        <v>1.0</v>
      </c>
      <c r="J134" s="59">
        <v>0.0</v>
      </c>
      <c r="K134" s="14" t="s">
        <v>16359</v>
      </c>
      <c r="L134" s="59">
        <v>0.0</v>
      </c>
      <c r="M134" s="14" t="s">
        <v>16359</v>
      </c>
      <c r="N134" s="14" t="s">
        <v>16232</v>
      </c>
      <c r="O134" s="59">
        <v>46.0</v>
      </c>
      <c r="P134" s="59">
        <v>5.0</v>
      </c>
      <c r="Q134" s="59">
        <v>1.0</v>
      </c>
      <c r="R134" s="59">
        <v>6.0</v>
      </c>
      <c r="S134" s="17" t="s">
        <v>16508</v>
      </c>
      <c r="T134" s="59" t="str">
        <f t="array" ref="T134">IFERROR(XLOOKUP(A134, '2_Capability_Map'!$C$2:$C$200, '2_Capability_Map'!$M$2:$M$200, "Active"), "Active")</f>
        <v>Active</v>
      </c>
    </row>
    <row r="135" ht="109.5" customHeight="1">
      <c r="A135" s="15" t="s">
        <v>924</v>
      </c>
      <c r="B135" s="15" t="s">
        <v>925</v>
      </c>
      <c r="C135" s="15" t="s">
        <v>830</v>
      </c>
      <c r="D135" s="15" t="s">
        <v>915</v>
      </c>
      <c r="E135" s="60">
        <v>4.0</v>
      </c>
      <c r="F135" s="60">
        <v>3.0</v>
      </c>
      <c r="G135" s="60">
        <v>1.0</v>
      </c>
      <c r="H135" s="60">
        <v>2.0</v>
      </c>
      <c r="I135" s="60">
        <v>1.0</v>
      </c>
      <c r="J135" s="60">
        <v>0.0</v>
      </c>
      <c r="K135" s="15" t="s">
        <v>16359</v>
      </c>
      <c r="L135" s="60">
        <v>0.0</v>
      </c>
      <c r="M135" s="15" t="s">
        <v>16359</v>
      </c>
      <c r="N135" s="15" t="s">
        <v>16359</v>
      </c>
      <c r="O135" s="60">
        <v>0.0</v>
      </c>
      <c r="P135" s="60">
        <v>5.0</v>
      </c>
      <c r="Q135" s="60">
        <v>0.0</v>
      </c>
      <c r="R135" s="60">
        <v>5.0</v>
      </c>
      <c r="S135" s="16" t="s">
        <v>16509</v>
      </c>
      <c r="T135" s="60" t="str">
        <f t="array" ref="T135">IFERROR(XLOOKUP(A135, '2_Capability_Map'!$C$2:$C$200, '2_Capability_Map'!$M$2:$M$200, "Active"), "Active")</f>
        <v>Active</v>
      </c>
    </row>
    <row r="136" ht="109.5" customHeight="1">
      <c r="A136" s="14" t="s">
        <v>929</v>
      </c>
      <c r="B136" s="14" t="s">
        <v>930</v>
      </c>
      <c r="C136" s="14" t="s">
        <v>830</v>
      </c>
      <c r="D136" s="14" t="s">
        <v>915</v>
      </c>
      <c r="E136" s="59">
        <v>4.0</v>
      </c>
      <c r="F136" s="59">
        <v>3.0</v>
      </c>
      <c r="G136" s="59">
        <v>1.0</v>
      </c>
      <c r="H136" s="59">
        <v>2.0</v>
      </c>
      <c r="I136" s="59">
        <v>1.0</v>
      </c>
      <c r="J136" s="59">
        <v>0.0</v>
      </c>
      <c r="K136" s="14" t="s">
        <v>16359</v>
      </c>
      <c r="L136" s="59">
        <v>0.0</v>
      </c>
      <c r="M136" s="14" t="s">
        <v>16359</v>
      </c>
      <c r="N136" s="14" t="s">
        <v>16359</v>
      </c>
      <c r="O136" s="59">
        <v>0.0</v>
      </c>
      <c r="P136" s="59">
        <v>5.0</v>
      </c>
      <c r="Q136" s="59">
        <v>0.0</v>
      </c>
      <c r="R136" s="59">
        <v>5.0</v>
      </c>
      <c r="S136" s="17" t="s">
        <v>16510</v>
      </c>
      <c r="T136" s="59" t="str">
        <f t="array" ref="T136">IFERROR(XLOOKUP(A136, '2_Capability_Map'!$C$2:$C$200, '2_Capability_Map'!$M$2:$M$200, "Active"), "Active")</f>
        <v>Active</v>
      </c>
    </row>
    <row r="137" ht="109.5" customHeight="1">
      <c r="A137" s="15" t="s">
        <v>934</v>
      </c>
      <c r="B137" s="15" t="s">
        <v>935</v>
      </c>
      <c r="C137" s="15" t="s">
        <v>830</v>
      </c>
      <c r="D137" s="15" t="s">
        <v>915</v>
      </c>
      <c r="E137" s="60">
        <v>4.0</v>
      </c>
      <c r="F137" s="60">
        <v>3.0</v>
      </c>
      <c r="G137" s="60">
        <v>1.0</v>
      </c>
      <c r="H137" s="60">
        <v>2.0</v>
      </c>
      <c r="I137" s="60">
        <v>1.0</v>
      </c>
      <c r="J137" s="60">
        <v>0.0</v>
      </c>
      <c r="K137" s="15" t="s">
        <v>16359</v>
      </c>
      <c r="L137" s="60">
        <v>0.0</v>
      </c>
      <c r="M137" s="15" t="s">
        <v>16359</v>
      </c>
      <c r="N137" s="15" t="s">
        <v>16359</v>
      </c>
      <c r="O137" s="60">
        <v>0.0</v>
      </c>
      <c r="P137" s="60">
        <v>5.0</v>
      </c>
      <c r="Q137" s="60">
        <v>0.0</v>
      </c>
      <c r="R137" s="60">
        <v>5.0</v>
      </c>
      <c r="S137" s="16" t="s">
        <v>16511</v>
      </c>
      <c r="T137" s="60" t="str">
        <f t="array" ref="T137">IFERROR(XLOOKUP(A137, '2_Capability_Map'!$C$2:$C$200, '2_Capability_Map'!$M$2:$M$200, "Active"), "Active")</f>
        <v>Active</v>
      </c>
    </row>
    <row r="138" ht="109.5" customHeight="1">
      <c r="A138" s="14" t="s">
        <v>939</v>
      </c>
      <c r="B138" s="14" t="s">
        <v>940</v>
      </c>
      <c r="C138" s="14" t="s">
        <v>830</v>
      </c>
      <c r="D138" s="14" t="s">
        <v>915</v>
      </c>
      <c r="E138" s="59">
        <v>4.0</v>
      </c>
      <c r="F138" s="59">
        <v>3.0</v>
      </c>
      <c r="G138" s="59">
        <v>1.0</v>
      </c>
      <c r="H138" s="59">
        <v>2.0</v>
      </c>
      <c r="I138" s="59">
        <v>1.0</v>
      </c>
      <c r="J138" s="59">
        <v>0.0</v>
      </c>
      <c r="K138" s="14" t="s">
        <v>16359</v>
      </c>
      <c r="L138" s="59">
        <v>0.0</v>
      </c>
      <c r="M138" s="14" t="s">
        <v>16359</v>
      </c>
      <c r="N138" s="14" t="s">
        <v>16359</v>
      </c>
      <c r="O138" s="59">
        <v>0.0</v>
      </c>
      <c r="P138" s="59">
        <v>5.0</v>
      </c>
      <c r="Q138" s="59">
        <v>0.0</v>
      </c>
      <c r="R138" s="59">
        <v>5.0</v>
      </c>
      <c r="S138" s="17" t="s">
        <v>16512</v>
      </c>
      <c r="T138" s="59" t="str">
        <f t="array" ref="T138">IFERROR(XLOOKUP(A138, '2_Capability_Map'!$C$2:$C$200, '2_Capability_Map'!$M$2:$M$200, "Active"), "Active")</f>
        <v>Active</v>
      </c>
    </row>
    <row r="139" ht="109.5" customHeight="1">
      <c r="A139" s="15" t="s">
        <v>945</v>
      </c>
      <c r="B139" s="15" t="s">
        <v>946</v>
      </c>
      <c r="C139" s="15" t="s">
        <v>830</v>
      </c>
      <c r="D139" s="15" t="s">
        <v>944</v>
      </c>
      <c r="E139" s="60">
        <v>4.0</v>
      </c>
      <c r="F139" s="60">
        <v>10.0</v>
      </c>
      <c r="G139" s="60">
        <v>1.0</v>
      </c>
      <c r="H139" s="60">
        <v>3.0</v>
      </c>
      <c r="I139" s="60">
        <v>1.0</v>
      </c>
      <c r="J139" s="60">
        <v>0.0</v>
      </c>
      <c r="K139" s="15" t="s">
        <v>16359</v>
      </c>
      <c r="L139" s="60">
        <v>0.0</v>
      </c>
      <c r="M139" s="15" t="s">
        <v>16359</v>
      </c>
      <c r="N139" s="15" t="s">
        <v>16359</v>
      </c>
      <c r="O139" s="60">
        <v>0.0</v>
      </c>
      <c r="P139" s="60">
        <v>5.0</v>
      </c>
      <c r="Q139" s="60">
        <v>0.0</v>
      </c>
      <c r="R139" s="60">
        <v>5.0</v>
      </c>
      <c r="S139" s="16" t="s">
        <v>16513</v>
      </c>
      <c r="T139" s="60" t="str">
        <f t="array" ref="T139">IFERROR(XLOOKUP(A139, '2_Capability_Map'!$C$2:$C$200, '2_Capability_Map'!$M$2:$M$200, "Active"), "Active")</f>
        <v>Active</v>
      </c>
    </row>
    <row r="140" ht="109.5" customHeight="1">
      <c r="A140" s="14" t="s">
        <v>951</v>
      </c>
      <c r="B140" s="14" t="s">
        <v>952</v>
      </c>
      <c r="C140" s="14" t="s">
        <v>830</v>
      </c>
      <c r="D140" s="14" t="s">
        <v>944</v>
      </c>
      <c r="E140" s="59">
        <v>4.0</v>
      </c>
      <c r="F140" s="59">
        <v>10.0</v>
      </c>
      <c r="G140" s="59">
        <v>1.0</v>
      </c>
      <c r="H140" s="59">
        <v>3.0</v>
      </c>
      <c r="I140" s="59">
        <v>1.0</v>
      </c>
      <c r="J140" s="59">
        <v>0.0</v>
      </c>
      <c r="K140" s="14" t="s">
        <v>16359</v>
      </c>
      <c r="L140" s="59">
        <v>0.0</v>
      </c>
      <c r="M140" s="14" t="s">
        <v>16359</v>
      </c>
      <c r="N140" s="14" t="s">
        <v>16359</v>
      </c>
      <c r="O140" s="59">
        <v>0.0</v>
      </c>
      <c r="P140" s="59">
        <v>5.0</v>
      </c>
      <c r="Q140" s="59">
        <v>0.0</v>
      </c>
      <c r="R140" s="59">
        <v>5.0</v>
      </c>
      <c r="S140" s="17" t="s">
        <v>16514</v>
      </c>
      <c r="T140" s="59" t="str">
        <f t="array" ref="T140">IFERROR(XLOOKUP(A140, '2_Capability_Map'!$C$2:$C$200, '2_Capability_Map'!$M$2:$M$200, "Active"), "Active")</f>
        <v>Active</v>
      </c>
    </row>
    <row r="141" ht="109.5" customHeight="1">
      <c r="A141" s="15" t="s">
        <v>956</v>
      </c>
      <c r="B141" s="15" t="s">
        <v>957</v>
      </c>
      <c r="C141" s="15" t="s">
        <v>830</v>
      </c>
      <c r="D141" s="15" t="s">
        <v>944</v>
      </c>
      <c r="E141" s="60">
        <v>4.0</v>
      </c>
      <c r="F141" s="60">
        <v>10.0</v>
      </c>
      <c r="G141" s="60">
        <v>1.0</v>
      </c>
      <c r="H141" s="60">
        <v>3.0</v>
      </c>
      <c r="I141" s="60">
        <v>1.0</v>
      </c>
      <c r="J141" s="60">
        <v>0.0</v>
      </c>
      <c r="K141" s="15" t="s">
        <v>16359</v>
      </c>
      <c r="L141" s="60">
        <v>0.0</v>
      </c>
      <c r="M141" s="15" t="s">
        <v>16359</v>
      </c>
      <c r="N141" s="15" t="s">
        <v>16359</v>
      </c>
      <c r="O141" s="60">
        <v>0.0</v>
      </c>
      <c r="P141" s="60">
        <v>5.0</v>
      </c>
      <c r="Q141" s="60">
        <v>0.0</v>
      </c>
      <c r="R141" s="60">
        <v>5.0</v>
      </c>
      <c r="S141" s="16" t="s">
        <v>16515</v>
      </c>
      <c r="T141" s="60" t="str">
        <f t="array" ref="T141">IFERROR(XLOOKUP(A141, '2_Capability_Map'!$C$2:$C$200, '2_Capability_Map'!$M$2:$M$200, "Active"), "Active")</f>
        <v>Active</v>
      </c>
    </row>
    <row r="142" ht="109.5" customHeight="1">
      <c r="A142" s="14" t="s">
        <v>961</v>
      </c>
      <c r="B142" s="14" t="s">
        <v>962</v>
      </c>
      <c r="C142" s="14" t="s">
        <v>830</v>
      </c>
      <c r="D142" s="14" t="s">
        <v>944</v>
      </c>
      <c r="E142" s="59">
        <v>4.0</v>
      </c>
      <c r="F142" s="59">
        <v>10.0</v>
      </c>
      <c r="G142" s="59">
        <v>1.0</v>
      </c>
      <c r="H142" s="59">
        <v>3.0</v>
      </c>
      <c r="I142" s="59">
        <v>1.0</v>
      </c>
      <c r="J142" s="59">
        <v>0.0</v>
      </c>
      <c r="K142" s="14" t="s">
        <v>16359</v>
      </c>
      <c r="L142" s="59">
        <v>0.0</v>
      </c>
      <c r="M142" s="14" t="s">
        <v>16359</v>
      </c>
      <c r="N142" s="14" t="s">
        <v>16359</v>
      </c>
      <c r="O142" s="59">
        <v>0.0</v>
      </c>
      <c r="P142" s="59">
        <v>5.0</v>
      </c>
      <c r="Q142" s="59">
        <v>0.0</v>
      </c>
      <c r="R142" s="59">
        <v>5.0</v>
      </c>
      <c r="S142" s="17" t="s">
        <v>16516</v>
      </c>
      <c r="T142" s="59" t="str">
        <f t="array" ref="T142">IFERROR(XLOOKUP(A142, '2_Capability_Map'!$C$2:$C$200, '2_Capability_Map'!$M$2:$M$200, "Active"), "Active")</f>
        <v>Active</v>
      </c>
    </row>
    <row r="143" ht="109.5" customHeight="1">
      <c r="A143" s="15" t="s">
        <v>967</v>
      </c>
      <c r="B143" s="15" t="s">
        <v>968</v>
      </c>
      <c r="C143" s="15" t="s">
        <v>830</v>
      </c>
      <c r="D143" s="15" t="s">
        <v>966</v>
      </c>
      <c r="E143" s="60">
        <v>4.0</v>
      </c>
      <c r="F143" s="60">
        <v>7.0</v>
      </c>
      <c r="G143" s="60">
        <v>1.0</v>
      </c>
      <c r="H143" s="60">
        <v>2.0</v>
      </c>
      <c r="I143" s="60">
        <v>1.0</v>
      </c>
      <c r="J143" s="60">
        <v>0.0</v>
      </c>
      <c r="K143" s="15" t="s">
        <v>16359</v>
      </c>
      <c r="L143" s="60">
        <v>0.0</v>
      </c>
      <c r="M143" s="15" t="s">
        <v>16359</v>
      </c>
      <c r="N143" s="15" t="s">
        <v>16359</v>
      </c>
      <c r="O143" s="60">
        <v>0.0</v>
      </c>
      <c r="P143" s="60">
        <v>5.0</v>
      </c>
      <c r="Q143" s="60">
        <v>0.0</v>
      </c>
      <c r="R143" s="60">
        <v>5.0</v>
      </c>
      <c r="S143" s="16" t="s">
        <v>16517</v>
      </c>
      <c r="T143" s="60" t="str">
        <f t="array" ref="T143">IFERROR(XLOOKUP(A143, '2_Capability_Map'!$C$2:$C$200, '2_Capability_Map'!$M$2:$M$200, "Active"), "Active")</f>
        <v>Active</v>
      </c>
    </row>
    <row r="144" ht="109.5" customHeight="1">
      <c r="A144" s="14" t="s">
        <v>975</v>
      </c>
      <c r="B144" s="14" t="s">
        <v>976</v>
      </c>
      <c r="C144" s="14" t="s">
        <v>830</v>
      </c>
      <c r="D144" s="14" t="s">
        <v>966</v>
      </c>
      <c r="E144" s="59">
        <v>4.0</v>
      </c>
      <c r="F144" s="59">
        <v>7.0</v>
      </c>
      <c r="G144" s="59">
        <v>1.0</v>
      </c>
      <c r="H144" s="59">
        <v>2.0</v>
      </c>
      <c r="I144" s="59">
        <v>1.0</v>
      </c>
      <c r="J144" s="59">
        <v>0.0</v>
      </c>
      <c r="K144" s="14" t="s">
        <v>16359</v>
      </c>
      <c r="L144" s="59">
        <v>0.0</v>
      </c>
      <c r="M144" s="14" t="s">
        <v>16359</v>
      </c>
      <c r="N144" s="14" t="s">
        <v>16359</v>
      </c>
      <c r="O144" s="59">
        <v>0.0</v>
      </c>
      <c r="P144" s="59">
        <v>5.0</v>
      </c>
      <c r="Q144" s="59">
        <v>0.0</v>
      </c>
      <c r="R144" s="59">
        <v>5.0</v>
      </c>
      <c r="S144" s="17" t="s">
        <v>16518</v>
      </c>
      <c r="T144" s="59" t="str">
        <f t="array" ref="T144">IFERROR(XLOOKUP(A144, '2_Capability_Map'!$C$2:$C$200, '2_Capability_Map'!$M$2:$M$200, "Active"), "Active")</f>
        <v>Active</v>
      </c>
    </row>
    <row r="145" ht="109.5" customHeight="1">
      <c r="A145" s="15" t="s">
        <v>980</v>
      </c>
      <c r="B145" s="15" t="s">
        <v>981</v>
      </c>
      <c r="C145" s="15" t="s">
        <v>830</v>
      </c>
      <c r="D145" s="15" t="s">
        <v>966</v>
      </c>
      <c r="E145" s="60">
        <v>4.0</v>
      </c>
      <c r="F145" s="60">
        <v>7.0</v>
      </c>
      <c r="G145" s="60">
        <v>1.0</v>
      </c>
      <c r="H145" s="60">
        <v>2.0</v>
      </c>
      <c r="I145" s="60">
        <v>1.0</v>
      </c>
      <c r="J145" s="60">
        <v>0.0</v>
      </c>
      <c r="K145" s="15" t="s">
        <v>16359</v>
      </c>
      <c r="L145" s="60">
        <v>0.0</v>
      </c>
      <c r="M145" s="15" t="s">
        <v>16359</v>
      </c>
      <c r="N145" s="15" t="s">
        <v>16359</v>
      </c>
      <c r="O145" s="60">
        <v>0.0</v>
      </c>
      <c r="P145" s="60">
        <v>5.0</v>
      </c>
      <c r="Q145" s="60">
        <v>0.0</v>
      </c>
      <c r="R145" s="60">
        <v>5.0</v>
      </c>
      <c r="S145" s="16" t="s">
        <v>16519</v>
      </c>
      <c r="T145" s="60" t="str">
        <f t="array" ref="T145">IFERROR(XLOOKUP(A145, '2_Capability_Map'!$C$2:$C$200, '2_Capability_Map'!$M$2:$M$200, "Active"), "Active")</f>
        <v>Active</v>
      </c>
    </row>
    <row r="146" ht="109.5" customHeight="1">
      <c r="A146" s="14" t="s">
        <v>985</v>
      </c>
      <c r="B146" s="14" t="s">
        <v>986</v>
      </c>
      <c r="C146" s="14" t="s">
        <v>830</v>
      </c>
      <c r="D146" s="14" t="s">
        <v>966</v>
      </c>
      <c r="E146" s="59">
        <v>4.0</v>
      </c>
      <c r="F146" s="59">
        <v>7.0</v>
      </c>
      <c r="G146" s="59">
        <v>1.0</v>
      </c>
      <c r="H146" s="59">
        <v>2.0</v>
      </c>
      <c r="I146" s="59">
        <v>1.0</v>
      </c>
      <c r="J146" s="59">
        <v>0.0</v>
      </c>
      <c r="K146" s="14" t="s">
        <v>16359</v>
      </c>
      <c r="L146" s="59">
        <v>0.0</v>
      </c>
      <c r="M146" s="14" t="s">
        <v>16359</v>
      </c>
      <c r="N146" s="14" t="s">
        <v>16359</v>
      </c>
      <c r="O146" s="59">
        <v>0.0</v>
      </c>
      <c r="P146" s="59">
        <v>5.0</v>
      </c>
      <c r="Q146" s="59">
        <v>0.0</v>
      </c>
      <c r="R146" s="59">
        <v>5.0</v>
      </c>
      <c r="S146" s="17" t="s">
        <v>16520</v>
      </c>
      <c r="T146" s="59" t="str">
        <f t="array" ref="T146">IFERROR(XLOOKUP(A146, '2_Capability_Map'!$C$2:$C$200, '2_Capability_Map'!$M$2:$M$200, "Active"), "Active")</f>
        <v>Active</v>
      </c>
    </row>
    <row r="147" ht="109.5" customHeight="1">
      <c r="A147" s="15" t="s">
        <v>990</v>
      </c>
      <c r="B147" s="15" t="s">
        <v>991</v>
      </c>
      <c r="C147" s="15" t="s">
        <v>830</v>
      </c>
      <c r="D147" s="15" t="s">
        <v>966</v>
      </c>
      <c r="E147" s="60">
        <v>10.0</v>
      </c>
      <c r="F147" s="60">
        <v>9.0</v>
      </c>
      <c r="G147" s="60">
        <v>1.0</v>
      </c>
      <c r="H147" s="60">
        <v>4.0</v>
      </c>
      <c r="I147" s="60">
        <v>1.0</v>
      </c>
      <c r="J147" s="60">
        <v>0.0</v>
      </c>
      <c r="K147" s="15" t="s">
        <v>16359</v>
      </c>
      <c r="L147" s="60">
        <v>0.0</v>
      </c>
      <c r="M147" s="15" t="s">
        <v>16359</v>
      </c>
      <c r="N147" s="15" t="s">
        <v>16359</v>
      </c>
      <c r="O147" s="60">
        <v>0.0</v>
      </c>
      <c r="P147" s="60">
        <v>5.0</v>
      </c>
      <c r="Q147" s="60">
        <v>0.0</v>
      </c>
      <c r="R147" s="60">
        <v>5.0</v>
      </c>
      <c r="S147" s="16" t="s">
        <v>16521</v>
      </c>
      <c r="T147" s="60" t="str">
        <f t="array" ref="T147">IFERROR(XLOOKUP(A147, '2_Capability_Map'!$C$2:$C$200, '2_Capability_Map'!$M$2:$M$200, "Active"), "Active")</f>
        <v>Active</v>
      </c>
    </row>
    <row r="148" ht="109.5" customHeight="1">
      <c r="A148" s="14" t="s">
        <v>998</v>
      </c>
      <c r="B148" s="14" t="s">
        <v>999</v>
      </c>
      <c r="C148" s="14" t="s">
        <v>830</v>
      </c>
      <c r="D148" s="14" t="s">
        <v>997</v>
      </c>
      <c r="E148" s="59">
        <v>3.0</v>
      </c>
      <c r="F148" s="59">
        <v>4.0</v>
      </c>
      <c r="G148" s="59">
        <v>1.0</v>
      </c>
      <c r="H148" s="59">
        <v>2.0</v>
      </c>
      <c r="I148" s="59">
        <v>1.0</v>
      </c>
      <c r="J148" s="59">
        <v>0.0</v>
      </c>
      <c r="K148" s="14" t="s">
        <v>16359</v>
      </c>
      <c r="L148" s="59">
        <v>0.0</v>
      </c>
      <c r="M148" s="14" t="s">
        <v>16359</v>
      </c>
      <c r="N148" s="14" t="s">
        <v>16359</v>
      </c>
      <c r="O148" s="59">
        <v>0.0</v>
      </c>
      <c r="P148" s="59">
        <v>5.0</v>
      </c>
      <c r="Q148" s="59">
        <v>0.0</v>
      </c>
      <c r="R148" s="59">
        <v>5.0</v>
      </c>
      <c r="S148" s="17" t="s">
        <v>16522</v>
      </c>
      <c r="T148" s="59" t="str">
        <f t="array" ref="T148">IFERROR(XLOOKUP(A148, '2_Capability_Map'!$C$2:$C$200, '2_Capability_Map'!$M$2:$M$200, "Active"), "Active")</f>
        <v>Active</v>
      </c>
    </row>
    <row r="149" ht="109.5" customHeight="1">
      <c r="A149" s="15" t="s">
        <v>1006</v>
      </c>
      <c r="B149" s="15" t="s">
        <v>1007</v>
      </c>
      <c r="C149" s="15" t="s">
        <v>830</v>
      </c>
      <c r="D149" s="15" t="s">
        <v>997</v>
      </c>
      <c r="E149" s="60">
        <v>3.0</v>
      </c>
      <c r="F149" s="60">
        <v>4.0</v>
      </c>
      <c r="G149" s="60">
        <v>1.0</v>
      </c>
      <c r="H149" s="60">
        <v>2.0</v>
      </c>
      <c r="I149" s="60">
        <v>1.0</v>
      </c>
      <c r="J149" s="60">
        <v>0.0</v>
      </c>
      <c r="K149" s="15" t="s">
        <v>16359</v>
      </c>
      <c r="L149" s="60">
        <v>0.0</v>
      </c>
      <c r="M149" s="15" t="s">
        <v>16359</v>
      </c>
      <c r="N149" s="15" t="s">
        <v>16359</v>
      </c>
      <c r="O149" s="60">
        <v>0.0</v>
      </c>
      <c r="P149" s="60">
        <v>5.0</v>
      </c>
      <c r="Q149" s="60">
        <v>0.0</v>
      </c>
      <c r="R149" s="60">
        <v>5.0</v>
      </c>
      <c r="S149" s="16" t="s">
        <v>16523</v>
      </c>
      <c r="T149" s="60" t="str">
        <f t="array" ref="T149">IFERROR(XLOOKUP(A149, '2_Capability_Map'!$C$2:$C$200, '2_Capability_Map'!$M$2:$M$200, "Active"), "Active")</f>
        <v>Active</v>
      </c>
    </row>
    <row r="150" ht="109.5" customHeight="1">
      <c r="A150" s="14" t="s">
        <v>1011</v>
      </c>
      <c r="B150" s="14" t="s">
        <v>1012</v>
      </c>
      <c r="C150" s="14" t="s">
        <v>830</v>
      </c>
      <c r="D150" s="14" t="s">
        <v>997</v>
      </c>
      <c r="E150" s="59">
        <v>3.0</v>
      </c>
      <c r="F150" s="59">
        <v>4.0</v>
      </c>
      <c r="G150" s="59">
        <v>1.0</v>
      </c>
      <c r="H150" s="59">
        <v>2.0</v>
      </c>
      <c r="I150" s="59">
        <v>1.0</v>
      </c>
      <c r="J150" s="59">
        <v>0.0</v>
      </c>
      <c r="K150" s="14" t="s">
        <v>16359</v>
      </c>
      <c r="L150" s="59">
        <v>0.0</v>
      </c>
      <c r="M150" s="14" t="s">
        <v>16359</v>
      </c>
      <c r="N150" s="14" t="s">
        <v>16359</v>
      </c>
      <c r="O150" s="59">
        <v>0.0</v>
      </c>
      <c r="P150" s="59">
        <v>5.0</v>
      </c>
      <c r="Q150" s="59">
        <v>0.0</v>
      </c>
      <c r="R150" s="59">
        <v>5.0</v>
      </c>
      <c r="S150" s="17" t="s">
        <v>16524</v>
      </c>
      <c r="T150" s="59" t="str">
        <f t="array" ref="T150">IFERROR(XLOOKUP(A150, '2_Capability_Map'!$C$2:$C$200, '2_Capability_Map'!$M$2:$M$200, "Active"), "Active")</f>
        <v>Active</v>
      </c>
    </row>
    <row r="151" ht="109.5" customHeight="1">
      <c r="A151" s="15" t="s">
        <v>1017</v>
      </c>
      <c r="B151" s="15" t="s">
        <v>1018</v>
      </c>
      <c r="C151" s="15" t="s">
        <v>830</v>
      </c>
      <c r="D151" s="15" t="s">
        <v>1016</v>
      </c>
      <c r="E151" s="60">
        <v>4.0</v>
      </c>
      <c r="F151" s="60">
        <v>3.0</v>
      </c>
      <c r="G151" s="60">
        <v>1.0</v>
      </c>
      <c r="H151" s="60">
        <v>2.0</v>
      </c>
      <c r="I151" s="60">
        <v>1.0</v>
      </c>
      <c r="J151" s="60">
        <v>1.0</v>
      </c>
      <c r="K151" s="15" t="s">
        <v>12778</v>
      </c>
      <c r="L151" s="60">
        <v>0.0</v>
      </c>
      <c r="M151" s="15" t="s">
        <v>16359</v>
      </c>
      <c r="N151" s="15" t="s">
        <v>16359</v>
      </c>
      <c r="O151" s="60">
        <v>0.0</v>
      </c>
      <c r="P151" s="60">
        <v>5.0</v>
      </c>
      <c r="Q151" s="60">
        <v>1.0</v>
      </c>
      <c r="R151" s="60">
        <v>6.0</v>
      </c>
      <c r="S151" s="16" t="s">
        <v>16525</v>
      </c>
      <c r="T151" s="60" t="str">
        <f t="array" ref="T151">IFERROR(XLOOKUP(A151, '2_Capability_Map'!$C$2:$C$200, '2_Capability_Map'!$M$2:$M$200, "Active"), "Active")</f>
        <v>Active</v>
      </c>
    </row>
    <row r="152" ht="109.5" customHeight="1">
      <c r="A152" s="14" t="s">
        <v>1025</v>
      </c>
      <c r="B152" s="14" t="s">
        <v>1026</v>
      </c>
      <c r="C152" s="14" t="s">
        <v>830</v>
      </c>
      <c r="D152" s="14" t="s">
        <v>1016</v>
      </c>
      <c r="E152" s="59">
        <v>25.0</v>
      </c>
      <c r="F152" s="59">
        <v>3.0</v>
      </c>
      <c r="G152" s="59">
        <v>1.0</v>
      </c>
      <c r="H152" s="59">
        <v>2.0</v>
      </c>
      <c r="I152" s="59">
        <v>1.0</v>
      </c>
      <c r="J152" s="59">
        <v>1.0</v>
      </c>
      <c r="K152" s="14" t="s">
        <v>12778</v>
      </c>
      <c r="L152" s="59">
        <v>0.0</v>
      </c>
      <c r="M152" s="14" t="s">
        <v>16359</v>
      </c>
      <c r="N152" s="14" t="s">
        <v>16359</v>
      </c>
      <c r="O152" s="59">
        <v>0.0</v>
      </c>
      <c r="P152" s="59">
        <v>5.0</v>
      </c>
      <c r="Q152" s="59">
        <v>1.0</v>
      </c>
      <c r="R152" s="59">
        <v>6.0</v>
      </c>
      <c r="S152" s="17" t="s">
        <v>16526</v>
      </c>
      <c r="T152" s="59" t="str">
        <f t="array" ref="T152">IFERROR(XLOOKUP(A152, '2_Capability_Map'!$C$2:$C$200, '2_Capability_Map'!$M$2:$M$200, "Active"), "Active")</f>
        <v>Active</v>
      </c>
    </row>
    <row r="153" ht="109.5" customHeight="1">
      <c r="A153" s="15" t="s">
        <v>1030</v>
      </c>
      <c r="B153" s="15" t="s">
        <v>1031</v>
      </c>
      <c r="C153" s="15" t="s">
        <v>830</v>
      </c>
      <c r="D153" s="15" t="s">
        <v>1016</v>
      </c>
      <c r="E153" s="60">
        <v>4.0</v>
      </c>
      <c r="F153" s="60">
        <v>3.0</v>
      </c>
      <c r="G153" s="60">
        <v>1.0</v>
      </c>
      <c r="H153" s="60">
        <v>2.0</v>
      </c>
      <c r="I153" s="60">
        <v>1.0</v>
      </c>
      <c r="J153" s="60">
        <v>1.0</v>
      </c>
      <c r="K153" s="15" t="s">
        <v>12778</v>
      </c>
      <c r="L153" s="60">
        <v>0.0</v>
      </c>
      <c r="M153" s="15" t="s">
        <v>16359</v>
      </c>
      <c r="N153" s="15" t="s">
        <v>16359</v>
      </c>
      <c r="O153" s="60">
        <v>0.0</v>
      </c>
      <c r="P153" s="60">
        <v>5.0</v>
      </c>
      <c r="Q153" s="60">
        <v>1.0</v>
      </c>
      <c r="R153" s="60">
        <v>6.0</v>
      </c>
      <c r="S153" s="16" t="s">
        <v>16527</v>
      </c>
      <c r="T153" s="60" t="str">
        <f t="array" ref="T153">IFERROR(XLOOKUP(A153, '2_Capability_Map'!$C$2:$C$200, '2_Capability_Map'!$M$2:$M$200, "Active"), "Active")</f>
        <v>Active</v>
      </c>
    </row>
    <row r="154" ht="109.5" customHeight="1">
      <c r="A154" s="14" t="s">
        <v>1035</v>
      </c>
      <c r="B154" s="14" t="s">
        <v>1036</v>
      </c>
      <c r="C154" s="14" t="s">
        <v>830</v>
      </c>
      <c r="D154" s="14" t="s">
        <v>1016</v>
      </c>
      <c r="E154" s="59">
        <v>1.0</v>
      </c>
      <c r="F154" s="59">
        <v>3.0</v>
      </c>
      <c r="G154" s="59">
        <v>1.0</v>
      </c>
      <c r="H154" s="59">
        <v>2.0</v>
      </c>
      <c r="I154" s="59">
        <v>1.0</v>
      </c>
      <c r="J154" s="59">
        <v>1.0</v>
      </c>
      <c r="K154" s="14" t="s">
        <v>12778</v>
      </c>
      <c r="L154" s="59">
        <v>0.0</v>
      </c>
      <c r="M154" s="14" t="s">
        <v>16359</v>
      </c>
      <c r="N154" s="14" t="s">
        <v>16359</v>
      </c>
      <c r="O154" s="59">
        <v>0.0</v>
      </c>
      <c r="P154" s="59">
        <v>5.0</v>
      </c>
      <c r="Q154" s="59">
        <v>1.0</v>
      </c>
      <c r="R154" s="59">
        <v>6.0</v>
      </c>
      <c r="S154" s="17" t="s">
        <v>16528</v>
      </c>
      <c r="T154" s="59" t="str">
        <f t="array" ref="T154">IFERROR(XLOOKUP(A154, '2_Capability_Map'!$C$2:$C$200, '2_Capability_Map'!$M$2:$M$200, "Active"), "Active")</f>
        <v>Active</v>
      </c>
    </row>
    <row r="155" ht="109.5" customHeight="1">
      <c r="A155" s="15" t="s">
        <v>1041</v>
      </c>
      <c r="B155" s="15" t="s">
        <v>1042</v>
      </c>
      <c r="C155" s="15" t="s">
        <v>830</v>
      </c>
      <c r="D155" s="15" t="s">
        <v>1040</v>
      </c>
      <c r="E155" s="60">
        <v>4.0</v>
      </c>
      <c r="F155" s="60">
        <v>4.0</v>
      </c>
      <c r="G155" s="60">
        <v>1.0</v>
      </c>
      <c r="H155" s="60">
        <v>2.0</v>
      </c>
      <c r="I155" s="60">
        <v>1.0</v>
      </c>
      <c r="J155" s="60">
        <v>0.0</v>
      </c>
      <c r="K155" s="15" t="s">
        <v>16359</v>
      </c>
      <c r="L155" s="60">
        <v>0.0</v>
      </c>
      <c r="M155" s="15" t="s">
        <v>16359</v>
      </c>
      <c r="N155" s="15" t="s">
        <v>16359</v>
      </c>
      <c r="O155" s="60">
        <v>0.0</v>
      </c>
      <c r="P155" s="60">
        <v>5.0</v>
      </c>
      <c r="Q155" s="60">
        <v>0.0</v>
      </c>
      <c r="R155" s="60">
        <v>5.0</v>
      </c>
      <c r="S155" s="16" t="s">
        <v>16529</v>
      </c>
      <c r="T155" s="60" t="str">
        <f t="array" ref="T155">IFERROR(XLOOKUP(A155, '2_Capability_Map'!$C$2:$C$200, '2_Capability_Map'!$M$2:$M$200, "Active"), "Active")</f>
        <v>Active</v>
      </c>
    </row>
    <row r="156" ht="109.5" customHeight="1">
      <c r="A156" s="14" t="s">
        <v>1049</v>
      </c>
      <c r="B156" s="14" t="s">
        <v>1050</v>
      </c>
      <c r="C156" s="14" t="s">
        <v>830</v>
      </c>
      <c r="D156" s="14" t="s">
        <v>1040</v>
      </c>
      <c r="E156" s="59">
        <v>4.0</v>
      </c>
      <c r="F156" s="59">
        <v>4.0</v>
      </c>
      <c r="G156" s="59">
        <v>1.0</v>
      </c>
      <c r="H156" s="59">
        <v>2.0</v>
      </c>
      <c r="I156" s="59">
        <v>1.0</v>
      </c>
      <c r="J156" s="59">
        <v>0.0</v>
      </c>
      <c r="K156" s="14" t="s">
        <v>16359</v>
      </c>
      <c r="L156" s="59">
        <v>0.0</v>
      </c>
      <c r="M156" s="14" t="s">
        <v>16359</v>
      </c>
      <c r="N156" s="14" t="s">
        <v>16359</v>
      </c>
      <c r="O156" s="59">
        <v>0.0</v>
      </c>
      <c r="P156" s="59">
        <v>5.0</v>
      </c>
      <c r="Q156" s="59">
        <v>0.0</v>
      </c>
      <c r="R156" s="59">
        <v>5.0</v>
      </c>
      <c r="S156" s="17" t="s">
        <v>16530</v>
      </c>
      <c r="T156" s="59" t="str">
        <f t="array" ref="T156">IFERROR(XLOOKUP(A156, '2_Capability_Map'!$C$2:$C$200, '2_Capability_Map'!$M$2:$M$200, "Active"), "Active")</f>
        <v>Active</v>
      </c>
    </row>
    <row r="157" ht="109.5" customHeight="1">
      <c r="A157" s="15" t="s">
        <v>1054</v>
      </c>
      <c r="B157" s="15" t="s">
        <v>1055</v>
      </c>
      <c r="C157" s="15" t="s">
        <v>830</v>
      </c>
      <c r="D157" s="15" t="s">
        <v>1040</v>
      </c>
      <c r="E157" s="60">
        <v>4.0</v>
      </c>
      <c r="F157" s="60">
        <v>4.0</v>
      </c>
      <c r="G157" s="60">
        <v>1.0</v>
      </c>
      <c r="H157" s="60">
        <v>2.0</v>
      </c>
      <c r="I157" s="60">
        <v>1.0</v>
      </c>
      <c r="J157" s="60">
        <v>0.0</v>
      </c>
      <c r="K157" s="15" t="s">
        <v>16359</v>
      </c>
      <c r="L157" s="60">
        <v>0.0</v>
      </c>
      <c r="M157" s="15" t="s">
        <v>16359</v>
      </c>
      <c r="N157" s="15" t="s">
        <v>16359</v>
      </c>
      <c r="O157" s="60">
        <v>0.0</v>
      </c>
      <c r="P157" s="60">
        <v>5.0</v>
      </c>
      <c r="Q157" s="60">
        <v>0.0</v>
      </c>
      <c r="R157" s="60">
        <v>5.0</v>
      </c>
      <c r="S157" s="16" t="s">
        <v>16531</v>
      </c>
      <c r="T157" s="60" t="str">
        <f t="array" ref="T157">IFERROR(XLOOKUP(A157, '2_Capability_Map'!$C$2:$C$200, '2_Capability_Map'!$M$2:$M$200, "Active"), "Active")</f>
        <v>Active</v>
      </c>
    </row>
    <row r="158" ht="109.5" customHeight="1">
      <c r="A158" s="14" t="s">
        <v>1059</v>
      </c>
      <c r="B158" s="14" t="s">
        <v>1060</v>
      </c>
      <c r="C158" s="14" t="s">
        <v>830</v>
      </c>
      <c r="D158" s="14" t="s">
        <v>1040</v>
      </c>
      <c r="E158" s="59">
        <v>4.0</v>
      </c>
      <c r="F158" s="59">
        <v>4.0</v>
      </c>
      <c r="G158" s="59">
        <v>1.0</v>
      </c>
      <c r="H158" s="59">
        <v>2.0</v>
      </c>
      <c r="I158" s="59">
        <v>1.0</v>
      </c>
      <c r="J158" s="59">
        <v>0.0</v>
      </c>
      <c r="K158" s="14" t="s">
        <v>16359</v>
      </c>
      <c r="L158" s="59">
        <v>0.0</v>
      </c>
      <c r="M158" s="14" t="s">
        <v>16359</v>
      </c>
      <c r="N158" s="14" t="s">
        <v>16359</v>
      </c>
      <c r="O158" s="59">
        <v>0.0</v>
      </c>
      <c r="P158" s="59">
        <v>5.0</v>
      </c>
      <c r="Q158" s="59">
        <v>0.0</v>
      </c>
      <c r="R158" s="59">
        <v>5.0</v>
      </c>
      <c r="S158" s="17" t="s">
        <v>16532</v>
      </c>
      <c r="T158" s="59" t="str">
        <f t="array" ref="T158">IFERROR(XLOOKUP(A158, '2_Capability_Map'!$C$2:$C$200, '2_Capability_Map'!$M$2:$M$200, "Active"), "Active")</f>
        <v>Active</v>
      </c>
    </row>
    <row r="159" ht="109.5" customHeight="1">
      <c r="A159" s="15" t="s">
        <v>1066</v>
      </c>
      <c r="B159" s="15" t="s">
        <v>1067</v>
      </c>
      <c r="C159" s="15" t="s">
        <v>1064</v>
      </c>
      <c r="D159" s="15" t="s">
        <v>1065</v>
      </c>
      <c r="E159" s="60">
        <v>6.0</v>
      </c>
      <c r="F159" s="60">
        <v>10.0</v>
      </c>
      <c r="G159" s="60">
        <v>1.0</v>
      </c>
      <c r="H159" s="60">
        <v>3.0</v>
      </c>
      <c r="I159" s="60">
        <v>1.0</v>
      </c>
      <c r="J159" s="60">
        <v>0.0</v>
      </c>
      <c r="K159" s="15" t="s">
        <v>16359</v>
      </c>
      <c r="L159" s="60">
        <v>0.0</v>
      </c>
      <c r="M159" s="15" t="s">
        <v>16359</v>
      </c>
      <c r="N159" s="15" t="s">
        <v>16215</v>
      </c>
      <c r="O159" s="60">
        <v>140.0</v>
      </c>
      <c r="P159" s="60">
        <v>5.0</v>
      </c>
      <c r="Q159" s="60">
        <v>1.0</v>
      </c>
      <c r="R159" s="60">
        <v>6.0</v>
      </c>
      <c r="S159" s="16" t="s">
        <v>16533</v>
      </c>
      <c r="T159" s="60" t="str">
        <f t="array" ref="T159">IFERROR(XLOOKUP(A159, '2_Capability_Map'!$C$2:$C$200, '2_Capability_Map'!$M$2:$M$200, "Active"), "Active")</f>
        <v>Active</v>
      </c>
    </row>
    <row r="160" ht="109.5" customHeight="1">
      <c r="A160" s="14" t="s">
        <v>1074</v>
      </c>
      <c r="B160" s="14" t="s">
        <v>1075</v>
      </c>
      <c r="C160" s="14" t="s">
        <v>1064</v>
      </c>
      <c r="D160" s="14" t="s">
        <v>1065</v>
      </c>
      <c r="E160" s="59">
        <v>6.0</v>
      </c>
      <c r="F160" s="59">
        <v>10.0</v>
      </c>
      <c r="G160" s="59">
        <v>1.0</v>
      </c>
      <c r="H160" s="59">
        <v>3.0</v>
      </c>
      <c r="I160" s="59">
        <v>1.0</v>
      </c>
      <c r="J160" s="59">
        <v>0.0</v>
      </c>
      <c r="K160" s="14" t="s">
        <v>16359</v>
      </c>
      <c r="L160" s="59">
        <v>0.0</v>
      </c>
      <c r="M160" s="14" t="s">
        <v>16359</v>
      </c>
      <c r="N160" s="14" t="s">
        <v>16359</v>
      </c>
      <c r="O160" s="59">
        <v>0.0</v>
      </c>
      <c r="P160" s="59">
        <v>5.0</v>
      </c>
      <c r="Q160" s="59">
        <v>0.0</v>
      </c>
      <c r="R160" s="59">
        <v>5.0</v>
      </c>
      <c r="S160" s="17" t="s">
        <v>16534</v>
      </c>
      <c r="T160" s="59" t="str">
        <f t="array" ref="T160">IFERROR(XLOOKUP(A160, '2_Capability_Map'!$C$2:$C$200, '2_Capability_Map'!$M$2:$M$200, "Active"), "Active")</f>
        <v>Active</v>
      </c>
    </row>
    <row r="161" ht="109.5" customHeight="1">
      <c r="A161" s="15" t="s">
        <v>1079</v>
      </c>
      <c r="B161" s="15" t="s">
        <v>1080</v>
      </c>
      <c r="C161" s="15" t="s">
        <v>1064</v>
      </c>
      <c r="D161" s="15" t="s">
        <v>1065</v>
      </c>
      <c r="E161" s="60">
        <v>6.0</v>
      </c>
      <c r="F161" s="60">
        <v>10.0</v>
      </c>
      <c r="G161" s="60">
        <v>1.0</v>
      </c>
      <c r="H161" s="60">
        <v>3.0</v>
      </c>
      <c r="I161" s="60">
        <v>1.0</v>
      </c>
      <c r="J161" s="60">
        <v>0.0</v>
      </c>
      <c r="K161" s="15" t="s">
        <v>16359</v>
      </c>
      <c r="L161" s="60">
        <v>0.0</v>
      </c>
      <c r="M161" s="15" t="s">
        <v>16359</v>
      </c>
      <c r="N161" s="15" t="s">
        <v>16359</v>
      </c>
      <c r="O161" s="60">
        <v>0.0</v>
      </c>
      <c r="P161" s="60">
        <v>5.0</v>
      </c>
      <c r="Q161" s="60">
        <v>0.0</v>
      </c>
      <c r="R161" s="60">
        <v>5.0</v>
      </c>
      <c r="S161" s="16" t="s">
        <v>16535</v>
      </c>
      <c r="T161" s="60" t="str">
        <f t="array" ref="T161">IFERROR(XLOOKUP(A161, '2_Capability_Map'!$C$2:$C$200, '2_Capability_Map'!$M$2:$M$200, "Active"), "Active")</f>
        <v>Active</v>
      </c>
    </row>
    <row r="162" ht="109.5" customHeight="1">
      <c r="A162" s="14" t="s">
        <v>1084</v>
      </c>
      <c r="B162" s="14" t="s">
        <v>1085</v>
      </c>
      <c r="C162" s="14" t="s">
        <v>1064</v>
      </c>
      <c r="D162" s="14" t="s">
        <v>1065</v>
      </c>
      <c r="E162" s="59">
        <v>6.0</v>
      </c>
      <c r="F162" s="59">
        <v>10.0</v>
      </c>
      <c r="G162" s="59">
        <v>1.0</v>
      </c>
      <c r="H162" s="59">
        <v>3.0</v>
      </c>
      <c r="I162" s="59">
        <v>1.0</v>
      </c>
      <c r="J162" s="59">
        <v>0.0</v>
      </c>
      <c r="K162" s="14" t="s">
        <v>16359</v>
      </c>
      <c r="L162" s="59">
        <v>0.0</v>
      </c>
      <c r="M162" s="14" t="s">
        <v>16359</v>
      </c>
      <c r="N162" s="14" t="s">
        <v>16359</v>
      </c>
      <c r="O162" s="59">
        <v>0.0</v>
      </c>
      <c r="P162" s="59">
        <v>5.0</v>
      </c>
      <c r="Q162" s="59">
        <v>0.0</v>
      </c>
      <c r="R162" s="59">
        <v>5.0</v>
      </c>
      <c r="S162" s="17" t="s">
        <v>16536</v>
      </c>
      <c r="T162" s="59" t="str">
        <f t="array" ref="T162">IFERROR(XLOOKUP(A162, '2_Capability_Map'!$C$2:$C$200, '2_Capability_Map'!$M$2:$M$200, "Active"), "Active")</f>
        <v>Active</v>
      </c>
    </row>
    <row r="163" ht="109.5" customHeight="1">
      <c r="A163" s="15" t="s">
        <v>1089</v>
      </c>
      <c r="B163" s="15" t="s">
        <v>1090</v>
      </c>
      <c r="C163" s="15" t="s">
        <v>1064</v>
      </c>
      <c r="D163" s="15" t="s">
        <v>1065</v>
      </c>
      <c r="E163" s="60">
        <v>6.0</v>
      </c>
      <c r="F163" s="60">
        <v>10.0</v>
      </c>
      <c r="G163" s="60">
        <v>1.0</v>
      </c>
      <c r="H163" s="60">
        <v>3.0</v>
      </c>
      <c r="I163" s="60">
        <v>1.0</v>
      </c>
      <c r="J163" s="60">
        <v>0.0</v>
      </c>
      <c r="K163" s="15" t="s">
        <v>16359</v>
      </c>
      <c r="L163" s="60">
        <v>0.0</v>
      </c>
      <c r="M163" s="15" t="s">
        <v>16359</v>
      </c>
      <c r="N163" s="15" t="s">
        <v>16359</v>
      </c>
      <c r="O163" s="60">
        <v>0.0</v>
      </c>
      <c r="P163" s="60">
        <v>5.0</v>
      </c>
      <c r="Q163" s="60">
        <v>0.0</v>
      </c>
      <c r="R163" s="60">
        <v>5.0</v>
      </c>
      <c r="S163" s="16" t="s">
        <v>16537</v>
      </c>
      <c r="T163" s="60" t="str">
        <f t="array" ref="T163">IFERROR(XLOOKUP(A163, '2_Capability_Map'!$C$2:$C$200, '2_Capability_Map'!$M$2:$M$200, "Active"), "Active")</f>
        <v>Active</v>
      </c>
    </row>
    <row r="164" ht="109.5" customHeight="1">
      <c r="A164" s="14" t="s">
        <v>1094</v>
      </c>
      <c r="B164" s="14" t="s">
        <v>1095</v>
      </c>
      <c r="C164" s="14" t="s">
        <v>1064</v>
      </c>
      <c r="D164" s="14" t="s">
        <v>1065</v>
      </c>
      <c r="E164" s="59">
        <v>25.0</v>
      </c>
      <c r="F164" s="59">
        <v>10.0</v>
      </c>
      <c r="G164" s="59">
        <v>1.0</v>
      </c>
      <c r="H164" s="59">
        <v>3.0</v>
      </c>
      <c r="I164" s="59">
        <v>1.0</v>
      </c>
      <c r="J164" s="59">
        <v>0.0</v>
      </c>
      <c r="K164" s="14" t="s">
        <v>16359</v>
      </c>
      <c r="L164" s="59">
        <v>0.0</v>
      </c>
      <c r="M164" s="14" t="s">
        <v>16359</v>
      </c>
      <c r="N164" s="14" t="s">
        <v>16359</v>
      </c>
      <c r="O164" s="59">
        <v>0.0</v>
      </c>
      <c r="P164" s="59">
        <v>5.0</v>
      </c>
      <c r="Q164" s="59">
        <v>0.0</v>
      </c>
      <c r="R164" s="59">
        <v>5.0</v>
      </c>
      <c r="S164" s="17" t="s">
        <v>16538</v>
      </c>
      <c r="T164" s="59" t="str">
        <f t="array" ref="T164">IFERROR(XLOOKUP(A164, '2_Capability_Map'!$C$2:$C$200, '2_Capability_Map'!$M$2:$M$200, "Active"), "Active")</f>
        <v>Active</v>
      </c>
    </row>
    <row r="165" ht="109.5" customHeight="1">
      <c r="A165" s="15" t="s">
        <v>1293</v>
      </c>
      <c r="B165" s="15" t="s">
        <v>1294</v>
      </c>
      <c r="C165" s="15" t="s">
        <v>1064</v>
      </c>
      <c r="D165" s="15" t="s">
        <v>1292</v>
      </c>
      <c r="E165" s="60">
        <v>2.0</v>
      </c>
      <c r="F165" s="60">
        <v>3.0</v>
      </c>
      <c r="G165" s="60">
        <v>1.0</v>
      </c>
      <c r="H165" s="60">
        <v>2.0</v>
      </c>
      <c r="I165" s="60">
        <v>1.0</v>
      </c>
      <c r="J165" s="60">
        <v>1.0</v>
      </c>
      <c r="K165" s="15" t="s">
        <v>12881</v>
      </c>
      <c r="L165" s="60">
        <v>0.0</v>
      </c>
      <c r="M165" s="15" t="s">
        <v>16359</v>
      </c>
      <c r="N165" s="15" t="s">
        <v>16359</v>
      </c>
      <c r="O165" s="60">
        <v>0.0</v>
      </c>
      <c r="P165" s="60">
        <v>5.0</v>
      </c>
      <c r="Q165" s="60">
        <v>1.0</v>
      </c>
      <c r="R165" s="60">
        <v>6.0</v>
      </c>
      <c r="S165" s="16" t="s">
        <v>16539</v>
      </c>
      <c r="T165" s="60" t="str">
        <f t="array" ref="T165">IFERROR(XLOOKUP(A165, '2_Capability_Map'!$C$2:$C$200, '2_Capability_Map'!$M$2:$M$200, "Active"), "Active")</f>
        <v>Active</v>
      </c>
    </row>
    <row r="166" ht="109.5" customHeight="1">
      <c r="A166" s="14" t="s">
        <v>1299</v>
      </c>
      <c r="B166" s="14" t="s">
        <v>1300</v>
      </c>
      <c r="C166" s="14" t="s">
        <v>1064</v>
      </c>
      <c r="D166" s="14" t="s">
        <v>1292</v>
      </c>
      <c r="E166" s="59">
        <v>2.0</v>
      </c>
      <c r="F166" s="59">
        <v>3.0</v>
      </c>
      <c r="G166" s="59">
        <v>1.0</v>
      </c>
      <c r="H166" s="59">
        <v>2.0</v>
      </c>
      <c r="I166" s="59">
        <v>1.0</v>
      </c>
      <c r="J166" s="59">
        <v>2.0</v>
      </c>
      <c r="K166" s="14" t="s">
        <v>16540</v>
      </c>
      <c r="L166" s="59">
        <v>0.0</v>
      </c>
      <c r="M166" s="14" t="s">
        <v>16359</v>
      </c>
      <c r="N166" s="14" t="s">
        <v>16359</v>
      </c>
      <c r="O166" s="59">
        <v>0.0</v>
      </c>
      <c r="P166" s="59">
        <v>5.0</v>
      </c>
      <c r="Q166" s="59">
        <v>1.0</v>
      </c>
      <c r="R166" s="59">
        <v>6.0</v>
      </c>
      <c r="S166" s="17" t="s">
        <v>16541</v>
      </c>
      <c r="T166" s="59" t="str">
        <f t="array" ref="T166">IFERROR(XLOOKUP(A166, '2_Capability_Map'!$C$2:$C$200, '2_Capability_Map'!$M$2:$M$200, "Active"), "Active")</f>
        <v>Active</v>
      </c>
    </row>
    <row r="167" ht="109.5" customHeight="1">
      <c r="A167" s="15" t="s">
        <v>1100</v>
      </c>
      <c r="B167" s="15" t="s">
        <v>1101</v>
      </c>
      <c r="C167" s="15" t="s">
        <v>1064</v>
      </c>
      <c r="D167" s="15" t="s">
        <v>1099</v>
      </c>
      <c r="E167" s="60">
        <v>4.0</v>
      </c>
      <c r="F167" s="60">
        <v>7.0</v>
      </c>
      <c r="G167" s="60">
        <v>1.0</v>
      </c>
      <c r="H167" s="60">
        <v>3.0</v>
      </c>
      <c r="I167" s="60">
        <v>1.0</v>
      </c>
      <c r="J167" s="60">
        <v>0.0</v>
      </c>
      <c r="K167" s="15" t="s">
        <v>16359</v>
      </c>
      <c r="L167" s="60">
        <v>0.0</v>
      </c>
      <c r="M167" s="15" t="s">
        <v>16359</v>
      </c>
      <c r="N167" s="15" t="s">
        <v>16359</v>
      </c>
      <c r="O167" s="60">
        <v>0.0</v>
      </c>
      <c r="P167" s="60">
        <v>5.0</v>
      </c>
      <c r="Q167" s="60">
        <v>0.0</v>
      </c>
      <c r="R167" s="60">
        <v>5.0</v>
      </c>
      <c r="S167" s="16" t="s">
        <v>16542</v>
      </c>
      <c r="T167" s="60" t="str">
        <f t="array" ref="T167">IFERROR(XLOOKUP(A167, '2_Capability_Map'!$C$2:$C$200, '2_Capability_Map'!$M$2:$M$200, "Active"), "Active")</f>
        <v>Active</v>
      </c>
    </row>
    <row r="168" ht="109.5" customHeight="1">
      <c r="A168" s="14" t="s">
        <v>1108</v>
      </c>
      <c r="B168" s="14" t="s">
        <v>1109</v>
      </c>
      <c r="C168" s="14" t="s">
        <v>1064</v>
      </c>
      <c r="D168" s="14" t="s">
        <v>1099</v>
      </c>
      <c r="E168" s="59">
        <v>4.0</v>
      </c>
      <c r="F168" s="59">
        <v>7.0</v>
      </c>
      <c r="G168" s="59">
        <v>1.0</v>
      </c>
      <c r="H168" s="59">
        <v>3.0</v>
      </c>
      <c r="I168" s="59">
        <v>1.0</v>
      </c>
      <c r="J168" s="59">
        <v>0.0</v>
      </c>
      <c r="K168" s="14" t="s">
        <v>16359</v>
      </c>
      <c r="L168" s="59">
        <v>0.0</v>
      </c>
      <c r="M168" s="14" t="s">
        <v>16359</v>
      </c>
      <c r="N168" s="14" t="s">
        <v>16359</v>
      </c>
      <c r="O168" s="59">
        <v>0.0</v>
      </c>
      <c r="P168" s="59">
        <v>5.0</v>
      </c>
      <c r="Q168" s="59">
        <v>0.0</v>
      </c>
      <c r="R168" s="59">
        <v>5.0</v>
      </c>
      <c r="S168" s="17" t="s">
        <v>16543</v>
      </c>
      <c r="T168" s="59" t="str">
        <f t="array" ref="T168">IFERROR(XLOOKUP(A168, '2_Capability_Map'!$C$2:$C$200, '2_Capability_Map'!$M$2:$M$200, "Active"), "Active")</f>
        <v>Active</v>
      </c>
    </row>
    <row r="169" ht="109.5" customHeight="1">
      <c r="A169" s="15" t="s">
        <v>1113</v>
      </c>
      <c r="B169" s="15" t="s">
        <v>1114</v>
      </c>
      <c r="C169" s="15" t="s">
        <v>1064</v>
      </c>
      <c r="D169" s="15" t="s">
        <v>1099</v>
      </c>
      <c r="E169" s="60">
        <v>1.0</v>
      </c>
      <c r="F169" s="60">
        <v>7.0</v>
      </c>
      <c r="G169" s="60">
        <v>1.0</v>
      </c>
      <c r="H169" s="60">
        <v>3.0</v>
      </c>
      <c r="I169" s="60">
        <v>1.0</v>
      </c>
      <c r="J169" s="60">
        <v>0.0</v>
      </c>
      <c r="K169" s="15" t="s">
        <v>16359</v>
      </c>
      <c r="L169" s="60">
        <v>0.0</v>
      </c>
      <c r="M169" s="15" t="s">
        <v>16359</v>
      </c>
      <c r="N169" s="15" t="s">
        <v>16359</v>
      </c>
      <c r="O169" s="60">
        <v>0.0</v>
      </c>
      <c r="P169" s="60">
        <v>5.0</v>
      </c>
      <c r="Q169" s="60">
        <v>0.0</v>
      </c>
      <c r="R169" s="60">
        <v>5.0</v>
      </c>
      <c r="S169" s="16" t="s">
        <v>16544</v>
      </c>
      <c r="T169" s="60" t="str">
        <f t="array" ref="T169">IFERROR(XLOOKUP(A169, '2_Capability_Map'!$C$2:$C$200, '2_Capability_Map'!$M$2:$M$200, "Active"), "Active")</f>
        <v>Active</v>
      </c>
    </row>
    <row r="170" ht="109.5" customHeight="1">
      <c r="A170" s="14" t="s">
        <v>1118</v>
      </c>
      <c r="B170" s="14" t="s">
        <v>1119</v>
      </c>
      <c r="C170" s="14" t="s">
        <v>1064</v>
      </c>
      <c r="D170" s="14" t="s">
        <v>1099</v>
      </c>
      <c r="E170" s="59">
        <v>25.0</v>
      </c>
      <c r="F170" s="59">
        <v>7.0</v>
      </c>
      <c r="G170" s="59">
        <v>1.0</v>
      </c>
      <c r="H170" s="59">
        <v>3.0</v>
      </c>
      <c r="I170" s="59">
        <v>1.0</v>
      </c>
      <c r="J170" s="59">
        <v>0.0</v>
      </c>
      <c r="K170" s="14" t="s">
        <v>16359</v>
      </c>
      <c r="L170" s="59">
        <v>0.0</v>
      </c>
      <c r="M170" s="14" t="s">
        <v>16359</v>
      </c>
      <c r="N170" s="14" t="s">
        <v>16359</v>
      </c>
      <c r="O170" s="59">
        <v>0.0</v>
      </c>
      <c r="P170" s="59">
        <v>5.0</v>
      </c>
      <c r="Q170" s="59">
        <v>0.0</v>
      </c>
      <c r="R170" s="59">
        <v>5.0</v>
      </c>
      <c r="S170" s="17" t="s">
        <v>16545</v>
      </c>
      <c r="T170" s="59" t="str">
        <f t="array" ref="T170">IFERROR(XLOOKUP(A170, '2_Capability_Map'!$C$2:$C$200, '2_Capability_Map'!$M$2:$M$200, "Active"), "Active")</f>
        <v>Active</v>
      </c>
    </row>
    <row r="171" ht="109.5" customHeight="1">
      <c r="A171" s="15" t="s">
        <v>1124</v>
      </c>
      <c r="B171" s="15" t="s">
        <v>1125</v>
      </c>
      <c r="C171" s="15" t="s">
        <v>1064</v>
      </c>
      <c r="D171" s="15" t="s">
        <v>1123</v>
      </c>
      <c r="E171" s="60">
        <v>4.0</v>
      </c>
      <c r="F171" s="60">
        <v>8.0</v>
      </c>
      <c r="G171" s="60">
        <v>1.0</v>
      </c>
      <c r="H171" s="60">
        <v>2.0</v>
      </c>
      <c r="I171" s="60">
        <v>1.0</v>
      </c>
      <c r="J171" s="60">
        <v>0.0</v>
      </c>
      <c r="K171" s="15" t="s">
        <v>16359</v>
      </c>
      <c r="L171" s="60">
        <v>0.0</v>
      </c>
      <c r="M171" s="15" t="s">
        <v>16359</v>
      </c>
      <c r="N171" s="15" t="s">
        <v>16359</v>
      </c>
      <c r="O171" s="60">
        <v>0.0</v>
      </c>
      <c r="P171" s="60">
        <v>5.0</v>
      </c>
      <c r="Q171" s="60">
        <v>0.0</v>
      </c>
      <c r="R171" s="60">
        <v>5.0</v>
      </c>
      <c r="S171" s="16" t="s">
        <v>16546</v>
      </c>
      <c r="T171" s="60" t="str">
        <f t="array" ref="T171">IFERROR(XLOOKUP(A171, '2_Capability_Map'!$C$2:$C$200, '2_Capability_Map'!$M$2:$M$200, "Active"), "Active")</f>
        <v>Active</v>
      </c>
    </row>
    <row r="172" ht="109.5" customHeight="1">
      <c r="A172" s="14" t="s">
        <v>1132</v>
      </c>
      <c r="B172" s="14" t="s">
        <v>1133</v>
      </c>
      <c r="C172" s="14" t="s">
        <v>1064</v>
      </c>
      <c r="D172" s="14" t="s">
        <v>1123</v>
      </c>
      <c r="E172" s="59">
        <v>25.0</v>
      </c>
      <c r="F172" s="59">
        <v>8.0</v>
      </c>
      <c r="G172" s="59">
        <v>1.0</v>
      </c>
      <c r="H172" s="59">
        <v>2.0</v>
      </c>
      <c r="I172" s="59">
        <v>1.0</v>
      </c>
      <c r="J172" s="59">
        <v>0.0</v>
      </c>
      <c r="K172" s="14" t="s">
        <v>16359</v>
      </c>
      <c r="L172" s="59">
        <v>0.0</v>
      </c>
      <c r="M172" s="14" t="s">
        <v>16359</v>
      </c>
      <c r="N172" s="14" t="s">
        <v>16359</v>
      </c>
      <c r="O172" s="59">
        <v>0.0</v>
      </c>
      <c r="P172" s="59">
        <v>5.0</v>
      </c>
      <c r="Q172" s="59">
        <v>0.0</v>
      </c>
      <c r="R172" s="59">
        <v>5.0</v>
      </c>
      <c r="S172" s="17" t="s">
        <v>16547</v>
      </c>
      <c r="T172" s="59" t="str">
        <f t="array" ref="T172">IFERROR(XLOOKUP(A172, '2_Capability_Map'!$C$2:$C$200, '2_Capability_Map'!$M$2:$M$200, "Active"), "Active")</f>
        <v>Active</v>
      </c>
    </row>
    <row r="173" ht="109.5" customHeight="1">
      <c r="A173" s="15" t="s">
        <v>1137</v>
      </c>
      <c r="B173" s="15" t="s">
        <v>1138</v>
      </c>
      <c r="C173" s="15" t="s">
        <v>1064</v>
      </c>
      <c r="D173" s="15" t="s">
        <v>1123</v>
      </c>
      <c r="E173" s="60">
        <v>4.0</v>
      </c>
      <c r="F173" s="60">
        <v>8.0</v>
      </c>
      <c r="G173" s="60">
        <v>1.0</v>
      </c>
      <c r="H173" s="60">
        <v>2.0</v>
      </c>
      <c r="I173" s="60">
        <v>1.0</v>
      </c>
      <c r="J173" s="60">
        <v>0.0</v>
      </c>
      <c r="K173" s="15" t="s">
        <v>16359</v>
      </c>
      <c r="L173" s="60">
        <v>0.0</v>
      </c>
      <c r="M173" s="15" t="s">
        <v>16359</v>
      </c>
      <c r="N173" s="15" t="s">
        <v>16359</v>
      </c>
      <c r="O173" s="60">
        <v>0.0</v>
      </c>
      <c r="P173" s="60">
        <v>5.0</v>
      </c>
      <c r="Q173" s="60">
        <v>0.0</v>
      </c>
      <c r="R173" s="60">
        <v>5.0</v>
      </c>
      <c r="S173" s="16" t="s">
        <v>16548</v>
      </c>
      <c r="T173" s="60" t="str">
        <f t="array" ref="T173">IFERROR(XLOOKUP(A173, '2_Capability_Map'!$C$2:$C$200, '2_Capability_Map'!$M$2:$M$200, "Active"), "Active")</f>
        <v>Active</v>
      </c>
    </row>
    <row r="174" ht="109.5" customHeight="1">
      <c r="A174" s="14" t="s">
        <v>1142</v>
      </c>
      <c r="B174" s="14" t="s">
        <v>1143</v>
      </c>
      <c r="C174" s="14" t="s">
        <v>1064</v>
      </c>
      <c r="D174" s="14" t="s">
        <v>1123</v>
      </c>
      <c r="E174" s="59">
        <v>4.0</v>
      </c>
      <c r="F174" s="59">
        <v>8.0</v>
      </c>
      <c r="G174" s="59">
        <v>1.0</v>
      </c>
      <c r="H174" s="59">
        <v>2.0</v>
      </c>
      <c r="I174" s="59">
        <v>1.0</v>
      </c>
      <c r="J174" s="59">
        <v>0.0</v>
      </c>
      <c r="K174" s="14" t="s">
        <v>16359</v>
      </c>
      <c r="L174" s="59">
        <v>0.0</v>
      </c>
      <c r="M174" s="14" t="s">
        <v>16359</v>
      </c>
      <c r="N174" s="14" t="s">
        <v>16359</v>
      </c>
      <c r="O174" s="59">
        <v>0.0</v>
      </c>
      <c r="P174" s="59">
        <v>5.0</v>
      </c>
      <c r="Q174" s="59">
        <v>0.0</v>
      </c>
      <c r="R174" s="59">
        <v>5.0</v>
      </c>
      <c r="S174" s="17" t="s">
        <v>16549</v>
      </c>
      <c r="T174" s="59" t="str">
        <f t="array" ref="T174">IFERROR(XLOOKUP(A174, '2_Capability_Map'!$C$2:$C$200, '2_Capability_Map'!$M$2:$M$200, "Active"), "Active")</f>
        <v>Active</v>
      </c>
    </row>
    <row r="175" ht="109.5" customHeight="1">
      <c r="A175" s="15" t="s">
        <v>1148</v>
      </c>
      <c r="B175" s="15" t="s">
        <v>1149</v>
      </c>
      <c r="C175" s="15" t="s">
        <v>1064</v>
      </c>
      <c r="D175" s="15" t="s">
        <v>1147</v>
      </c>
      <c r="E175" s="60">
        <v>4.0</v>
      </c>
      <c r="F175" s="60">
        <v>6.0</v>
      </c>
      <c r="G175" s="60">
        <v>1.0</v>
      </c>
      <c r="H175" s="60">
        <v>2.0</v>
      </c>
      <c r="I175" s="60">
        <v>1.0</v>
      </c>
      <c r="J175" s="60">
        <v>0.0</v>
      </c>
      <c r="K175" s="15" t="s">
        <v>16359</v>
      </c>
      <c r="L175" s="60">
        <v>0.0</v>
      </c>
      <c r="M175" s="15" t="s">
        <v>16359</v>
      </c>
      <c r="N175" s="15" t="s">
        <v>16215</v>
      </c>
      <c r="O175" s="60">
        <v>140.0</v>
      </c>
      <c r="P175" s="60">
        <v>5.0</v>
      </c>
      <c r="Q175" s="60">
        <v>1.0</v>
      </c>
      <c r="R175" s="60">
        <v>6.0</v>
      </c>
      <c r="S175" s="16" t="s">
        <v>16550</v>
      </c>
      <c r="T175" s="60" t="str">
        <f t="array" ref="T175">IFERROR(XLOOKUP(A175, '2_Capability_Map'!$C$2:$C$200, '2_Capability_Map'!$M$2:$M$200, "Active"), "Active")</f>
        <v>Active</v>
      </c>
    </row>
    <row r="176" ht="109.5" customHeight="1">
      <c r="A176" s="14" t="s">
        <v>1156</v>
      </c>
      <c r="B176" s="14" t="s">
        <v>1157</v>
      </c>
      <c r="C176" s="14" t="s">
        <v>1064</v>
      </c>
      <c r="D176" s="14" t="s">
        <v>1147</v>
      </c>
      <c r="E176" s="59">
        <v>4.0</v>
      </c>
      <c r="F176" s="59">
        <v>6.0</v>
      </c>
      <c r="G176" s="59">
        <v>1.0</v>
      </c>
      <c r="H176" s="59">
        <v>2.0</v>
      </c>
      <c r="I176" s="59">
        <v>1.0</v>
      </c>
      <c r="J176" s="59">
        <v>0.0</v>
      </c>
      <c r="K176" s="14" t="s">
        <v>16359</v>
      </c>
      <c r="L176" s="59">
        <v>0.0</v>
      </c>
      <c r="M176" s="14" t="s">
        <v>16359</v>
      </c>
      <c r="N176" s="14" t="s">
        <v>16359</v>
      </c>
      <c r="O176" s="59">
        <v>0.0</v>
      </c>
      <c r="P176" s="59">
        <v>5.0</v>
      </c>
      <c r="Q176" s="59">
        <v>0.0</v>
      </c>
      <c r="R176" s="59">
        <v>5.0</v>
      </c>
      <c r="S176" s="17" t="s">
        <v>16551</v>
      </c>
      <c r="T176" s="59" t="str">
        <f t="array" ref="T176">IFERROR(XLOOKUP(A176, '2_Capability_Map'!$C$2:$C$200, '2_Capability_Map'!$M$2:$M$200, "Active"), "Active")</f>
        <v>Active</v>
      </c>
    </row>
    <row r="177" ht="109.5" customHeight="1">
      <c r="A177" s="15" t="s">
        <v>1161</v>
      </c>
      <c r="B177" s="15" t="s">
        <v>1162</v>
      </c>
      <c r="C177" s="15" t="s">
        <v>1064</v>
      </c>
      <c r="D177" s="15" t="s">
        <v>1147</v>
      </c>
      <c r="E177" s="60">
        <v>4.0</v>
      </c>
      <c r="F177" s="60">
        <v>6.0</v>
      </c>
      <c r="G177" s="60">
        <v>1.0</v>
      </c>
      <c r="H177" s="60">
        <v>2.0</v>
      </c>
      <c r="I177" s="60">
        <v>1.0</v>
      </c>
      <c r="J177" s="60">
        <v>0.0</v>
      </c>
      <c r="K177" s="15" t="s">
        <v>16359</v>
      </c>
      <c r="L177" s="60">
        <v>0.0</v>
      </c>
      <c r="M177" s="15" t="s">
        <v>16359</v>
      </c>
      <c r="N177" s="15" t="s">
        <v>16359</v>
      </c>
      <c r="O177" s="60">
        <v>0.0</v>
      </c>
      <c r="P177" s="60">
        <v>5.0</v>
      </c>
      <c r="Q177" s="60">
        <v>0.0</v>
      </c>
      <c r="R177" s="60">
        <v>5.0</v>
      </c>
      <c r="S177" s="16" t="s">
        <v>16552</v>
      </c>
      <c r="T177" s="60" t="str">
        <f t="array" ref="T177">IFERROR(XLOOKUP(A177, '2_Capability_Map'!$C$2:$C$200, '2_Capability_Map'!$M$2:$M$200, "Active"), "Active")</f>
        <v>Active</v>
      </c>
    </row>
    <row r="178" ht="109.5" customHeight="1">
      <c r="A178" s="14" t="s">
        <v>1166</v>
      </c>
      <c r="B178" s="14" t="s">
        <v>1167</v>
      </c>
      <c r="C178" s="14" t="s">
        <v>1064</v>
      </c>
      <c r="D178" s="14" t="s">
        <v>1147</v>
      </c>
      <c r="E178" s="59">
        <v>4.0</v>
      </c>
      <c r="F178" s="59">
        <v>6.0</v>
      </c>
      <c r="G178" s="59">
        <v>1.0</v>
      </c>
      <c r="H178" s="59">
        <v>2.0</v>
      </c>
      <c r="I178" s="59">
        <v>1.0</v>
      </c>
      <c r="J178" s="59">
        <v>0.0</v>
      </c>
      <c r="K178" s="14" t="s">
        <v>16359</v>
      </c>
      <c r="L178" s="59">
        <v>0.0</v>
      </c>
      <c r="M178" s="14" t="s">
        <v>16359</v>
      </c>
      <c r="N178" s="14" t="s">
        <v>16359</v>
      </c>
      <c r="O178" s="59">
        <v>0.0</v>
      </c>
      <c r="P178" s="59">
        <v>5.0</v>
      </c>
      <c r="Q178" s="59">
        <v>0.0</v>
      </c>
      <c r="R178" s="59">
        <v>5.0</v>
      </c>
      <c r="S178" s="17" t="s">
        <v>16553</v>
      </c>
      <c r="T178" s="59" t="str">
        <f t="array" ref="T178">IFERROR(XLOOKUP(A178, '2_Capability_Map'!$C$2:$C$200, '2_Capability_Map'!$M$2:$M$200, "Active"), "Active")</f>
        <v>Active</v>
      </c>
    </row>
    <row r="179" ht="109.5" customHeight="1">
      <c r="A179" s="15" t="s">
        <v>1172</v>
      </c>
      <c r="B179" s="15" t="s">
        <v>1173</v>
      </c>
      <c r="C179" s="15" t="s">
        <v>1064</v>
      </c>
      <c r="D179" s="15" t="s">
        <v>1171</v>
      </c>
      <c r="E179" s="60">
        <v>6.0</v>
      </c>
      <c r="F179" s="60">
        <v>9.0</v>
      </c>
      <c r="G179" s="60">
        <v>1.0</v>
      </c>
      <c r="H179" s="60">
        <v>3.0</v>
      </c>
      <c r="I179" s="60">
        <v>1.0</v>
      </c>
      <c r="J179" s="60">
        <v>0.0</v>
      </c>
      <c r="K179" s="15" t="s">
        <v>16359</v>
      </c>
      <c r="L179" s="60">
        <v>0.0</v>
      </c>
      <c r="M179" s="15" t="s">
        <v>16359</v>
      </c>
      <c r="N179" s="15" t="s">
        <v>16215</v>
      </c>
      <c r="O179" s="60">
        <v>140.0</v>
      </c>
      <c r="P179" s="60">
        <v>5.0</v>
      </c>
      <c r="Q179" s="60">
        <v>1.0</v>
      </c>
      <c r="R179" s="60">
        <v>6.0</v>
      </c>
      <c r="S179" s="16" t="s">
        <v>16554</v>
      </c>
      <c r="T179" s="60" t="str">
        <f t="array" ref="T179">IFERROR(XLOOKUP(A179, '2_Capability_Map'!$C$2:$C$200, '2_Capability_Map'!$M$2:$M$200, "Active"), "Active")</f>
        <v>Active</v>
      </c>
    </row>
    <row r="180" ht="109.5" customHeight="1">
      <c r="A180" s="14" t="s">
        <v>1180</v>
      </c>
      <c r="B180" s="14" t="s">
        <v>1181</v>
      </c>
      <c r="C180" s="14" t="s">
        <v>1064</v>
      </c>
      <c r="D180" s="14" t="s">
        <v>1171</v>
      </c>
      <c r="E180" s="59">
        <v>6.0</v>
      </c>
      <c r="F180" s="59">
        <v>9.0</v>
      </c>
      <c r="G180" s="59">
        <v>1.0</v>
      </c>
      <c r="H180" s="59">
        <v>3.0</v>
      </c>
      <c r="I180" s="59">
        <v>1.0</v>
      </c>
      <c r="J180" s="59">
        <v>1.0</v>
      </c>
      <c r="K180" s="14" t="s">
        <v>12778</v>
      </c>
      <c r="L180" s="59">
        <v>0.0</v>
      </c>
      <c r="M180" s="14" t="s">
        <v>16359</v>
      </c>
      <c r="N180" s="14" t="s">
        <v>16359</v>
      </c>
      <c r="O180" s="59">
        <v>0.0</v>
      </c>
      <c r="P180" s="59">
        <v>5.0</v>
      </c>
      <c r="Q180" s="59">
        <v>1.0</v>
      </c>
      <c r="R180" s="59">
        <v>6.0</v>
      </c>
      <c r="S180" s="17" t="s">
        <v>16555</v>
      </c>
      <c r="T180" s="59" t="str">
        <f t="array" ref="T180">IFERROR(XLOOKUP(A180, '2_Capability_Map'!$C$2:$C$200, '2_Capability_Map'!$M$2:$M$200, "Active"), "Active")</f>
        <v>Active</v>
      </c>
    </row>
    <row r="181" ht="109.5" customHeight="1">
      <c r="A181" s="15" t="s">
        <v>1185</v>
      </c>
      <c r="B181" s="15" t="s">
        <v>1186</v>
      </c>
      <c r="C181" s="15" t="s">
        <v>1064</v>
      </c>
      <c r="D181" s="15" t="s">
        <v>1171</v>
      </c>
      <c r="E181" s="60">
        <v>6.0</v>
      </c>
      <c r="F181" s="60">
        <v>9.0</v>
      </c>
      <c r="G181" s="60">
        <v>1.0</v>
      </c>
      <c r="H181" s="60">
        <v>3.0</v>
      </c>
      <c r="I181" s="60">
        <v>1.0</v>
      </c>
      <c r="J181" s="60">
        <v>0.0</v>
      </c>
      <c r="K181" s="15" t="s">
        <v>16359</v>
      </c>
      <c r="L181" s="60">
        <v>0.0</v>
      </c>
      <c r="M181" s="15" t="s">
        <v>16359</v>
      </c>
      <c r="N181" s="15" t="s">
        <v>16359</v>
      </c>
      <c r="O181" s="60">
        <v>0.0</v>
      </c>
      <c r="P181" s="60">
        <v>5.0</v>
      </c>
      <c r="Q181" s="60">
        <v>0.0</v>
      </c>
      <c r="R181" s="60">
        <v>5.0</v>
      </c>
      <c r="S181" s="16" t="s">
        <v>16556</v>
      </c>
      <c r="T181" s="60" t="str">
        <f t="array" ref="T181">IFERROR(XLOOKUP(A181, '2_Capability_Map'!$C$2:$C$200, '2_Capability_Map'!$M$2:$M$200, "Active"), "Active")</f>
        <v>Active</v>
      </c>
    </row>
    <row r="182" ht="109.5" customHeight="1">
      <c r="A182" s="14" t="s">
        <v>1190</v>
      </c>
      <c r="B182" s="14" t="s">
        <v>1191</v>
      </c>
      <c r="C182" s="14" t="s">
        <v>1064</v>
      </c>
      <c r="D182" s="14" t="s">
        <v>1171</v>
      </c>
      <c r="E182" s="59">
        <v>6.0</v>
      </c>
      <c r="F182" s="59">
        <v>9.0</v>
      </c>
      <c r="G182" s="59">
        <v>1.0</v>
      </c>
      <c r="H182" s="59">
        <v>3.0</v>
      </c>
      <c r="I182" s="59">
        <v>1.0</v>
      </c>
      <c r="J182" s="59">
        <v>0.0</v>
      </c>
      <c r="K182" s="14" t="s">
        <v>16359</v>
      </c>
      <c r="L182" s="59">
        <v>0.0</v>
      </c>
      <c r="M182" s="14" t="s">
        <v>16359</v>
      </c>
      <c r="N182" s="14" t="s">
        <v>16359</v>
      </c>
      <c r="O182" s="59">
        <v>0.0</v>
      </c>
      <c r="P182" s="59">
        <v>5.0</v>
      </c>
      <c r="Q182" s="59">
        <v>0.0</v>
      </c>
      <c r="R182" s="59">
        <v>5.0</v>
      </c>
      <c r="S182" s="17" t="s">
        <v>16557</v>
      </c>
      <c r="T182" s="59" t="str">
        <f t="array" ref="T182">IFERROR(XLOOKUP(A182, '2_Capability_Map'!$C$2:$C$200, '2_Capability_Map'!$M$2:$M$200, "Active"), "Active")</f>
        <v>Active</v>
      </c>
    </row>
    <row r="183" ht="109.5" customHeight="1">
      <c r="A183" s="15" t="s">
        <v>1195</v>
      </c>
      <c r="B183" s="15" t="s">
        <v>1196</v>
      </c>
      <c r="C183" s="15" t="s">
        <v>1064</v>
      </c>
      <c r="D183" s="15" t="s">
        <v>1171</v>
      </c>
      <c r="E183" s="60">
        <v>6.0</v>
      </c>
      <c r="F183" s="60">
        <v>9.0</v>
      </c>
      <c r="G183" s="60">
        <v>1.0</v>
      </c>
      <c r="H183" s="60">
        <v>3.0</v>
      </c>
      <c r="I183" s="60">
        <v>1.0</v>
      </c>
      <c r="J183" s="60">
        <v>0.0</v>
      </c>
      <c r="K183" s="15" t="s">
        <v>16359</v>
      </c>
      <c r="L183" s="60">
        <v>0.0</v>
      </c>
      <c r="M183" s="15" t="s">
        <v>16359</v>
      </c>
      <c r="N183" s="15" t="s">
        <v>16359</v>
      </c>
      <c r="O183" s="60">
        <v>0.0</v>
      </c>
      <c r="P183" s="60">
        <v>5.0</v>
      </c>
      <c r="Q183" s="60">
        <v>0.0</v>
      </c>
      <c r="R183" s="60">
        <v>5.0</v>
      </c>
      <c r="S183" s="16" t="s">
        <v>16558</v>
      </c>
      <c r="T183" s="60" t="str">
        <f t="array" ref="T183">IFERROR(XLOOKUP(A183, '2_Capability_Map'!$C$2:$C$200, '2_Capability_Map'!$M$2:$M$200, "Active"), "Active")</f>
        <v>Active</v>
      </c>
    </row>
    <row r="184" ht="109.5" customHeight="1">
      <c r="A184" s="14" t="s">
        <v>1200</v>
      </c>
      <c r="B184" s="14" t="s">
        <v>1201</v>
      </c>
      <c r="C184" s="14" t="s">
        <v>1064</v>
      </c>
      <c r="D184" s="14" t="s">
        <v>1171</v>
      </c>
      <c r="E184" s="59">
        <v>6.0</v>
      </c>
      <c r="F184" s="59">
        <v>9.0</v>
      </c>
      <c r="G184" s="59">
        <v>1.0</v>
      </c>
      <c r="H184" s="59">
        <v>3.0</v>
      </c>
      <c r="I184" s="59">
        <v>1.0</v>
      </c>
      <c r="J184" s="59">
        <v>0.0</v>
      </c>
      <c r="K184" s="14" t="s">
        <v>16359</v>
      </c>
      <c r="L184" s="59">
        <v>0.0</v>
      </c>
      <c r="M184" s="14" t="s">
        <v>16359</v>
      </c>
      <c r="N184" s="14" t="s">
        <v>16359</v>
      </c>
      <c r="O184" s="59">
        <v>0.0</v>
      </c>
      <c r="P184" s="59">
        <v>5.0</v>
      </c>
      <c r="Q184" s="59">
        <v>0.0</v>
      </c>
      <c r="R184" s="59">
        <v>5.0</v>
      </c>
      <c r="S184" s="17" t="s">
        <v>16559</v>
      </c>
      <c r="T184" s="59" t="str">
        <f t="array" ref="T184">IFERROR(XLOOKUP(A184, '2_Capability_Map'!$C$2:$C$200, '2_Capability_Map'!$M$2:$M$200, "Active"), "Active")</f>
        <v>Active</v>
      </c>
    </row>
    <row r="185" ht="109.5" customHeight="1">
      <c r="A185" s="15" t="s">
        <v>1206</v>
      </c>
      <c r="B185" s="15" t="s">
        <v>1207</v>
      </c>
      <c r="C185" s="15" t="s">
        <v>1064</v>
      </c>
      <c r="D185" s="15" t="s">
        <v>1205</v>
      </c>
      <c r="E185" s="60">
        <v>4.0</v>
      </c>
      <c r="F185" s="60">
        <v>9.0</v>
      </c>
      <c r="G185" s="60">
        <v>1.0</v>
      </c>
      <c r="H185" s="60">
        <v>3.0</v>
      </c>
      <c r="I185" s="60">
        <v>1.0</v>
      </c>
      <c r="J185" s="60">
        <v>1.0</v>
      </c>
      <c r="K185" s="15" t="s">
        <v>12839</v>
      </c>
      <c r="L185" s="60">
        <v>0.0</v>
      </c>
      <c r="M185" s="15" t="s">
        <v>16359</v>
      </c>
      <c r="N185" s="15" t="s">
        <v>16215</v>
      </c>
      <c r="O185" s="60">
        <v>140.0</v>
      </c>
      <c r="P185" s="60">
        <v>5.0</v>
      </c>
      <c r="Q185" s="60">
        <v>2.0</v>
      </c>
      <c r="R185" s="60">
        <v>7.0</v>
      </c>
      <c r="S185" s="15" t="s">
        <v>16560</v>
      </c>
      <c r="T185" s="60" t="str">
        <f t="array" ref="T185">IFERROR(XLOOKUP(A185, '2_Capability_Map'!$C$2:$C$200, '2_Capability_Map'!$M$2:$M$200, "Active"), "Active")</f>
        <v>Active</v>
      </c>
    </row>
    <row r="186" ht="109.5" customHeight="1">
      <c r="A186" s="14" t="s">
        <v>1214</v>
      </c>
      <c r="B186" s="14" t="s">
        <v>1215</v>
      </c>
      <c r="C186" s="14" t="s">
        <v>1064</v>
      </c>
      <c r="D186" s="14" t="s">
        <v>1205</v>
      </c>
      <c r="E186" s="59">
        <v>4.0</v>
      </c>
      <c r="F186" s="59">
        <v>9.0</v>
      </c>
      <c r="G186" s="59">
        <v>1.0</v>
      </c>
      <c r="H186" s="59">
        <v>3.0</v>
      </c>
      <c r="I186" s="59">
        <v>1.0</v>
      </c>
      <c r="J186" s="59">
        <v>0.0</v>
      </c>
      <c r="K186" s="14" t="s">
        <v>16359</v>
      </c>
      <c r="L186" s="59">
        <v>0.0</v>
      </c>
      <c r="M186" s="14" t="s">
        <v>16359</v>
      </c>
      <c r="N186" s="14" t="s">
        <v>16359</v>
      </c>
      <c r="O186" s="59">
        <v>0.0</v>
      </c>
      <c r="P186" s="59">
        <v>5.0</v>
      </c>
      <c r="Q186" s="59">
        <v>0.0</v>
      </c>
      <c r="R186" s="59">
        <v>5.0</v>
      </c>
      <c r="S186" s="17" t="s">
        <v>16561</v>
      </c>
      <c r="T186" s="59" t="str">
        <f t="array" ref="T186">IFERROR(XLOOKUP(A186, '2_Capability_Map'!$C$2:$C$200, '2_Capability_Map'!$M$2:$M$200, "Active"), "Active")</f>
        <v>Active</v>
      </c>
    </row>
    <row r="187" ht="109.5" customHeight="1">
      <c r="A187" s="15" t="s">
        <v>1219</v>
      </c>
      <c r="B187" s="15" t="s">
        <v>1220</v>
      </c>
      <c r="C187" s="15" t="s">
        <v>1064</v>
      </c>
      <c r="D187" s="15" t="s">
        <v>1205</v>
      </c>
      <c r="E187" s="60">
        <v>4.0</v>
      </c>
      <c r="F187" s="60">
        <v>9.0</v>
      </c>
      <c r="G187" s="60">
        <v>1.0</v>
      </c>
      <c r="H187" s="60">
        <v>3.0</v>
      </c>
      <c r="I187" s="60">
        <v>1.0</v>
      </c>
      <c r="J187" s="60">
        <v>0.0</v>
      </c>
      <c r="K187" s="15" t="s">
        <v>16359</v>
      </c>
      <c r="L187" s="60">
        <v>0.0</v>
      </c>
      <c r="M187" s="15" t="s">
        <v>16359</v>
      </c>
      <c r="N187" s="15" t="s">
        <v>16359</v>
      </c>
      <c r="O187" s="60">
        <v>0.0</v>
      </c>
      <c r="P187" s="60">
        <v>5.0</v>
      </c>
      <c r="Q187" s="60">
        <v>0.0</v>
      </c>
      <c r="R187" s="60">
        <v>5.0</v>
      </c>
      <c r="S187" s="16" t="s">
        <v>16562</v>
      </c>
      <c r="T187" s="60" t="str">
        <f t="array" ref="T187">IFERROR(XLOOKUP(A187, '2_Capability_Map'!$C$2:$C$200, '2_Capability_Map'!$M$2:$M$200, "Active"), "Active")</f>
        <v>Active</v>
      </c>
    </row>
    <row r="188" ht="109.5" customHeight="1">
      <c r="A188" s="14" t="s">
        <v>1224</v>
      </c>
      <c r="B188" s="14" t="s">
        <v>1225</v>
      </c>
      <c r="C188" s="14" t="s">
        <v>1064</v>
      </c>
      <c r="D188" s="14" t="s">
        <v>1205</v>
      </c>
      <c r="E188" s="59">
        <v>4.0</v>
      </c>
      <c r="F188" s="59">
        <v>9.0</v>
      </c>
      <c r="G188" s="59">
        <v>1.0</v>
      </c>
      <c r="H188" s="59">
        <v>3.0</v>
      </c>
      <c r="I188" s="59">
        <v>1.0</v>
      </c>
      <c r="J188" s="59">
        <v>1.0</v>
      </c>
      <c r="K188" s="14" t="s">
        <v>12839</v>
      </c>
      <c r="L188" s="59">
        <v>0.0</v>
      </c>
      <c r="M188" s="14" t="s">
        <v>16359</v>
      </c>
      <c r="N188" s="14" t="s">
        <v>16359</v>
      </c>
      <c r="O188" s="59">
        <v>0.0</v>
      </c>
      <c r="P188" s="59">
        <v>5.0</v>
      </c>
      <c r="Q188" s="59">
        <v>1.0</v>
      </c>
      <c r="R188" s="59">
        <v>6.0</v>
      </c>
      <c r="S188" s="17" t="s">
        <v>16563</v>
      </c>
      <c r="T188" s="59" t="str">
        <f t="array" ref="T188">IFERROR(XLOOKUP(A188, '2_Capability_Map'!$C$2:$C$200, '2_Capability_Map'!$M$2:$M$200, "Active"), "Active")</f>
        <v>Active</v>
      </c>
    </row>
    <row r="189" ht="109.5" customHeight="1">
      <c r="A189" s="15" t="s">
        <v>1230</v>
      </c>
      <c r="B189" s="15" t="s">
        <v>1231</v>
      </c>
      <c r="C189" s="15" t="s">
        <v>1064</v>
      </c>
      <c r="D189" s="15" t="s">
        <v>1229</v>
      </c>
      <c r="E189" s="60">
        <v>3.0</v>
      </c>
      <c r="F189" s="60">
        <v>7.0</v>
      </c>
      <c r="G189" s="60">
        <v>1.0</v>
      </c>
      <c r="H189" s="60">
        <v>2.0</v>
      </c>
      <c r="I189" s="60">
        <v>1.0</v>
      </c>
      <c r="J189" s="60">
        <v>0.0</v>
      </c>
      <c r="K189" s="15" t="s">
        <v>16359</v>
      </c>
      <c r="L189" s="60">
        <v>0.0</v>
      </c>
      <c r="M189" s="15" t="s">
        <v>16359</v>
      </c>
      <c r="N189" s="15" t="s">
        <v>16359</v>
      </c>
      <c r="O189" s="60">
        <v>0.0</v>
      </c>
      <c r="P189" s="60">
        <v>5.0</v>
      </c>
      <c r="Q189" s="60">
        <v>0.0</v>
      </c>
      <c r="R189" s="60">
        <v>5.0</v>
      </c>
      <c r="S189" s="16" t="s">
        <v>16564</v>
      </c>
      <c r="T189" s="60" t="str">
        <f t="array" ref="T189">IFERROR(XLOOKUP(A189, '2_Capability_Map'!$C$2:$C$200, '2_Capability_Map'!$M$2:$M$200, "Active"), "Active")</f>
        <v>Active</v>
      </c>
    </row>
    <row r="190" ht="109.5" customHeight="1">
      <c r="A190" s="14" t="s">
        <v>1236</v>
      </c>
      <c r="B190" s="14" t="s">
        <v>1237</v>
      </c>
      <c r="C190" s="14" t="s">
        <v>1064</v>
      </c>
      <c r="D190" s="14" t="s">
        <v>1229</v>
      </c>
      <c r="E190" s="59">
        <v>3.0</v>
      </c>
      <c r="F190" s="59">
        <v>7.0</v>
      </c>
      <c r="G190" s="59">
        <v>1.0</v>
      </c>
      <c r="H190" s="59">
        <v>2.0</v>
      </c>
      <c r="I190" s="59">
        <v>1.0</v>
      </c>
      <c r="J190" s="59">
        <v>0.0</v>
      </c>
      <c r="K190" s="14" t="s">
        <v>16359</v>
      </c>
      <c r="L190" s="59">
        <v>0.0</v>
      </c>
      <c r="M190" s="14" t="s">
        <v>16359</v>
      </c>
      <c r="N190" s="14" t="s">
        <v>16359</v>
      </c>
      <c r="O190" s="59">
        <v>0.0</v>
      </c>
      <c r="P190" s="59">
        <v>5.0</v>
      </c>
      <c r="Q190" s="59">
        <v>0.0</v>
      </c>
      <c r="R190" s="59">
        <v>5.0</v>
      </c>
      <c r="S190" s="17" t="s">
        <v>16565</v>
      </c>
      <c r="T190" s="59" t="str">
        <f t="array" ref="T190">IFERROR(XLOOKUP(A190, '2_Capability_Map'!$C$2:$C$200, '2_Capability_Map'!$M$2:$M$200, "Active"), "Active")</f>
        <v>Active</v>
      </c>
    </row>
    <row r="191" ht="109.5" customHeight="1">
      <c r="A191" s="15" t="s">
        <v>1241</v>
      </c>
      <c r="B191" s="15" t="s">
        <v>1242</v>
      </c>
      <c r="C191" s="15" t="s">
        <v>1064</v>
      </c>
      <c r="D191" s="15" t="s">
        <v>1229</v>
      </c>
      <c r="E191" s="60">
        <v>3.0</v>
      </c>
      <c r="F191" s="60">
        <v>7.0</v>
      </c>
      <c r="G191" s="60">
        <v>1.0</v>
      </c>
      <c r="H191" s="60">
        <v>2.0</v>
      </c>
      <c r="I191" s="60">
        <v>1.0</v>
      </c>
      <c r="J191" s="60">
        <v>0.0</v>
      </c>
      <c r="K191" s="15" t="s">
        <v>16359</v>
      </c>
      <c r="L191" s="60">
        <v>0.0</v>
      </c>
      <c r="M191" s="15" t="s">
        <v>16359</v>
      </c>
      <c r="N191" s="15" t="s">
        <v>16359</v>
      </c>
      <c r="O191" s="60">
        <v>0.0</v>
      </c>
      <c r="P191" s="60">
        <v>5.0</v>
      </c>
      <c r="Q191" s="60">
        <v>0.0</v>
      </c>
      <c r="R191" s="60">
        <v>5.0</v>
      </c>
      <c r="S191" s="16" t="s">
        <v>16566</v>
      </c>
      <c r="T191" s="60" t="str">
        <f t="array" ref="T191">IFERROR(XLOOKUP(A191, '2_Capability_Map'!$C$2:$C$200, '2_Capability_Map'!$M$2:$M$200, "Active"), "Active")</f>
        <v>Active</v>
      </c>
    </row>
    <row r="192" ht="109.5" customHeight="1">
      <c r="A192" s="14" t="s">
        <v>1247</v>
      </c>
      <c r="B192" s="14" t="s">
        <v>1248</v>
      </c>
      <c r="C192" s="14" t="s">
        <v>1064</v>
      </c>
      <c r="D192" s="14" t="s">
        <v>1246</v>
      </c>
      <c r="E192" s="59">
        <v>6.0</v>
      </c>
      <c r="F192" s="59">
        <v>7.0</v>
      </c>
      <c r="G192" s="59">
        <v>1.0</v>
      </c>
      <c r="H192" s="59">
        <v>3.0</v>
      </c>
      <c r="I192" s="59">
        <v>1.0</v>
      </c>
      <c r="J192" s="59">
        <v>0.0</v>
      </c>
      <c r="K192" s="14" t="s">
        <v>16359</v>
      </c>
      <c r="L192" s="59">
        <v>0.0</v>
      </c>
      <c r="M192" s="14" t="s">
        <v>16359</v>
      </c>
      <c r="N192" s="14" t="s">
        <v>16359</v>
      </c>
      <c r="O192" s="59">
        <v>0.0</v>
      </c>
      <c r="P192" s="59">
        <v>5.0</v>
      </c>
      <c r="Q192" s="59">
        <v>0.0</v>
      </c>
      <c r="R192" s="59">
        <v>5.0</v>
      </c>
      <c r="S192" s="17" t="s">
        <v>16567</v>
      </c>
      <c r="T192" s="59" t="str">
        <f t="array" ref="T192">IFERROR(XLOOKUP(A192, '2_Capability_Map'!$C$2:$C$200, '2_Capability_Map'!$M$2:$M$200, "Active"), "Active")</f>
        <v>Active</v>
      </c>
    </row>
    <row r="193" ht="109.5" customHeight="1">
      <c r="A193" s="15" t="s">
        <v>1253</v>
      </c>
      <c r="B193" s="15" t="s">
        <v>1254</v>
      </c>
      <c r="C193" s="15" t="s">
        <v>1064</v>
      </c>
      <c r="D193" s="15" t="s">
        <v>1246</v>
      </c>
      <c r="E193" s="60">
        <v>6.0</v>
      </c>
      <c r="F193" s="60">
        <v>7.0</v>
      </c>
      <c r="G193" s="60">
        <v>1.0</v>
      </c>
      <c r="H193" s="60">
        <v>3.0</v>
      </c>
      <c r="I193" s="60">
        <v>1.0</v>
      </c>
      <c r="J193" s="60">
        <v>0.0</v>
      </c>
      <c r="K193" s="15" t="s">
        <v>16359</v>
      </c>
      <c r="L193" s="60">
        <v>0.0</v>
      </c>
      <c r="M193" s="15" t="s">
        <v>16359</v>
      </c>
      <c r="N193" s="15" t="s">
        <v>16359</v>
      </c>
      <c r="O193" s="60">
        <v>0.0</v>
      </c>
      <c r="P193" s="60">
        <v>5.0</v>
      </c>
      <c r="Q193" s="60">
        <v>0.0</v>
      </c>
      <c r="R193" s="60">
        <v>5.0</v>
      </c>
      <c r="S193" s="16" t="s">
        <v>16568</v>
      </c>
      <c r="T193" s="60" t="str">
        <f t="array" ref="T193">IFERROR(XLOOKUP(A193, '2_Capability_Map'!$C$2:$C$200, '2_Capability_Map'!$M$2:$M$200, "Active"), "Active")</f>
        <v>Active</v>
      </c>
    </row>
    <row r="194" ht="109.5" customHeight="1">
      <c r="A194" s="14" t="s">
        <v>1258</v>
      </c>
      <c r="B194" s="14" t="s">
        <v>1259</v>
      </c>
      <c r="C194" s="14" t="s">
        <v>1064</v>
      </c>
      <c r="D194" s="14" t="s">
        <v>1246</v>
      </c>
      <c r="E194" s="59">
        <v>6.0</v>
      </c>
      <c r="F194" s="59">
        <v>7.0</v>
      </c>
      <c r="G194" s="59">
        <v>1.0</v>
      </c>
      <c r="H194" s="59">
        <v>3.0</v>
      </c>
      <c r="I194" s="59">
        <v>1.0</v>
      </c>
      <c r="J194" s="59">
        <v>0.0</v>
      </c>
      <c r="K194" s="14" t="s">
        <v>16359</v>
      </c>
      <c r="L194" s="59">
        <v>0.0</v>
      </c>
      <c r="M194" s="14" t="s">
        <v>16359</v>
      </c>
      <c r="N194" s="14" t="s">
        <v>16359</v>
      </c>
      <c r="O194" s="59">
        <v>0.0</v>
      </c>
      <c r="P194" s="59">
        <v>5.0</v>
      </c>
      <c r="Q194" s="59">
        <v>0.0</v>
      </c>
      <c r="R194" s="59">
        <v>5.0</v>
      </c>
      <c r="S194" s="17" t="s">
        <v>16569</v>
      </c>
      <c r="T194" s="59" t="str">
        <f t="array" ref="T194">IFERROR(XLOOKUP(A194, '2_Capability_Map'!$C$2:$C$200, '2_Capability_Map'!$M$2:$M$200, "Active"), "Active")</f>
        <v>Active</v>
      </c>
    </row>
    <row r="195" ht="109.5" customHeight="1">
      <c r="A195" s="15" t="s">
        <v>1263</v>
      </c>
      <c r="B195" s="15" t="s">
        <v>1264</v>
      </c>
      <c r="C195" s="15" t="s">
        <v>1064</v>
      </c>
      <c r="D195" s="15" t="s">
        <v>1246</v>
      </c>
      <c r="E195" s="60">
        <v>6.0</v>
      </c>
      <c r="F195" s="60">
        <v>7.0</v>
      </c>
      <c r="G195" s="60">
        <v>1.0</v>
      </c>
      <c r="H195" s="60">
        <v>3.0</v>
      </c>
      <c r="I195" s="60">
        <v>1.0</v>
      </c>
      <c r="J195" s="60">
        <v>0.0</v>
      </c>
      <c r="K195" s="15" t="s">
        <v>16359</v>
      </c>
      <c r="L195" s="60">
        <v>0.0</v>
      </c>
      <c r="M195" s="15" t="s">
        <v>16359</v>
      </c>
      <c r="N195" s="15" t="s">
        <v>16359</v>
      </c>
      <c r="O195" s="60">
        <v>0.0</v>
      </c>
      <c r="P195" s="60">
        <v>5.0</v>
      </c>
      <c r="Q195" s="60">
        <v>0.0</v>
      </c>
      <c r="R195" s="60">
        <v>5.0</v>
      </c>
      <c r="S195" s="16" t="s">
        <v>16570</v>
      </c>
      <c r="T195" s="60" t="str">
        <f t="array" ref="T195">IFERROR(XLOOKUP(A195, '2_Capability_Map'!$C$2:$C$200, '2_Capability_Map'!$M$2:$M$200, "Active"), "Active")</f>
        <v>Active</v>
      </c>
    </row>
    <row r="196" ht="109.5" customHeight="1">
      <c r="A196" s="14" t="s">
        <v>1268</v>
      </c>
      <c r="B196" s="14" t="s">
        <v>1269</v>
      </c>
      <c r="C196" s="14" t="s">
        <v>1064</v>
      </c>
      <c r="D196" s="14" t="s">
        <v>1246</v>
      </c>
      <c r="E196" s="59">
        <v>6.0</v>
      </c>
      <c r="F196" s="59">
        <v>7.0</v>
      </c>
      <c r="G196" s="59">
        <v>1.0</v>
      </c>
      <c r="H196" s="59">
        <v>3.0</v>
      </c>
      <c r="I196" s="59">
        <v>1.0</v>
      </c>
      <c r="J196" s="59">
        <v>0.0</v>
      </c>
      <c r="K196" s="14" t="s">
        <v>16359</v>
      </c>
      <c r="L196" s="59">
        <v>0.0</v>
      </c>
      <c r="M196" s="14" t="s">
        <v>16359</v>
      </c>
      <c r="N196" s="14" t="s">
        <v>16215</v>
      </c>
      <c r="O196" s="59">
        <v>140.0</v>
      </c>
      <c r="P196" s="59">
        <v>5.0</v>
      </c>
      <c r="Q196" s="59">
        <v>1.0</v>
      </c>
      <c r="R196" s="59">
        <v>6.0</v>
      </c>
      <c r="S196" s="17" t="s">
        <v>16571</v>
      </c>
      <c r="T196" s="59" t="str">
        <f t="array" ref="T196">IFERROR(XLOOKUP(A196, '2_Capability_Map'!$C$2:$C$200, '2_Capability_Map'!$M$2:$M$200, "Active"), "Active")</f>
        <v>Active</v>
      </c>
    </row>
    <row r="197" ht="109.5" customHeight="1">
      <c r="A197" s="15" t="s">
        <v>1415</v>
      </c>
      <c r="B197" s="15" t="s">
        <v>1416</v>
      </c>
      <c r="C197" s="15" t="s">
        <v>1064</v>
      </c>
      <c r="D197" s="15" t="s">
        <v>1246</v>
      </c>
      <c r="E197" s="60">
        <v>6.0</v>
      </c>
      <c r="F197" s="60">
        <v>7.0</v>
      </c>
      <c r="G197" s="60">
        <v>1.0</v>
      </c>
      <c r="H197" s="60">
        <v>3.0</v>
      </c>
      <c r="I197" s="60">
        <v>1.0</v>
      </c>
      <c r="J197" s="60">
        <v>0.0</v>
      </c>
      <c r="K197" s="15" t="s">
        <v>16359</v>
      </c>
      <c r="L197" s="60">
        <v>0.0</v>
      </c>
      <c r="M197" s="15" t="s">
        <v>16359</v>
      </c>
      <c r="N197" s="15" t="s">
        <v>16359</v>
      </c>
      <c r="O197" s="60">
        <v>0.0</v>
      </c>
      <c r="P197" s="60">
        <v>5.0</v>
      </c>
      <c r="Q197" s="60">
        <v>0.0</v>
      </c>
      <c r="R197" s="60">
        <v>5.0</v>
      </c>
      <c r="S197" s="16" t="s">
        <v>16572</v>
      </c>
      <c r="T197" s="60" t="str">
        <f t="array" ref="T197">IFERROR(XLOOKUP(A197, '2_Capability_Map'!$C$2:$C$200, '2_Capability_Map'!$M$2:$M$200, "Active"), "Active")</f>
        <v>Active</v>
      </c>
    </row>
    <row r="198" ht="109.5" customHeight="1">
      <c r="A198" s="14" t="s">
        <v>1274</v>
      </c>
      <c r="B198" s="14" t="s">
        <v>1275</v>
      </c>
      <c r="C198" s="14" t="s">
        <v>1064</v>
      </c>
      <c r="D198" s="14" t="s">
        <v>1273</v>
      </c>
      <c r="E198" s="59">
        <v>3.0</v>
      </c>
      <c r="F198" s="59">
        <v>8.0</v>
      </c>
      <c r="G198" s="59">
        <v>1.0</v>
      </c>
      <c r="H198" s="59">
        <v>2.0</v>
      </c>
      <c r="I198" s="59">
        <v>1.0</v>
      </c>
      <c r="J198" s="59">
        <v>0.0</v>
      </c>
      <c r="K198" s="14" t="s">
        <v>16359</v>
      </c>
      <c r="L198" s="59">
        <v>0.0</v>
      </c>
      <c r="M198" s="14" t="s">
        <v>16359</v>
      </c>
      <c r="N198" s="14" t="s">
        <v>16359</v>
      </c>
      <c r="O198" s="59">
        <v>0.0</v>
      </c>
      <c r="P198" s="59">
        <v>5.0</v>
      </c>
      <c r="Q198" s="59">
        <v>0.0</v>
      </c>
      <c r="R198" s="59">
        <v>5.0</v>
      </c>
      <c r="S198" s="17" t="s">
        <v>16573</v>
      </c>
      <c r="T198" s="59" t="str">
        <f t="array" ref="T198">IFERROR(XLOOKUP(A198, '2_Capability_Map'!$C$2:$C$200, '2_Capability_Map'!$M$2:$M$200, "Active"), "Active")</f>
        <v>Active</v>
      </c>
    </row>
    <row r="199" ht="109.5" customHeight="1">
      <c r="A199" s="15" t="s">
        <v>1282</v>
      </c>
      <c r="B199" s="15" t="s">
        <v>1283</v>
      </c>
      <c r="C199" s="15" t="s">
        <v>1064</v>
      </c>
      <c r="D199" s="15" t="s">
        <v>1273</v>
      </c>
      <c r="E199" s="60">
        <v>3.0</v>
      </c>
      <c r="F199" s="60">
        <v>8.0</v>
      </c>
      <c r="G199" s="60">
        <v>1.0</v>
      </c>
      <c r="H199" s="60">
        <v>2.0</v>
      </c>
      <c r="I199" s="60">
        <v>1.0</v>
      </c>
      <c r="J199" s="60">
        <v>0.0</v>
      </c>
      <c r="K199" s="15" t="s">
        <v>16359</v>
      </c>
      <c r="L199" s="60">
        <v>0.0</v>
      </c>
      <c r="M199" s="15" t="s">
        <v>16359</v>
      </c>
      <c r="N199" s="15" t="s">
        <v>16359</v>
      </c>
      <c r="O199" s="60">
        <v>0.0</v>
      </c>
      <c r="P199" s="60">
        <v>5.0</v>
      </c>
      <c r="Q199" s="60">
        <v>0.0</v>
      </c>
      <c r="R199" s="60">
        <v>5.0</v>
      </c>
      <c r="S199" s="16" t="s">
        <v>16574</v>
      </c>
      <c r="T199" s="60" t="str">
        <f t="array" ref="T199">IFERROR(XLOOKUP(A199, '2_Capability_Map'!$C$2:$C$200, '2_Capability_Map'!$M$2:$M$200, "Active"), "Active")</f>
        <v>Active</v>
      </c>
    </row>
    <row r="200" ht="109.5" customHeight="1">
      <c r="A200" s="14" t="s">
        <v>1287</v>
      </c>
      <c r="B200" s="14" t="s">
        <v>1288</v>
      </c>
      <c r="C200" s="14" t="s">
        <v>1064</v>
      </c>
      <c r="D200" s="14" t="s">
        <v>1273</v>
      </c>
      <c r="E200" s="59">
        <v>3.0</v>
      </c>
      <c r="F200" s="59">
        <v>8.0</v>
      </c>
      <c r="G200" s="59">
        <v>1.0</v>
      </c>
      <c r="H200" s="59">
        <v>2.0</v>
      </c>
      <c r="I200" s="59">
        <v>1.0</v>
      </c>
      <c r="J200" s="59">
        <v>0.0</v>
      </c>
      <c r="K200" s="14" t="s">
        <v>16359</v>
      </c>
      <c r="L200" s="59">
        <v>0.0</v>
      </c>
      <c r="M200" s="14" t="s">
        <v>16359</v>
      </c>
      <c r="N200" s="14" t="s">
        <v>16359</v>
      </c>
      <c r="O200" s="59">
        <v>0.0</v>
      </c>
      <c r="P200" s="59">
        <v>5.0</v>
      </c>
      <c r="Q200" s="59">
        <v>0.0</v>
      </c>
      <c r="R200" s="59">
        <v>5.0</v>
      </c>
      <c r="S200" s="17" t="s">
        <v>16575</v>
      </c>
      <c r="T200" s="59" t="str">
        <f t="array" ref="T200">IFERROR(XLOOKUP(A200, '2_Capability_Map'!$C$2:$C$200, '2_Capability_Map'!$M$2:$M$200, "Active"), "Active")</f>
        <v>Active</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T2:T200">
    <cfRule type="cellIs" dxfId="0" priority="1" operator="equal">
      <formula>"Active"</formula>
    </cfRule>
  </conditionalFormatting>
  <conditionalFormatting sqref="T2:T200">
    <cfRule type="cellIs" dxfId="1" priority="2" operator="equal">
      <formula>"Inactive"</formula>
    </cfRule>
  </conditionalFormatting>
  <conditionalFormatting sqref="A2:S200">
    <cfRule type="expression" dxfId="2" priority="3">
      <formula>$T2="Inactive"</formula>
    </cfRule>
  </conditionalFormatting>
  <conditionalFormatting sqref="R2:R200">
    <cfRule type="colorScale" priority="4">
      <colorScale>
        <cfvo type="formula" val="4"/>
        <cfvo type="formula" val="6"/>
        <cfvo type="formula" val="8"/>
        <color rgb="FFFFC7C7"/>
        <color rgb="FFFFCB99"/>
        <color rgb="FFB0EED3"/>
      </colorScale>
    </cfRule>
  </conditionalFormatting>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3" width="4.0"/>
    <col customWidth="1" min="4" max="6" width="12.0"/>
    <col customWidth="1" min="7" max="9" width="14.0"/>
    <col customWidth="1" min="10" max="11" width="12.0"/>
    <col customWidth="1" min="12" max="12" width="4.0"/>
    <col customWidth="1" min="13" max="14" width="16.0"/>
    <col customWidth="1" min="15" max="16" width="14.0"/>
    <col customWidth="1" min="17" max="17" width="16.0"/>
    <col customWidth="1" min="18" max="18" width="14.0"/>
    <col customWidth="1" min="19" max="19" width="18.0"/>
    <col customWidth="1" min="20" max="26" width="8.71"/>
  </cols>
  <sheetData>
    <row r="1" ht="60.0" customHeight="1">
      <c r="A1" s="46" t="s">
        <v>24</v>
      </c>
      <c r="B1" s="46" t="s">
        <v>295</v>
      </c>
      <c r="C1" s="46" t="s">
        <v>16576</v>
      </c>
      <c r="D1" s="46" t="s">
        <v>16577</v>
      </c>
      <c r="E1" s="46" t="s">
        <v>16578</v>
      </c>
      <c r="F1" s="46" t="s">
        <v>16579</v>
      </c>
      <c r="G1" s="46" t="s">
        <v>16580</v>
      </c>
      <c r="H1" s="46" t="s">
        <v>16581</v>
      </c>
      <c r="I1" s="46" t="s">
        <v>16582</v>
      </c>
      <c r="J1" s="46" t="s">
        <v>16583</v>
      </c>
      <c r="K1" s="46" t="s">
        <v>16584</v>
      </c>
      <c r="L1" s="46" t="s">
        <v>16585</v>
      </c>
      <c r="M1" s="46" t="s">
        <v>16586</v>
      </c>
      <c r="N1" s="46" t="s">
        <v>16587</v>
      </c>
      <c r="O1" s="46" t="s">
        <v>16588</v>
      </c>
      <c r="P1" s="46" t="s">
        <v>16589</v>
      </c>
      <c r="Q1" s="46" t="s">
        <v>16590</v>
      </c>
      <c r="R1" s="46" t="s">
        <v>16591</v>
      </c>
      <c r="S1" s="46" t="s">
        <v>1488</v>
      </c>
    </row>
    <row r="2" ht="31.5" customHeight="1">
      <c r="A2" s="59" t="s">
        <v>306</v>
      </c>
      <c r="B2" s="14" t="s">
        <v>307</v>
      </c>
      <c r="C2" s="61"/>
      <c r="D2" s="59">
        <v>25.0</v>
      </c>
      <c r="E2" s="59">
        <v>10.0</v>
      </c>
      <c r="F2" s="59">
        <v>1.0</v>
      </c>
      <c r="G2" s="59">
        <v>3.0</v>
      </c>
      <c r="H2" s="59">
        <v>0.0</v>
      </c>
      <c r="I2" s="59">
        <v>0.0</v>
      </c>
      <c r="J2" s="59">
        <v>1.0</v>
      </c>
      <c r="K2" s="59">
        <v>1.0</v>
      </c>
      <c r="L2" s="61"/>
      <c r="M2" s="59">
        <v>293.0</v>
      </c>
      <c r="N2" s="59">
        <v>0.0</v>
      </c>
      <c r="O2" s="59">
        <v>0.0</v>
      </c>
      <c r="P2" s="59">
        <v>0.0</v>
      </c>
      <c r="Q2" s="59">
        <v>344.0</v>
      </c>
      <c r="R2" s="59" t="s">
        <v>1493</v>
      </c>
      <c r="S2" s="59" t="str">
        <f t="array" ref="S2">IFERROR(XLOOKUP(A2, '2_Capability_Map'!$C$2:$C$200, '2_Capability_Map'!$M$2:$M$200, "Active"), "Active")</f>
        <v>Active</v>
      </c>
    </row>
    <row r="3" ht="31.5" customHeight="1">
      <c r="A3" s="60" t="s">
        <v>317</v>
      </c>
      <c r="B3" s="15" t="s">
        <v>318</v>
      </c>
      <c r="C3" s="61"/>
      <c r="D3" s="60">
        <v>2.0</v>
      </c>
      <c r="E3" s="60">
        <v>10.0</v>
      </c>
      <c r="F3" s="60">
        <v>1.0</v>
      </c>
      <c r="G3" s="60">
        <v>3.0</v>
      </c>
      <c r="H3" s="60">
        <v>0.0</v>
      </c>
      <c r="I3" s="60">
        <v>0.0</v>
      </c>
      <c r="J3" s="60">
        <v>1.0</v>
      </c>
      <c r="K3" s="60">
        <v>1.0</v>
      </c>
      <c r="L3" s="61"/>
      <c r="M3" s="60">
        <v>293.0</v>
      </c>
      <c r="N3" s="60">
        <v>0.0</v>
      </c>
      <c r="O3" s="60">
        <v>0.0</v>
      </c>
      <c r="P3" s="60">
        <v>0.0</v>
      </c>
      <c r="Q3" s="60">
        <v>321.0</v>
      </c>
      <c r="R3" s="60" t="s">
        <v>1493</v>
      </c>
      <c r="S3" s="60" t="str">
        <f t="array" ref="S3">IFERROR(XLOOKUP(A3, '2_Capability_Map'!$C$2:$C$200, '2_Capability_Map'!$M$2:$M$200, "Active"), "Active")</f>
        <v>Active</v>
      </c>
    </row>
    <row r="4" ht="31.5" customHeight="1">
      <c r="A4" s="59" t="s">
        <v>322</v>
      </c>
      <c r="B4" s="14" t="s">
        <v>323</v>
      </c>
      <c r="C4" s="61"/>
      <c r="D4" s="59">
        <v>1.0</v>
      </c>
      <c r="E4" s="59">
        <v>10.0</v>
      </c>
      <c r="F4" s="59">
        <v>1.0</v>
      </c>
      <c r="G4" s="59">
        <v>3.0</v>
      </c>
      <c r="H4" s="59">
        <v>0.0</v>
      </c>
      <c r="I4" s="59">
        <v>0.0</v>
      </c>
      <c r="J4" s="59">
        <v>1.0</v>
      </c>
      <c r="K4" s="59">
        <v>1.0</v>
      </c>
      <c r="L4" s="61"/>
      <c r="M4" s="59">
        <v>293.0</v>
      </c>
      <c r="N4" s="59">
        <v>0.0</v>
      </c>
      <c r="O4" s="59">
        <v>0.0</v>
      </c>
      <c r="P4" s="59">
        <v>0.0</v>
      </c>
      <c r="Q4" s="59">
        <v>320.0</v>
      </c>
      <c r="R4" s="59" t="s">
        <v>1493</v>
      </c>
      <c r="S4" s="59" t="str">
        <f t="array" ref="S4">IFERROR(XLOOKUP(A4, '2_Capability_Map'!$C$2:$C$200, '2_Capability_Map'!$M$2:$M$200, "Active"), "Active")</f>
        <v>Active</v>
      </c>
    </row>
    <row r="5" ht="31.5" customHeight="1">
      <c r="A5" s="60" t="s">
        <v>327</v>
      </c>
      <c r="B5" s="15" t="s">
        <v>328</v>
      </c>
      <c r="C5" s="61"/>
      <c r="D5" s="60">
        <v>1.0</v>
      </c>
      <c r="E5" s="60">
        <v>10.0</v>
      </c>
      <c r="F5" s="60">
        <v>1.0</v>
      </c>
      <c r="G5" s="60">
        <v>3.0</v>
      </c>
      <c r="H5" s="60">
        <v>0.0</v>
      </c>
      <c r="I5" s="60">
        <v>0.0</v>
      </c>
      <c r="J5" s="60">
        <v>0.0</v>
      </c>
      <c r="K5" s="60">
        <v>0.0</v>
      </c>
      <c r="L5" s="61"/>
      <c r="M5" s="60">
        <v>0.0</v>
      </c>
      <c r="N5" s="60">
        <v>0.0</v>
      </c>
      <c r="O5" s="60">
        <v>0.0</v>
      </c>
      <c r="P5" s="60">
        <v>0.0</v>
      </c>
      <c r="Q5" s="60">
        <v>25.0</v>
      </c>
      <c r="R5" s="60" t="s">
        <v>16592</v>
      </c>
      <c r="S5" s="60" t="str">
        <f t="array" ref="S5">IFERROR(XLOOKUP(A5, '2_Capability_Map'!$C$2:$C$200, '2_Capability_Map'!$M$2:$M$200, "Active"), "Active")</f>
        <v>Active</v>
      </c>
    </row>
    <row r="6" ht="31.5" customHeight="1">
      <c r="A6" s="59" t="s">
        <v>333</v>
      </c>
      <c r="B6" s="14" t="s">
        <v>334</v>
      </c>
      <c r="C6" s="61"/>
      <c r="D6" s="59">
        <v>25.0</v>
      </c>
      <c r="E6" s="59">
        <v>10.0</v>
      </c>
      <c r="F6" s="59">
        <v>1.0</v>
      </c>
      <c r="G6" s="59">
        <v>3.0</v>
      </c>
      <c r="H6" s="59">
        <v>0.0</v>
      </c>
      <c r="I6" s="59">
        <v>0.0</v>
      </c>
      <c r="J6" s="59">
        <v>0.0</v>
      </c>
      <c r="K6" s="59">
        <v>0.0</v>
      </c>
      <c r="L6" s="61"/>
      <c r="M6" s="59">
        <v>0.0</v>
      </c>
      <c r="N6" s="59">
        <v>0.0</v>
      </c>
      <c r="O6" s="59">
        <v>0.0</v>
      </c>
      <c r="P6" s="59">
        <v>0.0</v>
      </c>
      <c r="Q6" s="59">
        <v>49.0</v>
      </c>
      <c r="R6" s="59" t="s">
        <v>16592</v>
      </c>
      <c r="S6" s="59" t="str">
        <f t="array" ref="S6">IFERROR(XLOOKUP(A6, '2_Capability_Map'!$C$2:$C$200, '2_Capability_Map'!$M$2:$M$200, "Active"), "Active")</f>
        <v>Active</v>
      </c>
    </row>
    <row r="7" ht="31.5" customHeight="1">
      <c r="A7" s="60" t="s">
        <v>1304</v>
      </c>
      <c r="B7" s="15" t="s">
        <v>1305</v>
      </c>
      <c r="C7" s="61"/>
      <c r="D7" s="60">
        <v>5.0</v>
      </c>
      <c r="E7" s="60">
        <v>18.0</v>
      </c>
      <c r="F7" s="60">
        <v>1.0</v>
      </c>
      <c r="G7" s="60">
        <v>7.0</v>
      </c>
      <c r="H7" s="60">
        <v>0.0</v>
      </c>
      <c r="I7" s="60">
        <v>0.0</v>
      </c>
      <c r="J7" s="60">
        <v>0.0</v>
      </c>
      <c r="K7" s="60">
        <v>0.0</v>
      </c>
      <c r="L7" s="61"/>
      <c r="M7" s="60">
        <v>0.0</v>
      </c>
      <c r="N7" s="60">
        <v>0.0</v>
      </c>
      <c r="O7" s="60">
        <v>0.0</v>
      </c>
      <c r="P7" s="60">
        <v>0.0</v>
      </c>
      <c r="Q7" s="60">
        <v>18.0</v>
      </c>
      <c r="R7" s="60" t="s">
        <v>16593</v>
      </c>
      <c r="S7" s="60" t="str">
        <f t="array" ref="S7">IFERROR(XLOOKUP(A7, '2_Capability_Map'!$C$2:$C$200, '2_Capability_Map'!$M$2:$M$200, "Active"), "Active")</f>
        <v>Active</v>
      </c>
    </row>
    <row r="8" ht="31.5" customHeight="1">
      <c r="A8" s="59" t="s">
        <v>1311</v>
      </c>
      <c r="B8" s="14" t="s">
        <v>1312</v>
      </c>
      <c r="C8" s="61"/>
      <c r="D8" s="59">
        <v>5.0</v>
      </c>
      <c r="E8" s="59">
        <v>19.0</v>
      </c>
      <c r="F8" s="59">
        <v>1.0</v>
      </c>
      <c r="G8" s="59">
        <v>7.0</v>
      </c>
      <c r="H8" s="59">
        <v>0.0</v>
      </c>
      <c r="I8" s="59">
        <v>0.0</v>
      </c>
      <c r="J8" s="59">
        <v>0.0</v>
      </c>
      <c r="K8" s="59">
        <v>0.0</v>
      </c>
      <c r="L8" s="61"/>
      <c r="M8" s="59">
        <v>0.0</v>
      </c>
      <c r="N8" s="59">
        <v>0.0</v>
      </c>
      <c r="O8" s="59">
        <v>0.0</v>
      </c>
      <c r="P8" s="59">
        <v>0.0</v>
      </c>
      <c r="Q8" s="59">
        <v>18.0</v>
      </c>
      <c r="R8" s="59" t="s">
        <v>16593</v>
      </c>
      <c r="S8" s="59" t="str">
        <f t="array" ref="S8">IFERROR(XLOOKUP(A8, '2_Capability_Map'!$C$2:$C$200, '2_Capability_Map'!$M$2:$M$200, "Active"), "Active")</f>
        <v>Active</v>
      </c>
    </row>
    <row r="9" ht="31.5" customHeight="1">
      <c r="A9" s="60" t="s">
        <v>1318</v>
      </c>
      <c r="B9" s="15" t="s">
        <v>1319</v>
      </c>
      <c r="C9" s="61"/>
      <c r="D9" s="60">
        <v>5.0</v>
      </c>
      <c r="E9" s="60">
        <v>19.0</v>
      </c>
      <c r="F9" s="60">
        <v>1.0</v>
      </c>
      <c r="G9" s="60">
        <v>8.0</v>
      </c>
      <c r="H9" s="60">
        <v>0.0</v>
      </c>
      <c r="I9" s="60">
        <v>0.0</v>
      </c>
      <c r="J9" s="60">
        <v>0.0</v>
      </c>
      <c r="K9" s="60">
        <v>0.0</v>
      </c>
      <c r="L9" s="61"/>
      <c r="M9" s="60">
        <v>0.0</v>
      </c>
      <c r="N9" s="60">
        <v>0.0</v>
      </c>
      <c r="O9" s="60">
        <v>0.0</v>
      </c>
      <c r="P9" s="60">
        <v>0.0</v>
      </c>
      <c r="Q9" s="60">
        <v>18.0</v>
      </c>
      <c r="R9" s="60" t="s">
        <v>16593</v>
      </c>
      <c r="S9" s="60" t="str">
        <f t="array" ref="S9">IFERROR(XLOOKUP(A9, '2_Capability_Map'!$C$2:$C$200, '2_Capability_Map'!$M$2:$M$200, "Active"), "Active")</f>
        <v>Active</v>
      </c>
    </row>
    <row r="10" ht="31.5" customHeight="1">
      <c r="A10" s="59" t="s">
        <v>339</v>
      </c>
      <c r="B10" s="14" t="s">
        <v>340</v>
      </c>
      <c r="C10" s="61"/>
      <c r="D10" s="59">
        <v>25.0</v>
      </c>
      <c r="E10" s="59">
        <v>12.0</v>
      </c>
      <c r="F10" s="59">
        <v>1.0</v>
      </c>
      <c r="G10" s="59">
        <v>3.0</v>
      </c>
      <c r="H10" s="59">
        <v>0.0</v>
      </c>
      <c r="I10" s="59">
        <v>0.0</v>
      </c>
      <c r="J10" s="59">
        <v>1.0</v>
      </c>
      <c r="K10" s="59">
        <v>1.0</v>
      </c>
      <c r="L10" s="61"/>
      <c r="M10" s="59">
        <v>293.0</v>
      </c>
      <c r="N10" s="59">
        <v>0.0</v>
      </c>
      <c r="O10" s="59">
        <v>0.0</v>
      </c>
      <c r="P10" s="59">
        <v>0.0</v>
      </c>
      <c r="Q10" s="59">
        <v>344.0</v>
      </c>
      <c r="R10" s="59" t="s">
        <v>1493</v>
      </c>
      <c r="S10" s="59" t="str">
        <f t="array" ref="S10">IFERROR(XLOOKUP(A10, '2_Capability_Map'!$C$2:$C$200, '2_Capability_Map'!$M$2:$M$200, "Active"), "Active")</f>
        <v>Active</v>
      </c>
    </row>
    <row r="11" ht="31.5" customHeight="1">
      <c r="A11" s="60" t="s">
        <v>347</v>
      </c>
      <c r="B11" s="15" t="s">
        <v>348</v>
      </c>
      <c r="C11" s="61"/>
      <c r="D11" s="60">
        <v>1.0</v>
      </c>
      <c r="E11" s="60">
        <v>12.0</v>
      </c>
      <c r="F11" s="60">
        <v>1.0</v>
      </c>
      <c r="G11" s="60">
        <v>3.0</v>
      </c>
      <c r="H11" s="60">
        <v>0.0</v>
      </c>
      <c r="I11" s="60">
        <v>0.0</v>
      </c>
      <c r="J11" s="60">
        <v>0.0</v>
      </c>
      <c r="K11" s="60">
        <v>0.0</v>
      </c>
      <c r="L11" s="61"/>
      <c r="M11" s="60">
        <v>0.0</v>
      </c>
      <c r="N11" s="60">
        <v>0.0</v>
      </c>
      <c r="O11" s="60">
        <v>0.0</v>
      </c>
      <c r="P11" s="60">
        <v>0.0</v>
      </c>
      <c r="Q11" s="60">
        <v>25.0</v>
      </c>
      <c r="R11" s="60" t="s">
        <v>16592</v>
      </c>
      <c r="S11" s="60" t="str">
        <f t="array" ref="S11">IFERROR(XLOOKUP(A11, '2_Capability_Map'!$C$2:$C$200, '2_Capability_Map'!$M$2:$M$200, "Active"), "Active")</f>
        <v>Active</v>
      </c>
    </row>
    <row r="12" ht="31.5" customHeight="1">
      <c r="A12" s="59" t="s">
        <v>352</v>
      </c>
      <c r="B12" s="14" t="s">
        <v>353</v>
      </c>
      <c r="C12" s="61"/>
      <c r="D12" s="59">
        <v>5.0</v>
      </c>
      <c r="E12" s="59">
        <v>12.0</v>
      </c>
      <c r="F12" s="59">
        <v>1.0</v>
      </c>
      <c r="G12" s="59">
        <v>3.0</v>
      </c>
      <c r="H12" s="59">
        <v>0.0</v>
      </c>
      <c r="I12" s="59">
        <v>0.0</v>
      </c>
      <c r="J12" s="59">
        <v>0.0</v>
      </c>
      <c r="K12" s="59">
        <v>0.0</v>
      </c>
      <c r="L12" s="61"/>
      <c r="M12" s="59">
        <v>0.0</v>
      </c>
      <c r="N12" s="59">
        <v>0.0</v>
      </c>
      <c r="O12" s="59">
        <v>0.0</v>
      </c>
      <c r="P12" s="59">
        <v>0.0</v>
      </c>
      <c r="Q12" s="59">
        <v>29.0</v>
      </c>
      <c r="R12" s="59" t="s">
        <v>16592</v>
      </c>
      <c r="S12" s="59" t="str">
        <f t="array" ref="S12">IFERROR(XLOOKUP(A12, '2_Capability_Map'!$C$2:$C$200, '2_Capability_Map'!$M$2:$M$200, "Active"), "Active")</f>
        <v>Active</v>
      </c>
    </row>
    <row r="13" ht="31.5" customHeight="1">
      <c r="A13" s="60" t="s">
        <v>357</v>
      </c>
      <c r="B13" s="15" t="s">
        <v>358</v>
      </c>
      <c r="C13" s="61"/>
      <c r="D13" s="60">
        <v>5.0</v>
      </c>
      <c r="E13" s="60">
        <v>12.0</v>
      </c>
      <c r="F13" s="60">
        <v>1.0</v>
      </c>
      <c r="G13" s="60">
        <v>3.0</v>
      </c>
      <c r="H13" s="60">
        <v>0.0</v>
      </c>
      <c r="I13" s="60">
        <v>0.0</v>
      </c>
      <c r="J13" s="60">
        <v>0.0</v>
      </c>
      <c r="K13" s="60">
        <v>0.0</v>
      </c>
      <c r="L13" s="61"/>
      <c r="M13" s="60">
        <v>0.0</v>
      </c>
      <c r="N13" s="60">
        <v>0.0</v>
      </c>
      <c r="O13" s="60">
        <v>0.0</v>
      </c>
      <c r="P13" s="60">
        <v>0.0</v>
      </c>
      <c r="Q13" s="60">
        <v>29.0</v>
      </c>
      <c r="R13" s="60" t="s">
        <v>16592</v>
      </c>
      <c r="S13" s="60" t="str">
        <f t="array" ref="S13">IFERROR(XLOOKUP(A13, '2_Capability_Map'!$C$2:$C$200, '2_Capability_Map'!$M$2:$M$200, "Active"), "Active")</f>
        <v>Active</v>
      </c>
    </row>
    <row r="14" ht="31.5" customHeight="1">
      <c r="A14" s="59" t="s">
        <v>362</v>
      </c>
      <c r="B14" s="14" t="s">
        <v>363</v>
      </c>
      <c r="C14" s="61"/>
      <c r="D14" s="59">
        <v>5.0</v>
      </c>
      <c r="E14" s="59">
        <v>12.0</v>
      </c>
      <c r="F14" s="59">
        <v>1.0</v>
      </c>
      <c r="G14" s="59">
        <v>3.0</v>
      </c>
      <c r="H14" s="59">
        <v>0.0</v>
      </c>
      <c r="I14" s="59">
        <v>0.0</v>
      </c>
      <c r="J14" s="59">
        <v>0.0</v>
      </c>
      <c r="K14" s="59">
        <v>0.0</v>
      </c>
      <c r="L14" s="61"/>
      <c r="M14" s="59">
        <v>0.0</v>
      </c>
      <c r="N14" s="59">
        <v>0.0</v>
      </c>
      <c r="O14" s="59">
        <v>0.0</v>
      </c>
      <c r="P14" s="59">
        <v>0.0</v>
      </c>
      <c r="Q14" s="59">
        <v>29.0</v>
      </c>
      <c r="R14" s="59" t="s">
        <v>16592</v>
      </c>
      <c r="S14" s="59" t="str">
        <f t="array" ref="S14">IFERROR(XLOOKUP(A14, '2_Capability_Map'!$C$2:$C$200, '2_Capability_Map'!$M$2:$M$200, "Active"), "Active")</f>
        <v>Active</v>
      </c>
    </row>
    <row r="15" ht="31.5" customHeight="1">
      <c r="A15" s="60" t="s">
        <v>1325</v>
      </c>
      <c r="B15" s="15" t="s">
        <v>1326</v>
      </c>
      <c r="C15" s="61"/>
      <c r="D15" s="60">
        <v>5.0</v>
      </c>
      <c r="E15" s="60">
        <v>23.0</v>
      </c>
      <c r="F15" s="60">
        <v>1.0</v>
      </c>
      <c r="G15" s="60">
        <v>9.0</v>
      </c>
      <c r="H15" s="60">
        <v>0.0</v>
      </c>
      <c r="I15" s="60">
        <v>0.0</v>
      </c>
      <c r="J15" s="60">
        <v>0.0</v>
      </c>
      <c r="K15" s="60">
        <v>0.0</v>
      </c>
      <c r="L15" s="61"/>
      <c r="M15" s="60">
        <v>0.0</v>
      </c>
      <c r="N15" s="60">
        <v>0.0</v>
      </c>
      <c r="O15" s="60">
        <v>0.0</v>
      </c>
      <c r="P15" s="60">
        <v>0.0</v>
      </c>
      <c r="Q15" s="60">
        <v>18.0</v>
      </c>
      <c r="R15" s="60" t="s">
        <v>16593</v>
      </c>
      <c r="S15" s="60" t="str">
        <f t="array" ref="S15">IFERROR(XLOOKUP(A15, '2_Capability_Map'!$C$2:$C$200, '2_Capability_Map'!$M$2:$M$200, "Active"), "Active")</f>
        <v>Active</v>
      </c>
    </row>
    <row r="16" ht="31.5" customHeight="1">
      <c r="A16" s="59" t="s">
        <v>1364</v>
      </c>
      <c r="B16" s="14" t="s">
        <v>1365</v>
      </c>
      <c r="C16" s="61"/>
      <c r="D16" s="59">
        <v>5.0</v>
      </c>
      <c r="E16" s="59">
        <v>23.0</v>
      </c>
      <c r="F16" s="59">
        <v>1.0</v>
      </c>
      <c r="G16" s="59">
        <v>9.0</v>
      </c>
      <c r="H16" s="59">
        <v>0.0</v>
      </c>
      <c r="I16" s="59">
        <v>0.0</v>
      </c>
      <c r="J16" s="59">
        <v>0.0</v>
      </c>
      <c r="K16" s="59">
        <v>0.0</v>
      </c>
      <c r="L16" s="61"/>
      <c r="M16" s="59">
        <v>0.0</v>
      </c>
      <c r="N16" s="59">
        <v>0.0</v>
      </c>
      <c r="O16" s="59">
        <v>0.0</v>
      </c>
      <c r="P16" s="59">
        <v>0.0</v>
      </c>
      <c r="Q16" s="59">
        <v>18.0</v>
      </c>
      <c r="R16" s="59" t="s">
        <v>16593</v>
      </c>
      <c r="S16" s="59" t="str">
        <f t="array" ref="S16">IFERROR(XLOOKUP(A16, '2_Capability_Map'!$C$2:$C$200, '2_Capability_Map'!$M$2:$M$200, "Active"), "Active")</f>
        <v>Active</v>
      </c>
    </row>
    <row r="17" ht="31.5" customHeight="1">
      <c r="A17" s="60" t="s">
        <v>368</v>
      </c>
      <c r="B17" s="15" t="s">
        <v>369</v>
      </c>
      <c r="C17" s="61"/>
      <c r="D17" s="60">
        <v>7.0</v>
      </c>
      <c r="E17" s="60">
        <v>24.0</v>
      </c>
      <c r="F17" s="60">
        <v>1.0</v>
      </c>
      <c r="G17" s="60">
        <v>6.0</v>
      </c>
      <c r="H17" s="60">
        <v>2.0</v>
      </c>
      <c r="I17" s="60">
        <v>2.0</v>
      </c>
      <c r="J17" s="60">
        <v>0.0</v>
      </c>
      <c r="K17" s="60">
        <v>0.0</v>
      </c>
      <c r="L17" s="61"/>
      <c r="M17" s="60">
        <v>0.0</v>
      </c>
      <c r="N17" s="60">
        <v>0.0</v>
      </c>
      <c r="O17" s="60">
        <v>2.0</v>
      </c>
      <c r="P17" s="60">
        <v>1.0</v>
      </c>
      <c r="Q17" s="60">
        <v>55.0</v>
      </c>
      <c r="R17" s="60" t="s">
        <v>1493</v>
      </c>
      <c r="S17" s="60" t="str">
        <f t="array" ref="S17">IFERROR(XLOOKUP(A17, '2_Capability_Map'!$C$2:$C$200, '2_Capability_Map'!$M$2:$M$200, "Active"), "Active")</f>
        <v>Active</v>
      </c>
    </row>
    <row r="18" ht="31.5" customHeight="1">
      <c r="A18" s="59" t="s">
        <v>376</v>
      </c>
      <c r="B18" s="14" t="s">
        <v>377</v>
      </c>
      <c r="C18" s="61"/>
      <c r="D18" s="59">
        <v>6.0</v>
      </c>
      <c r="E18" s="59">
        <v>24.0</v>
      </c>
      <c r="F18" s="59">
        <v>1.0</v>
      </c>
      <c r="G18" s="59">
        <v>6.0</v>
      </c>
      <c r="H18" s="59">
        <v>2.0</v>
      </c>
      <c r="I18" s="59">
        <v>1.0</v>
      </c>
      <c r="J18" s="59">
        <v>0.0</v>
      </c>
      <c r="K18" s="59">
        <v>0.0</v>
      </c>
      <c r="L18" s="61"/>
      <c r="M18" s="59">
        <v>0.0</v>
      </c>
      <c r="N18" s="59">
        <v>0.0</v>
      </c>
      <c r="O18" s="59">
        <v>2.0</v>
      </c>
      <c r="P18" s="59">
        <v>1.0</v>
      </c>
      <c r="Q18" s="59">
        <v>52.0</v>
      </c>
      <c r="R18" s="59" t="s">
        <v>1493</v>
      </c>
      <c r="S18" s="59" t="str">
        <f t="array" ref="S18">IFERROR(XLOOKUP(A18, '2_Capability_Map'!$C$2:$C$200, '2_Capability_Map'!$M$2:$M$200, "Active"), "Active")</f>
        <v>Active</v>
      </c>
    </row>
    <row r="19" ht="31.5" customHeight="1">
      <c r="A19" s="60" t="s">
        <v>1376</v>
      </c>
      <c r="B19" s="15" t="s">
        <v>1377</v>
      </c>
      <c r="C19" s="61"/>
      <c r="D19" s="60">
        <v>5.0</v>
      </c>
      <c r="E19" s="60">
        <v>11.0</v>
      </c>
      <c r="F19" s="60">
        <v>1.0</v>
      </c>
      <c r="G19" s="60">
        <v>3.0</v>
      </c>
      <c r="H19" s="60">
        <v>0.0</v>
      </c>
      <c r="I19" s="60">
        <v>0.0</v>
      </c>
      <c r="J19" s="60">
        <v>0.0</v>
      </c>
      <c r="K19" s="60">
        <v>0.0</v>
      </c>
      <c r="L19" s="61"/>
      <c r="M19" s="60">
        <v>0.0</v>
      </c>
      <c r="N19" s="60">
        <v>0.0</v>
      </c>
      <c r="O19" s="60">
        <v>0.0</v>
      </c>
      <c r="P19" s="60">
        <v>0.0</v>
      </c>
      <c r="Q19" s="60">
        <v>29.0</v>
      </c>
      <c r="R19" s="60" t="s">
        <v>16592</v>
      </c>
      <c r="S19" s="60" t="str">
        <f t="array" ref="S19">IFERROR(XLOOKUP(A19, '2_Capability_Map'!$C$2:$C$200, '2_Capability_Map'!$M$2:$M$200, "Active"), "Active")</f>
        <v>Active</v>
      </c>
    </row>
    <row r="20" ht="31.5" customHeight="1">
      <c r="A20" s="59" t="s">
        <v>1383</v>
      </c>
      <c r="B20" s="14" t="s">
        <v>1384</v>
      </c>
      <c r="C20" s="61"/>
      <c r="D20" s="59">
        <v>5.0</v>
      </c>
      <c r="E20" s="59">
        <v>11.0</v>
      </c>
      <c r="F20" s="59">
        <v>1.0</v>
      </c>
      <c r="G20" s="59">
        <v>3.0</v>
      </c>
      <c r="H20" s="59">
        <v>1.0</v>
      </c>
      <c r="I20" s="59">
        <v>0.0</v>
      </c>
      <c r="J20" s="59">
        <v>0.0</v>
      </c>
      <c r="K20" s="59">
        <v>0.0</v>
      </c>
      <c r="L20" s="61"/>
      <c r="M20" s="59">
        <v>0.0</v>
      </c>
      <c r="N20" s="59">
        <v>0.0</v>
      </c>
      <c r="O20" s="59">
        <v>1.0</v>
      </c>
      <c r="P20" s="59">
        <v>0.0</v>
      </c>
      <c r="Q20" s="59">
        <v>31.0</v>
      </c>
      <c r="R20" s="59" t="s">
        <v>16592</v>
      </c>
      <c r="S20" s="59" t="str">
        <f t="array" ref="S20">IFERROR(XLOOKUP(A20, '2_Capability_Map'!$C$2:$C$200, '2_Capability_Map'!$M$2:$M$200, "Active"), "Active")</f>
        <v>Active</v>
      </c>
    </row>
    <row r="21" ht="31.5" customHeight="1">
      <c r="A21" s="60" t="s">
        <v>1405</v>
      </c>
      <c r="B21" s="15" t="s">
        <v>1406</v>
      </c>
      <c r="C21" s="61"/>
      <c r="D21" s="60">
        <v>5.0</v>
      </c>
      <c r="E21" s="60">
        <v>11.0</v>
      </c>
      <c r="F21" s="60">
        <v>1.0</v>
      </c>
      <c r="G21" s="60">
        <v>3.0</v>
      </c>
      <c r="H21" s="60">
        <v>1.0</v>
      </c>
      <c r="I21" s="60">
        <v>0.0</v>
      </c>
      <c r="J21" s="60">
        <v>0.0</v>
      </c>
      <c r="K21" s="60">
        <v>0.0</v>
      </c>
      <c r="L21" s="61"/>
      <c r="M21" s="60">
        <v>0.0</v>
      </c>
      <c r="N21" s="60">
        <v>0.0</v>
      </c>
      <c r="O21" s="60">
        <v>1.0</v>
      </c>
      <c r="P21" s="60">
        <v>0.0</v>
      </c>
      <c r="Q21" s="60">
        <v>31.0</v>
      </c>
      <c r="R21" s="60" t="s">
        <v>16592</v>
      </c>
      <c r="S21" s="60" t="str">
        <f t="array" ref="S21">IFERROR(XLOOKUP(A21, '2_Capability_Map'!$C$2:$C$200, '2_Capability_Map'!$M$2:$M$200, "Active"), "Active")</f>
        <v>Active</v>
      </c>
    </row>
    <row r="22" ht="31.5" customHeight="1">
      <c r="A22" s="59" t="s">
        <v>1410</v>
      </c>
      <c r="B22" s="14" t="s">
        <v>1411</v>
      </c>
      <c r="C22" s="61"/>
      <c r="D22" s="59">
        <v>1.0</v>
      </c>
      <c r="E22" s="59">
        <v>11.0</v>
      </c>
      <c r="F22" s="59">
        <v>1.0</v>
      </c>
      <c r="G22" s="59">
        <v>3.0</v>
      </c>
      <c r="H22" s="59">
        <v>0.0</v>
      </c>
      <c r="I22" s="59">
        <v>0.0</v>
      </c>
      <c r="J22" s="59">
        <v>0.0</v>
      </c>
      <c r="K22" s="59">
        <v>0.0</v>
      </c>
      <c r="L22" s="61"/>
      <c r="M22" s="59">
        <v>0.0</v>
      </c>
      <c r="N22" s="59">
        <v>0.0</v>
      </c>
      <c r="O22" s="59">
        <v>0.0</v>
      </c>
      <c r="P22" s="59">
        <v>0.0</v>
      </c>
      <c r="Q22" s="59">
        <v>25.0</v>
      </c>
      <c r="R22" s="59" t="s">
        <v>16592</v>
      </c>
      <c r="S22" s="59" t="str">
        <f t="array" ref="S22">IFERROR(XLOOKUP(A22, '2_Capability_Map'!$C$2:$C$200, '2_Capability_Map'!$M$2:$M$200, "Active"), "Active")</f>
        <v>Active</v>
      </c>
    </row>
    <row r="23" ht="31.5" customHeight="1">
      <c r="A23" s="60" t="s">
        <v>1388</v>
      </c>
      <c r="B23" s="15" t="s">
        <v>1389</v>
      </c>
      <c r="C23" s="61"/>
      <c r="D23" s="60">
        <v>5.0</v>
      </c>
      <c r="E23" s="60">
        <v>13.0</v>
      </c>
      <c r="F23" s="60">
        <v>1.0</v>
      </c>
      <c r="G23" s="60">
        <v>4.0</v>
      </c>
      <c r="H23" s="60">
        <v>1.0</v>
      </c>
      <c r="I23" s="60">
        <v>0.0</v>
      </c>
      <c r="J23" s="60">
        <v>0.0</v>
      </c>
      <c r="K23" s="60">
        <v>0.0</v>
      </c>
      <c r="L23" s="61"/>
      <c r="M23" s="60">
        <v>0.0</v>
      </c>
      <c r="N23" s="60">
        <v>0.0</v>
      </c>
      <c r="O23" s="60">
        <v>1.0</v>
      </c>
      <c r="P23" s="60">
        <v>0.0</v>
      </c>
      <c r="Q23" s="60">
        <v>41.0</v>
      </c>
      <c r="R23" s="60" t="s">
        <v>16592</v>
      </c>
      <c r="S23" s="60" t="str">
        <f t="array" ref="S23">IFERROR(XLOOKUP(A23, '2_Capability_Map'!$C$2:$C$200, '2_Capability_Map'!$M$2:$M$200, "Active"), "Active")</f>
        <v>Active</v>
      </c>
    </row>
    <row r="24" ht="31.5" customHeight="1">
      <c r="A24" s="59" t="s">
        <v>396</v>
      </c>
      <c r="B24" s="14" t="s">
        <v>397</v>
      </c>
      <c r="C24" s="61"/>
      <c r="D24" s="59">
        <v>25.0</v>
      </c>
      <c r="E24" s="59">
        <v>22.0</v>
      </c>
      <c r="F24" s="59">
        <v>1.0</v>
      </c>
      <c r="G24" s="59">
        <v>5.0</v>
      </c>
      <c r="H24" s="59">
        <v>0.0</v>
      </c>
      <c r="I24" s="59">
        <v>0.0</v>
      </c>
      <c r="J24" s="59">
        <v>0.0</v>
      </c>
      <c r="K24" s="59">
        <v>0.0</v>
      </c>
      <c r="L24" s="61"/>
      <c r="M24" s="59">
        <v>0.0</v>
      </c>
      <c r="N24" s="59">
        <v>0.0</v>
      </c>
      <c r="O24" s="59">
        <v>0.0</v>
      </c>
      <c r="P24" s="59">
        <v>0.0</v>
      </c>
      <c r="Q24" s="59">
        <v>60.0</v>
      </c>
      <c r="R24" s="59" t="s">
        <v>1493</v>
      </c>
      <c r="S24" s="59" t="str">
        <f t="array" ref="S24">IFERROR(XLOOKUP(A24, '2_Capability_Map'!$C$2:$C$200, '2_Capability_Map'!$M$2:$M$200, "Active"), "Active")</f>
        <v>Active</v>
      </c>
    </row>
    <row r="25" ht="31.5" customHeight="1">
      <c r="A25" s="60" t="s">
        <v>381</v>
      </c>
      <c r="B25" s="15" t="s">
        <v>382</v>
      </c>
      <c r="C25" s="61"/>
      <c r="D25" s="60">
        <v>10.0</v>
      </c>
      <c r="E25" s="60">
        <v>25.0</v>
      </c>
      <c r="F25" s="60">
        <v>1.0</v>
      </c>
      <c r="G25" s="60">
        <v>7.0</v>
      </c>
      <c r="H25" s="60">
        <v>0.0</v>
      </c>
      <c r="I25" s="60">
        <v>0.0</v>
      </c>
      <c r="J25" s="60">
        <v>0.0</v>
      </c>
      <c r="K25" s="60">
        <v>0.0</v>
      </c>
      <c r="L25" s="61"/>
      <c r="M25" s="60">
        <v>0.0</v>
      </c>
      <c r="N25" s="60">
        <v>0.0</v>
      </c>
      <c r="O25" s="60">
        <v>0.0</v>
      </c>
      <c r="P25" s="60">
        <v>0.0</v>
      </c>
      <c r="Q25" s="60">
        <v>58.0</v>
      </c>
      <c r="R25" s="60" t="s">
        <v>1493</v>
      </c>
      <c r="S25" s="60" t="str">
        <f t="array" ref="S25">IFERROR(XLOOKUP(A25, '2_Capability_Map'!$C$2:$C$200, '2_Capability_Map'!$M$2:$M$200, "Active"), "Active")</f>
        <v>Active</v>
      </c>
    </row>
    <row r="26" ht="31.5" customHeight="1">
      <c r="A26" s="59" t="s">
        <v>1420</v>
      </c>
      <c r="B26" s="14" t="s">
        <v>1421</v>
      </c>
      <c r="C26" s="61"/>
      <c r="D26" s="59">
        <v>5.0</v>
      </c>
      <c r="E26" s="59">
        <v>13.0</v>
      </c>
      <c r="F26" s="59">
        <v>1.0</v>
      </c>
      <c r="G26" s="59">
        <v>4.0</v>
      </c>
      <c r="H26" s="59">
        <v>0.0</v>
      </c>
      <c r="I26" s="59">
        <v>0.0</v>
      </c>
      <c r="J26" s="59">
        <v>0.0</v>
      </c>
      <c r="K26" s="59">
        <v>0.0</v>
      </c>
      <c r="L26" s="61"/>
      <c r="M26" s="59">
        <v>0.0</v>
      </c>
      <c r="N26" s="59">
        <v>0.0</v>
      </c>
      <c r="O26" s="59">
        <v>0.0</v>
      </c>
      <c r="P26" s="59">
        <v>0.0</v>
      </c>
      <c r="Q26" s="59">
        <v>34.0</v>
      </c>
      <c r="R26" s="59" t="s">
        <v>16592</v>
      </c>
      <c r="S26" s="59" t="str">
        <f t="array" ref="S26">IFERROR(XLOOKUP(A26, '2_Capability_Map'!$C$2:$C$200, '2_Capability_Map'!$M$2:$M$200, "Active"), "Active")</f>
        <v>Active</v>
      </c>
    </row>
    <row r="27" ht="31.5" customHeight="1">
      <c r="A27" s="60" t="s">
        <v>401</v>
      </c>
      <c r="B27" s="15" t="s">
        <v>402</v>
      </c>
      <c r="C27" s="61"/>
      <c r="D27" s="60">
        <v>25.0</v>
      </c>
      <c r="E27" s="60">
        <v>22.0</v>
      </c>
      <c r="F27" s="60">
        <v>1.0</v>
      </c>
      <c r="G27" s="60">
        <v>5.0</v>
      </c>
      <c r="H27" s="60">
        <v>1.0</v>
      </c>
      <c r="I27" s="60">
        <v>0.0</v>
      </c>
      <c r="J27" s="60">
        <v>0.0</v>
      </c>
      <c r="K27" s="60">
        <v>0.0</v>
      </c>
      <c r="L27" s="61"/>
      <c r="M27" s="60">
        <v>0.0</v>
      </c>
      <c r="N27" s="60">
        <v>0.0</v>
      </c>
      <c r="O27" s="60">
        <v>1.0</v>
      </c>
      <c r="P27" s="60">
        <v>0.0</v>
      </c>
      <c r="Q27" s="60">
        <v>62.0</v>
      </c>
      <c r="R27" s="60" t="s">
        <v>1493</v>
      </c>
      <c r="S27" s="60" t="str">
        <f t="array" ref="S27">IFERROR(XLOOKUP(A27, '2_Capability_Map'!$C$2:$C$200, '2_Capability_Map'!$M$2:$M$200, "Active"), "Active")</f>
        <v>Active</v>
      </c>
    </row>
    <row r="28" ht="31.5" customHeight="1">
      <c r="A28" s="59" t="s">
        <v>1400</v>
      </c>
      <c r="B28" s="14" t="s">
        <v>1401</v>
      </c>
      <c r="C28" s="61"/>
      <c r="D28" s="59">
        <v>5.0</v>
      </c>
      <c r="E28" s="59">
        <v>11.0</v>
      </c>
      <c r="F28" s="59">
        <v>1.0</v>
      </c>
      <c r="G28" s="59">
        <v>3.0</v>
      </c>
      <c r="H28" s="59">
        <v>0.0</v>
      </c>
      <c r="I28" s="59">
        <v>0.0</v>
      </c>
      <c r="J28" s="59">
        <v>0.0</v>
      </c>
      <c r="K28" s="59">
        <v>0.0</v>
      </c>
      <c r="L28" s="61"/>
      <c r="M28" s="59">
        <v>0.0</v>
      </c>
      <c r="N28" s="59">
        <v>0.0</v>
      </c>
      <c r="O28" s="59">
        <v>0.0</v>
      </c>
      <c r="P28" s="59">
        <v>0.0</v>
      </c>
      <c r="Q28" s="59">
        <v>29.0</v>
      </c>
      <c r="R28" s="59" t="s">
        <v>16592</v>
      </c>
      <c r="S28" s="59" t="str">
        <f t="array" ref="S28">IFERROR(XLOOKUP(A28, '2_Capability_Map'!$C$2:$C$200, '2_Capability_Map'!$M$2:$M$200, "Active"), "Active")</f>
        <v>Active</v>
      </c>
    </row>
    <row r="29" ht="31.5" customHeight="1">
      <c r="A29" s="60" t="s">
        <v>389</v>
      </c>
      <c r="B29" s="15" t="s">
        <v>390</v>
      </c>
      <c r="C29" s="61"/>
      <c r="D29" s="60">
        <v>3.0</v>
      </c>
      <c r="E29" s="60">
        <v>22.0</v>
      </c>
      <c r="F29" s="60">
        <v>1.0</v>
      </c>
      <c r="G29" s="60">
        <v>5.0</v>
      </c>
      <c r="H29" s="60">
        <v>1.0</v>
      </c>
      <c r="I29" s="60">
        <v>1.0</v>
      </c>
      <c r="J29" s="60">
        <v>0.0</v>
      </c>
      <c r="K29" s="60">
        <v>0.0</v>
      </c>
      <c r="L29" s="61"/>
      <c r="M29" s="60">
        <v>0.0</v>
      </c>
      <c r="N29" s="60">
        <v>0.0</v>
      </c>
      <c r="O29" s="60">
        <v>1.0</v>
      </c>
      <c r="P29" s="60">
        <v>0.0</v>
      </c>
      <c r="Q29" s="60">
        <v>42.0</v>
      </c>
      <c r="R29" s="60" t="s">
        <v>16592</v>
      </c>
      <c r="S29" s="60" t="str">
        <f t="array" ref="S29">IFERROR(XLOOKUP(A29, '2_Capability_Map'!$C$2:$C$200, '2_Capability_Map'!$M$2:$M$200, "Active"), "Active")</f>
        <v>Active</v>
      </c>
    </row>
    <row r="30" ht="31.5" customHeight="1">
      <c r="A30" s="59" t="s">
        <v>1395</v>
      </c>
      <c r="B30" s="14" t="s">
        <v>1396</v>
      </c>
      <c r="C30" s="61"/>
      <c r="D30" s="59">
        <v>5.0</v>
      </c>
      <c r="E30" s="59">
        <v>11.0</v>
      </c>
      <c r="F30" s="59">
        <v>1.0</v>
      </c>
      <c r="G30" s="59">
        <v>3.0</v>
      </c>
      <c r="H30" s="59">
        <v>0.0</v>
      </c>
      <c r="I30" s="59">
        <v>0.0</v>
      </c>
      <c r="J30" s="59">
        <v>0.0</v>
      </c>
      <c r="K30" s="59">
        <v>0.0</v>
      </c>
      <c r="L30" s="61"/>
      <c r="M30" s="59">
        <v>0.0</v>
      </c>
      <c r="N30" s="59">
        <v>0.0</v>
      </c>
      <c r="O30" s="59">
        <v>0.0</v>
      </c>
      <c r="P30" s="59">
        <v>0.0</v>
      </c>
      <c r="Q30" s="59">
        <v>29.0</v>
      </c>
      <c r="R30" s="59" t="s">
        <v>16592</v>
      </c>
      <c r="S30" s="59" t="str">
        <f t="array" ref="S30">IFERROR(XLOOKUP(A30, '2_Capability_Map'!$C$2:$C$200, '2_Capability_Map'!$M$2:$M$200, "Active"), "Active")</f>
        <v>Active</v>
      </c>
    </row>
    <row r="31" ht="31.5" customHeight="1">
      <c r="A31" s="60" t="s">
        <v>407</v>
      </c>
      <c r="B31" s="15" t="s">
        <v>408</v>
      </c>
      <c r="C31" s="61"/>
      <c r="D31" s="60">
        <v>4.0</v>
      </c>
      <c r="E31" s="60">
        <v>19.0</v>
      </c>
      <c r="F31" s="60">
        <v>1.0</v>
      </c>
      <c r="G31" s="60">
        <v>5.0</v>
      </c>
      <c r="H31" s="60">
        <v>2.0</v>
      </c>
      <c r="I31" s="60">
        <v>2.0</v>
      </c>
      <c r="J31" s="60">
        <v>0.0</v>
      </c>
      <c r="K31" s="60">
        <v>0.0</v>
      </c>
      <c r="L31" s="61"/>
      <c r="M31" s="60">
        <v>0.0</v>
      </c>
      <c r="N31" s="60">
        <v>0.0</v>
      </c>
      <c r="O31" s="60">
        <v>2.0</v>
      </c>
      <c r="P31" s="60">
        <v>1.0</v>
      </c>
      <c r="Q31" s="60">
        <v>36.0</v>
      </c>
      <c r="R31" s="60" t="s">
        <v>16592</v>
      </c>
      <c r="S31" s="60" t="str">
        <f t="array" ref="S31">IFERROR(XLOOKUP(A31, '2_Capability_Map'!$C$2:$C$200, '2_Capability_Map'!$M$2:$M$200, "Active"), "Active")</f>
        <v>Active</v>
      </c>
    </row>
    <row r="32" ht="31.5" customHeight="1">
      <c r="A32" s="59" t="s">
        <v>415</v>
      </c>
      <c r="B32" s="14" t="s">
        <v>416</v>
      </c>
      <c r="C32" s="61"/>
      <c r="D32" s="59">
        <v>4.0</v>
      </c>
      <c r="E32" s="59">
        <v>19.0</v>
      </c>
      <c r="F32" s="59">
        <v>1.0</v>
      </c>
      <c r="G32" s="59">
        <v>5.0</v>
      </c>
      <c r="H32" s="59">
        <v>2.0</v>
      </c>
      <c r="I32" s="59">
        <v>0.0</v>
      </c>
      <c r="J32" s="59">
        <v>0.0</v>
      </c>
      <c r="K32" s="59">
        <v>0.0</v>
      </c>
      <c r="L32" s="61"/>
      <c r="M32" s="59">
        <v>0.0</v>
      </c>
      <c r="N32" s="59">
        <v>0.0</v>
      </c>
      <c r="O32" s="59">
        <v>2.0</v>
      </c>
      <c r="P32" s="59">
        <v>0.0</v>
      </c>
      <c r="Q32" s="59">
        <v>32.0</v>
      </c>
      <c r="R32" s="59" t="s">
        <v>16592</v>
      </c>
      <c r="S32" s="59" t="str">
        <f t="array" ref="S32">IFERROR(XLOOKUP(A32, '2_Capability_Map'!$C$2:$C$200, '2_Capability_Map'!$M$2:$M$200, "Active"), "Active")</f>
        <v>Active</v>
      </c>
    </row>
    <row r="33" ht="31.5" customHeight="1">
      <c r="A33" s="60" t="s">
        <v>420</v>
      </c>
      <c r="B33" s="15" t="s">
        <v>421</v>
      </c>
      <c r="C33" s="61"/>
      <c r="D33" s="60">
        <v>4.0</v>
      </c>
      <c r="E33" s="60">
        <v>19.0</v>
      </c>
      <c r="F33" s="60">
        <v>1.0</v>
      </c>
      <c r="G33" s="60">
        <v>5.0</v>
      </c>
      <c r="H33" s="60">
        <v>2.0</v>
      </c>
      <c r="I33" s="60">
        <v>0.0</v>
      </c>
      <c r="J33" s="60">
        <v>0.0</v>
      </c>
      <c r="K33" s="60">
        <v>0.0</v>
      </c>
      <c r="L33" s="61"/>
      <c r="M33" s="60">
        <v>0.0</v>
      </c>
      <c r="N33" s="60">
        <v>0.0</v>
      </c>
      <c r="O33" s="60">
        <v>2.0</v>
      </c>
      <c r="P33" s="60">
        <v>0.0</v>
      </c>
      <c r="Q33" s="60">
        <v>32.0</v>
      </c>
      <c r="R33" s="60" t="s">
        <v>16592</v>
      </c>
      <c r="S33" s="60" t="str">
        <f t="array" ref="S33">IFERROR(XLOOKUP(A33, '2_Capability_Map'!$C$2:$C$200, '2_Capability_Map'!$M$2:$M$200, "Active"), "Active")</f>
        <v>Active</v>
      </c>
    </row>
    <row r="34" ht="31.5" customHeight="1">
      <c r="A34" s="59" t="s">
        <v>425</v>
      </c>
      <c r="B34" s="14" t="s">
        <v>426</v>
      </c>
      <c r="C34" s="61"/>
      <c r="D34" s="59">
        <v>4.0</v>
      </c>
      <c r="E34" s="59">
        <v>19.0</v>
      </c>
      <c r="F34" s="59">
        <v>1.0</v>
      </c>
      <c r="G34" s="59">
        <v>5.0</v>
      </c>
      <c r="H34" s="59">
        <v>1.0</v>
      </c>
      <c r="I34" s="59">
        <v>0.0</v>
      </c>
      <c r="J34" s="59">
        <v>0.0</v>
      </c>
      <c r="K34" s="59">
        <v>0.0</v>
      </c>
      <c r="L34" s="61"/>
      <c r="M34" s="59">
        <v>0.0</v>
      </c>
      <c r="N34" s="59">
        <v>0.0</v>
      </c>
      <c r="O34" s="59">
        <v>1.0</v>
      </c>
      <c r="P34" s="59">
        <v>0.0</v>
      </c>
      <c r="Q34" s="59">
        <v>30.0</v>
      </c>
      <c r="R34" s="59" t="s">
        <v>16592</v>
      </c>
      <c r="S34" s="59" t="str">
        <f t="array" ref="S34">IFERROR(XLOOKUP(A34, '2_Capability_Map'!$C$2:$C$200, '2_Capability_Map'!$M$2:$M$200, "Active"), "Active")</f>
        <v>Active</v>
      </c>
    </row>
    <row r="35" ht="31.5" customHeight="1">
      <c r="A35" s="60" t="s">
        <v>431</v>
      </c>
      <c r="B35" s="15" t="s">
        <v>432</v>
      </c>
      <c r="C35" s="61"/>
      <c r="D35" s="60">
        <v>5.0</v>
      </c>
      <c r="E35" s="60">
        <v>13.0</v>
      </c>
      <c r="F35" s="60">
        <v>1.0</v>
      </c>
      <c r="G35" s="60">
        <v>4.0</v>
      </c>
      <c r="H35" s="60">
        <v>2.0</v>
      </c>
      <c r="I35" s="60">
        <v>0.0</v>
      </c>
      <c r="J35" s="60">
        <v>1.0</v>
      </c>
      <c r="K35" s="60">
        <v>1.0</v>
      </c>
      <c r="L35" s="61"/>
      <c r="M35" s="60">
        <v>293.0</v>
      </c>
      <c r="N35" s="60">
        <v>0.0</v>
      </c>
      <c r="O35" s="60">
        <v>2.0</v>
      </c>
      <c r="P35" s="60">
        <v>0.0</v>
      </c>
      <c r="Q35" s="60">
        <v>328.0</v>
      </c>
      <c r="R35" s="60" t="s">
        <v>1493</v>
      </c>
      <c r="S35" s="60" t="str">
        <f t="array" ref="S35">IFERROR(XLOOKUP(A35, '2_Capability_Map'!$C$2:$C$200, '2_Capability_Map'!$M$2:$M$200, "Active"), "Active")</f>
        <v>Active</v>
      </c>
    </row>
    <row r="36" ht="31.5" customHeight="1">
      <c r="A36" s="59" t="s">
        <v>439</v>
      </c>
      <c r="B36" s="14" t="s">
        <v>440</v>
      </c>
      <c r="C36" s="61"/>
      <c r="D36" s="59">
        <v>7.0</v>
      </c>
      <c r="E36" s="59">
        <v>13.0</v>
      </c>
      <c r="F36" s="59">
        <v>1.0</v>
      </c>
      <c r="G36" s="59">
        <v>4.0</v>
      </c>
      <c r="H36" s="59">
        <v>3.0</v>
      </c>
      <c r="I36" s="59">
        <v>0.0</v>
      </c>
      <c r="J36" s="59">
        <v>0.0</v>
      </c>
      <c r="K36" s="59">
        <v>0.0</v>
      </c>
      <c r="L36" s="61"/>
      <c r="M36" s="59">
        <v>0.0</v>
      </c>
      <c r="N36" s="59">
        <v>0.0</v>
      </c>
      <c r="O36" s="59">
        <v>3.0</v>
      </c>
      <c r="P36" s="59">
        <v>0.0</v>
      </c>
      <c r="Q36" s="59">
        <v>37.0</v>
      </c>
      <c r="R36" s="59" t="s">
        <v>16592</v>
      </c>
      <c r="S36" s="59" t="str">
        <f t="array" ref="S36">IFERROR(XLOOKUP(A36, '2_Capability_Map'!$C$2:$C$200, '2_Capability_Map'!$M$2:$M$200, "Active"), "Active")</f>
        <v>Active</v>
      </c>
    </row>
    <row r="37" ht="31.5" customHeight="1">
      <c r="A37" s="60" t="s">
        <v>444</v>
      </c>
      <c r="B37" s="15" t="s">
        <v>445</v>
      </c>
      <c r="C37" s="61"/>
      <c r="D37" s="60">
        <v>5.0</v>
      </c>
      <c r="E37" s="60">
        <v>13.0</v>
      </c>
      <c r="F37" s="60">
        <v>1.0</v>
      </c>
      <c r="G37" s="60">
        <v>4.0</v>
      </c>
      <c r="H37" s="60">
        <v>1.0</v>
      </c>
      <c r="I37" s="60">
        <v>0.0</v>
      </c>
      <c r="J37" s="60">
        <v>0.0</v>
      </c>
      <c r="K37" s="60">
        <v>0.0</v>
      </c>
      <c r="L37" s="61"/>
      <c r="M37" s="60">
        <v>0.0</v>
      </c>
      <c r="N37" s="60">
        <v>0.0</v>
      </c>
      <c r="O37" s="60">
        <v>1.0</v>
      </c>
      <c r="P37" s="60">
        <v>0.0</v>
      </c>
      <c r="Q37" s="60">
        <v>31.0</v>
      </c>
      <c r="R37" s="60" t="s">
        <v>16592</v>
      </c>
      <c r="S37" s="60" t="str">
        <f t="array" ref="S37">IFERROR(XLOOKUP(A37, '2_Capability_Map'!$C$2:$C$200, '2_Capability_Map'!$M$2:$M$200, "Active"), "Active")</f>
        <v>Active</v>
      </c>
    </row>
    <row r="38" ht="31.5" customHeight="1">
      <c r="A38" s="59" t="s">
        <v>450</v>
      </c>
      <c r="B38" s="14" t="s">
        <v>451</v>
      </c>
      <c r="C38" s="61"/>
      <c r="D38" s="59">
        <v>11.0</v>
      </c>
      <c r="E38" s="59">
        <v>13.0</v>
      </c>
      <c r="F38" s="59">
        <v>1.0</v>
      </c>
      <c r="G38" s="59">
        <v>4.0</v>
      </c>
      <c r="H38" s="59">
        <v>2.0</v>
      </c>
      <c r="I38" s="59">
        <v>0.0</v>
      </c>
      <c r="J38" s="59">
        <v>0.0</v>
      </c>
      <c r="K38" s="59">
        <v>0.0</v>
      </c>
      <c r="L38" s="61"/>
      <c r="M38" s="59">
        <v>0.0</v>
      </c>
      <c r="N38" s="59">
        <v>0.0</v>
      </c>
      <c r="O38" s="59">
        <v>2.0</v>
      </c>
      <c r="P38" s="59">
        <v>0.0</v>
      </c>
      <c r="Q38" s="59">
        <v>39.0</v>
      </c>
      <c r="R38" s="59" t="s">
        <v>16592</v>
      </c>
      <c r="S38" s="59" t="str">
        <f t="array" ref="S38">IFERROR(XLOOKUP(A38, '2_Capability_Map'!$C$2:$C$200, '2_Capability_Map'!$M$2:$M$200, "Active"), "Active")</f>
        <v>Active</v>
      </c>
    </row>
    <row r="39" ht="31.5" customHeight="1">
      <c r="A39" s="60" t="s">
        <v>455</v>
      </c>
      <c r="B39" s="15" t="s">
        <v>456</v>
      </c>
      <c r="C39" s="61"/>
      <c r="D39" s="60">
        <v>11.0</v>
      </c>
      <c r="E39" s="60">
        <v>13.0</v>
      </c>
      <c r="F39" s="60">
        <v>1.0</v>
      </c>
      <c r="G39" s="60">
        <v>4.0</v>
      </c>
      <c r="H39" s="60">
        <v>1.0</v>
      </c>
      <c r="I39" s="60">
        <v>0.0</v>
      </c>
      <c r="J39" s="60">
        <v>0.0</v>
      </c>
      <c r="K39" s="60">
        <v>0.0</v>
      </c>
      <c r="L39" s="61"/>
      <c r="M39" s="60">
        <v>0.0</v>
      </c>
      <c r="N39" s="60">
        <v>0.0</v>
      </c>
      <c r="O39" s="60">
        <v>1.0</v>
      </c>
      <c r="P39" s="60">
        <v>0.0</v>
      </c>
      <c r="Q39" s="60">
        <v>37.0</v>
      </c>
      <c r="R39" s="60" t="s">
        <v>16592</v>
      </c>
      <c r="S39" s="60" t="str">
        <f t="array" ref="S39">IFERROR(XLOOKUP(A39, '2_Capability_Map'!$C$2:$C$200, '2_Capability_Map'!$M$2:$M$200, "Active"), "Active")</f>
        <v>Active</v>
      </c>
    </row>
    <row r="40" ht="31.5" customHeight="1">
      <c r="A40" s="59" t="s">
        <v>1461</v>
      </c>
      <c r="B40" s="14" t="s">
        <v>1462</v>
      </c>
      <c r="C40" s="61"/>
      <c r="D40" s="59">
        <v>5.0</v>
      </c>
      <c r="E40" s="59">
        <v>3.0</v>
      </c>
      <c r="F40" s="59">
        <v>1.0</v>
      </c>
      <c r="G40" s="59">
        <v>2.0</v>
      </c>
      <c r="H40" s="59">
        <v>0.0</v>
      </c>
      <c r="I40" s="59">
        <v>0.0</v>
      </c>
      <c r="J40" s="59">
        <v>0.0</v>
      </c>
      <c r="K40" s="59">
        <v>0.0</v>
      </c>
      <c r="L40" s="61"/>
      <c r="M40" s="59">
        <v>0.0</v>
      </c>
      <c r="N40" s="59">
        <v>0.0</v>
      </c>
      <c r="O40" s="59">
        <v>0.0</v>
      </c>
      <c r="P40" s="59">
        <v>0.0</v>
      </c>
      <c r="Q40" s="59">
        <v>18.0</v>
      </c>
      <c r="R40" s="59" t="s">
        <v>16593</v>
      </c>
      <c r="S40" s="59" t="str">
        <f t="array" ref="S40">IFERROR(XLOOKUP(A40, '2_Capability_Map'!$C$2:$C$200, '2_Capability_Map'!$M$2:$M$200, "Active"), "Active")</f>
        <v>Active</v>
      </c>
    </row>
    <row r="41" ht="31.5" customHeight="1">
      <c r="A41" s="60" t="s">
        <v>1466</v>
      </c>
      <c r="B41" s="15" t="s">
        <v>1467</v>
      </c>
      <c r="C41" s="61"/>
      <c r="D41" s="60">
        <v>5.0</v>
      </c>
      <c r="E41" s="60">
        <v>3.0</v>
      </c>
      <c r="F41" s="60">
        <v>1.0</v>
      </c>
      <c r="G41" s="60">
        <v>2.0</v>
      </c>
      <c r="H41" s="60">
        <v>0.0</v>
      </c>
      <c r="I41" s="60">
        <v>0.0</v>
      </c>
      <c r="J41" s="60">
        <v>0.0</v>
      </c>
      <c r="K41" s="60">
        <v>0.0</v>
      </c>
      <c r="L41" s="61"/>
      <c r="M41" s="60">
        <v>0.0</v>
      </c>
      <c r="N41" s="60">
        <v>0.0</v>
      </c>
      <c r="O41" s="60">
        <v>0.0</v>
      </c>
      <c r="P41" s="60">
        <v>0.0</v>
      </c>
      <c r="Q41" s="60">
        <v>18.0</v>
      </c>
      <c r="R41" s="60" t="s">
        <v>16593</v>
      </c>
      <c r="S41" s="60" t="str">
        <f t="array" ref="S41">IFERROR(XLOOKUP(A41, '2_Capability_Map'!$C$2:$C$200, '2_Capability_Map'!$M$2:$M$200, "Active"), "Active")</f>
        <v>Active</v>
      </c>
    </row>
    <row r="42" ht="31.5" customHeight="1">
      <c r="A42" s="59" t="s">
        <v>1471</v>
      </c>
      <c r="B42" s="14" t="s">
        <v>1472</v>
      </c>
      <c r="C42" s="61"/>
      <c r="D42" s="59">
        <v>5.0</v>
      </c>
      <c r="E42" s="59">
        <v>3.0</v>
      </c>
      <c r="F42" s="59">
        <v>1.0</v>
      </c>
      <c r="G42" s="59">
        <v>2.0</v>
      </c>
      <c r="H42" s="59">
        <v>0.0</v>
      </c>
      <c r="I42" s="59">
        <v>0.0</v>
      </c>
      <c r="J42" s="59">
        <v>0.0</v>
      </c>
      <c r="K42" s="59">
        <v>0.0</v>
      </c>
      <c r="L42" s="61"/>
      <c r="M42" s="59">
        <v>0.0</v>
      </c>
      <c r="N42" s="59">
        <v>0.0</v>
      </c>
      <c r="O42" s="59">
        <v>0.0</v>
      </c>
      <c r="P42" s="59">
        <v>0.0</v>
      </c>
      <c r="Q42" s="59">
        <v>18.0</v>
      </c>
      <c r="R42" s="59" t="s">
        <v>16593</v>
      </c>
      <c r="S42" s="59" t="str">
        <f t="array" ref="S42">IFERROR(XLOOKUP(A42, '2_Capability_Map'!$C$2:$C$200, '2_Capability_Map'!$M$2:$M$200, "Active"), "Active")</f>
        <v>Active</v>
      </c>
    </row>
    <row r="43" ht="31.5" customHeight="1">
      <c r="A43" s="60" t="s">
        <v>461</v>
      </c>
      <c r="B43" s="15" t="s">
        <v>462</v>
      </c>
      <c r="C43" s="61"/>
      <c r="D43" s="60">
        <v>25.0</v>
      </c>
      <c r="E43" s="60">
        <v>10.0</v>
      </c>
      <c r="F43" s="60">
        <v>1.0</v>
      </c>
      <c r="G43" s="60">
        <v>3.0</v>
      </c>
      <c r="H43" s="60">
        <v>0.0</v>
      </c>
      <c r="I43" s="60">
        <v>2.0</v>
      </c>
      <c r="J43" s="60">
        <v>1.0</v>
      </c>
      <c r="K43" s="60">
        <v>1.0</v>
      </c>
      <c r="L43" s="61"/>
      <c r="M43" s="60">
        <v>47.0</v>
      </c>
      <c r="N43" s="60">
        <v>0.0</v>
      </c>
      <c r="O43" s="60">
        <v>0.0</v>
      </c>
      <c r="P43" s="60">
        <v>2.0</v>
      </c>
      <c r="Q43" s="60">
        <v>91.0</v>
      </c>
      <c r="R43" s="60" t="s">
        <v>1493</v>
      </c>
      <c r="S43" s="60" t="str">
        <f t="array" ref="S43">IFERROR(XLOOKUP(A43, '2_Capability_Map'!$C$2:$C$200, '2_Capability_Map'!$M$2:$M$200, "Active"), "Active")</f>
        <v>Active</v>
      </c>
    </row>
    <row r="44" ht="31.5" customHeight="1">
      <c r="A44" s="59" t="s">
        <v>469</v>
      </c>
      <c r="B44" s="14" t="s">
        <v>470</v>
      </c>
      <c r="C44" s="61"/>
      <c r="D44" s="59">
        <v>4.0</v>
      </c>
      <c r="E44" s="59">
        <v>10.0</v>
      </c>
      <c r="F44" s="59">
        <v>1.0</v>
      </c>
      <c r="G44" s="59">
        <v>3.0</v>
      </c>
      <c r="H44" s="59">
        <v>0.0</v>
      </c>
      <c r="I44" s="59">
        <v>1.0</v>
      </c>
      <c r="J44" s="59">
        <v>1.0</v>
      </c>
      <c r="K44" s="59">
        <v>1.0</v>
      </c>
      <c r="L44" s="61"/>
      <c r="M44" s="59">
        <v>47.0</v>
      </c>
      <c r="N44" s="59">
        <v>0.0</v>
      </c>
      <c r="O44" s="59">
        <v>0.0</v>
      </c>
      <c r="P44" s="59">
        <v>0.0</v>
      </c>
      <c r="Q44" s="59">
        <v>68.0</v>
      </c>
      <c r="R44" s="59" t="s">
        <v>1493</v>
      </c>
      <c r="S44" s="59" t="str">
        <f t="array" ref="S44">IFERROR(XLOOKUP(A44, '2_Capability_Map'!$C$2:$C$200, '2_Capability_Map'!$M$2:$M$200, "Active"), "Active")</f>
        <v>Active</v>
      </c>
    </row>
    <row r="45" ht="31.5" customHeight="1">
      <c r="A45" s="60" t="s">
        <v>474</v>
      </c>
      <c r="B45" s="15" t="s">
        <v>475</v>
      </c>
      <c r="C45" s="61"/>
      <c r="D45" s="60">
        <v>4.0</v>
      </c>
      <c r="E45" s="60">
        <v>10.0</v>
      </c>
      <c r="F45" s="60">
        <v>1.0</v>
      </c>
      <c r="G45" s="60">
        <v>3.0</v>
      </c>
      <c r="H45" s="60">
        <v>4.0</v>
      </c>
      <c r="I45" s="60">
        <v>3.0</v>
      </c>
      <c r="J45" s="60">
        <v>0.0</v>
      </c>
      <c r="K45" s="60">
        <v>0.0</v>
      </c>
      <c r="L45" s="61"/>
      <c r="M45" s="60">
        <v>0.0</v>
      </c>
      <c r="N45" s="60">
        <v>0.0</v>
      </c>
      <c r="O45" s="60">
        <v>4.0</v>
      </c>
      <c r="P45" s="60">
        <v>1.0</v>
      </c>
      <c r="Q45" s="60">
        <v>31.0</v>
      </c>
      <c r="R45" s="60" t="s">
        <v>16592</v>
      </c>
      <c r="S45" s="60" t="str">
        <f t="array" ref="S45">IFERROR(XLOOKUP(A45, '2_Capability_Map'!$C$2:$C$200, '2_Capability_Map'!$M$2:$M$200, "Active"), "Active")</f>
        <v>Active</v>
      </c>
    </row>
    <row r="46" ht="31.5" customHeight="1">
      <c r="A46" s="59" t="s">
        <v>479</v>
      </c>
      <c r="B46" s="14" t="s">
        <v>480</v>
      </c>
      <c r="C46" s="61"/>
      <c r="D46" s="59">
        <v>4.0</v>
      </c>
      <c r="E46" s="59">
        <v>10.0</v>
      </c>
      <c r="F46" s="59">
        <v>1.0</v>
      </c>
      <c r="G46" s="59">
        <v>3.0</v>
      </c>
      <c r="H46" s="59">
        <v>1.0</v>
      </c>
      <c r="I46" s="59">
        <v>1.0</v>
      </c>
      <c r="J46" s="59">
        <v>0.0</v>
      </c>
      <c r="K46" s="59">
        <v>0.0</v>
      </c>
      <c r="L46" s="61"/>
      <c r="M46" s="59">
        <v>0.0</v>
      </c>
      <c r="N46" s="59">
        <v>0.0</v>
      </c>
      <c r="O46" s="59">
        <v>1.0</v>
      </c>
      <c r="P46" s="59">
        <v>1.0</v>
      </c>
      <c r="Q46" s="59">
        <v>21.0</v>
      </c>
      <c r="R46" s="59" t="s">
        <v>16592</v>
      </c>
      <c r="S46" s="59" t="str">
        <f t="array" ref="S46">IFERROR(XLOOKUP(A46, '2_Capability_Map'!$C$2:$C$200, '2_Capability_Map'!$M$2:$M$200, "Active"), "Active")</f>
        <v>Active</v>
      </c>
    </row>
    <row r="47" ht="31.5" customHeight="1">
      <c r="A47" s="60" t="s">
        <v>484</v>
      </c>
      <c r="B47" s="15" t="s">
        <v>485</v>
      </c>
      <c r="C47" s="61"/>
      <c r="D47" s="60">
        <v>4.0</v>
      </c>
      <c r="E47" s="60">
        <v>10.0</v>
      </c>
      <c r="F47" s="60">
        <v>1.0</v>
      </c>
      <c r="G47" s="60">
        <v>3.0</v>
      </c>
      <c r="H47" s="60">
        <v>0.0</v>
      </c>
      <c r="I47" s="60">
        <v>1.0</v>
      </c>
      <c r="J47" s="60">
        <v>1.0</v>
      </c>
      <c r="K47" s="60">
        <v>1.0</v>
      </c>
      <c r="L47" s="61"/>
      <c r="M47" s="60">
        <v>47.0</v>
      </c>
      <c r="N47" s="60">
        <v>0.0</v>
      </c>
      <c r="O47" s="60">
        <v>0.0</v>
      </c>
      <c r="P47" s="60">
        <v>0.0</v>
      </c>
      <c r="Q47" s="60">
        <v>68.0</v>
      </c>
      <c r="R47" s="60" t="s">
        <v>1493</v>
      </c>
      <c r="S47" s="60" t="str">
        <f t="array" ref="S47">IFERROR(XLOOKUP(A47, '2_Capability_Map'!$C$2:$C$200, '2_Capability_Map'!$M$2:$M$200, "Active"), "Active")</f>
        <v>Active</v>
      </c>
    </row>
    <row r="48" ht="31.5" customHeight="1">
      <c r="A48" s="59" t="s">
        <v>1446</v>
      </c>
      <c r="B48" s="14" t="s">
        <v>1447</v>
      </c>
      <c r="C48" s="61"/>
      <c r="D48" s="59">
        <v>4.0</v>
      </c>
      <c r="E48" s="59">
        <v>10.0</v>
      </c>
      <c r="F48" s="59">
        <v>1.0</v>
      </c>
      <c r="G48" s="59">
        <v>3.0</v>
      </c>
      <c r="H48" s="59">
        <v>0.0</v>
      </c>
      <c r="I48" s="59">
        <v>0.0</v>
      </c>
      <c r="J48" s="59">
        <v>0.0</v>
      </c>
      <c r="K48" s="59">
        <v>0.0</v>
      </c>
      <c r="L48" s="61"/>
      <c r="M48" s="59">
        <v>0.0</v>
      </c>
      <c r="N48" s="59">
        <v>0.0</v>
      </c>
      <c r="O48" s="59">
        <v>0.0</v>
      </c>
      <c r="P48" s="59">
        <v>0.0</v>
      </c>
      <c r="Q48" s="59">
        <v>17.0</v>
      </c>
      <c r="R48" s="59" t="s">
        <v>16593</v>
      </c>
      <c r="S48" s="59" t="str">
        <f t="array" ref="S48">IFERROR(XLOOKUP(A48, '2_Capability_Map'!$C$2:$C$200, '2_Capability_Map'!$M$2:$M$200, "Active"), "Active")</f>
        <v>Active</v>
      </c>
    </row>
    <row r="49" ht="31.5" customHeight="1">
      <c r="A49" s="60" t="s">
        <v>490</v>
      </c>
      <c r="B49" s="15" t="s">
        <v>491</v>
      </c>
      <c r="C49" s="61"/>
      <c r="D49" s="60">
        <v>4.0</v>
      </c>
      <c r="E49" s="60">
        <v>11.0</v>
      </c>
      <c r="F49" s="60">
        <v>1.0</v>
      </c>
      <c r="G49" s="60">
        <v>3.0</v>
      </c>
      <c r="H49" s="60">
        <v>0.0</v>
      </c>
      <c r="I49" s="60">
        <v>0.0</v>
      </c>
      <c r="J49" s="60">
        <v>0.0</v>
      </c>
      <c r="K49" s="60">
        <v>0.0</v>
      </c>
      <c r="L49" s="61"/>
      <c r="M49" s="60">
        <v>0.0</v>
      </c>
      <c r="N49" s="60">
        <v>0.0</v>
      </c>
      <c r="O49" s="60">
        <v>0.0</v>
      </c>
      <c r="P49" s="60">
        <v>0.0</v>
      </c>
      <c r="Q49" s="60">
        <v>17.0</v>
      </c>
      <c r="R49" s="60" t="s">
        <v>16593</v>
      </c>
      <c r="S49" s="60" t="str">
        <f t="array" ref="S49">IFERROR(XLOOKUP(A49, '2_Capability_Map'!$C$2:$C$200, '2_Capability_Map'!$M$2:$M$200, "Active"), "Active")</f>
        <v>Active</v>
      </c>
    </row>
    <row r="50" ht="31.5" customHeight="1">
      <c r="A50" s="59" t="s">
        <v>498</v>
      </c>
      <c r="B50" s="14" t="s">
        <v>499</v>
      </c>
      <c r="C50" s="61"/>
      <c r="D50" s="59">
        <v>4.0</v>
      </c>
      <c r="E50" s="59">
        <v>11.0</v>
      </c>
      <c r="F50" s="59">
        <v>1.0</v>
      </c>
      <c r="G50" s="59">
        <v>3.0</v>
      </c>
      <c r="H50" s="59">
        <v>0.0</v>
      </c>
      <c r="I50" s="59">
        <v>0.0</v>
      </c>
      <c r="J50" s="59">
        <v>0.0</v>
      </c>
      <c r="K50" s="59">
        <v>0.0</v>
      </c>
      <c r="L50" s="61"/>
      <c r="M50" s="59">
        <v>0.0</v>
      </c>
      <c r="N50" s="59">
        <v>0.0</v>
      </c>
      <c r="O50" s="59">
        <v>0.0</v>
      </c>
      <c r="P50" s="59">
        <v>0.0</v>
      </c>
      <c r="Q50" s="59">
        <v>17.0</v>
      </c>
      <c r="R50" s="59" t="s">
        <v>16593</v>
      </c>
      <c r="S50" s="59" t="str">
        <f t="array" ref="S50">IFERROR(XLOOKUP(A50, '2_Capability_Map'!$C$2:$C$200, '2_Capability_Map'!$M$2:$M$200, "Active"), "Active")</f>
        <v>Active</v>
      </c>
    </row>
    <row r="51" ht="31.5" customHeight="1">
      <c r="A51" s="60" t="s">
        <v>503</v>
      </c>
      <c r="B51" s="15" t="s">
        <v>504</v>
      </c>
      <c r="C51" s="61"/>
      <c r="D51" s="60">
        <v>4.0</v>
      </c>
      <c r="E51" s="60">
        <v>11.0</v>
      </c>
      <c r="F51" s="60">
        <v>1.0</v>
      </c>
      <c r="G51" s="60">
        <v>3.0</v>
      </c>
      <c r="H51" s="60">
        <v>0.0</v>
      </c>
      <c r="I51" s="60">
        <v>0.0</v>
      </c>
      <c r="J51" s="60">
        <v>0.0</v>
      </c>
      <c r="K51" s="60">
        <v>0.0</v>
      </c>
      <c r="L51" s="61"/>
      <c r="M51" s="60">
        <v>0.0</v>
      </c>
      <c r="N51" s="60">
        <v>0.0</v>
      </c>
      <c r="O51" s="60">
        <v>0.0</v>
      </c>
      <c r="P51" s="60">
        <v>0.0</v>
      </c>
      <c r="Q51" s="60">
        <v>17.0</v>
      </c>
      <c r="R51" s="60" t="s">
        <v>16593</v>
      </c>
      <c r="S51" s="60" t="str">
        <f t="array" ref="S51">IFERROR(XLOOKUP(A51, '2_Capability_Map'!$C$2:$C$200, '2_Capability_Map'!$M$2:$M$200, "Active"), "Active")</f>
        <v>Active</v>
      </c>
    </row>
    <row r="52" ht="31.5" customHeight="1">
      <c r="A52" s="59" t="s">
        <v>508</v>
      </c>
      <c r="B52" s="14" t="s">
        <v>509</v>
      </c>
      <c r="C52" s="61"/>
      <c r="D52" s="59">
        <v>3.0</v>
      </c>
      <c r="E52" s="59">
        <v>11.0</v>
      </c>
      <c r="F52" s="59">
        <v>1.0</v>
      </c>
      <c r="G52" s="59">
        <v>3.0</v>
      </c>
      <c r="H52" s="59">
        <v>0.0</v>
      </c>
      <c r="I52" s="59">
        <v>0.0</v>
      </c>
      <c r="J52" s="59">
        <v>0.0</v>
      </c>
      <c r="K52" s="59">
        <v>0.0</v>
      </c>
      <c r="L52" s="61"/>
      <c r="M52" s="59">
        <v>0.0</v>
      </c>
      <c r="N52" s="59">
        <v>0.0</v>
      </c>
      <c r="O52" s="59">
        <v>0.0</v>
      </c>
      <c r="P52" s="59">
        <v>0.0</v>
      </c>
      <c r="Q52" s="59">
        <v>16.0</v>
      </c>
      <c r="R52" s="59" t="s">
        <v>16593</v>
      </c>
      <c r="S52" s="59" t="str">
        <f t="array" ref="S52">IFERROR(XLOOKUP(A52, '2_Capability_Map'!$C$2:$C$200, '2_Capability_Map'!$M$2:$M$200, "Active"), "Active")</f>
        <v>Active</v>
      </c>
    </row>
    <row r="53" ht="31.5" customHeight="1">
      <c r="A53" s="60" t="s">
        <v>514</v>
      </c>
      <c r="B53" s="15" t="s">
        <v>515</v>
      </c>
      <c r="C53" s="61"/>
      <c r="D53" s="60">
        <v>4.0</v>
      </c>
      <c r="E53" s="60">
        <v>7.0</v>
      </c>
      <c r="F53" s="60">
        <v>1.0</v>
      </c>
      <c r="G53" s="60">
        <v>2.0</v>
      </c>
      <c r="H53" s="60">
        <v>1.0</v>
      </c>
      <c r="I53" s="60">
        <v>0.0</v>
      </c>
      <c r="J53" s="60">
        <v>0.0</v>
      </c>
      <c r="K53" s="60">
        <v>0.0</v>
      </c>
      <c r="L53" s="61"/>
      <c r="M53" s="60">
        <v>0.0</v>
      </c>
      <c r="N53" s="60">
        <v>0.0</v>
      </c>
      <c r="O53" s="60">
        <v>1.0</v>
      </c>
      <c r="P53" s="60">
        <v>0.0</v>
      </c>
      <c r="Q53" s="60">
        <v>19.0</v>
      </c>
      <c r="R53" s="60" t="s">
        <v>16593</v>
      </c>
      <c r="S53" s="60" t="str">
        <f t="array" ref="S53">IFERROR(XLOOKUP(A53, '2_Capability_Map'!$C$2:$C$200, '2_Capability_Map'!$M$2:$M$200, "Active"), "Active")</f>
        <v>Active</v>
      </c>
    </row>
    <row r="54" ht="31.5" customHeight="1">
      <c r="A54" s="59" t="s">
        <v>522</v>
      </c>
      <c r="B54" s="14" t="s">
        <v>523</v>
      </c>
      <c r="C54" s="61"/>
      <c r="D54" s="59">
        <v>7.0</v>
      </c>
      <c r="E54" s="59">
        <v>7.0</v>
      </c>
      <c r="F54" s="59">
        <v>1.0</v>
      </c>
      <c r="G54" s="59">
        <v>2.0</v>
      </c>
      <c r="H54" s="59">
        <v>1.0</v>
      </c>
      <c r="I54" s="59">
        <v>0.0</v>
      </c>
      <c r="J54" s="59">
        <v>0.0</v>
      </c>
      <c r="K54" s="59">
        <v>0.0</v>
      </c>
      <c r="L54" s="61"/>
      <c r="M54" s="59">
        <v>0.0</v>
      </c>
      <c r="N54" s="59">
        <v>0.0</v>
      </c>
      <c r="O54" s="59">
        <v>1.0</v>
      </c>
      <c r="P54" s="59">
        <v>0.0</v>
      </c>
      <c r="Q54" s="59">
        <v>22.0</v>
      </c>
      <c r="R54" s="59" t="s">
        <v>16592</v>
      </c>
      <c r="S54" s="59" t="str">
        <f t="array" ref="S54">IFERROR(XLOOKUP(A54, '2_Capability_Map'!$C$2:$C$200, '2_Capability_Map'!$M$2:$M$200, "Active"), "Active")</f>
        <v>Active</v>
      </c>
    </row>
    <row r="55" ht="31.5" customHeight="1">
      <c r="A55" s="60" t="s">
        <v>527</v>
      </c>
      <c r="B55" s="15" t="s">
        <v>528</v>
      </c>
      <c r="C55" s="61"/>
      <c r="D55" s="60">
        <v>4.0</v>
      </c>
      <c r="E55" s="60">
        <v>7.0</v>
      </c>
      <c r="F55" s="60">
        <v>1.0</v>
      </c>
      <c r="G55" s="60">
        <v>2.0</v>
      </c>
      <c r="H55" s="60">
        <v>1.0</v>
      </c>
      <c r="I55" s="60">
        <v>0.0</v>
      </c>
      <c r="J55" s="60">
        <v>0.0</v>
      </c>
      <c r="K55" s="60">
        <v>0.0</v>
      </c>
      <c r="L55" s="61"/>
      <c r="M55" s="60">
        <v>0.0</v>
      </c>
      <c r="N55" s="60">
        <v>0.0</v>
      </c>
      <c r="O55" s="60">
        <v>1.0</v>
      </c>
      <c r="P55" s="60">
        <v>0.0</v>
      </c>
      <c r="Q55" s="60">
        <v>19.0</v>
      </c>
      <c r="R55" s="60" t="s">
        <v>16593</v>
      </c>
      <c r="S55" s="60" t="str">
        <f t="array" ref="S55">IFERROR(XLOOKUP(A55, '2_Capability_Map'!$C$2:$C$200, '2_Capability_Map'!$M$2:$M$200, "Active"), "Active")</f>
        <v>Active</v>
      </c>
    </row>
    <row r="56" ht="31.5" customHeight="1">
      <c r="A56" s="59" t="s">
        <v>532</v>
      </c>
      <c r="B56" s="14" t="s">
        <v>533</v>
      </c>
      <c r="C56" s="61"/>
      <c r="D56" s="59">
        <v>4.0</v>
      </c>
      <c r="E56" s="59">
        <v>7.0</v>
      </c>
      <c r="F56" s="59">
        <v>1.0</v>
      </c>
      <c r="G56" s="59">
        <v>2.0</v>
      </c>
      <c r="H56" s="59">
        <v>1.0</v>
      </c>
      <c r="I56" s="59">
        <v>0.0</v>
      </c>
      <c r="J56" s="59">
        <v>0.0</v>
      </c>
      <c r="K56" s="59">
        <v>0.0</v>
      </c>
      <c r="L56" s="61"/>
      <c r="M56" s="59">
        <v>0.0</v>
      </c>
      <c r="N56" s="59">
        <v>0.0</v>
      </c>
      <c r="O56" s="59">
        <v>1.0</v>
      </c>
      <c r="P56" s="59">
        <v>0.0</v>
      </c>
      <c r="Q56" s="59">
        <v>19.0</v>
      </c>
      <c r="R56" s="59" t="s">
        <v>16593</v>
      </c>
      <c r="S56" s="59" t="str">
        <f t="array" ref="S56">IFERROR(XLOOKUP(A56, '2_Capability_Map'!$C$2:$C$200, '2_Capability_Map'!$M$2:$M$200, "Active"), "Active")</f>
        <v>Active</v>
      </c>
    </row>
    <row r="57" ht="31.5" customHeight="1">
      <c r="A57" s="60" t="s">
        <v>539</v>
      </c>
      <c r="B57" s="15" t="s">
        <v>540</v>
      </c>
      <c r="C57" s="61"/>
      <c r="D57" s="60">
        <v>5.0</v>
      </c>
      <c r="E57" s="60">
        <v>4.0</v>
      </c>
      <c r="F57" s="60">
        <v>1.0</v>
      </c>
      <c r="G57" s="60">
        <v>3.0</v>
      </c>
      <c r="H57" s="60">
        <v>0.0</v>
      </c>
      <c r="I57" s="60">
        <v>0.0</v>
      </c>
      <c r="J57" s="60">
        <v>1.0</v>
      </c>
      <c r="K57" s="60">
        <v>1.0</v>
      </c>
      <c r="L57" s="61"/>
      <c r="M57" s="60">
        <v>474.0</v>
      </c>
      <c r="N57" s="60">
        <v>0.0</v>
      </c>
      <c r="O57" s="60">
        <v>0.0</v>
      </c>
      <c r="P57" s="60">
        <v>0.0</v>
      </c>
      <c r="Q57" s="60">
        <v>502.0</v>
      </c>
      <c r="R57" s="60" t="s">
        <v>1493</v>
      </c>
      <c r="S57" s="60" t="str">
        <f t="array" ref="S57">IFERROR(XLOOKUP(A57, '2_Capability_Map'!$C$2:$C$200, '2_Capability_Map'!$M$2:$M$200, "Active"), "Active")</f>
        <v>Active</v>
      </c>
    </row>
    <row r="58" ht="31.5" customHeight="1">
      <c r="A58" s="59" t="s">
        <v>1337</v>
      </c>
      <c r="B58" s="14" t="s">
        <v>1338</v>
      </c>
      <c r="C58" s="61"/>
      <c r="D58" s="59">
        <v>5.0</v>
      </c>
      <c r="E58" s="59">
        <v>3.0</v>
      </c>
      <c r="F58" s="59">
        <v>1.0</v>
      </c>
      <c r="G58" s="59">
        <v>2.0</v>
      </c>
      <c r="H58" s="59">
        <v>0.0</v>
      </c>
      <c r="I58" s="59">
        <v>0.0</v>
      </c>
      <c r="J58" s="59">
        <v>0.0</v>
      </c>
      <c r="K58" s="59">
        <v>0.0</v>
      </c>
      <c r="L58" s="61"/>
      <c r="M58" s="59">
        <v>0.0</v>
      </c>
      <c r="N58" s="59">
        <v>0.0</v>
      </c>
      <c r="O58" s="59">
        <v>0.0</v>
      </c>
      <c r="P58" s="59">
        <v>0.0</v>
      </c>
      <c r="Q58" s="59">
        <v>18.0</v>
      </c>
      <c r="R58" s="59" t="s">
        <v>16593</v>
      </c>
      <c r="S58" s="59" t="str">
        <f t="array" ref="S58">IFERROR(XLOOKUP(A58, '2_Capability_Map'!$C$2:$C$200, '2_Capability_Map'!$M$2:$M$200, "Active"), "Active")</f>
        <v>Active</v>
      </c>
    </row>
    <row r="59" ht="31.5" customHeight="1">
      <c r="A59" s="60" t="s">
        <v>1349</v>
      </c>
      <c r="B59" s="15" t="s">
        <v>1350</v>
      </c>
      <c r="C59" s="61"/>
      <c r="D59" s="60">
        <v>5.0</v>
      </c>
      <c r="E59" s="60">
        <v>3.0</v>
      </c>
      <c r="F59" s="60">
        <v>1.0</v>
      </c>
      <c r="G59" s="60">
        <v>2.0</v>
      </c>
      <c r="H59" s="60">
        <v>0.0</v>
      </c>
      <c r="I59" s="60">
        <v>0.0</v>
      </c>
      <c r="J59" s="60">
        <v>0.0</v>
      </c>
      <c r="K59" s="60">
        <v>0.0</v>
      </c>
      <c r="L59" s="61"/>
      <c r="M59" s="60">
        <v>0.0</v>
      </c>
      <c r="N59" s="60">
        <v>0.0</v>
      </c>
      <c r="O59" s="60">
        <v>0.0</v>
      </c>
      <c r="P59" s="60">
        <v>0.0</v>
      </c>
      <c r="Q59" s="60">
        <v>18.0</v>
      </c>
      <c r="R59" s="60" t="s">
        <v>16593</v>
      </c>
      <c r="S59" s="60" t="str">
        <f t="array" ref="S59">IFERROR(XLOOKUP(A59, '2_Capability_Map'!$C$2:$C$200, '2_Capability_Map'!$M$2:$M$200, "Active"), "Active")</f>
        <v>Active</v>
      </c>
    </row>
    <row r="60" ht="31.5" customHeight="1">
      <c r="A60" s="59" t="s">
        <v>547</v>
      </c>
      <c r="B60" s="14" t="s">
        <v>548</v>
      </c>
      <c r="C60" s="61"/>
      <c r="D60" s="59">
        <v>2.0</v>
      </c>
      <c r="E60" s="59">
        <v>4.0</v>
      </c>
      <c r="F60" s="59">
        <v>1.0</v>
      </c>
      <c r="G60" s="59">
        <v>3.0</v>
      </c>
      <c r="H60" s="59">
        <v>0.0</v>
      </c>
      <c r="I60" s="59">
        <v>0.0</v>
      </c>
      <c r="J60" s="59">
        <v>0.0</v>
      </c>
      <c r="K60" s="59">
        <v>0.0</v>
      </c>
      <c r="L60" s="61"/>
      <c r="M60" s="59">
        <v>0.0</v>
      </c>
      <c r="N60" s="59">
        <v>0.0</v>
      </c>
      <c r="O60" s="59">
        <v>0.0</v>
      </c>
      <c r="P60" s="59">
        <v>0.0</v>
      </c>
      <c r="Q60" s="59">
        <v>23.0</v>
      </c>
      <c r="R60" s="59" t="s">
        <v>16592</v>
      </c>
      <c r="S60" s="59" t="str">
        <f t="array" ref="S60">IFERROR(XLOOKUP(A60, '2_Capability_Map'!$C$2:$C$200, '2_Capability_Map'!$M$2:$M$200, "Active"), "Active")</f>
        <v>Active</v>
      </c>
    </row>
    <row r="61" ht="31.5" customHeight="1">
      <c r="A61" s="60" t="s">
        <v>552</v>
      </c>
      <c r="B61" s="15" t="s">
        <v>553</v>
      </c>
      <c r="C61" s="61"/>
      <c r="D61" s="60">
        <v>5.0</v>
      </c>
      <c r="E61" s="60">
        <v>4.0</v>
      </c>
      <c r="F61" s="60">
        <v>1.0</v>
      </c>
      <c r="G61" s="60">
        <v>3.0</v>
      </c>
      <c r="H61" s="60">
        <v>0.0</v>
      </c>
      <c r="I61" s="60">
        <v>0.0</v>
      </c>
      <c r="J61" s="60">
        <v>0.0</v>
      </c>
      <c r="K61" s="60">
        <v>0.0</v>
      </c>
      <c r="L61" s="61"/>
      <c r="M61" s="60">
        <v>0.0</v>
      </c>
      <c r="N61" s="60">
        <v>0.0</v>
      </c>
      <c r="O61" s="60">
        <v>0.0</v>
      </c>
      <c r="P61" s="60">
        <v>0.0</v>
      </c>
      <c r="Q61" s="60">
        <v>26.0</v>
      </c>
      <c r="R61" s="60" t="s">
        <v>16592</v>
      </c>
      <c r="S61" s="60" t="str">
        <f t="array" ref="S61">IFERROR(XLOOKUP(A61, '2_Capability_Map'!$C$2:$C$200, '2_Capability_Map'!$M$2:$M$200, "Active"), "Active")</f>
        <v>Active</v>
      </c>
    </row>
    <row r="62" ht="31.5" customHeight="1">
      <c r="A62" s="59" t="s">
        <v>557</v>
      </c>
      <c r="B62" s="14" t="s">
        <v>558</v>
      </c>
      <c r="C62" s="61"/>
      <c r="D62" s="59">
        <v>5.0</v>
      </c>
      <c r="E62" s="59">
        <v>4.0</v>
      </c>
      <c r="F62" s="59">
        <v>1.0</v>
      </c>
      <c r="G62" s="59">
        <v>3.0</v>
      </c>
      <c r="H62" s="59">
        <v>0.0</v>
      </c>
      <c r="I62" s="59">
        <v>0.0</v>
      </c>
      <c r="J62" s="59">
        <v>1.0</v>
      </c>
      <c r="K62" s="59">
        <v>1.0</v>
      </c>
      <c r="L62" s="61"/>
      <c r="M62" s="59">
        <v>474.0</v>
      </c>
      <c r="N62" s="59">
        <v>0.0</v>
      </c>
      <c r="O62" s="59">
        <v>0.0</v>
      </c>
      <c r="P62" s="59">
        <v>0.0</v>
      </c>
      <c r="Q62" s="59">
        <v>502.0</v>
      </c>
      <c r="R62" s="59" t="s">
        <v>1493</v>
      </c>
      <c r="S62" s="59" t="str">
        <f t="array" ref="S62">IFERROR(XLOOKUP(A62, '2_Capability_Map'!$C$2:$C$200, '2_Capability_Map'!$M$2:$M$200, "Active"), "Active")</f>
        <v>Active</v>
      </c>
    </row>
    <row r="63" ht="31.5" customHeight="1">
      <c r="A63" s="60" t="s">
        <v>562</v>
      </c>
      <c r="B63" s="15" t="s">
        <v>563</v>
      </c>
      <c r="C63" s="61"/>
      <c r="D63" s="60">
        <v>5.0</v>
      </c>
      <c r="E63" s="60">
        <v>4.0</v>
      </c>
      <c r="F63" s="60">
        <v>1.0</v>
      </c>
      <c r="G63" s="60">
        <v>3.0</v>
      </c>
      <c r="H63" s="60">
        <v>0.0</v>
      </c>
      <c r="I63" s="60">
        <v>0.0</v>
      </c>
      <c r="J63" s="60">
        <v>1.0</v>
      </c>
      <c r="K63" s="60">
        <v>1.0</v>
      </c>
      <c r="L63" s="61"/>
      <c r="M63" s="60">
        <v>474.0</v>
      </c>
      <c r="N63" s="60">
        <v>0.0</v>
      </c>
      <c r="O63" s="60">
        <v>0.0</v>
      </c>
      <c r="P63" s="60">
        <v>0.0</v>
      </c>
      <c r="Q63" s="60">
        <v>502.0</v>
      </c>
      <c r="R63" s="60" t="s">
        <v>1493</v>
      </c>
      <c r="S63" s="60" t="str">
        <f t="array" ref="S63">IFERROR(XLOOKUP(A63, '2_Capability_Map'!$C$2:$C$200, '2_Capability_Map'!$M$2:$M$200, "Active"), "Active")</f>
        <v>Active</v>
      </c>
    </row>
    <row r="64" ht="31.5" customHeight="1">
      <c r="A64" s="59" t="s">
        <v>567</v>
      </c>
      <c r="B64" s="14" t="s">
        <v>568</v>
      </c>
      <c r="C64" s="61"/>
      <c r="D64" s="59">
        <v>1.0</v>
      </c>
      <c r="E64" s="59">
        <v>4.0</v>
      </c>
      <c r="F64" s="59">
        <v>1.0</v>
      </c>
      <c r="G64" s="59">
        <v>3.0</v>
      </c>
      <c r="H64" s="59">
        <v>0.0</v>
      </c>
      <c r="I64" s="59">
        <v>0.0</v>
      </c>
      <c r="J64" s="59">
        <v>0.0</v>
      </c>
      <c r="K64" s="59">
        <v>0.0</v>
      </c>
      <c r="L64" s="61"/>
      <c r="M64" s="59">
        <v>0.0</v>
      </c>
      <c r="N64" s="59">
        <v>0.0</v>
      </c>
      <c r="O64" s="59">
        <v>0.0</v>
      </c>
      <c r="P64" s="59">
        <v>0.0</v>
      </c>
      <c r="Q64" s="59">
        <v>22.0</v>
      </c>
      <c r="R64" s="59" t="s">
        <v>16592</v>
      </c>
      <c r="S64" s="59" t="str">
        <f t="array" ref="S64">IFERROR(XLOOKUP(A64, '2_Capability_Map'!$C$2:$C$200, '2_Capability_Map'!$M$2:$M$200, "Active"), "Active")</f>
        <v>Active</v>
      </c>
    </row>
    <row r="65" ht="31.5" customHeight="1">
      <c r="A65" s="60" t="s">
        <v>572</v>
      </c>
      <c r="B65" s="15" t="s">
        <v>573</v>
      </c>
      <c r="C65" s="61"/>
      <c r="D65" s="60">
        <v>11.0</v>
      </c>
      <c r="E65" s="60">
        <v>4.0</v>
      </c>
      <c r="F65" s="60">
        <v>1.0</v>
      </c>
      <c r="G65" s="60">
        <v>3.0</v>
      </c>
      <c r="H65" s="60">
        <v>1.0</v>
      </c>
      <c r="I65" s="60">
        <v>0.0</v>
      </c>
      <c r="J65" s="60">
        <v>0.0</v>
      </c>
      <c r="K65" s="60">
        <v>0.0</v>
      </c>
      <c r="L65" s="61"/>
      <c r="M65" s="60">
        <v>0.0</v>
      </c>
      <c r="N65" s="60">
        <v>0.0</v>
      </c>
      <c r="O65" s="60">
        <v>1.0</v>
      </c>
      <c r="P65" s="60">
        <v>0.0</v>
      </c>
      <c r="Q65" s="60">
        <v>34.0</v>
      </c>
      <c r="R65" s="60" t="s">
        <v>16592</v>
      </c>
      <c r="S65" s="60" t="str">
        <f t="array" ref="S65">IFERROR(XLOOKUP(A65, '2_Capability_Map'!$C$2:$C$200, '2_Capability_Map'!$M$2:$M$200, "Active"), "Active")</f>
        <v>Active</v>
      </c>
    </row>
    <row r="66" ht="31.5" customHeight="1">
      <c r="A66" s="59" t="s">
        <v>577</v>
      </c>
      <c r="B66" s="14" t="s">
        <v>578</v>
      </c>
      <c r="C66" s="61"/>
      <c r="D66" s="59">
        <v>15.0</v>
      </c>
      <c r="E66" s="59">
        <v>4.0</v>
      </c>
      <c r="F66" s="59">
        <v>1.0</v>
      </c>
      <c r="G66" s="59">
        <v>3.0</v>
      </c>
      <c r="H66" s="59">
        <v>1.0</v>
      </c>
      <c r="I66" s="59">
        <v>0.0</v>
      </c>
      <c r="J66" s="59">
        <v>0.0</v>
      </c>
      <c r="K66" s="59">
        <v>0.0</v>
      </c>
      <c r="L66" s="61"/>
      <c r="M66" s="59">
        <v>0.0</v>
      </c>
      <c r="N66" s="59">
        <v>0.0</v>
      </c>
      <c r="O66" s="59">
        <v>1.0</v>
      </c>
      <c r="P66" s="59">
        <v>0.0</v>
      </c>
      <c r="Q66" s="59">
        <v>38.0</v>
      </c>
      <c r="R66" s="59" t="s">
        <v>16592</v>
      </c>
      <c r="S66" s="59" t="str">
        <f t="array" ref="S66">IFERROR(XLOOKUP(A66, '2_Capability_Map'!$C$2:$C$200, '2_Capability_Map'!$M$2:$M$200, "Active"), "Active")</f>
        <v>Active</v>
      </c>
    </row>
    <row r="67" ht="31.5" customHeight="1">
      <c r="A67" s="60" t="s">
        <v>1332</v>
      </c>
      <c r="B67" s="15" t="s">
        <v>1333</v>
      </c>
      <c r="C67" s="61"/>
      <c r="D67" s="60">
        <v>5.0</v>
      </c>
      <c r="E67" s="60">
        <v>3.0</v>
      </c>
      <c r="F67" s="60">
        <v>1.0</v>
      </c>
      <c r="G67" s="60">
        <v>2.0</v>
      </c>
      <c r="H67" s="60">
        <v>0.0</v>
      </c>
      <c r="I67" s="60">
        <v>0.0</v>
      </c>
      <c r="J67" s="60">
        <v>0.0</v>
      </c>
      <c r="K67" s="60">
        <v>0.0</v>
      </c>
      <c r="L67" s="61"/>
      <c r="M67" s="60">
        <v>0.0</v>
      </c>
      <c r="N67" s="60">
        <v>0.0</v>
      </c>
      <c r="O67" s="60">
        <v>0.0</v>
      </c>
      <c r="P67" s="60">
        <v>0.0</v>
      </c>
      <c r="Q67" s="60">
        <v>18.0</v>
      </c>
      <c r="R67" s="60" t="s">
        <v>16593</v>
      </c>
      <c r="S67" s="60" t="str">
        <f t="array" ref="S67">IFERROR(XLOOKUP(A67, '2_Capability_Map'!$C$2:$C$200, '2_Capability_Map'!$M$2:$M$200, "Active"), "Active")</f>
        <v>Active</v>
      </c>
    </row>
    <row r="68" ht="31.5" customHeight="1">
      <c r="A68" s="59" t="s">
        <v>583</v>
      </c>
      <c r="B68" s="14" t="s">
        <v>584</v>
      </c>
      <c r="C68" s="61"/>
      <c r="D68" s="59">
        <v>1.0</v>
      </c>
      <c r="E68" s="59">
        <v>13.0</v>
      </c>
      <c r="F68" s="59">
        <v>1.0</v>
      </c>
      <c r="G68" s="59">
        <v>4.0</v>
      </c>
      <c r="H68" s="59">
        <v>0.0</v>
      </c>
      <c r="I68" s="59">
        <v>0.0</v>
      </c>
      <c r="J68" s="59">
        <v>1.0</v>
      </c>
      <c r="K68" s="59">
        <v>1.0</v>
      </c>
      <c r="L68" s="61"/>
      <c r="M68" s="59">
        <v>41.0</v>
      </c>
      <c r="N68" s="59">
        <v>0.0</v>
      </c>
      <c r="O68" s="59">
        <v>0.0</v>
      </c>
      <c r="P68" s="59">
        <v>0.0</v>
      </c>
      <c r="Q68" s="59">
        <v>65.0</v>
      </c>
      <c r="R68" s="59" t="s">
        <v>1493</v>
      </c>
      <c r="S68" s="59" t="str">
        <f t="array" ref="S68">IFERROR(XLOOKUP(A68, '2_Capability_Map'!$C$2:$C$200, '2_Capability_Map'!$M$2:$M$200, "Active"), "Active")</f>
        <v>Active</v>
      </c>
    </row>
    <row r="69" ht="31.5" customHeight="1">
      <c r="A69" s="60" t="s">
        <v>591</v>
      </c>
      <c r="B69" s="15" t="s">
        <v>592</v>
      </c>
      <c r="C69" s="61"/>
      <c r="D69" s="60">
        <v>5.0</v>
      </c>
      <c r="E69" s="60">
        <v>13.0</v>
      </c>
      <c r="F69" s="60">
        <v>1.0</v>
      </c>
      <c r="G69" s="60">
        <v>4.0</v>
      </c>
      <c r="H69" s="60">
        <v>0.0</v>
      </c>
      <c r="I69" s="60">
        <v>0.0</v>
      </c>
      <c r="J69" s="60">
        <v>0.0</v>
      </c>
      <c r="K69" s="60">
        <v>0.0</v>
      </c>
      <c r="L69" s="61"/>
      <c r="M69" s="60">
        <v>0.0</v>
      </c>
      <c r="N69" s="60">
        <v>0.0</v>
      </c>
      <c r="O69" s="60">
        <v>0.0</v>
      </c>
      <c r="P69" s="60">
        <v>0.0</v>
      </c>
      <c r="Q69" s="60">
        <v>26.0</v>
      </c>
      <c r="R69" s="60" t="s">
        <v>16592</v>
      </c>
      <c r="S69" s="60" t="str">
        <f t="array" ref="S69">IFERROR(XLOOKUP(A69, '2_Capability_Map'!$C$2:$C$200, '2_Capability_Map'!$M$2:$M$200, "Active"), "Active")</f>
        <v>Active</v>
      </c>
    </row>
    <row r="70" ht="31.5" customHeight="1">
      <c r="A70" s="59" t="s">
        <v>596</v>
      </c>
      <c r="B70" s="14" t="s">
        <v>597</v>
      </c>
      <c r="C70" s="61"/>
      <c r="D70" s="59">
        <v>5.0</v>
      </c>
      <c r="E70" s="59">
        <v>13.0</v>
      </c>
      <c r="F70" s="59">
        <v>1.0</v>
      </c>
      <c r="G70" s="59">
        <v>4.0</v>
      </c>
      <c r="H70" s="59">
        <v>0.0</v>
      </c>
      <c r="I70" s="59">
        <v>0.0</v>
      </c>
      <c r="J70" s="59">
        <v>0.0</v>
      </c>
      <c r="K70" s="59">
        <v>0.0</v>
      </c>
      <c r="L70" s="61"/>
      <c r="M70" s="59">
        <v>0.0</v>
      </c>
      <c r="N70" s="59">
        <v>0.0</v>
      </c>
      <c r="O70" s="59">
        <v>0.0</v>
      </c>
      <c r="P70" s="59">
        <v>0.0</v>
      </c>
      <c r="Q70" s="59">
        <v>26.0</v>
      </c>
      <c r="R70" s="59" t="s">
        <v>16592</v>
      </c>
      <c r="S70" s="59" t="str">
        <f t="array" ref="S70">IFERROR(XLOOKUP(A70, '2_Capability_Map'!$C$2:$C$200, '2_Capability_Map'!$M$2:$M$200, "Active"), "Active")</f>
        <v>Active</v>
      </c>
    </row>
    <row r="71" ht="31.5" customHeight="1">
      <c r="A71" s="60" t="s">
        <v>601</v>
      </c>
      <c r="B71" s="15" t="s">
        <v>602</v>
      </c>
      <c r="C71" s="61"/>
      <c r="D71" s="60">
        <v>14.0</v>
      </c>
      <c r="E71" s="60">
        <v>13.0</v>
      </c>
      <c r="F71" s="60">
        <v>1.0</v>
      </c>
      <c r="G71" s="60">
        <v>4.0</v>
      </c>
      <c r="H71" s="60">
        <v>0.0</v>
      </c>
      <c r="I71" s="60">
        <v>0.0</v>
      </c>
      <c r="J71" s="60">
        <v>1.0</v>
      </c>
      <c r="K71" s="60">
        <v>1.0</v>
      </c>
      <c r="L71" s="61"/>
      <c r="M71" s="60">
        <v>41.0</v>
      </c>
      <c r="N71" s="60">
        <v>0.0</v>
      </c>
      <c r="O71" s="60">
        <v>0.0</v>
      </c>
      <c r="P71" s="60">
        <v>0.0</v>
      </c>
      <c r="Q71" s="60">
        <v>78.0</v>
      </c>
      <c r="R71" s="60" t="s">
        <v>1493</v>
      </c>
      <c r="S71" s="60" t="str">
        <f t="array" ref="S71">IFERROR(XLOOKUP(A71, '2_Capability_Map'!$C$2:$C$200, '2_Capability_Map'!$M$2:$M$200, "Active"), "Active")</f>
        <v>Active</v>
      </c>
    </row>
    <row r="72" ht="31.5" customHeight="1">
      <c r="A72" s="59" t="s">
        <v>606</v>
      </c>
      <c r="B72" s="14" t="s">
        <v>607</v>
      </c>
      <c r="C72" s="61"/>
      <c r="D72" s="59">
        <v>5.0</v>
      </c>
      <c r="E72" s="59">
        <v>13.0</v>
      </c>
      <c r="F72" s="59">
        <v>1.0</v>
      </c>
      <c r="G72" s="59">
        <v>4.0</v>
      </c>
      <c r="H72" s="59">
        <v>0.0</v>
      </c>
      <c r="I72" s="59">
        <v>0.0</v>
      </c>
      <c r="J72" s="59">
        <v>0.0</v>
      </c>
      <c r="K72" s="59">
        <v>0.0</v>
      </c>
      <c r="L72" s="61"/>
      <c r="M72" s="59">
        <v>0.0</v>
      </c>
      <c r="N72" s="59">
        <v>0.0</v>
      </c>
      <c r="O72" s="59">
        <v>0.0</v>
      </c>
      <c r="P72" s="59">
        <v>0.0</v>
      </c>
      <c r="Q72" s="59">
        <v>26.0</v>
      </c>
      <c r="R72" s="59" t="s">
        <v>16592</v>
      </c>
      <c r="S72" s="59" t="str">
        <f t="array" ref="S72">IFERROR(XLOOKUP(A72, '2_Capability_Map'!$C$2:$C$200, '2_Capability_Map'!$M$2:$M$200, "Active"), "Active")</f>
        <v>Active</v>
      </c>
    </row>
    <row r="73" ht="31.5" customHeight="1">
      <c r="A73" s="60" t="s">
        <v>1342</v>
      </c>
      <c r="B73" s="15" t="s">
        <v>1343</v>
      </c>
      <c r="C73" s="61"/>
      <c r="D73" s="60">
        <v>5.0</v>
      </c>
      <c r="E73" s="60">
        <v>12.0</v>
      </c>
      <c r="F73" s="60">
        <v>1.0</v>
      </c>
      <c r="G73" s="60">
        <v>3.0</v>
      </c>
      <c r="H73" s="60">
        <v>0.0</v>
      </c>
      <c r="I73" s="60">
        <v>0.0</v>
      </c>
      <c r="J73" s="60">
        <v>0.0</v>
      </c>
      <c r="K73" s="60">
        <v>0.0</v>
      </c>
      <c r="L73" s="61"/>
      <c r="M73" s="60">
        <v>0.0</v>
      </c>
      <c r="N73" s="60">
        <v>0.0</v>
      </c>
      <c r="O73" s="60">
        <v>0.0</v>
      </c>
      <c r="P73" s="60">
        <v>0.0</v>
      </c>
      <c r="Q73" s="60">
        <v>18.0</v>
      </c>
      <c r="R73" s="60" t="s">
        <v>16593</v>
      </c>
      <c r="S73" s="60" t="str">
        <f t="array" ref="S73">IFERROR(XLOOKUP(A73, '2_Capability_Map'!$C$2:$C$200, '2_Capability_Map'!$M$2:$M$200, "Active"), "Active")</f>
        <v>Active</v>
      </c>
    </row>
    <row r="74" ht="31.5" customHeight="1">
      <c r="A74" s="59" t="s">
        <v>1354</v>
      </c>
      <c r="B74" s="14" t="s">
        <v>1355</v>
      </c>
      <c r="C74" s="61"/>
      <c r="D74" s="59">
        <v>5.0</v>
      </c>
      <c r="E74" s="59">
        <v>12.0</v>
      </c>
      <c r="F74" s="59">
        <v>1.0</v>
      </c>
      <c r="G74" s="59">
        <v>3.0</v>
      </c>
      <c r="H74" s="59">
        <v>0.0</v>
      </c>
      <c r="I74" s="59">
        <v>0.0</v>
      </c>
      <c r="J74" s="59">
        <v>0.0</v>
      </c>
      <c r="K74" s="59">
        <v>0.0</v>
      </c>
      <c r="L74" s="61"/>
      <c r="M74" s="59">
        <v>0.0</v>
      </c>
      <c r="N74" s="59">
        <v>0.0</v>
      </c>
      <c r="O74" s="59">
        <v>0.0</v>
      </c>
      <c r="P74" s="59">
        <v>0.0</v>
      </c>
      <c r="Q74" s="59">
        <v>18.0</v>
      </c>
      <c r="R74" s="59" t="s">
        <v>16593</v>
      </c>
      <c r="S74" s="59" t="str">
        <f t="array" ref="S74">IFERROR(XLOOKUP(A74, '2_Capability_Map'!$C$2:$C$200, '2_Capability_Map'!$M$2:$M$200, "Active"), "Active")</f>
        <v>Active</v>
      </c>
    </row>
    <row r="75" ht="31.5" customHeight="1">
      <c r="A75" s="60" t="s">
        <v>1359</v>
      </c>
      <c r="B75" s="15" t="s">
        <v>1360</v>
      </c>
      <c r="C75" s="61"/>
      <c r="D75" s="60">
        <v>5.0</v>
      </c>
      <c r="E75" s="60">
        <v>12.0</v>
      </c>
      <c r="F75" s="60">
        <v>1.0</v>
      </c>
      <c r="G75" s="60">
        <v>3.0</v>
      </c>
      <c r="H75" s="60">
        <v>0.0</v>
      </c>
      <c r="I75" s="60">
        <v>0.0</v>
      </c>
      <c r="J75" s="60">
        <v>0.0</v>
      </c>
      <c r="K75" s="60">
        <v>0.0</v>
      </c>
      <c r="L75" s="61"/>
      <c r="M75" s="60">
        <v>0.0</v>
      </c>
      <c r="N75" s="60">
        <v>0.0</v>
      </c>
      <c r="O75" s="60">
        <v>0.0</v>
      </c>
      <c r="P75" s="60">
        <v>0.0</v>
      </c>
      <c r="Q75" s="60">
        <v>18.0</v>
      </c>
      <c r="R75" s="60" t="s">
        <v>16593</v>
      </c>
      <c r="S75" s="60" t="str">
        <f t="array" ref="S75">IFERROR(XLOOKUP(A75, '2_Capability_Map'!$C$2:$C$200, '2_Capability_Map'!$M$2:$M$200, "Active"), "Active")</f>
        <v>Active</v>
      </c>
    </row>
    <row r="76" ht="31.5" customHeight="1">
      <c r="A76" s="59" t="s">
        <v>612</v>
      </c>
      <c r="B76" s="14" t="s">
        <v>613</v>
      </c>
      <c r="C76" s="61"/>
      <c r="D76" s="59">
        <v>5.0</v>
      </c>
      <c r="E76" s="59">
        <v>5.0</v>
      </c>
      <c r="F76" s="59">
        <v>1.0</v>
      </c>
      <c r="G76" s="59">
        <v>3.0</v>
      </c>
      <c r="H76" s="59">
        <v>0.0</v>
      </c>
      <c r="I76" s="59">
        <v>1.0</v>
      </c>
      <c r="J76" s="59">
        <v>1.0</v>
      </c>
      <c r="K76" s="59">
        <v>1.0</v>
      </c>
      <c r="L76" s="61"/>
      <c r="M76" s="59">
        <v>41.0</v>
      </c>
      <c r="N76" s="59">
        <v>0.0</v>
      </c>
      <c r="O76" s="59">
        <v>0.0</v>
      </c>
      <c r="P76" s="59">
        <v>0.0</v>
      </c>
      <c r="Q76" s="59">
        <v>76.0</v>
      </c>
      <c r="R76" s="59" t="s">
        <v>1493</v>
      </c>
      <c r="S76" s="59" t="str">
        <f t="array" ref="S76">IFERROR(XLOOKUP(A76, '2_Capability_Map'!$C$2:$C$200, '2_Capability_Map'!$M$2:$M$200, "Active"), "Active")</f>
        <v>Active</v>
      </c>
    </row>
    <row r="77" ht="31.5" customHeight="1">
      <c r="A77" s="60" t="s">
        <v>620</v>
      </c>
      <c r="B77" s="15" t="s">
        <v>621</v>
      </c>
      <c r="C77" s="61"/>
      <c r="D77" s="60">
        <v>19.0</v>
      </c>
      <c r="E77" s="60">
        <v>5.0</v>
      </c>
      <c r="F77" s="60">
        <v>1.0</v>
      </c>
      <c r="G77" s="60">
        <v>3.0</v>
      </c>
      <c r="H77" s="60">
        <v>0.0</v>
      </c>
      <c r="I77" s="60">
        <v>0.0</v>
      </c>
      <c r="J77" s="60">
        <v>0.0</v>
      </c>
      <c r="K77" s="60">
        <v>0.0</v>
      </c>
      <c r="L77" s="61"/>
      <c r="M77" s="60">
        <v>0.0</v>
      </c>
      <c r="N77" s="60">
        <v>0.0</v>
      </c>
      <c r="O77" s="60">
        <v>0.0</v>
      </c>
      <c r="P77" s="60">
        <v>0.0</v>
      </c>
      <c r="Q77" s="60">
        <v>45.0</v>
      </c>
      <c r="R77" s="60" t="s">
        <v>16592</v>
      </c>
      <c r="S77" s="60" t="str">
        <f t="array" ref="S77">IFERROR(XLOOKUP(A77, '2_Capability_Map'!$C$2:$C$200, '2_Capability_Map'!$M$2:$M$200, "Active"), "Active")</f>
        <v>Active</v>
      </c>
    </row>
    <row r="78" ht="31.5" customHeight="1">
      <c r="A78" s="59" t="s">
        <v>625</v>
      </c>
      <c r="B78" s="14" t="s">
        <v>626</v>
      </c>
      <c r="C78" s="61"/>
      <c r="D78" s="59">
        <v>5.0</v>
      </c>
      <c r="E78" s="59">
        <v>5.0</v>
      </c>
      <c r="F78" s="59">
        <v>1.0</v>
      </c>
      <c r="G78" s="59">
        <v>3.0</v>
      </c>
      <c r="H78" s="59">
        <v>0.0</v>
      </c>
      <c r="I78" s="59">
        <v>0.0</v>
      </c>
      <c r="J78" s="59">
        <v>0.0</v>
      </c>
      <c r="K78" s="59">
        <v>0.0</v>
      </c>
      <c r="L78" s="61"/>
      <c r="M78" s="59">
        <v>0.0</v>
      </c>
      <c r="N78" s="59">
        <v>0.0</v>
      </c>
      <c r="O78" s="59">
        <v>0.0</v>
      </c>
      <c r="P78" s="59">
        <v>0.0</v>
      </c>
      <c r="Q78" s="59">
        <v>26.0</v>
      </c>
      <c r="R78" s="59" t="s">
        <v>16592</v>
      </c>
      <c r="S78" s="59" t="str">
        <f t="array" ref="S78">IFERROR(XLOOKUP(A78, '2_Capability_Map'!$C$2:$C$200, '2_Capability_Map'!$M$2:$M$200, "Active"), "Active")</f>
        <v>Active</v>
      </c>
    </row>
    <row r="79" ht="31.5" customHeight="1">
      <c r="A79" s="60" t="s">
        <v>630</v>
      </c>
      <c r="B79" s="15" t="s">
        <v>631</v>
      </c>
      <c r="C79" s="61"/>
      <c r="D79" s="60">
        <v>5.0</v>
      </c>
      <c r="E79" s="60">
        <v>5.0</v>
      </c>
      <c r="F79" s="60">
        <v>1.0</v>
      </c>
      <c r="G79" s="60">
        <v>3.0</v>
      </c>
      <c r="H79" s="60">
        <v>0.0</v>
      </c>
      <c r="I79" s="60">
        <v>0.0</v>
      </c>
      <c r="J79" s="60">
        <v>0.0</v>
      </c>
      <c r="K79" s="60">
        <v>0.0</v>
      </c>
      <c r="L79" s="61"/>
      <c r="M79" s="60">
        <v>0.0</v>
      </c>
      <c r="N79" s="60">
        <v>0.0</v>
      </c>
      <c r="O79" s="60">
        <v>0.0</v>
      </c>
      <c r="P79" s="60">
        <v>0.0</v>
      </c>
      <c r="Q79" s="60">
        <v>26.0</v>
      </c>
      <c r="R79" s="60" t="s">
        <v>16592</v>
      </c>
      <c r="S79" s="60" t="str">
        <f t="array" ref="S79">IFERROR(XLOOKUP(A79, '2_Capability_Map'!$C$2:$C$200, '2_Capability_Map'!$M$2:$M$200, "Active"), "Active")</f>
        <v>Active</v>
      </c>
    </row>
    <row r="80" ht="31.5" customHeight="1">
      <c r="A80" s="59" t="s">
        <v>635</v>
      </c>
      <c r="B80" s="14" t="s">
        <v>636</v>
      </c>
      <c r="C80" s="61"/>
      <c r="D80" s="59">
        <v>5.0</v>
      </c>
      <c r="E80" s="59">
        <v>5.0</v>
      </c>
      <c r="F80" s="59">
        <v>1.0</v>
      </c>
      <c r="G80" s="59">
        <v>3.0</v>
      </c>
      <c r="H80" s="59">
        <v>0.0</v>
      </c>
      <c r="I80" s="59">
        <v>0.0</v>
      </c>
      <c r="J80" s="59">
        <v>0.0</v>
      </c>
      <c r="K80" s="59">
        <v>0.0</v>
      </c>
      <c r="L80" s="61"/>
      <c r="M80" s="59">
        <v>0.0</v>
      </c>
      <c r="N80" s="59">
        <v>0.0</v>
      </c>
      <c r="O80" s="59">
        <v>0.0</v>
      </c>
      <c r="P80" s="59">
        <v>0.0</v>
      </c>
      <c r="Q80" s="59">
        <v>26.0</v>
      </c>
      <c r="R80" s="59" t="s">
        <v>16592</v>
      </c>
      <c r="S80" s="59" t="str">
        <f t="array" ref="S80">IFERROR(XLOOKUP(A80, '2_Capability_Map'!$C$2:$C$200, '2_Capability_Map'!$M$2:$M$200, "Active"), "Active")</f>
        <v>Active</v>
      </c>
    </row>
    <row r="81" ht="31.5" customHeight="1">
      <c r="A81" s="60" t="s">
        <v>640</v>
      </c>
      <c r="B81" s="15" t="s">
        <v>641</v>
      </c>
      <c r="C81" s="61"/>
      <c r="D81" s="60">
        <v>5.0</v>
      </c>
      <c r="E81" s="60">
        <v>5.0</v>
      </c>
      <c r="F81" s="60">
        <v>1.0</v>
      </c>
      <c r="G81" s="60">
        <v>3.0</v>
      </c>
      <c r="H81" s="60">
        <v>0.0</v>
      </c>
      <c r="I81" s="60">
        <v>0.0</v>
      </c>
      <c r="J81" s="60">
        <v>0.0</v>
      </c>
      <c r="K81" s="60">
        <v>0.0</v>
      </c>
      <c r="L81" s="61"/>
      <c r="M81" s="60">
        <v>0.0</v>
      </c>
      <c r="N81" s="60">
        <v>0.0</v>
      </c>
      <c r="O81" s="60">
        <v>0.0</v>
      </c>
      <c r="P81" s="60">
        <v>0.0</v>
      </c>
      <c r="Q81" s="60">
        <v>26.0</v>
      </c>
      <c r="R81" s="60" t="s">
        <v>16592</v>
      </c>
      <c r="S81" s="60" t="str">
        <f t="array" ref="S81">IFERROR(XLOOKUP(A81, '2_Capability_Map'!$C$2:$C$200, '2_Capability_Map'!$M$2:$M$200, "Active"), "Active")</f>
        <v>Active</v>
      </c>
    </row>
    <row r="82" ht="31.5" customHeight="1">
      <c r="A82" s="59" t="s">
        <v>1425</v>
      </c>
      <c r="B82" s="14" t="s">
        <v>1426</v>
      </c>
      <c r="C82" s="61"/>
      <c r="D82" s="59">
        <v>5.0</v>
      </c>
      <c r="E82" s="59">
        <v>4.0</v>
      </c>
      <c r="F82" s="59">
        <v>1.0</v>
      </c>
      <c r="G82" s="59">
        <v>2.0</v>
      </c>
      <c r="H82" s="59">
        <v>0.0</v>
      </c>
      <c r="I82" s="59">
        <v>0.0</v>
      </c>
      <c r="J82" s="59">
        <v>0.0</v>
      </c>
      <c r="K82" s="59">
        <v>0.0</v>
      </c>
      <c r="L82" s="61"/>
      <c r="M82" s="59">
        <v>0.0</v>
      </c>
      <c r="N82" s="59">
        <v>0.0</v>
      </c>
      <c r="O82" s="59">
        <v>0.0</v>
      </c>
      <c r="P82" s="59">
        <v>0.0</v>
      </c>
      <c r="Q82" s="59">
        <v>18.0</v>
      </c>
      <c r="R82" s="59" t="s">
        <v>16593</v>
      </c>
      <c r="S82" s="59" t="str">
        <f t="array" ref="S82">IFERROR(XLOOKUP(A82, '2_Capability_Map'!$C$2:$C$200, '2_Capability_Map'!$M$2:$M$200, "Active"), "Active")</f>
        <v>Active</v>
      </c>
    </row>
    <row r="83" ht="31.5" customHeight="1">
      <c r="A83" s="60" t="s">
        <v>1431</v>
      </c>
      <c r="B83" s="15" t="s">
        <v>1432</v>
      </c>
      <c r="C83" s="61"/>
      <c r="D83" s="60">
        <v>5.0</v>
      </c>
      <c r="E83" s="60">
        <v>4.0</v>
      </c>
      <c r="F83" s="60">
        <v>1.0</v>
      </c>
      <c r="G83" s="60">
        <v>2.0</v>
      </c>
      <c r="H83" s="60">
        <v>0.0</v>
      </c>
      <c r="I83" s="60">
        <v>0.0</v>
      </c>
      <c r="J83" s="60">
        <v>0.0</v>
      </c>
      <c r="K83" s="60">
        <v>0.0</v>
      </c>
      <c r="L83" s="61"/>
      <c r="M83" s="60">
        <v>0.0</v>
      </c>
      <c r="N83" s="60">
        <v>0.0</v>
      </c>
      <c r="O83" s="60">
        <v>0.0</v>
      </c>
      <c r="P83" s="60">
        <v>0.0</v>
      </c>
      <c r="Q83" s="60">
        <v>18.0</v>
      </c>
      <c r="R83" s="60" t="s">
        <v>16593</v>
      </c>
      <c r="S83" s="60" t="str">
        <f t="array" ref="S83">IFERROR(XLOOKUP(A83, '2_Capability_Map'!$C$2:$C$200, '2_Capability_Map'!$M$2:$M$200, "Active"), "Active")</f>
        <v>Active</v>
      </c>
    </row>
    <row r="84" ht="31.5" customHeight="1">
      <c r="A84" s="59" t="s">
        <v>1436</v>
      </c>
      <c r="B84" s="14" t="s">
        <v>1437</v>
      </c>
      <c r="C84" s="61"/>
      <c r="D84" s="59">
        <v>5.0</v>
      </c>
      <c r="E84" s="59">
        <v>4.0</v>
      </c>
      <c r="F84" s="59">
        <v>1.0</v>
      </c>
      <c r="G84" s="59">
        <v>2.0</v>
      </c>
      <c r="H84" s="59">
        <v>0.0</v>
      </c>
      <c r="I84" s="59">
        <v>0.0</v>
      </c>
      <c r="J84" s="59">
        <v>0.0</v>
      </c>
      <c r="K84" s="59">
        <v>0.0</v>
      </c>
      <c r="L84" s="61"/>
      <c r="M84" s="59">
        <v>0.0</v>
      </c>
      <c r="N84" s="59">
        <v>0.0</v>
      </c>
      <c r="O84" s="59">
        <v>0.0</v>
      </c>
      <c r="P84" s="59">
        <v>0.0</v>
      </c>
      <c r="Q84" s="59">
        <v>18.0</v>
      </c>
      <c r="R84" s="59" t="s">
        <v>16593</v>
      </c>
      <c r="S84" s="59" t="str">
        <f t="array" ref="S84">IFERROR(XLOOKUP(A84, '2_Capability_Map'!$C$2:$C$200, '2_Capability_Map'!$M$2:$M$200, "Active"), "Active")</f>
        <v>Active</v>
      </c>
    </row>
    <row r="85" ht="31.5" customHeight="1">
      <c r="A85" s="60" t="s">
        <v>646</v>
      </c>
      <c r="B85" s="15" t="s">
        <v>647</v>
      </c>
      <c r="C85" s="61"/>
      <c r="D85" s="60">
        <v>4.0</v>
      </c>
      <c r="E85" s="60">
        <v>5.0</v>
      </c>
      <c r="F85" s="60">
        <v>1.0</v>
      </c>
      <c r="G85" s="60">
        <v>3.0</v>
      </c>
      <c r="H85" s="60">
        <v>1.0</v>
      </c>
      <c r="I85" s="60">
        <v>1.0</v>
      </c>
      <c r="J85" s="60">
        <v>1.0</v>
      </c>
      <c r="K85" s="60">
        <v>1.0</v>
      </c>
      <c r="L85" s="61"/>
      <c r="M85" s="60">
        <v>41.0</v>
      </c>
      <c r="N85" s="60">
        <v>0.0</v>
      </c>
      <c r="O85" s="60">
        <v>1.0</v>
      </c>
      <c r="P85" s="60">
        <v>1.0</v>
      </c>
      <c r="Q85" s="60">
        <v>72.0</v>
      </c>
      <c r="R85" s="60" t="s">
        <v>1493</v>
      </c>
      <c r="S85" s="60" t="str">
        <f t="array" ref="S85">IFERROR(XLOOKUP(A85, '2_Capability_Map'!$C$2:$C$200, '2_Capability_Map'!$M$2:$M$200, "Active"), "Active")</f>
        <v>Active</v>
      </c>
    </row>
    <row r="86" ht="31.5" customHeight="1">
      <c r="A86" s="59" t="s">
        <v>652</v>
      </c>
      <c r="B86" s="14" t="s">
        <v>653</v>
      </c>
      <c r="C86" s="61"/>
      <c r="D86" s="59">
        <v>4.0</v>
      </c>
      <c r="E86" s="59">
        <v>5.0</v>
      </c>
      <c r="F86" s="59">
        <v>1.0</v>
      </c>
      <c r="G86" s="59">
        <v>3.0</v>
      </c>
      <c r="H86" s="59">
        <v>1.0</v>
      </c>
      <c r="I86" s="59">
        <v>1.0</v>
      </c>
      <c r="J86" s="59">
        <v>0.0</v>
      </c>
      <c r="K86" s="59">
        <v>0.0</v>
      </c>
      <c r="L86" s="61"/>
      <c r="M86" s="59">
        <v>0.0</v>
      </c>
      <c r="N86" s="59">
        <v>0.0</v>
      </c>
      <c r="O86" s="59">
        <v>1.0</v>
      </c>
      <c r="P86" s="59">
        <v>1.0</v>
      </c>
      <c r="Q86" s="59">
        <v>29.0</v>
      </c>
      <c r="R86" s="59" t="s">
        <v>16592</v>
      </c>
      <c r="S86" s="59" t="str">
        <f t="array" ref="S86">IFERROR(XLOOKUP(A86, '2_Capability_Map'!$C$2:$C$200, '2_Capability_Map'!$M$2:$M$200, "Active"), "Active")</f>
        <v>Active</v>
      </c>
    </row>
    <row r="87" ht="31.5" customHeight="1">
      <c r="A87" s="60" t="s">
        <v>657</v>
      </c>
      <c r="B87" s="15" t="s">
        <v>658</v>
      </c>
      <c r="C87" s="61"/>
      <c r="D87" s="60">
        <v>4.0</v>
      </c>
      <c r="E87" s="60">
        <v>5.0</v>
      </c>
      <c r="F87" s="60">
        <v>1.0</v>
      </c>
      <c r="G87" s="60">
        <v>3.0</v>
      </c>
      <c r="H87" s="60">
        <v>1.0</v>
      </c>
      <c r="I87" s="60">
        <v>0.0</v>
      </c>
      <c r="J87" s="60">
        <v>0.0</v>
      </c>
      <c r="K87" s="60">
        <v>0.0</v>
      </c>
      <c r="L87" s="61"/>
      <c r="M87" s="60">
        <v>0.0</v>
      </c>
      <c r="N87" s="60">
        <v>0.0</v>
      </c>
      <c r="O87" s="60">
        <v>1.0</v>
      </c>
      <c r="P87" s="60">
        <v>0.0</v>
      </c>
      <c r="Q87" s="60">
        <v>27.0</v>
      </c>
      <c r="R87" s="60" t="s">
        <v>16592</v>
      </c>
      <c r="S87" s="60" t="str">
        <f t="array" ref="S87">IFERROR(XLOOKUP(A87, '2_Capability_Map'!$C$2:$C$200, '2_Capability_Map'!$M$2:$M$200, "Active"), "Active")</f>
        <v>Active</v>
      </c>
    </row>
    <row r="88" ht="31.5" customHeight="1">
      <c r="A88" s="59" t="s">
        <v>662</v>
      </c>
      <c r="B88" s="14" t="s">
        <v>663</v>
      </c>
      <c r="C88" s="61"/>
      <c r="D88" s="59">
        <v>4.0</v>
      </c>
      <c r="E88" s="59">
        <v>5.0</v>
      </c>
      <c r="F88" s="59">
        <v>1.0</v>
      </c>
      <c r="G88" s="59">
        <v>3.0</v>
      </c>
      <c r="H88" s="59">
        <v>2.0</v>
      </c>
      <c r="I88" s="59">
        <v>0.0</v>
      </c>
      <c r="J88" s="59">
        <v>0.0</v>
      </c>
      <c r="K88" s="59">
        <v>0.0</v>
      </c>
      <c r="L88" s="61"/>
      <c r="M88" s="59">
        <v>0.0</v>
      </c>
      <c r="N88" s="59">
        <v>0.0</v>
      </c>
      <c r="O88" s="59">
        <v>2.0</v>
      </c>
      <c r="P88" s="59">
        <v>0.0</v>
      </c>
      <c r="Q88" s="59">
        <v>29.0</v>
      </c>
      <c r="R88" s="59" t="s">
        <v>16592</v>
      </c>
      <c r="S88" s="59" t="str">
        <f t="array" ref="S88">IFERROR(XLOOKUP(A88, '2_Capability_Map'!$C$2:$C$200, '2_Capability_Map'!$M$2:$M$200, "Active"), "Active")</f>
        <v>Active</v>
      </c>
    </row>
    <row r="89" ht="31.5" customHeight="1">
      <c r="A89" s="60" t="s">
        <v>667</v>
      </c>
      <c r="B89" s="15" t="s">
        <v>668</v>
      </c>
      <c r="C89" s="61"/>
      <c r="D89" s="60">
        <v>4.0</v>
      </c>
      <c r="E89" s="60">
        <v>5.0</v>
      </c>
      <c r="F89" s="60">
        <v>1.0</v>
      </c>
      <c r="G89" s="60">
        <v>3.0</v>
      </c>
      <c r="H89" s="60">
        <v>3.0</v>
      </c>
      <c r="I89" s="60">
        <v>1.0</v>
      </c>
      <c r="J89" s="60">
        <v>0.0</v>
      </c>
      <c r="K89" s="60">
        <v>0.0</v>
      </c>
      <c r="L89" s="61"/>
      <c r="M89" s="60">
        <v>0.0</v>
      </c>
      <c r="N89" s="60">
        <v>0.0</v>
      </c>
      <c r="O89" s="60">
        <v>3.0</v>
      </c>
      <c r="P89" s="60">
        <v>0.0</v>
      </c>
      <c r="Q89" s="60">
        <v>33.0</v>
      </c>
      <c r="R89" s="60" t="s">
        <v>16592</v>
      </c>
      <c r="S89" s="60" t="str">
        <f t="array" ref="S89">IFERROR(XLOOKUP(A89, '2_Capability_Map'!$C$2:$C$200, '2_Capability_Map'!$M$2:$M$200, "Active"), "Active")</f>
        <v>Active</v>
      </c>
    </row>
    <row r="90" ht="31.5" customHeight="1">
      <c r="A90" s="59" t="s">
        <v>673</v>
      </c>
      <c r="B90" s="14" t="s">
        <v>674</v>
      </c>
      <c r="C90" s="61"/>
      <c r="D90" s="59">
        <v>25.0</v>
      </c>
      <c r="E90" s="59">
        <v>8.0</v>
      </c>
      <c r="F90" s="59">
        <v>1.0</v>
      </c>
      <c r="G90" s="59">
        <v>2.0</v>
      </c>
      <c r="H90" s="59">
        <v>1.0</v>
      </c>
      <c r="I90" s="59">
        <v>2.0</v>
      </c>
      <c r="J90" s="59">
        <v>1.0</v>
      </c>
      <c r="K90" s="59">
        <v>1.0</v>
      </c>
      <c r="L90" s="61"/>
      <c r="M90" s="59">
        <v>263.0</v>
      </c>
      <c r="N90" s="59">
        <v>0.0</v>
      </c>
      <c r="O90" s="59">
        <v>1.0</v>
      </c>
      <c r="P90" s="59">
        <v>2.0</v>
      </c>
      <c r="Q90" s="59">
        <v>309.0</v>
      </c>
      <c r="R90" s="59" t="s">
        <v>1493</v>
      </c>
      <c r="S90" s="59" t="str">
        <f t="array" ref="S90">IFERROR(XLOOKUP(A90, '2_Capability_Map'!$C$2:$C$200, '2_Capability_Map'!$M$2:$M$200, "Active"), "Active")</f>
        <v>Active</v>
      </c>
    </row>
    <row r="91" ht="31.5" customHeight="1">
      <c r="A91" s="60" t="s">
        <v>681</v>
      </c>
      <c r="B91" s="15" t="s">
        <v>682</v>
      </c>
      <c r="C91" s="61"/>
      <c r="D91" s="60">
        <v>5.0</v>
      </c>
      <c r="E91" s="60">
        <v>8.0</v>
      </c>
      <c r="F91" s="60">
        <v>1.0</v>
      </c>
      <c r="G91" s="60">
        <v>2.0</v>
      </c>
      <c r="H91" s="60">
        <v>1.0</v>
      </c>
      <c r="I91" s="60">
        <v>1.0</v>
      </c>
      <c r="J91" s="60">
        <v>1.0</v>
      </c>
      <c r="K91" s="60">
        <v>1.0</v>
      </c>
      <c r="L91" s="61"/>
      <c r="M91" s="60">
        <v>263.0</v>
      </c>
      <c r="N91" s="60">
        <v>0.0</v>
      </c>
      <c r="O91" s="60">
        <v>1.0</v>
      </c>
      <c r="P91" s="60">
        <v>1.0</v>
      </c>
      <c r="Q91" s="60">
        <v>287.0</v>
      </c>
      <c r="R91" s="60" t="s">
        <v>1493</v>
      </c>
      <c r="S91" s="60" t="str">
        <f t="array" ref="S91">IFERROR(XLOOKUP(A91, '2_Capability_Map'!$C$2:$C$200, '2_Capability_Map'!$M$2:$M$200, "Active"), "Active")</f>
        <v>Active</v>
      </c>
    </row>
    <row r="92" ht="31.5" customHeight="1">
      <c r="A92" s="59" t="s">
        <v>686</v>
      </c>
      <c r="B92" s="14" t="s">
        <v>687</v>
      </c>
      <c r="C92" s="61"/>
      <c r="D92" s="59">
        <v>25.0</v>
      </c>
      <c r="E92" s="59">
        <v>8.0</v>
      </c>
      <c r="F92" s="59">
        <v>1.0</v>
      </c>
      <c r="G92" s="59">
        <v>2.0</v>
      </c>
      <c r="H92" s="59">
        <v>2.0</v>
      </c>
      <c r="I92" s="59">
        <v>1.0</v>
      </c>
      <c r="J92" s="59">
        <v>1.0</v>
      </c>
      <c r="K92" s="59">
        <v>1.0</v>
      </c>
      <c r="L92" s="61"/>
      <c r="M92" s="59">
        <v>263.0</v>
      </c>
      <c r="N92" s="59">
        <v>0.0</v>
      </c>
      <c r="O92" s="59">
        <v>2.0</v>
      </c>
      <c r="P92" s="59">
        <v>0.0</v>
      </c>
      <c r="Q92" s="59">
        <v>309.0</v>
      </c>
      <c r="R92" s="59" t="s">
        <v>1493</v>
      </c>
      <c r="S92" s="59" t="str">
        <f t="array" ref="S92">IFERROR(XLOOKUP(A92, '2_Capability_Map'!$C$2:$C$200, '2_Capability_Map'!$M$2:$M$200, "Active"), "Active")</f>
        <v>Active</v>
      </c>
    </row>
    <row r="93" ht="31.5" customHeight="1">
      <c r="A93" s="60" t="s">
        <v>691</v>
      </c>
      <c r="B93" s="15" t="s">
        <v>692</v>
      </c>
      <c r="C93" s="61"/>
      <c r="D93" s="60">
        <v>2.0</v>
      </c>
      <c r="E93" s="60">
        <v>8.0</v>
      </c>
      <c r="F93" s="60">
        <v>1.0</v>
      </c>
      <c r="G93" s="60">
        <v>2.0</v>
      </c>
      <c r="H93" s="60">
        <v>1.0</v>
      </c>
      <c r="I93" s="60">
        <v>0.0</v>
      </c>
      <c r="J93" s="60">
        <v>1.0</v>
      </c>
      <c r="K93" s="60">
        <v>1.0</v>
      </c>
      <c r="L93" s="61"/>
      <c r="M93" s="60">
        <v>263.0</v>
      </c>
      <c r="N93" s="60">
        <v>0.0</v>
      </c>
      <c r="O93" s="60">
        <v>1.0</v>
      </c>
      <c r="P93" s="60">
        <v>0.0</v>
      </c>
      <c r="Q93" s="60">
        <v>282.0</v>
      </c>
      <c r="R93" s="60" t="s">
        <v>1493</v>
      </c>
      <c r="S93" s="60" t="str">
        <f t="array" ref="S93">IFERROR(XLOOKUP(A93, '2_Capability_Map'!$C$2:$C$200, '2_Capability_Map'!$M$2:$M$200, "Active"), "Active")</f>
        <v>Active</v>
      </c>
    </row>
    <row r="94" ht="31.5" customHeight="1">
      <c r="A94" s="59" t="s">
        <v>696</v>
      </c>
      <c r="B94" s="14" t="s">
        <v>697</v>
      </c>
      <c r="C94" s="61"/>
      <c r="D94" s="59">
        <v>1.0</v>
      </c>
      <c r="E94" s="59">
        <v>8.0</v>
      </c>
      <c r="F94" s="59">
        <v>1.0</v>
      </c>
      <c r="G94" s="59">
        <v>2.0</v>
      </c>
      <c r="H94" s="59">
        <v>1.0</v>
      </c>
      <c r="I94" s="59">
        <v>1.0</v>
      </c>
      <c r="J94" s="59">
        <v>1.0</v>
      </c>
      <c r="K94" s="59">
        <v>1.0</v>
      </c>
      <c r="L94" s="61"/>
      <c r="M94" s="59">
        <v>263.0</v>
      </c>
      <c r="N94" s="59">
        <v>0.0</v>
      </c>
      <c r="O94" s="59">
        <v>1.0</v>
      </c>
      <c r="P94" s="59">
        <v>1.0</v>
      </c>
      <c r="Q94" s="59">
        <v>283.0</v>
      </c>
      <c r="R94" s="59" t="s">
        <v>1493</v>
      </c>
      <c r="S94" s="59" t="str">
        <f t="array" ref="S94">IFERROR(XLOOKUP(A94, '2_Capability_Map'!$C$2:$C$200, '2_Capability_Map'!$M$2:$M$200, "Active"), "Active")</f>
        <v>Active</v>
      </c>
    </row>
    <row r="95" ht="31.5" customHeight="1">
      <c r="A95" s="60" t="s">
        <v>1441</v>
      </c>
      <c r="B95" s="15" t="s">
        <v>1442</v>
      </c>
      <c r="C95" s="61"/>
      <c r="D95" s="60">
        <v>5.0</v>
      </c>
      <c r="E95" s="60">
        <v>8.0</v>
      </c>
      <c r="F95" s="60">
        <v>1.0</v>
      </c>
      <c r="G95" s="60">
        <v>2.0</v>
      </c>
      <c r="H95" s="60">
        <v>0.0</v>
      </c>
      <c r="I95" s="60">
        <v>1.0</v>
      </c>
      <c r="J95" s="60">
        <v>0.0</v>
      </c>
      <c r="K95" s="60">
        <v>0.0</v>
      </c>
      <c r="L95" s="61"/>
      <c r="M95" s="60">
        <v>0.0</v>
      </c>
      <c r="N95" s="60">
        <v>0.0</v>
      </c>
      <c r="O95" s="60">
        <v>0.0</v>
      </c>
      <c r="P95" s="60">
        <v>1.0</v>
      </c>
      <c r="Q95" s="60">
        <v>20.0</v>
      </c>
      <c r="R95" s="60" t="s">
        <v>16592</v>
      </c>
      <c r="S95" s="60" t="str">
        <f t="array" ref="S95">IFERROR(XLOOKUP(A95, '2_Capability_Map'!$C$2:$C$200, '2_Capability_Map'!$M$2:$M$200, "Active"), "Active")</f>
        <v>Active</v>
      </c>
    </row>
    <row r="96" ht="31.5" customHeight="1">
      <c r="A96" s="59" t="s">
        <v>702</v>
      </c>
      <c r="B96" s="14" t="s">
        <v>703</v>
      </c>
      <c r="C96" s="61"/>
      <c r="D96" s="59">
        <v>25.0</v>
      </c>
      <c r="E96" s="59">
        <v>9.0</v>
      </c>
      <c r="F96" s="59">
        <v>1.0</v>
      </c>
      <c r="G96" s="59">
        <v>2.0</v>
      </c>
      <c r="H96" s="59">
        <v>0.0</v>
      </c>
      <c r="I96" s="59">
        <v>0.0</v>
      </c>
      <c r="J96" s="59">
        <v>0.0</v>
      </c>
      <c r="K96" s="59">
        <v>0.0</v>
      </c>
      <c r="L96" s="61"/>
      <c r="M96" s="59">
        <v>0.0</v>
      </c>
      <c r="N96" s="59">
        <v>0.0</v>
      </c>
      <c r="O96" s="59">
        <v>0.0</v>
      </c>
      <c r="P96" s="59">
        <v>0.0</v>
      </c>
      <c r="Q96" s="59">
        <v>38.0</v>
      </c>
      <c r="R96" s="59" t="s">
        <v>16592</v>
      </c>
      <c r="S96" s="59" t="str">
        <f t="array" ref="S96">IFERROR(XLOOKUP(A96, '2_Capability_Map'!$C$2:$C$200, '2_Capability_Map'!$M$2:$M$200, "Active"), "Active")</f>
        <v>Active</v>
      </c>
    </row>
    <row r="97" ht="31.5" customHeight="1">
      <c r="A97" s="60" t="s">
        <v>710</v>
      </c>
      <c r="B97" s="15" t="s">
        <v>711</v>
      </c>
      <c r="C97" s="61"/>
      <c r="D97" s="60">
        <v>4.0</v>
      </c>
      <c r="E97" s="60">
        <v>9.0</v>
      </c>
      <c r="F97" s="60">
        <v>1.0</v>
      </c>
      <c r="G97" s="60">
        <v>2.0</v>
      </c>
      <c r="H97" s="60">
        <v>0.0</v>
      </c>
      <c r="I97" s="60">
        <v>0.0</v>
      </c>
      <c r="J97" s="60">
        <v>0.0</v>
      </c>
      <c r="K97" s="60">
        <v>0.0</v>
      </c>
      <c r="L97" s="61"/>
      <c r="M97" s="60">
        <v>0.0</v>
      </c>
      <c r="N97" s="60">
        <v>0.0</v>
      </c>
      <c r="O97" s="60">
        <v>0.0</v>
      </c>
      <c r="P97" s="60">
        <v>0.0</v>
      </c>
      <c r="Q97" s="60">
        <v>17.0</v>
      </c>
      <c r="R97" s="60" t="s">
        <v>16593</v>
      </c>
      <c r="S97" s="60" t="str">
        <f t="array" ref="S97">IFERROR(XLOOKUP(A97, '2_Capability_Map'!$C$2:$C$200, '2_Capability_Map'!$M$2:$M$200, "Active"), "Active")</f>
        <v>Active</v>
      </c>
    </row>
    <row r="98" ht="31.5" customHeight="1">
      <c r="A98" s="59" t="s">
        <v>715</v>
      </c>
      <c r="B98" s="14" t="s">
        <v>716</v>
      </c>
      <c r="C98" s="61"/>
      <c r="D98" s="59">
        <v>4.0</v>
      </c>
      <c r="E98" s="59">
        <v>9.0</v>
      </c>
      <c r="F98" s="59">
        <v>1.0</v>
      </c>
      <c r="G98" s="59">
        <v>2.0</v>
      </c>
      <c r="H98" s="59">
        <v>0.0</v>
      </c>
      <c r="I98" s="59">
        <v>0.0</v>
      </c>
      <c r="J98" s="59">
        <v>0.0</v>
      </c>
      <c r="K98" s="59">
        <v>0.0</v>
      </c>
      <c r="L98" s="61"/>
      <c r="M98" s="59">
        <v>0.0</v>
      </c>
      <c r="N98" s="59">
        <v>0.0</v>
      </c>
      <c r="O98" s="59">
        <v>0.0</v>
      </c>
      <c r="P98" s="59">
        <v>0.0</v>
      </c>
      <c r="Q98" s="59">
        <v>17.0</v>
      </c>
      <c r="R98" s="59" t="s">
        <v>16593</v>
      </c>
      <c r="S98" s="59" t="str">
        <f t="array" ref="S98">IFERROR(XLOOKUP(A98, '2_Capability_Map'!$C$2:$C$200, '2_Capability_Map'!$M$2:$M$200, "Active"), "Active")</f>
        <v>Active</v>
      </c>
    </row>
    <row r="99" ht="31.5" customHeight="1">
      <c r="A99" s="60" t="s">
        <v>720</v>
      </c>
      <c r="B99" s="15" t="s">
        <v>721</v>
      </c>
      <c r="C99" s="61"/>
      <c r="D99" s="60">
        <v>1.0</v>
      </c>
      <c r="E99" s="60">
        <v>9.0</v>
      </c>
      <c r="F99" s="60">
        <v>1.0</v>
      </c>
      <c r="G99" s="60">
        <v>2.0</v>
      </c>
      <c r="H99" s="60">
        <v>0.0</v>
      </c>
      <c r="I99" s="60">
        <v>0.0</v>
      </c>
      <c r="J99" s="60">
        <v>0.0</v>
      </c>
      <c r="K99" s="60">
        <v>0.0</v>
      </c>
      <c r="L99" s="61"/>
      <c r="M99" s="60">
        <v>0.0</v>
      </c>
      <c r="N99" s="60">
        <v>0.0</v>
      </c>
      <c r="O99" s="60">
        <v>0.0</v>
      </c>
      <c r="P99" s="60">
        <v>0.0</v>
      </c>
      <c r="Q99" s="60">
        <v>14.0</v>
      </c>
      <c r="R99" s="60" t="s">
        <v>16593</v>
      </c>
      <c r="S99" s="60" t="str">
        <f t="array" ref="S99">IFERROR(XLOOKUP(A99, '2_Capability_Map'!$C$2:$C$200, '2_Capability_Map'!$M$2:$M$200, "Active"), "Active")</f>
        <v>Active</v>
      </c>
    </row>
    <row r="100" ht="31.5" customHeight="1">
      <c r="A100" s="59" t="s">
        <v>726</v>
      </c>
      <c r="B100" s="14" t="s">
        <v>727</v>
      </c>
      <c r="C100" s="61"/>
      <c r="D100" s="59">
        <v>10.0</v>
      </c>
      <c r="E100" s="59">
        <v>19.0</v>
      </c>
      <c r="F100" s="59">
        <v>1.0</v>
      </c>
      <c r="G100" s="59">
        <v>10.0</v>
      </c>
      <c r="H100" s="59">
        <v>1.0</v>
      </c>
      <c r="I100" s="59">
        <v>1.0</v>
      </c>
      <c r="J100" s="59">
        <v>1.0</v>
      </c>
      <c r="K100" s="59">
        <v>1.0</v>
      </c>
      <c r="L100" s="61"/>
      <c r="M100" s="59">
        <v>386.0</v>
      </c>
      <c r="N100" s="59">
        <v>0.0</v>
      </c>
      <c r="O100" s="59">
        <v>1.0</v>
      </c>
      <c r="P100" s="59">
        <v>1.0</v>
      </c>
      <c r="Q100" s="59">
        <v>415.0</v>
      </c>
      <c r="R100" s="59" t="s">
        <v>1493</v>
      </c>
      <c r="S100" s="59" t="str">
        <f t="array" ref="S100">IFERROR(XLOOKUP(A100, '2_Capability_Map'!$C$2:$C$200, '2_Capability_Map'!$M$2:$M$200, "Active"), "Active")</f>
        <v>Active</v>
      </c>
    </row>
    <row r="101" ht="31.5" customHeight="1">
      <c r="A101" s="60" t="s">
        <v>734</v>
      </c>
      <c r="B101" s="15" t="s">
        <v>735</v>
      </c>
      <c r="C101" s="61"/>
      <c r="D101" s="60">
        <v>13.0</v>
      </c>
      <c r="E101" s="60">
        <v>19.0</v>
      </c>
      <c r="F101" s="60">
        <v>1.0</v>
      </c>
      <c r="G101" s="60">
        <v>10.0</v>
      </c>
      <c r="H101" s="60">
        <v>1.0</v>
      </c>
      <c r="I101" s="60">
        <v>1.0</v>
      </c>
      <c r="J101" s="60">
        <v>1.0</v>
      </c>
      <c r="K101" s="60">
        <v>1.0</v>
      </c>
      <c r="L101" s="61"/>
      <c r="M101" s="60">
        <v>386.0</v>
      </c>
      <c r="N101" s="60">
        <v>0.0</v>
      </c>
      <c r="O101" s="60">
        <v>1.0</v>
      </c>
      <c r="P101" s="60">
        <v>1.0</v>
      </c>
      <c r="Q101" s="60">
        <v>418.0</v>
      </c>
      <c r="R101" s="60" t="s">
        <v>1493</v>
      </c>
      <c r="S101" s="60" t="str">
        <f t="array" ref="S101">IFERROR(XLOOKUP(A101, '2_Capability_Map'!$C$2:$C$200, '2_Capability_Map'!$M$2:$M$200, "Active"), "Active")</f>
        <v>Active</v>
      </c>
    </row>
    <row r="102" ht="31.5" customHeight="1">
      <c r="A102" s="59" t="s">
        <v>739</v>
      </c>
      <c r="B102" s="14" t="s">
        <v>740</v>
      </c>
      <c r="C102" s="61"/>
      <c r="D102" s="59">
        <v>13.0</v>
      </c>
      <c r="E102" s="59">
        <v>18.0</v>
      </c>
      <c r="F102" s="59">
        <v>1.0</v>
      </c>
      <c r="G102" s="59">
        <v>9.0</v>
      </c>
      <c r="H102" s="59">
        <v>0.0</v>
      </c>
      <c r="I102" s="59">
        <v>0.0</v>
      </c>
      <c r="J102" s="59">
        <v>1.0</v>
      </c>
      <c r="K102" s="59">
        <v>1.0</v>
      </c>
      <c r="L102" s="61"/>
      <c r="M102" s="59">
        <v>386.0</v>
      </c>
      <c r="N102" s="59">
        <v>0.0</v>
      </c>
      <c r="O102" s="59">
        <v>0.0</v>
      </c>
      <c r="P102" s="59">
        <v>0.0</v>
      </c>
      <c r="Q102" s="59">
        <v>414.0</v>
      </c>
      <c r="R102" s="59" t="s">
        <v>1493</v>
      </c>
      <c r="S102" s="59" t="str">
        <f t="array" ref="S102">IFERROR(XLOOKUP(A102, '2_Capability_Map'!$C$2:$C$200, '2_Capability_Map'!$M$2:$M$200, "Active"), "Active")</f>
        <v>Active</v>
      </c>
    </row>
    <row r="103" ht="31.5" customHeight="1">
      <c r="A103" s="60" t="s">
        <v>1369</v>
      </c>
      <c r="B103" s="15" t="s">
        <v>1370</v>
      </c>
      <c r="C103" s="61"/>
      <c r="D103" s="60">
        <v>5.0</v>
      </c>
      <c r="E103" s="60">
        <v>16.0</v>
      </c>
      <c r="F103" s="60">
        <v>1.0</v>
      </c>
      <c r="G103" s="60">
        <v>10.0</v>
      </c>
      <c r="H103" s="60">
        <v>0.0</v>
      </c>
      <c r="I103" s="60">
        <v>0.0</v>
      </c>
      <c r="J103" s="60">
        <v>0.0</v>
      </c>
      <c r="K103" s="60">
        <v>0.0</v>
      </c>
      <c r="L103" s="61"/>
      <c r="M103" s="60">
        <v>0.0</v>
      </c>
      <c r="N103" s="60">
        <v>0.0</v>
      </c>
      <c r="O103" s="60">
        <v>0.0</v>
      </c>
      <c r="P103" s="60">
        <v>0.0</v>
      </c>
      <c r="Q103" s="60">
        <v>18.0</v>
      </c>
      <c r="R103" s="60" t="s">
        <v>16593</v>
      </c>
      <c r="S103" s="60" t="str">
        <f t="array" ref="S103">IFERROR(XLOOKUP(A103, '2_Capability_Map'!$C$2:$C$200, '2_Capability_Map'!$M$2:$M$200, "Active"), "Active")</f>
        <v>Active</v>
      </c>
    </row>
    <row r="104" ht="31.5" customHeight="1">
      <c r="A104" s="59" t="s">
        <v>1451</v>
      </c>
      <c r="B104" s="14" t="s">
        <v>1452</v>
      </c>
      <c r="C104" s="61"/>
      <c r="D104" s="59">
        <v>5.0</v>
      </c>
      <c r="E104" s="59">
        <v>16.0</v>
      </c>
      <c r="F104" s="59">
        <v>1.0</v>
      </c>
      <c r="G104" s="59">
        <v>10.0</v>
      </c>
      <c r="H104" s="59">
        <v>0.0</v>
      </c>
      <c r="I104" s="59">
        <v>0.0</v>
      </c>
      <c r="J104" s="59">
        <v>0.0</v>
      </c>
      <c r="K104" s="59">
        <v>0.0</v>
      </c>
      <c r="L104" s="61"/>
      <c r="M104" s="59">
        <v>0.0</v>
      </c>
      <c r="N104" s="59">
        <v>0.0</v>
      </c>
      <c r="O104" s="59">
        <v>0.0</v>
      </c>
      <c r="P104" s="59">
        <v>0.0</v>
      </c>
      <c r="Q104" s="59">
        <v>18.0</v>
      </c>
      <c r="R104" s="59" t="s">
        <v>16593</v>
      </c>
      <c r="S104" s="59" t="str">
        <f t="array" ref="S104">IFERROR(XLOOKUP(A104, '2_Capability_Map'!$C$2:$C$200, '2_Capability_Map'!$M$2:$M$200, "Active"), "Active")</f>
        <v>Active</v>
      </c>
    </row>
    <row r="105" ht="31.5" customHeight="1">
      <c r="A105" s="60" t="s">
        <v>1456</v>
      </c>
      <c r="B105" s="15" t="s">
        <v>1457</v>
      </c>
      <c r="C105" s="61"/>
      <c r="D105" s="60">
        <v>5.0</v>
      </c>
      <c r="E105" s="60">
        <v>16.0</v>
      </c>
      <c r="F105" s="60">
        <v>1.0</v>
      </c>
      <c r="G105" s="60">
        <v>10.0</v>
      </c>
      <c r="H105" s="60">
        <v>0.0</v>
      </c>
      <c r="I105" s="60">
        <v>0.0</v>
      </c>
      <c r="J105" s="60">
        <v>0.0</v>
      </c>
      <c r="K105" s="60">
        <v>0.0</v>
      </c>
      <c r="L105" s="61"/>
      <c r="M105" s="60">
        <v>0.0</v>
      </c>
      <c r="N105" s="60">
        <v>0.0</v>
      </c>
      <c r="O105" s="60">
        <v>0.0</v>
      </c>
      <c r="P105" s="60">
        <v>0.0</v>
      </c>
      <c r="Q105" s="60">
        <v>18.0</v>
      </c>
      <c r="R105" s="60" t="s">
        <v>16593</v>
      </c>
      <c r="S105" s="60" t="str">
        <f t="array" ref="S105">IFERROR(XLOOKUP(A105, '2_Capability_Map'!$C$2:$C$200, '2_Capability_Map'!$M$2:$M$200, "Active"), "Active")</f>
        <v>Active</v>
      </c>
    </row>
    <row r="106" ht="31.5" customHeight="1">
      <c r="A106" s="59" t="s">
        <v>746</v>
      </c>
      <c r="B106" s="14" t="s">
        <v>747</v>
      </c>
      <c r="C106" s="61"/>
      <c r="D106" s="59">
        <v>11.0</v>
      </c>
      <c r="E106" s="59">
        <v>4.0</v>
      </c>
      <c r="F106" s="59">
        <v>1.0</v>
      </c>
      <c r="G106" s="59">
        <v>4.0</v>
      </c>
      <c r="H106" s="59">
        <v>0.0</v>
      </c>
      <c r="I106" s="59">
        <v>0.0</v>
      </c>
      <c r="J106" s="59">
        <v>0.0</v>
      </c>
      <c r="K106" s="59">
        <v>0.0</v>
      </c>
      <c r="L106" s="61"/>
      <c r="M106" s="59">
        <v>0.0</v>
      </c>
      <c r="N106" s="59">
        <v>0.0</v>
      </c>
      <c r="O106" s="59">
        <v>0.0</v>
      </c>
      <c r="P106" s="59">
        <v>0.0</v>
      </c>
      <c r="Q106" s="59">
        <v>45.0</v>
      </c>
      <c r="R106" s="59" t="s">
        <v>16592</v>
      </c>
      <c r="S106" s="59" t="str">
        <f t="array" ref="S106">IFERROR(XLOOKUP(A106, '2_Capability_Map'!$C$2:$C$200, '2_Capability_Map'!$M$2:$M$200, "Active"), "Active")</f>
        <v>Active</v>
      </c>
    </row>
    <row r="107" ht="31.5" customHeight="1">
      <c r="A107" s="60" t="s">
        <v>760</v>
      </c>
      <c r="B107" s="15" t="s">
        <v>761</v>
      </c>
      <c r="C107" s="61"/>
      <c r="D107" s="60">
        <v>36.0</v>
      </c>
      <c r="E107" s="60">
        <v>17.0</v>
      </c>
      <c r="F107" s="60">
        <v>1.0</v>
      </c>
      <c r="G107" s="60">
        <v>9.0</v>
      </c>
      <c r="H107" s="60">
        <v>0.0</v>
      </c>
      <c r="I107" s="60">
        <v>0.0</v>
      </c>
      <c r="J107" s="60">
        <v>0.0</v>
      </c>
      <c r="K107" s="60">
        <v>0.0</v>
      </c>
      <c r="L107" s="61"/>
      <c r="M107" s="60">
        <v>0.0</v>
      </c>
      <c r="N107" s="60">
        <v>0.0</v>
      </c>
      <c r="O107" s="60">
        <v>0.0</v>
      </c>
      <c r="P107" s="60">
        <v>0.0</v>
      </c>
      <c r="Q107" s="60">
        <v>49.0</v>
      </c>
      <c r="R107" s="60" t="s">
        <v>16592</v>
      </c>
      <c r="S107" s="60" t="str">
        <f t="array" ref="S107">IFERROR(XLOOKUP(A107, '2_Capability_Map'!$C$2:$C$200, '2_Capability_Map'!$M$2:$M$200, "Active"), "Active")</f>
        <v>Active</v>
      </c>
    </row>
    <row r="108" ht="31.5" customHeight="1">
      <c r="A108" s="59" t="s">
        <v>753</v>
      </c>
      <c r="B108" s="14" t="s">
        <v>754</v>
      </c>
      <c r="C108" s="61"/>
      <c r="D108" s="59">
        <v>12.0</v>
      </c>
      <c r="E108" s="59">
        <v>17.0</v>
      </c>
      <c r="F108" s="59">
        <v>1.0</v>
      </c>
      <c r="G108" s="59">
        <v>9.0</v>
      </c>
      <c r="H108" s="59">
        <v>0.0</v>
      </c>
      <c r="I108" s="59">
        <v>0.0</v>
      </c>
      <c r="J108" s="59">
        <v>0.0</v>
      </c>
      <c r="K108" s="59">
        <v>0.0</v>
      </c>
      <c r="L108" s="61"/>
      <c r="M108" s="59">
        <v>0.0</v>
      </c>
      <c r="N108" s="59">
        <v>0.0</v>
      </c>
      <c r="O108" s="59">
        <v>0.0</v>
      </c>
      <c r="P108" s="59">
        <v>0.0</v>
      </c>
      <c r="Q108" s="59">
        <v>25.0</v>
      </c>
      <c r="R108" s="59" t="s">
        <v>16592</v>
      </c>
      <c r="S108" s="59" t="str">
        <f t="array" ref="S108">IFERROR(XLOOKUP(A108, '2_Capability_Map'!$C$2:$C$200, '2_Capability_Map'!$M$2:$M$200, "Active"), "Active")</f>
        <v>Active</v>
      </c>
    </row>
    <row r="109" ht="31.5" customHeight="1">
      <c r="A109" s="60" t="s">
        <v>766</v>
      </c>
      <c r="B109" s="15" t="s">
        <v>767</v>
      </c>
      <c r="C109" s="61"/>
      <c r="D109" s="60">
        <v>25.0</v>
      </c>
      <c r="E109" s="60">
        <v>11.0</v>
      </c>
      <c r="F109" s="60">
        <v>1.0</v>
      </c>
      <c r="G109" s="60">
        <v>3.0</v>
      </c>
      <c r="H109" s="60">
        <v>1.0</v>
      </c>
      <c r="I109" s="60">
        <v>0.0</v>
      </c>
      <c r="J109" s="60">
        <v>1.0</v>
      </c>
      <c r="K109" s="60">
        <v>1.0</v>
      </c>
      <c r="L109" s="61"/>
      <c r="M109" s="60">
        <v>474.0</v>
      </c>
      <c r="N109" s="60">
        <v>0.0</v>
      </c>
      <c r="O109" s="60">
        <v>1.0</v>
      </c>
      <c r="P109" s="60">
        <v>0.0</v>
      </c>
      <c r="Q109" s="60">
        <v>516.0</v>
      </c>
      <c r="R109" s="60" t="s">
        <v>1493</v>
      </c>
      <c r="S109" s="60" t="str">
        <f t="array" ref="S109">IFERROR(XLOOKUP(A109, '2_Capability_Map'!$C$2:$C$200, '2_Capability_Map'!$M$2:$M$200, "Active"), "Active")</f>
        <v>Active</v>
      </c>
    </row>
    <row r="110" ht="31.5" customHeight="1">
      <c r="A110" s="59" t="s">
        <v>774</v>
      </c>
      <c r="B110" s="14" t="s">
        <v>775</v>
      </c>
      <c r="C110" s="61"/>
      <c r="D110" s="59">
        <v>5.0</v>
      </c>
      <c r="E110" s="59">
        <v>11.0</v>
      </c>
      <c r="F110" s="59">
        <v>1.0</v>
      </c>
      <c r="G110" s="59">
        <v>3.0</v>
      </c>
      <c r="H110" s="59">
        <v>0.0</v>
      </c>
      <c r="I110" s="59">
        <v>0.0</v>
      </c>
      <c r="J110" s="59">
        <v>0.0</v>
      </c>
      <c r="K110" s="59">
        <v>0.0</v>
      </c>
      <c r="L110" s="61"/>
      <c r="M110" s="59">
        <v>0.0</v>
      </c>
      <c r="N110" s="59">
        <v>0.0</v>
      </c>
      <c r="O110" s="59">
        <v>0.0</v>
      </c>
      <c r="P110" s="59">
        <v>0.0</v>
      </c>
      <c r="Q110" s="59">
        <v>18.0</v>
      </c>
      <c r="R110" s="59" t="s">
        <v>16593</v>
      </c>
      <c r="S110" s="59" t="str">
        <f t="array" ref="S110">IFERROR(XLOOKUP(A110, '2_Capability_Map'!$C$2:$C$200, '2_Capability_Map'!$M$2:$M$200, "Active"), "Active")</f>
        <v>Active</v>
      </c>
    </row>
    <row r="111" ht="31.5" customHeight="1">
      <c r="A111" s="60" t="s">
        <v>779</v>
      </c>
      <c r="B111" s="15" t="s">
        <v>780</v>
      </c>
      <c r="C111" s="61"/>
      <c r="D111" s="60">
        <v>25.0</v>
      </c>
      <c r="E111" s="60">
        <v>11.0</v>
      </c>
      <c r="F111" s="60">
        <v>1.0</v>
      </c>
      <c r="G111" s="60">
        <v>3.0</v>
      </c>
      <c r="H111" s="60">
        <v>0.0</v>
      </c>
      <c r="I111" s="60">
        <v>0.0</v>
      </c>
      <c r="J111" s="60">
        <v>0.0</v>
      </c>
      <c r="K111" s="60">
        <v>0.0</v>
      </c>
      <c r="L111" s="61"/>
      <c r="M111" s="60">
        <v>0.0</v>
      </c>
      <c r="N111" s="60">
        <v>0.0</v>
      </c>
      <c r="O111" s="60">
        <v>0.0</v>
      </c>
      <c r="P111" s="60">
        <v>0.0</v>
      </c>
      <c r="Q111" s="60">
        <v>38.0</v>
      </c>
      <c r="R111" s="60" t="s">
        <v>16592</v>
      </c>
      <c r="S111" s="60" t="str">
        <f t="array" ref="S111">IFERROR(XLOOKUP(A111, '2_Capability_Map'!$C$2:$C$200, '2_Capability_Map'!$M$2:$M$200, "Active"), "Active")</f>
        <v>Active</v>
      </c>
    </row>
    <row r="112" ht="31.5" customHeight="1">
      <c r="A112" s="59" t="s">
        <v>784</v>
      </c>
      <c r="B112" s="14" t="s">
        <v>785</v>
      </c>
      <c r="C112" s="61"/>
      <c r="D112" s="59">
        <v>1.0</v>
      </c>
      <c r="E112" s="59">
        <v>11.0</v>
      </c>
      <c r="F112" s="59">
        <v>1.0</v>
      </c>
      <c r="G112" s="59">
        <v>3.0</v>
      </c>
      <c r="H112" s="59">
        <v>1.0</v>
      </c>
      <c r="I112" s="59">
        <v>0.0</v>
      </c>
      <c r="J112" s="59">
        <v>0.0</v>
      </c>
      <c r="K112" s="59">
        <v>0.0</v>
      </c>
      <c r="L112" s="61"/>
      <c r="M112" s="59">
        <v>0.0</v>
      </c>
      <c r="N112" s="59">
        <v>0.0</v>
      </c>
      <c r="O112" s="59">
        <v>1.0</v>
      </c>
      <c r="P112" s="59">
        <v>0.0</v>
      </c>
      <c r="Q112" s="59">
        <v>16.0</v>
      </c>
      <c r="R112" s="59" t="s">
        <v>16593</v>
      </c>
      <c r="S112" s="59" t="str">
        <f t="array" ref="S112">IFERROR(XLOOKUP(A112, '2_Capability_Map'!$C$2:$C$200, '2_Capability_Map'!$M$2:$M$200, "Active"), "Active")</f>
        <v>Active</v>
      </c>
    </row>
    <row r="113" ht="31.5" customHeight="1">
      <c r="A113" s="60" t="s">
        <v>789</v>
      </c>
      <c r="B113" s="15" t="s">
        <v>790</v>
      </c>
      <c r="C113" s="61"/>
      <c r="D113" s="60">
        <v>5.0</v>
      </c>
      <c r="E113" s="60">
        <v>11.0</v>
      </c>
      <c r="F113" s="60">
        <v>1.0</v>
      </c>
      <c r="G113" s="60">
        <v>3.0</v>
      </c>
      <c r="H113" s="60">
        <v>1.0</v>
      </c>
      <c r="I113" s="60">
        <v>0.0</v>
      </c>
      <c r="J113" s="60">
        <v>0.0</v>
      </c>
      <c r="K113" s="60">
        <v>0.0</v>
      </c>
      <c r="L113" s="61"/>
      <c r="M113" s="60">
        <v>0.0</v>
      </c>
      <c r="N113" s="60">
        <v>0.0</v>
      </c>
      <c r="O113" s="60">
        <v>1.0</v>
      </c>
      <c r="P113" s="60">
        <v>0.0</v>
      </c>
      <c r="Q113" s="60">
        <v>20.0</v>
      </c>
      <c r="R113" s="60" t="s">
        <v>16592</v>
      </c>
      <c r="S113" s="60" t="str">
        <f t="array" ref="S113">IFERROR(XLOOKUP(A113, '2_Capability_Map'!$C$2:$C$200, '2_Capability_Map'!$M$2:$M$200, "Active"), "Active")</f>
        <v>Active</v>
      </c>
    </row>
    <row r="114" ht="31.5" customHeight="1">
      <c r="A114" s="59" t="s">
        <v>794</v>
      </c>
      <c r="B114" s="14" t="s">
        <v>795</v>
      </c>
      <c r="C114" s="61"/>
      <c r="D114" s="59">
        <v>5.0</v>
      </c>
      <c r="E114" s="59">
        <v>11.0</v>
      </c>
      <c r="F114" s="59">
        <v>1.0</v>
      </c>
      <c r="G114" s="59">
        <v>3.0</v>
      </c>
      <c r="H114" s="59">
        <v>1.0</v>
      </c>
      <c r="I114" s="59">
        <v>0.0</v>
      </c>
      <c r="J114" s="59">
        <v>0.0</v>
      </c>
      <c r="K114" s="59">
        <v>0.0</v>
      </c>
      <c r="L114" s="61"/>
      <c r="M114" s="59">
        <v>0.0</v>
      </c>
      <c r="N114" s="59">
        <v>0.0</v>
      </c>
      <c r="O114" s="59">
        <v>1.0</v>
      </c>
      <c r="P114" s="59">
        <v>0.0</v>
      </c>
      <c r="Q114" s="59">
        <v>20.0</v>
      </c>
      <c r="R114" s="59" t="s">
        <v>16592</v>
      </c>
      <c r="S114" s="59" t="str">
        <f t="array" ref="S114">IFERROR(XLOOKUP(A114, '2_Capability_Map'!$C$2:$C$200, '2_Capability_Map'!$M$2:$M$200, "Active"), "Active")</f>
        <v>Active</v>
      </c>
    </row>
    <row r="115" ht="31.5" customHeight="1">
      <c r="A115" s="60" t="s">
        <v>799</v>
      </c>
      <c r="B115" s="15" t="s">
        <v>800</v>
      </c>
      <c r="C115" s="61"/>
      <c r="D115" s="60">
        <v>5.0</v>
      </c>
      <c r="E115" s="60">
        <v>11.0</v>
      </c>
      <c r="F115" s="60">
        <v>1.0</v>
      </c>
      <c r="G115" s="60">
        <v>3.0</v>
      </c>
      <c r="H115" s="60">
        <v>1.0</v>
      </c>
      <c r="I115" s="60">
        <v>0.0</v>
      </c>
      <c r="J115" s="60">
        <v>0.0</v>
      </c>
      <c r="K115" s="60">
        <v>0.0</v>
      </c>
      <c r="L115" s="61"/>
      <c r="M115" s="60">
        <v>0.0</v>
      </c>
      <c r="N115" s="60">
        <v>0.0</v>
      </c>
      <c r="O115" s="60">
        <v>1.0</v>
      </c>
      <c r="P115" s="60">
        <v>0.0</v>
      </c>
      <c r="Q115" s="60">
        <v>20.0</v>
      </c>
      <c r="R115" s="60" t="s">
        <v>16592</v>
      </c>
      <c r="S115" s="60" t="str">
        <f t="array" ref="S115">IFERROR(XLOOKUP(A115, '2_Capability_Map'!$C$2:$C$200, '2_Capability_Map'!$M$2:$M$200, "Active"), "Active")</f>
        <v>Active</v>
      </c>
    </row>
    <row r="116" ht="31.5" customHeight="1">
      <c r="A116" s="59" t="s">
        <v>818</v>
      </c>
      <c r="B116" s="14" t="s">
        <v>819</v>
      </c>
      <c r="C116" s="61"/>
      <c r="D116" s="59">
        <v>4.0</v>
      </c>
      <c r="E116" s="59">
        <v>8.0</v>
      </c>
      <c r="F116" s="59">
        <v>1.0</v>
      </c>
      <c r="G116" s="59">
        <v>5.0</v>
      </c>
      <c r="H116" s="59">
        <v>1.0</v>
      </c>
      <c r="I116" s="59">
        <v>3.0</v>
      </c>
      <c r="J116" s="59">
        <v>0.0</v>
      </c>
      <c r="K116" s="59">
        <v>0.0</v>
      </c>
      <c r="L116" s="61"/>
      <c r="M116" s="59">
        <v>0.0</v>
      </c>
      <c r="N116" s="59">
        <v>0.0</v>
      </c>
      <c r="O116" s="59">
        <v>1.0</v>
      </c>
      <c r="P116" s="59">
        <v>1.0</v>
      </c>
      <c r="Q116" s="59">
        <v>46.0</v>
      </c>
      <c r="R116" s="59" t="s">
        <v>16592</v>
      </c>
      <c r="S116" s="59" t="str">
        <f t="array" ref="S116">IFERROR(XLOOKUP(A116, '2_Capability_Map'!$C$2:$C$200, '2_Capability_Map'!$M$2:$M$200, "Active"), "Active")</f>
        <v>Active</v>
      </c>
    </row>
    <row r="117" ht="31.5" customHeight="1">
      <c r="A117" s="60" t="s">
        <v>825</v>
      </c>
      <c r="B117" s="15" t="s">
        <v>826</v>
      </c>
      <c r="C117" s="61"/>
      <c r="D117" s="60">
        <v>4.0</v>
      </c>
      <c r="E117" s="60">
        <v>5.0</v>
      </c>
      <c r="F117" s="60">
        <v>1.0</v>
      </c>
      <c r="G117" s="60">
        <v>2.0</v>
      </c>
      <c r="H117" s="60">
        <v>0.0</v>
      </c>
      <c r="I117" s="60">
        <v>0.0</v>
      </c>
      <c r="J117" s="60">
        <v>0.0</v>
      </c>
      <c r="K117" s="60">
        <v>0.0</v>
      </c>
      <c r="L117" s="61"/>
      <c r="M117" s="60">
        <v>0.0</v>
      </c>
      <c r="N117" s="60">
        <v>0.0</v>
      </c>
      <c r="O117" s="60">
        <v>0.0</v>
      </c>
      <c r="P117" s="60">
        <v>0.0</v>
      </c>
      <c r="Q117" s="60">
        <v>17.0</v>
      </c>
      <c r="R117" s="60" t="s">
        <v>16593</v>
      </c>
      <c r="S117" s="60" t="str">
        <f t="array" ref="S117">IFERROR(XLOOKUP(A117, '2_Capability_Map'!$C$2:$C$200, '2_Capability_Map'!$M$2:$M$200, "Active"), "Active")</f>
        <v>Active</v>
      </c>
    </row>
    <row r="118" ht="31.5" customHeight="1">
      <c r="A118" s="59" t="s">
        <v>813</v>
      </c>
      <c r="B118" s="14" t="s">
        <v>814</v>
      </c>
      <c r="C118" s="61"/>
      <c r="D118" s="59">
        <v>4.0</v>
      </c>
      <c r="E118" s="59">
        <v>5.0</v>
      </c>
      <c r="F118" s="59">
        <v>1.0</v>
      </c>
      <c r="G118" s="59">
        <v>2.0</v>
      </c>
      <c r="H118" s="59">
        <v>0.0</v>
      </c>
      <c r="I118" s="59">
        <v>0.0</v>
      </c>
      <c r="J118" s="59">
        <v>0.0</v>
      </c>
      <c r="K118" s="59">
        <v>0.0</v>
      </c>
      <c r="L118" s="61"/>
      <c r="M118" s="59">
        <v>0.0</v>
      </c>
      <c r="N118" s="59">
        <v>0.0</v>
      </c>
      <c r="O118" s="59">
        <v>0.0</v>
      </c>
      <c r="P118" s="59">
        <v>0.0</v>
      </c>
      <c r="Q118" s="59">
        <v>17.0</v>
      </c>
      <c r="R118" s="59" t="s">
        <v>16593</v>
      </c>
      <c r="S118" s="59" t="str">
        <f t="array" ref="S118">IFERROR(XLOOKUP(A118, '2_Capability_Map'!$C$2:$C$200, '2_Capability_Map'!$M$2:$M$200, "Active"), "Active")</f>
        <v>Active</v>
      </c>
    </row>
    <row r="119" ht="31.5" customHeight="1">
      <c r="A119" s="60" t="s">
        <v>805</v>
      </c>
      <c r="B119" s="15" t="s">
        <v>806</v>
      </c>
      <c r="C119" s="61"/>
      <c r="D119" s="60">
        <v>4.0</v>
      </c>
      <c r="E119" s="60">
        <v>5.0</v>
      </c>
      <c r="F119" s="60">
        <v>1.0</v>
      </c>
      <c r="G119" s="60">
        <v>2.0</v>
      </c>
      <c r="H119" s="60">
        <v>0.0</v>
      </c>
      <c r="I119" s="60">
        <v>0.0</v>
      </c>
      <c r="J119" s="60">
        <v>0.0</v>
      </c>
      <c r="K119" s="60">
        <v>0.0</v>
      </c>
      <c r="L119" s="61"/>
      <c r="M119" s="60">
        <v>0.0</v>
      </c>
      <c r="N119" s="60">
        <v>0.0</v>
      </c>
      <c r="O119" s="60">
        <v>0.0</v>
      </c>
      <c r="P119" s="60">
        <v>0.0</v>
      </c>
      <c r="Q119" s="60">
        <v>17.0</v>
      </c>
      <c r="R119" s="60" t="s">
        <v>16593</v>
      </c>
      <c r="S119" s="60" t="str">
        <f t="array" ref="S119">IFERROR(XLOOKUP(A119, '2_Capability_Map'!$C$2:$C$200, '2_Capability_Map'!$M$2:$M$200, "Active"), "Active")</f>
        <v>Active</v>
      </c>
    </row>
    <row r="120" ht="31.5" customHeight="1">
      <c r="A120" s="59" t="s">
        <v>832</v>
      </c>
      <c r="B120" s="14" t="s">
        <v>833</v>
      </c>
      <c r="C120" s="61"/>
      <c r="D120" s="59">
        <v>14.0</v>
      </c>
      <c r="E120" s="59">
        <v>19.0</v>
      </c>
      <c r="F120" s="59">
        <v>1.0</v>
      </c>
      <c r="G120" s="59">
        <v>7.0</v>
      </c>
      <c r="H120" s="59">
        <v>0.0</v>
      </c>
      <c r="I120" s="59">
        <v>0.0</v>
      </c>
      <c r="J120" s="59">
        <v>1.0</v>
      </c>
      <c r="K120" s="59">
        <v>1.0</v>
      </c>
      <c r="L120" s="61"/>
      <c r="M120" s="59">
        <v>46.0</v>
      </c>
      <c r="N120" s="59">
        <v>0.0</v>
      </c>
      <c r="O120" s="59">
        <v>0.0</v>
      </c>
      <c r="P120" s="59">
        <v>0.0</v>
      </c>
      <c r="Q120" s="59">
        <v>75.0</v>
      </c>
      <c r="R120" s="59" t="s">
        <v>1493</v>
      </c>
      <c r="S120" s="59" t="str">
        <f t="array" ref="S120">IFERROR(XLOOKUP(A120, '2_Capability_Map'!$C$2:$C$200, '2_Capability_Map'!$M$2:$M$200, "Active"), "Active")</f>
        <v>Active</v>
      </c>
    </row>
    <row r="121" ht="31.5" customHeight="1">
      <c r="A121" s="60" t="s">
        <v>840</v>
      </c>
      <c r="B121" s="15" t="s">
        <v>841</v>
      </c>
      <c r="C121" s="61"/>
      <c r="D121" s="60">
        <v>4.0</v>
      </c>
      <c r="E121" s="60">
        <v>19.0</v>
      </c>
      <c r="F121" s="60">
        <v>1.0</v>
      </c>
      <c r="G121" s="60">
        <v>7.0</v>
      </c>
      <c r="H121" s="60">
        <v>0.0</v>
      </c>
      <c r="I121" s="60">
        <v>0.0</v>
      </c>
      <c r="J121" s="60">
        <v>0.0</v>
      </c>
      <c r="K121" s="60">
        <v>0.0</v>
      </c>
      <c r="L121" s="61"/>
      <c r="M121" s="60">
        <v>0.0</v>
      </c>
      <c r="N121" s="60">
        <v>0.0</v>
      </c>
      <c r="O121" s="60">
        <v>0.0</v>
      </c>
      <c r="P121" s="60">
        <v>0.0</v>
      </c>
      <c r="Q121" s="60">
        <v>17.0</v>
      </c>
      <c r="R121" s="60" t="s">
        <v>16593</v>
      </c>
      <c r="S121" s="60" t="str">
        <f t="array" ref="S121">IFERROR(XLOOKUP(A121, '2_Capability_Map'!$C$2:$C$200, '2_Capability_Map'!$M$2:$M$200, "Active"), "Active")</f>
        <v>Active</v>
      </c>
    </row>
    <row r="122" ht="31.5" customHeight="1">
      <c r="A122" s="59" t="s">
        <v>845</v>
      </c>
      <c r="B122" s="14" t="s">
        <v>846</v>
      </c>
      <c r="C122" s="61"/>
      <c r="D122" s="59">
        <v>4.0</v>
      </c>
      <c r="E122" s="59">
        <v>19.0</v>
      </c>
      <c r="F122" s="59">
        <v>1.0</v>
      </c>
      <c r="G122" s="59">
        <v>7.0</v>
      </c>
      <c r="H122" s="59">
        <v>0.0</v>
      </c>
      <c r="I122" s="59">
        <v>0.0</v>
      </c>
      <c r="J122" s="59">
        <v>0.0</v>
      </c>
      <c r="K122" s="59">
        <v>0.0</v>
      </c>
      <c r="L122" s="61"/>
      <c r="M122" s="59">
        <v>0.0</v>
      </c>
      <c r="N122" s="59">
        <v>0.0</v>
      </c>
      <c r="O122" s="59">
        <v>0.0</v>
      </c>
      <c r="P122" s="59">
        <v>0.0</v>
      </c>
      <c r="Q122" s="59">
        <v>17.0</v>
      </c>
      <c r="R122" s="59" t="s">
        <v>16593</v>
      </c>
      <c r="S122" s="59" t="str">
        <f t="array" ref="S122">IFERROR(XLOOKUP(A122, '2_Capability_Map'!$C$2:$C$200, '2_Capability_Map'!$M$2:$M$200, "Active"), "Active")</f>
        <v>Active</v>
      </c>
    </row>
    <row r="123" ht="31.5" customHeight="1">
      <c r="A123" s="60" t="s">
        <v>850</v>
      </c>
      <c r="B123" s="15" t="s">
        <v>851</v>
      </c>
      <c r="C123" s="61"/>
      <c r="D123" s="60">
        <v>4.0</v>
      </c>
      <c r="E123" s="60">
        <v>19.0</v>
      </c>
      <c r="F123" s="60">
        <v>1.0</v>
      </c>
      <c r="G123" s="60">
        <v>7.0</v>
      </c>
      <c r="H123" s="60">
        <v>0.0</v>
      </c>
      <c r="I123" s="60">
        <v>0.0</v>
      </c>
      <c r="J123" s="60">
        <v>0.0</v>
      </c>
      <c r="K123" s="60">
        <v>0.0</v>
      </c>
      <c r="L123" s="61"/>
      <c r="M123" s="60">
        <v>0.0</v>
      </c>
      <c r="N123" s="60">
        <v>0.0</v>
      </c>
      <c r="O123" s="60">
        <v>0.0</v>
      </c>
      <c r="P123" s="60">
        <v>0.0</v>
      </c>
      <c r="Q123" s="60">
        <v>17.0</v>
      </c>
      <c r="R123" s="60" t="s">
        <v>16593</v>
      </c>
      <c r="S123" s="60" t="str">
        <f t="array" ref="S123">IFERROR(XLOOKUP(A123, '2_Capability_Map'!$C$2:$C$200, '2_Capability_Map'!$M$2:$M$200, "Active"), "Active")</f>
        <v>Active</v>
      </c>
    </row>
    <row r="124" ht="31.5" customHeight="1">
      <c r="A124" s="59" t="s">
        <v>856</v>
      </c>
      <c r="B124" s="14" t="s">
        <v>857</v>
      </c>
      <c r="C124" s="61"/>
      <c r="D124" s="59">
        <v>4.0</v>
      </c>
      <c r="E124" s="59">
        <v>8.0</v>
      </c>
      <c r="F124" s="59">
        <v>1.0</v>
      </c>
      <c r="G124" s="59">
        <v>3.0</v>
      </c>
      <c r="H124" s="59">
        <v>0.0</v>
      </c>
      <c r="I124" s="59">
        <v>0.0</v>
      </c>
      <c r="J124" s="59">
        <v>0.0</v>
      </c>
      <c r="K124" s="59">
        <v>0.0</v>
      </c>
      <c r="L124" s="61"/>
      <c r="M124" s="59">
        <v>0.0</v>
      </c>
      <c r="N124" s="59">
        <v>0.0</v>
      </c>
      <c r="O124" s="59">
        <v>0.0</v>
      </c>
      <c r="P124" s="59">
        <v>0.0</v>
      </c>
      <c r="Q124" s="59">
        <v>17.0</v>
      </c>
      <c r="R124" s="59" t="s">
        <v>16593</v>
      </c>
      <c r="S124" s="59" t="str">
        <f t="array" ref="S124">IFERROR(XLOOKUP(A124, '2_Capability_Map'!$C$2:$C$200, '2_Capability_Map'!$M$2:$M$200, "Active"), "Active")</f>
        <v>Active</v>
      </c>
    </row>
    <row r="125" ht="31.5" customHeight="1">
      <c r="A125" s="60" t="s">
        <v>864</v>
      </c>
      <c r="B125" s="15" t="s">
        <v>865</v>
      </c>
      <c r="C125" s="61"/>
      <c r="D125" s="60">
        <v>4.0</v>
      </c>
      <c r="E125" s="60">
        <v>8.0</v>
      </c>
      <c r="F125" s="60">
        <v>1.0</v>
      </c>
      <c r="G125" s="60">
        <v>3.0</v>
      </c>
      <c r="H125" s="60">
        <v>0.0</v>
      </c>
      <c r="I125" s="60">
        <v>0.0</v>
      </c>
      <c r="J125" s="60">
        <v>0.0</v>
      </c>
      <c r="K125" s="60">
        <v>0.0</v>
      </c>
      <c r="L125" s="61"/>
      <c r="M125" s="60">
        <v>0.0</v>
      </c>
      <c r="N125" s="60">
        <v>0.0</v>
      </c>
      <c r="O125" s="60">
        <v>0.0</v>
      </c>
      <c r="P125" s="60">
        <v>0.0</v>
      </c>
      <c r="Q125" s="60">
        <v>17.0</v>
      </c>
      <c r="R125" s="60" t="s">
        <v>16593</v>
      </c>
      <c r="S125" s="60" t="str">
        <f t="array" ref="S125">IFERROR(XLOOKUP(A125, '2_Capability_Map'!$C$2:$C$200, '2_Capability_Map'!$M$2:$M$200, "Active"), "Active")</f>
        <v>Active</v>
      </c>
    </row>
    <row r="126" ht="31.5" customHeight="1">
      <c r="A126" s="59" t="s">
        <v>869</v>
      </c>
      <c r="B126" s="14" t="s">
        <v>870</v>
      </c>
      <c r="C126" s="61"/>
      <c r="D126" s="59">
        <v>4.0</v>
      </c>
      <c r="E126" s="59">
        <v>8.0</v>
      </c>
      <c r="F126" s="59">
        <v>1.0</v>
      </c>
      <c r="G126" s="59">
        <v>3.0</v>
      </c>
      <c r="H126" s="59">
        <v>0.0</v>
      </c>
      <c r="I126" s="59">
        <v>0.0</v>
      </c>
      <c r="J126" s="59">
        <v>0.0</v>
      </c>
      <c r="K126" s="59">
        <v>0.0</v>
      </c>
      <c r="L126" s="61"/>
      <c r="M126" s="59">
        <v>0.0</v>
      </c>
      <c r="N126" s="59">
        <v>0.0</v>
      </c>
      <c r="O126" s="59">
        <v>0.0</v>
      </c>
      <c r="P126" s="59">
        <v>0.0</v>
      </c>
      <c r="Q126" s="59">
        <v>17.0</v>
      </c>
      <c r="R126" s="59" t="s">
        <v>16593</v>
      </c>
      <c r="S126" s="59" t="str">
        <f t="array" ref="S126">IFERROR(XLOOKUP(A126, '2_Capability_Map'!$C$2:$C$200, '2_Capability_Map'!$M$2:$M$200, "Active"), "Active")</f>
        <v>Active</v>
      </c>
    </row>
    <row r="127" ht="31.5" customHeight="1">
      <c r="A127" s="60" t="s">
        <v>874</v>
      </c>
      <c r="B127" s="15" t="s">
        <v>875</v>
      </c>
      <c r="C127" s="61"/>
      <c r="D127" s="60">
        <v>4.0</v>
      </c>
      <c r="E127" s="60">
        <v>8.0</v>
      </c>
      <c r="F127" s="60">
        <v>1.0</v>
      </c>
      <c r="G127" s="60">
        <v>3.0</v>
      </c>
      <c r="H127" s="60">
        <v>0.0</v>
      </c>
      <c r="I127" s="60">
        <v>0.0</v>
      </c>
      <c r="J127" s="60">
        <v>1.0</v>
      </c>
      <c r="K127" s="60">
        <v>1.0</v>
      </c>
      <c r="L127" s="61"/>
      <c r="M127" s="60">
        <v>46.0</v>
      </c>
      <c r="N127" s="60">
        <v>0.0</v>
      </c>
      <c r="O127" s="60">
        <v>0.0</v>
      </c>
      <c r="P127" s="60">
        <v>0.0</v>
      </c>
      <c r="Q127" s="60">
        <v>65.0</v>
      </c>
      <c r="R127" s="60" t="s">
        <v>1493</v>
      </c>
      <c r="S127" s="60" t="str">
        <f t="array" ref="S127">IFERROR(XLOOKUP(A127, '2_Capability_Map'!$C$2:$C$200, '2_Capability_Map'!$M$2:$M$200, "Active"), "Active")</f>
        <v>Active</v>
      </c>
    </row>
    <row r="128" ht="31.5" customHeight="1">
      <c r="A128" s="59" t="s">
        <v>879</v>
      </c>
      <c r="B128" s="14" t="s">
        <v>880</v>
      </c>
      <c r="C128" s="61"/>
      <c r="D128" s="59">
        <v>4.0</v>
      </c>
      <c r="E128" s="59">
        <v>8.0</v>
      </c>
      <c r="F128" s="59">
        <v>1.0</v>
      </c>
      <c r="G128" s="59">
        <v>3.0</v>
      </c>
      <c r="H128" s="59">
        <v>0.0</v>
      </c>
      <c r="I128" s="59">
        <v>0.0</v>
      </c>
      <c r="J128" s="59">
        <v>0.0</v>
      </c>
      <c r="K128" s="59">
        <v>0.0</v>
      </c>
      <c r="L128" s="61"/>
      <c r="M128" s="59">
        <v>0.0</v>
      </c>
      <c r="N128" s="59">
        <v>0.0</v>
      </c>
      <c r="O128" s="59">
        <v>0.0</v>
      </c>
      <c r="P128" s="59">
        <v>0.0</v>
      </c>
      <c r="Q128" s="59">
        <v>17.0</v>
      </c>
      <c r="R128" s="59" t="s">
        <v>16593</v>
      </c>
      <c r="S128" s="59" t="str">
        <f t="array" ref="S128">IFERROR(XLOOKUP(A128, '2_Capability_Map'!$C$2:$C$200, '2_Capability_Map'!$M$2:$M$200, "Active"), "Active")</f>
        <v>Active</v>
      </c>
    </row>
    <row r="129" ht="31.5" customHeight="1">
      <c r="A129" s="60" t="s">
        <v>885</v>
      </c>
      <c r="B129" s="15" t="s">
        <v>886</v>
      </c>
      <c r="C129" s="61"/>
      <c r="D129" s="60">
        <v>4.0</v>
      </c>
      <c r="E129" s="60">
        <v>4.0</v>
      </c>
      <c r="F129" s="60">
        <v>1.0</v>
      </c>
      <c r="G129" s="60">
        <v>2.0</v>
      </c>
      <c r="H129" s="60">
        <v>0.0</v>
      </c>
      <c r="I129" s="60">
        <v>0.0</v>
      </c>
      <c r="J129" s="60">
        <v>1.0</v>
      </c>
      <c r="K129" s="60">
        <v>1.0</v>
      </c>
      <c r="L129" s="61"/>
      <c r="M129" s="60">
        <v>46.0</v>
      </c>
      <c r="N129" s="60">
        <v>0.0</v>
      </c>
      <c r="O129" s="60">
        <v>0.0</v>
      </c>
      <c r="P129" s="60">
        <v>0.0</v>
      </c>
      <c r="Q129" s="60">
        <v>70.0</v>
      </c>
      <c r="R129" s="60" t="s">
        <v>1493</v>
      </c>
      <c r="S129" s="60" t="str">
        <f t="array" ref="S129">IFERROR(XLOOKUP(A129, '2_Capability_Map'!$C$2:$C$200, '2_Capability_Map'!$M$2:$M$200, "Active"), "Active")</f>
        <v>Active</v>
      </c>
    </row>
    <row r="130" ht="31.5" customHeight="1">
      <c r="A130" s="59" t="s">
        <v>893</v>
      </c>
      <c r="B130" s="14" t="s">
        <v>894</v>
      </c>
      <c r="C130" s="61"/>
      <c r="D130" s="59">
        <v>4.0</v>
      </c>
      <c r="E130" s="59">
        <v>4.0</v>
      </c>
      <c r="F130" s="59">
        <v>1.0</v>
      </c>
      <c r="G130" s="59">
        <v>2.0</v>
      </c>
      <c r="H130" s="59">
        <v>0.0</v>
      </c>
      <c r="I130" s="59">
        <v>0.0</v>
      </c>
      <c r="J130" s="59">
        <v>0.0</v>
      </c>
      <c r="K130" s="59">
        <v>0.0</v>
      </c>
      <c r="L130" s="61"/>
      <c r="M130" s="59">
        <v>0.0</v>
      </c>
      <c r="N130" s="59">
        <v>0.0</v>
      </c>
      <c r="O130" s="59">
        <v>0.0</v>
      </c>
      <c r="P130" s="59">
        <v>0.0</v>
      </c>
      <c r="Q130" s="59">
        <v>22.0</v>
      </c>
      <c r="R130" s="59" t="s">
        <v>16592</v>
      </c>
      <c r="S130" s="59" t="str">
        <f t="array" ref="S130">IFERROR(XLOOKUP(A130, '2_Capability_Map'!$C$2:$C$200, '2_Capability_Map'!$M$2:$M$200, "Active"), "Active")</f>
        <v>Active</v>
      </c>
    </row>
    <row r="131" ht="31.5" customHeight="1">
      <c r="A131" s="60" t="s">
        <v>898</v>
      </c>
      <c r="B131" s="15" t="s">
        <v>899</v>
      </c>
      <c r="C131" s="61"/>
      <c r="D131" s="60">
        <v>4.0</v>
      </c>
      <c r="E131" s="60">
        <v>3.0</v>
      </c>
      <c r="F131" s="60">
        <v>1.0</v>
      </c>
      <c r="G131" s="60">
        <v>1.0</v>
      </c>
      <c r="H131" s="60">
        <v>0.0</v>
      </c>
      <c r="I131" s="60">
        <v>0.0</v>
      </c>
      <c r="J131" s="60">
        <v>0.0</v>
      </c>
      <c r="K131" s="60">
        <v>0.0</v>
      </c>
      <c r="L131" s="61"/>
      <c r="M131" s="60">
        <v>0.0</v>
      </c>
      <c r="N131" s="60">
        <v>0.0</v>
      </c>
      <c r="O131" s="60">
        <v>0.0</v>
      </c>
      <c r="P131" s="60">
        <v>0.0</v>
      </c>
      <c r="Q131" s="60">
        <v>17.0</v>
      </c>
      <c r="R131" s="60" t="s">
        <v>16593</v>
      </c>
      <c r="S131" s="60" t="str">
        <f t="array" ref="S131">IFERROR(XLOOKUP(A131, '2_Capability_Map'!$C$2:$C$200, '2_Capability_Map'!$M$2:$M$200, "Active"), "Active")</f>
        <v>Active</v>
      </c>
    </row>
    <row r="132" ht="31.5" customHeight="1">
      <c r="A132" s="59" t="s">
        <v>905</v>
      </c>
      <c r="B132" s="14" t="s">
        <v>906</v>
      </c>
      <c r="C132" s="61"/>
      <c r="D132" s="59">
        <v>4.0</v>
      </c>
      <c r="E132" s="59">
        <v>3.0</v>
      </c>
      <c r="F132" s="59">
        <v>1.0</v>
      </c>
      <c r="G132" s="59">
        <v>1.0</v>
      </c>
      <c r="H132" s="59">
        <v>0.0</v>
      </c>
      <c r="I132" s="59">
        <v>0.0</v>
      </c>
      <c r="J132" s="59">
        <v>0.0</v>
      </c>
      <c r="K132" s="59">
        <v>0.0</v>
      </c>
      <c r="L132" s="61"/>
      <c r="M132" s="59">
        <v>0.0</v>
      </c>
      <c r="N132" s="59">
        <v>0.0</v>
      </c>
      <c r="O132" s="59">
        <v>0.0</v>
      </c>
      <c r="P132" s="59">
        <v>0.0</v>
      </c>
      <c r="Q132" s="59">
        <v>17.0</v>
      </c>
      <c r="R132" s="59" t="s">
        <v>16593</v>
      </c>
      <c r="S132" s="59" t="str">
        <f t="array" ref="S132">IFERROR(XLOOKUP(A132, '2_Capability_Map'!$C$2:$C$200, '2_Capability_Map'!$M$2:$M$200, "Active"), "Active")</f>
        <v>Active</v>
      </c>
    </row>
    <row r="133" ht="31.5" customHeight="1">
      <c r="A133" s="60" t="s">
        <v>910</v>
      </c>
      <c r="B133" s="15" t="s">
        <v>911</v>
      </c>
      <c r="C133" s="61"/>
      <c r="D133" s="60">
        <v>4.0</v>
      </c>
      <c r="E133" s="60">
        <v>3.0</v>
      </c>
      <c r="F133" s="60">
        <v>1.0</v>
      </c>
      <c r="G133" s="60">
        <v>1.0</v>
      </c>
      <c r="H133" s="60">
        <v>0.0</v>
      </c>
      <c r="I133" s="60">
        <v>0.0</v>
      </c>
      <c r="J133" s="60">
        <v>0.0</v>
      </c>
      <c r="K133" s="60">
        <v>0.0</v>
      </c>
      <c r="L133" s="61"/>
      <c r="M133" s="60">
        <v>0.0</v>
      </c>
      <c r="N133" s="60">
        <v>0.0</v>
      </c>
      <c r="O133" s="60">
        <v>0.0</v>
      </c>
      <c r="P133" s="60">
        <v>0.0</v>
      </c>
      <c r="Q133" s="60">
        <v>17.0</v>
      </c>
      <c r="R133" s="60" t="s">
        <v>16593</v>
      </c>
      <c r="S133" s="60" t="str">
        <f t="array" ref="S133">IFERROR(XLOOKUP(A133, '2_Capability_Map'!$C$2:$C$200, '2_Capability_Map'!$M$2:$M$200, "Active"), "Active")</f>
        <v>Active</v>
      </c>
    </row>
    <row r="134" ht="31.5" customHeight="1">
      <c r="A134" s="59" t="s">
        <v>916</v>
      </c>
      <c r="B134" s="14" t="s">
        <v>917</v>
      </c>
      <c r="C134" s="61"/>
      <c r="D134" s="59">
        <v>4.0</v>
      </c>
      <c r="E134" s="59">
        <v>3.0</v>
      </c>
      <c r="F134" s="59">
        <v>1.0</v>
      </c>
      <c r="G134" s="59">
        <v>2.0</v>
      </c>
      <c r="H134" s="59">
        <v>0.0</v>
      </c>
      <c r="I134" s="59">
        <v>0.0</v>
      </c>
      <c r="J134" s="59">
        <v>1.0</v>
      </c>
      <c r="K134" s="59">
        <v>1.0</v>
      </c>
      <c r="L134" s="61"/>
      <c r="M134" s="59">
        <v>46.0</v>
      </c>
      <c r="N134" s="59">
        <v>0.0</v>
      </c>
      <c r="O134" s="59">
        <v>0.0</v>
      </c>
      <c r="P134" s="59">
        <v>0.0</v>
      </c>
      <c r="Q134" s="59">
        <v>65.0</v>
      </c>
      <c r="R134" s="59" t="s">
        <v>1493</v>
      </c>
      <c r="S134" s="59" t="str">
        <f t="array" ref="S134">IFERROR(XLOOKUP(A134, '2_Capability_Map'!$C$2:$C$200, '2_Capability_Map'!$M$2:$M$200, "Active"), "Active")</f>
        <v>Active</v>
      </c>
    </row>
    <row r="135" ht="31.5" customHeight="1">
      <c r="A135" s="60" t="s">
        <v>924</v>
      </c>
      <c r="B135" s="15" t="s">
        <v>925</v>
      </c>
      <c r="C135" s="61"/>
      <c r="D135" s="60">
        <v>4.0</v>
      </c>
      <c r="E135" s="60">
        <v>3.0</v>
      </c>
      <c r="F135" s="60">
        <v>1.0</v>
      </c>
      <c r="G135" s="60">
        <v>2.0</v>
      </c>
      <c r="H135" s="60">
        <v>0.0</v>
      </c>
      <c r="I135" s="60">
        <v>0.0</v>
      </c>
      <c r="J135" s="60">
        <v>0.0</v>
      </c>
      <c r="K135" s="60">
        <v>0.0</v>
      </c>
      <c r="L135" s="61"/>
      <c r="M135" s="60">
        <v>0.0</v>
      </c>
      <c r="N135" s="60">
        <v>0.0</v>
      </c>
      <c r="O135" s="60">
        <v>0.0</v>
      </c>
      <c r="P135" s="60">
        <v>0.0</v>
      </c>
      <c r="Q135" s="60">
        <v>17.0</v>
      </c>
      <c r="R135" s="60" t="s">
        <v>16593</v>
      </c>
      <c r="S135" s="60" t="str">
        <f t="array" ref="S135">IFERROR(XLOOKUP(A135, '2_Capability_Map'!$C$2:$C$200, '2_Capability_Map'!$M$2:$M$200, "Active"), "Active")</f>
        <v>Active</v>
      </c>
    </row>
    <row r="136" ht="31.5" customHeight="1">
      <c r="A136" s="59" t="s">
        <v>929</v>
      </c>
      <c r="B136" s="14" t="s">
        <v>930</v>
      </c>
      <c r="C136" s="61"/>
      <c r="D136" s="59">
        <v>4.0</v>
      </c>
      <c r="E136" s="59">
        <v>3.0</v>
      </c>
      <c r="F136" s="59">
        <v>1.0</v>
      </c>
      <c r="G136" s="59">
        <v>2.0</v>
      </c>
      <c r="H136" s="59">
        <v>0.0</v>
      </c>
      <c r="I136" s="59">
        <v>0.0</v>
      </c>
      <c r="J136" s="59">
        <v>0.0</v>
      </c>
      <c r="K136" s="59">
        <v>0.0</v>
      </c>
      <c r="L136" s="61"/>
      <c r="M136" s="59">
        <v>0.0</v>
      </c>
      <c r="N136" s="59">
        <v>0.0</v>
      </c>
      <c r="O136" s="59">
        <v>0.0</v>
      </c>
      <c r="P136" s="59">
        <v>0.0</v>
      </c>
      <c r="Q136" s="59">
        <v>17.0</v>
      </c>
      <c r="R136" s="59" t="s">
        <v>16593</v>
      </c>
      <c r="S136" s="59" t="str">
        <f t="array" ref="S136">IFERROR(XLOOKUP(A136, '2_Capability_Map'!$C$2:$C$200, '2_Capability_Map'!$M$2:$M$200, "Active"), "Active")</f>
        <v>Active</v>
      </c>
    </row>
    <row r="137" ht="31.5" customHeight="1">
      <c r="A137" s="60" t="s">
        <v>934</v>
      </c>
      <c r="B137" s="15" t="s">
        <v>935</v>
      </c>
      <c r="C137" s="61"/>
      <c r="D137" s="60">
        <v>4.0</v>
      </c>
      <c r="E137" s="60">
        <v>3.0</v>
      </c>
      <c r="F137" s="60">
        <v>1.0</v>
      </c>
      <c r="G137" s="60">
        <v>2.0</v>
      </c>
      <c r="H137" s="60">
        <v>0.0</v>
      </c>
      <c r="I137" s="60">
        <v>0.0</v>
      </c>
      <c r="J137" s="60">
        <v>0.0</v>
      </c>
      <c r="K137" s="60">
        <v>0.0</v>
      </c>
      <c r="L137" s="61"/>
      <c r="M137" s="60">
        <v>0.0</v>
      </c>
      <c r="N137" s="60">
        <v>0.0</v>
      </c>
      <c r="O137" s="60">
        <v>0.0</v>
      </c>
      <c r="P137" s="60">
        <v>0.0</v>
      </c>
      <c r="Q137" s="60">
        <v>17.0</v>
      </c>
      <c r="R137" s="60" t="s">
        <v>16593</v>
      </c>
      <c r="S137" s="60" t="str">
        <f t="array" ref="S137">IFERROR(XLOOKUP(A137, '2_Capability_Map'!$C$2:$C$200, '2_Capability_Map'!$M$2:$M$200, "Active"), "Active")</f>
        <v>Active</v>
      </c>
    </row>
    <row r="138" ht="31.5" customHeight="1">
      <c r="A138" s="59" t="s">
        <v>939</v>
      </c>
      <c r="B138" s="14" t="s">
        <v>940</v>
      </c>
      <c r="C138" s="61"/>
      <c r="D138" s="59">
        <v>4.0</v>
      </c>
      <c r="E138" s="59">
        <v>3.0</v>
      </c>
      <c r="F138" s="59">
        <v>1.0</v>
      </c>
      <c r="G138" s="59">
        <v>2.0</v>
      </c>
      <c r="H138" s="59">
        <v>0.0</v>
      </c>
      <c r="I138" s="59">
        <v>0.0</v>
      </c>
      <c r="J138" s="59">
        <v>0.0</v>
      </c>
      <c r="K138" s="59">
        <v>0.0</v>
      </c>
      <c r="L138" s="61"/>
      <c r="M138" s="59">
        <v>0.0</v>
      </c>
      <c r="N138" s="59">
        <v>0.0</v>
      </c>
      <c r="O138" s="59">
        <v>0.0</v>
      </c>
      <c r="P138" s="59">
        <v>0.0</v>
      </c>
      <c r="Q138" s="59">
        <v>17.0</v>
      </c>
      <c r="R138" s="59" t="s">
        <v>16593</v>
      </c>
      <c r="S138" s="59" t="str">
        <f t="array" ref="S138">IFERROR(XLOOKUP(A138, '2_Capability_Map'!$C$2:$C$200, '2_Capability_Map'!$M$2:$M$200, "Active"), "Active")</f>
        <v>Active</v>
      </c>
    </row>
    <row r="139" ht="31.5" customHeight="1">
      <c r="A139" s="60" t="s">
        <v>945</v>
      </c>
      <c r="B139" s="15" t="s">
        <v>946</v>
      </c>
      <c r="C139" s="61"/>
      <c r="D139" s="60">
        <v>4.0</v>
      </c>
      <c r="E139" s="60">
        <v>10.0</v>
      </c>
      <c r="F139" s="60">
        <v>1.0</v>
      </c>
      <c r="G139" s="60">
        <v>3.0</v>
      </c>
      <c r="H139" s="60">
        <v>0.0</v>
      </c>
      <c r="I139" s="60">
        <v>0.0</v>
      </c>
      <c r="J139" s="60">
        <v>0.0</v>
      </c>
      <c r="K139" s="60">
        <v>0.0</v>
      </c>
      <c r="L139" s="61"/>
      <c r="M139" s="60">
        <v>0.0</v>
      </c>
      <c r="N139" s="60">
        <v>0.0</v>
      </c>
      <c r="O139" s="60">
        <v>0.0</v>
      </c>
      <c r="P139" s="60">
        <v>0.0</v>
      </c>
      <c r="Q139" s="60">
        <v>17.0</v>
      </c>
      <c r="R139" s="60" t="s">
        <v>16593</v>
      </c>
      <c r="S139" s="60" t="str">
        <f t="array" ref="S139">IFERROR(XLOOKUP(A139, '2_Capability_Map'!$C$2:$C$200, '2_Capability_Map'!$M$2:$M$200, "Active"), "Active")</f>
        <v>Active</v>
      </c>
    </row>
    <row r="140" ht="31.5" customHeight="1">
      <c r="A140" s="59" t="s">
        <v>951</v>
      </c>
      <c r="B140" s="14" t="s">
        <v>952</v>
      </c>
      <c r="C140" s="61"/>
      <c r="D140" s="59">
        <v>4.0</v>
      </c>
      <c r="E140" s="59">
        <v>10.0</v>
      </c>
      <c r="F140" s="59">
        <v>1.0</v>
      </c>
      <c r="G140" s="59">
        <v>3.0</v>
      </c>
      <c r="H140" s="59">
        <v>0.0</v>
      </c>
      <c r="I140" s="59">
        <v>0.0</v>
      </c>
      <c r="J140" s="59">
        <v>0.0</v>
      </c>
      <c r="K140" s="59">
        <v>0.0</v>
      </c>
      <c r="L140" s="61"/>
      <c r="M140" s="59">
        <v>0.0</v>
      </c>
      <c r="N140" s="59">
        <v>0.0</v>
      </c>
      <c r="O140" s="59">
        <v>0.0</v>
      </c>
      <c r="P140" s="59">
        <v>0.0</v>
      </c>
      <c r="Q140" s="59">
        <v>17.0</v>
      </c>
      <c r="R140" s="59" t="s">
        <v>16593</v>
      </c>
      <c r="S140" s="59" t="str">
        <f t="array" ref="S140">IFERROR(XLOOKUP(A140, '2_Capability_Map'!$C$2:$C$200, '2_Capability_Map'!$M$2:$M$200, "Active"), "Active")</f>
        <v>Active</v>
      </c>
    </row>
    <row r="141" ht="31.5" customHeight="1">
      <c r="A141" s="60" t="s">
        <v>956</v>
      </c>
      <c r="B141" s="15" t="s">
        <v>957</v>
      </c>
      <c r="C141" s="61"/>
      <c r="D141" s="60">
        <v>4.0</v>
      </c>
      <c r="E141" s="60">
        <v>10.0</v>
      </c>
      <c r="F141" s="60">
        <v>1.0</v>
      </c>
      <c r="G141" s="60">
        <v>3.0</v>
      </c>
      <c r="H141" s="60">
        <v>0.0</v>
      </c>
      <c r="I141" s="60">
        <v>0.0</v>
      </c>
      <c r="J141" s="60">
        <v>0.0</v>
      </c>
      <c r="K141" s="60">
        <v>0.0</v>
      </c>
      <c r="L141" s="61"/>
      <c r="M141" s="60">
        <v>0.0</v>
      </c>
      <c r="N141" s="60">
        <v>0.0</v>
      </c>
      <c r="O141" s="60">
        <v>0.0</v>
      </c>
      <c r="P141" s="60">
        <v>0.0</v>
      </c>
      <c r="Q141" s="60">
        <v>17.0</v>
      </c>
      <c r="R141" s="60" t="s">
        <v>16593</v>
      </c>
      <c r="S141" s="60" t="str">
        <f t="array" ref="S141">IFERROR(XLOOKUP(A141, '2_Capability_Map'!$C$2:$C$200, '2_Capability_Map'!$M$2:$M$200, "Active"), "Active")</f>
        <v>Active</v>
      </c>
    </row>
    <row r="142" ht="31.5" customHeight="1">
      <c r="A142" s="59" t="s">
        <v>961</v>
      </c>
      <c r="B142" s="14" t="s">
        <v>962</v>
      </c>
      <c r="C142" s="61"/>
      <c r="D142" s="59">
        <v>4.0</v>
      </c>
      <c r="E142" s="59">
        <v>10.0</v>
      </c>
      <c r="F142" s="59">
        <v>1.0</v>
      </c>
      <c r="G142" s="59">
        <v>3.0</v>
      </c>
      <c r="H142" s="59">
        <v>0.0</v>
      </c>
      <c r="I142" s="59">
        <v>0.0</v>
      </c>
      <c r="J142" s="59">
        <v>0.0</v>
      </c>
      <c r="K142" s="59">
        <v>0.0</v>
      </c>
      <c r="L142" s="61"/>
      <c r="M142" s="59">
        <v>0.0</v>
      </c>
      <c r="N142" s="59">
        <v>0.0</v>
      </c>
      <c r="O142" s="59">
        <v>0.0</v>
      </c>
      <c r="P142" s="59">
        <v>0.0</v>
      </c>
      <c r="Q142" s="59">
        <v>17.0</v>
      </c>
      <c r="R142" s="59" t="s">
        <v>16593</v>
      </c>
      <c r="S142" s="59" t="str">
        <f t="array" ref="S142">IFERROR(XLOOKUP(A142, '2_Capability_Map'!$C$2:$C$200, '2_Capability_Map'!$M$2:$M$200, "Active"), "Active")</f>
        <v>Active</v>
      </c>
    </row>
    <row r="143" ht="31.5" customHeight="1">
      <c r="A143" s="60" t="s">
        <v>967</v>
      </c>
      <c r="B143" s="15" t="s">
        <v>968</v>
      </c>
      <c r="C143" s="61"/>
      <c r="D143" s="60">
        <v>4.0</v>
      </c>
      <c r="E143" s="60">
        <v>7.0</v>
      </c>
      <c r="F143" s="60">
        <v>1.0</v>
      </c>
      <c r="G143" s="60">
        <v>2.0</v>
      </c>
      <c r="H143" s="60">
        <v>0.0</v>
      </c>
      <c r="I143" s="60">
        <v>0.0</v>
      </c>
      <c r="J143" s="60">
        <v>0.0</v>
      </c>
      <c r="K143" s="60">
        <v>0.0</v>
      </c>
      <c r="L143" s="61"/>
      <c r="M143" s="60">
        <v>0.0</v>
      </c>
      <c r="N143" s="60">
        <v>0.0</v>
      </c>
      <c r="O143" s="60">
        <v>0.0</v>
      </c>
      <c r="P143" s="60">
        <v>0.0</v>
      </c>
      <c r="Q143" s="60">
        <v>17.0</v>
      </c>
      <c r="R143" s="60" t="s">
        <v>16593</v>
      </c>
      <c r="S143" s="60" t="str">
        <f t="array" ref="S143">IFERROR(XLOOKUP(A143, '2_Capability_Map'!$C$2:$C$200, '2_Capability_Map'!$M$2:$M$200, "Active"), "Active")</f>
        <v>Active</v>
      </c>
    </row>
    <row r="144" ht="31.5" customHeight="1">
      <c r="A144" s="59" t="s">
        <v>975</v>
      </c>
      <c r="B144" s="14" t="s">
        <v>976</v>
      </c>
      <c r="C144" s="61"/>
      <c r="D144" s="59">
        <v>4.0</v>
      </c>
      <c r="E144" s="59">
        <v>7.0</v>
      </c>
      <c r="F144" s="59">
        <v>1.0</v>
      </c>
      <c r="G144" s="59">
        <v>2.0</v>
      </c>
      <c r="H144" s="59">
        <v>0.0</v>
      </c>
      <c r="I144" s="59">
        <v>0.0</v>
      </c>
      <c r="J144" s="59">
        <v>0.0</v>
      </c>
      <c r="K144" s="59">
        <v>0.0</v>
      </c>
      <c r="L144" s="61"/>
      <c r="M144" s="59">
        <v>0.0</v>
      </c>
      <c r="N144" s="59">
        <v>0.0</v>
      </c>
      <c r="O144" s="59">
        <v>0.0</v>
      </c>
      <c r="P144" s="59">
        <v>0.0</v>
      </c>
      <c r="Q144" s="59">
        <v>17.0</v>
      </c>
      <c r="R144" s="59" t="s">
        <v>16593</v>
      </c>
      <c r="S144" s="59" t="str">
        <f t="array" ref="S144">IFERROR(XLOOKUP(A144, '2_Capability_Map'!$C$2:$C$200, '2_Capability_Map'!$M$2:$M$200, "Active"), "Active")</f>
        <v>Active</v>
      </c>
    </row>
    <row r="145" ht="31.5" customHeight="1">
      <c r="A145" s="60" t="s">
        <v>980</v>
      </c>
      <c r="B145" s="15" t="s">
        <v>981</v>
      </c>
      <c r="C145" s="61"/>
      <c r="D145" s="60">
        <v>4.0</v>
      </c>
      <c r="E145" s="60">
        <v>7.0</v>
      </c>
      <c r="F145" s="60">
        <v>1.0</v>
      </c>
      <c r="G145" s="60">
        <v>2.0</v>
      </c>
      <c r="H145" s="60">
        <v>0.0</v>
      </c>
      <c r="I145" s="60">
        <v>0.0</v>
      </c>
      <c r="J145" s="60">
        <v>0.0</v>
      </c>
      <c r="K145" s="60">
        <v>0.0</v>
      </c>
      <c r="L145" s="61"/>
      <c r="M145" s="60">
        <v>0.0</v>
      </c>
      <c r="N145" s="60">
        <v>0.0</v>
      </c>
      <c r="O145" s="60">
        <v>0.0</v>
      </c>
      <c r="P145" s="60">
        <v>0.0</v>
      </c>
      <c r="Q145" s="60">
        <v>17.0</v>
      </c>
      <c r="R145" s="60" t="s">
        <v>16593</v>
      </c>
      <c r="S145" s="60" t="str">
        <f t="array" ref="S145">IFERROR(XLOOKUP(A145, '2_Capability_Map'!$C$2:$C$200, '2_Capability_Map'!$M$2:$M$200, "Active"), "Active")</f>
        <v>Active</v>
      </c>
    </row>
    <row r="146" ht="31.5" customHeight="1">
      <c r="A146" s="59" t="s">
        <v>985</v>
      </c>
      <c r="B146" s="14" t="s">
        <v>986</v>
      </c>
      <c r="C146" s="61"/>
      <c r="D146" s="59">
        <v>4.0</v>
      </c>
      <c r="E146" s="59">
        <v>7.0</v>
      </c>
      <c r="F146" s="59">
        <v>1.0</v>
      </c>
      <c r="G146" s="59">
        <v>2.0</v>
      </c>
      <c r="H146" s="59">
        <v>0.0</v>
      </c>
      <c r="I146" s="59">
        <v>0.0</v>
      </c>
      <c r="J146" s="59">
        <v>0.0</v>
      </c>
      <c r="K146" s="59">
        <v>0.0</v>
      </c>
      <c r="L146" s="61"/>
      <c r="M146" s="59">
        <v>0.0</v>
      </c>
      <c r="N146" s="59">
        <v>0.0</v>
      </c>
      <c r="O146" s="59">
        <v>0.0</v>
      </c>
      <c r="P146" s="59">
        <v>0.0</v>
      </c>
      <c r="Q146" s="59">
        <v>17.0</v>
      </c>
      <c r="R146" s="59" t="s">
        <v>16593</v>
      </c>
      <c r="S146" s="59" t="str">
        <f t="array" ref="S146">IFERROR(XLOOKUP(A146, '2_Capability_Map'!$C$2:$C$200, '2_Capability_Map'!$M$2:$M$200, "Active"), "Active")</f>
        <v>Active</v>
      </c>
    </row>
    <row r="147" ht="31.5" customHeight="1">
      <c r="A147" s="60" t="s">
        <v>990</v>
      </c>
      <c r="B147" s="15" t="s">
        <v>991</v>
      </c>
      <c r="C147" s="61"/>
      <c r="D147" s="60">
        <v>10.0</v>
      </c>
      <c r="E147" s="60">
        <v>9.0</v>
      </c>
      <c r="F147" s="60">
        <v>1.0</v>
      </c>
      <c r="G147" s="60">
        <v>4.0</v>
      </c>
      <c r="H147" s="60">
        <v>0.0</v>
      </c>
      <c r="I147" s="60">
        <v>0.0</v>
      </c>
      <c r="J147" s="60">
        <v>0.0</v>
      </c>
      <c r="K147" s="60">
        <v>0.0</v>
      </c>
      <c r="L147" s="61"/>
      <c r="M147" s="60">
        <v>0.0</v>
      </c>
      <c r="N147" s="60">
        <v>0.0</v>
      </c>
      <c r="O147" s="60">
        <v>0.0</v>
      </c>
      <c r="P147" s="60">
        <v>0.0</v>
      </c>
      <c r="Q147" s="60">
        <v>33.0</v>
      </c>
      <c r="R147" s="60" t="s">
        <v>16592</v>
      </c>
      <c r="S147" s="60" t="str">
        <f t="array" ref="S147">IFERROR(XLOOKUP(A147, '2_Capability_Map'!$C$2:$C$200, '2_Capability_Map'!$M$2:$M$200, "Active"), "Active")</f>
        <v>Active</v>
      </c>
    </row>
    <row r="148" ht="31.5" customHeight="1">
      <c r="A148" s="59" t="s">
        <v>998</v>
      </c>
      <c r="B148" s="14" t="s">
        <v>999</v>
      </c>
      <c r="C148" s="61"/>
      <c r="D148" s="59">
        <v>3.0</v>
      </c>
      <c r="E148" s="59">
        <v>4.0</v>
      </c>
      <c r="F148" s="59">
        <v>1.0</v>
      </c>
      <c r="G148" s="59">
        <v>2.0</v>
      </c>
      <c r="H148" s="59">
        <v>0.0</v>
      </c>
      <c r="I148" s="59">
        <v>0.0</v>
      </c>
      <c r="J148" s="59">
        <v>0.0</v>
      </c>
      <c r="K148" s="59">
        <v>0.0</v>
      </c>
      <c r="L148" s="61"/>
      <c r="M148" s="59">
        <v>0.0</v>
      </c>
      <c r="N148" s="59">
        <v>0.0</v>
      </c>
      <c r="O148" s="59">
        <v>0.0</v>
      </c>
      <c r="P148" s="59">
        <v>0.0</v>
      </c>
      <c r="Q148" s="59">
        <v>16.0</v>
      </c>
      <c r="R148" s="59" t="s">
        <v>16593</v>
      </c>
      <c r="S148" s="59" t="str">
        <f t="array" ref="S148">IFERROR(XLOOKUP(A148, '2_Capability_Map'!$C$2:$C$200, '2_Capability_Map'!$M$2:$M$200, "Active"), "Active")</f>
        <v>Active</v>
      </c>
    </row>
    <row r="149" ht="31.5" customHeight="1">
      <c r="A149" s="60" t="s">
        <v>1006</v>
      </c>
      <c r="B149" s="15" t="s">
        <v>1007</v>
      </c>
      <c r="C149" s="61"/>
      <c r="D149" s="60">
        <v>3.0</v>
      </c>
      <c r="E149" s="60">
        <v>4.0</v>
      </c>
      <c r="F149" s="60">
        <v>1.0</v>
      </c>
      <c r="G149" s="60">
        <v>2.0</v>
      </c>
      <c r="H149" s="60">
        <v>0.0</v>
      </c>
      <c r="I149" s="60">
        <v>0.0</v>
      </c>
      <c r="J149" s="60">
        <v>0.0</v>
      </c>
      <c r="K149" s="60">
        <v>0.0</v>
      </c>
      <c r="L149" s="61"/>
      <c r="M149" s="60">
        <v>0.0</v>
      </c>
      <c r="N149" s="60">
        <v>0.0</v>
      </c>
      <c r="O149" s="60">
        <v>0.0</v>
      </c>
      <c r="P149" s="60">
        <v>0.0</v>
      </c>
      <c r="Q149" s="60">
        <v>16.0</v>
      </c>
      <c r="R149" s="60" t="s">
        <v>16593</v>
      </c>
      <c r="S149" s="60" t="str">
        <f t="array" ref="S149">IFERROR(XLOOKUP(A149, '2_Capability_Map'!$C$2:$C$200, '2_Capability_Map'!$M$2:$M$200, "Active"), "Active")</f>
        <v>Active</v>
      </c>
    </row>
    <row r="150" ht="31.5" customHeight="1">
      <c r="A150" s="59" t="s">
        <v>1011</v>
      </c>
      <c r="B150" s="14" t="s">
        <v>1012</v>
      </c>
      <c r="C150" s="61"/>
      <c r="D150" s="59">
        <v>3.0</v>
      </c>
      <c r="E150" s="59">
        <v>4.0</v>
      </c>
      <c r="F150" s="59">
        <v>1.0</v>
      </c>
      <c r="G150" s="59">
        <v>2.0</v>
      </c>
      <c r="H150" s="59">
        <v>0.0</v>
      </c>
      <c r="I150" s="59">
        <v>0.0</v>
      </c>
      <c r="J150" s="59">
        <v>0.0</v>
      </c>
      <c r="K150" s="59">
        <v>0.0</v>
      </c>
      <c r="L150" s="61"/>
      <c r="M150" s="59">
        <v>0.0</v>
      </c>
      <c r="N150" s="59">
        <v>0.0</v>
      </c>
      <c r="O150" s="59">
        <v>0.0</v>
      </c>
      <c r="P150" s="59">
        <v>0.0</v>
      </c>
      <c r="Q150" s="59">
        <v>16.0</v>
      </c>
      <c r="R150" s="59" t="s">
        <v>16593</v>
      </c>
      <c r="S150" s="59" t="str">
        <f t="array" ref="S150">IFERROR(XLOOKUP(A150, '2_Capability_Map'!$C$2:$C$200, '2_Capability_Map'!$M$2:$M$200, "Active"), "Active")</f>
        <v>Active</v>
      </c>
    </row>
    <row r="151" ht="31.5" customHeight="1">
      <c r="A151" s="60" t="s">
        <v>1017</v>
      </c>
      <c r="B151" s="15" t="s">
        <v>1018</v>
      </c>
      <c r="C151" s="61"/>
      <c r="D151" s="60">
        <v>4.0</v>
      </c>
      <c r="E151" s="60">
        <v>3.0</v>
      </c>
      <c r="F151" s="60">
        <v>1.0</v>
      </c>
      <c r="G151" s="60">
        <v>2.0</v>
      </c>
      <c r="H151" s="60">
        <v>1.0</v>
      </c>
      <c r="I151" s="60">
        <v>0.0</v>
      </c>
      <c r="J151" s="60">
        <v>0.0</v>
      </c>
      <c r="K151" s="60">
        <v>0.0</v>
      </c>
      <c r="L151" s="61"/>
      <c r="M151" s="60">
        <v>0.0</v>
      </c>
      <c r="N151" s="60">
        <v>0.0</v>
      </c>
      <c r="O151" s="60">
        <v>1.0</v>
      </c>
      <c r="P151" s="60">
        <v>0.0</v>
      </c>
      <c r="Q151" s="60">
        <v>19.0</v>
      </c>
      <c r="R151" s="60" t="s">
        <v>16593</v>
      </c>
      <c r="S151" s="60" t="str">
        <f t="array" ref="S151">IFERROR(XLOOKUP(A151, '2_Capability_Map'!$C$2:$C$200, '2_Capability_Map'!$M$2:$M$200, "Active"), "Active")</f>
        <v>Active</v>
      </c>
    </row>
    <row r="152" ht="31.5" customHeight="1">
      <c r="A152" s="59" t="s">
        <v>1025</v>
      </c>
      <c r="B152" s="14" t="s">
        <v>1026</v>
      </c>
      <c r="C152" s="61"/>
      <c r="D152" s="59">
        <v>25.0</v>
      </c>
      <c r="E152" s="59">
        <v>3.0</v>
      </c>
      <c r="F152" s="59">
        <v>1.0</v>
      </c>
      <c r="G152" s="59">
        <v>2.0</v>
      </c>
      <c r="H152" s="59">
        <v>1.0</v>
      </c>
      <c r="I152" s="59">
        <v>0.0</v>
      </c>
      <c r="J152" s="59">
        <v>0.0</v>
      </c>
      <c r="K152" s="59">
        <v>0.0</v>
      </c>
      <c r="L152" s="61"/>
      <c r="M152" s="59">
        <v>0.0</v>
      </c>
      <c r="N152" s="59">
        <v>0.0</v>
      </c>
      <c r="O152" s="59">
        <v>1.0</v>
      </c>
      <c r="P152" s="59">
        <v>0.0</v>
      </c>
      <c r="Q152" s="59">
        <v>40.0</v>
      </c>
      <c r="R152" s="59" t="s">
        <v>16592</v>
      </c>
      <c r="S152" s="59" t="str">
        <f t="array" ref="S152">IFERROR(XLOOKUP(A152, '2_Capability_Map'!$C$2:$C$200, '2_Capability_Map'!$M$2:$M$200, "Active"), "Active")</f>
        <v>Active</v>
      </c>
    </row>
    <row r="153" ht="31.5" customHeight="1">
      <c r="A153" s="60" t="s">
        <v>1030</v>
      </c>
      <c r="B153" s="15" t="s">
        <v>1031</v>
      </c>
      <c r="C153" s="61"/>
      <c r="D153" s="60">
        <v>4.0</v>
      </c>
      <c r="E153" s="60">
        <v>3.0</v>
      </c>
      <c r="F153" s="60">
        <v>1.0</v>
      </c>
      <c r="G153" s="60">
        <v>2.0</v>
      </c>
      <c r="H153" s="60">
        <v>1.0</v>
      </c>
      <c r="I153" s="60">
        <v>0.0</v>
      </c>
      <c r="J153" s="60">
        <v>0.0</v>
      </c>
      <c r="K153" s="60">
        <v>0.0</v>
      </c>
      <c r="L153" s="61"/>
      <c r="M153" s="60">
        <v>0.0</v>
      </c>
      <c r="N153" s="60">
        <v>0.0</v>
      </c>
      <c r="O153" s="60">
        <v>1.0</v>
      </c>
      <c r="P153" s="60">
        <v>0.0</v>
      </c>
      <c r="Q153" s="60">
        <v>19.0</v>
      </c>
      <c r="R153" s="60" t="s">
        <v>16593</v>
      </c>
      <c r="S153" s="60" t="str">
        <f t="array" ref="S153">IFERROR(XLOOKUP(A153, '2_Capability_Map'!$C$2:$C$200, '2_Capability_Map'!$M$2:$M$200, "Active"), "Active")</f>
        <v>Active</v>
      </c>
    </row>
    <row r="154" ht="31.5" customHeight="1">
      <c r="A154" s="59" t="s">
        <v>1035</v>
      </c>
      <c r="B154" s="14" t="s">
        <v>1036</v>
      </c>
      <c r="C154" s="61"/>
      <c r="D154" s="59">
        <v>1.0</v>
      </c>
      <c r="E154" s="59">
        <v>3.0</v>
      </c>
      <c r="F154" s="59">
        <v>1.0</v>
      </c>
      <c r="G154" s="59">
        <v>2.0</v>
      </c>
      <c r="H154" s="59">
        <v>1.0</v>
      </c>
      <c r="I154" s="59">
        <v>0.0</v>
      </c>
      <c r="J154" s="59">
        <v>0.0</v>
      </c>
      <c r="K154" s="59">
        <v>0.0</v>
      </c>
      <c r="L154" s="61"/>
      <c r="M154" s="59">
        <v>0.0</v>
      </c>
      <c r="N154" s="59">
        <v>0.0</v>
      </c>
      <c r="O154" s="59">
        <v>1.0</v>
      </c>
      <c r="P154" s="59">
        <v>0.0</v>
      </c>
      <c r="Q154" s="59">
        <v>16.0</v>
      </c>
      <c r="R154" s="59" t="s">
        <v>16593</v>
      </c>
      <c r="S154" s="59" t="str">
        <f t="array" ref="S154">IFERROR(XLOOKUP(A154, '2_Capability_Map'!$C$2:$C$200, '2_Capability_Map'!$M$2:$M$200, "Active"), "Active")</f>
        <v>Active</v>
      </c>
    </row>
    <row r="155" ht="31.5" customHeight="1">
      <c r="A155" s="60" t="s">
        <v>1041</v>
      </c>
      <c r="B155" s="15" t="s">
        <v>1042</v>
      </c>
      <c r="C155" s="61"/>
      <c r="D155" s="60">
        <v>4.0</v>
      </c>
      <c r="E155" s="60">
        <v>4.0</v>
      </c>
      <c r="F155" s="60">
        <v>1.0</v>
      </c>
      <c r="G155" s="60">
        <v>2.0</v>
      </c>
      <c r="H155" s="60">
        <v>0.0</v>
      </c>
      <c r="I155" s="60">
        <v>0.0</v>
      </c>
      <c r="J155" s="60">
        <v>0.0</v>
      </c>
      <c r="K155" s="60">
        <v>0.0</v>
      </c>
      <c r="L155" s="61"/>
      <c r="M155" s="60">
        <v>0.0</v>
      </c>
      <c r="N155" s="60">
        <v>0.0</v>
      </c>
      <c r="O155" s="60">
        <v>0.0</v>
      </c>
      <c r="P155" s="60">
        <v>0.0</v>
      </c>
      <c r="Q155" s="60">
        <v>17.0</v>
      </c>
      <c r="R155" s="60" t="s">
        <v>16593</v>
      </c>
      <c r="S155" s="60" t="str">
        <f t="array" ref="S155">IFERROR(XLOOKUP(A155, '2_Capability_Map'!$C$2:$C$200, '2_Capability_Map'!$M$2:$M$200, "Active"), "Active")</f>
        <v>Active</v>
      </c>
    </row>
    <row r="156" ht="31.5" customHeight="1">
      <c r="A156" s="59" t="s">
        <v>1049</v>
      </c>
      <c r="B156" s="14" t="s">
        <v>1050</v>
      </c>
      <c r="C156" s="61"/>
      <c r="D156" s="59">
        <v>4.0</v>
      </c>
      <c r="E156" s="59">
        <v>4.0</v>
      </c>
      <c r="F156" s="59">
        <v>1.0</v>
      </c>
      <c r="G156" s="59">
        <v>2.0</v>
      </c>
      <c r="H156" s="59">
        <v>0.0</v>
      </c>
      <c r="I156" s="59">
        <v>0.0</v>
      </c>
      <c r="J156" s="59">
        <v>0.0</v>
      </c>
      <c r="K156" s="59">
        <v>0.0</v>
      </c>
      <c r="L156" s="61"/>
      <c r="M156" s="59">
        <v>0.0</v>
      </c>
      <c r="N156" s="59">
        <v>0.0</v>
      </c>
      <c r="O156" s="59">
        <v>0.0</v>
      </c>
      <c r="P156" s="59">
        <v>0.0</v>
      </c>
      <c r="Q156" s="59">
        <v>17.0</v>
      </c>
      <c r="R156" s="59" t="s">
        <v>16593</v>
      </c>
      <c r="S156" s="59" t="str">
        <f t="array" ref="S156">IFERROR(XLOOKUP(A156, '2_Capability_Map'!$C$2:$C$200, '2_Capability_Map'!$M$2:$M$200, "Active"), "Active")</f>
        <v>Active</v>
      </c>
    </row>
    <row r="157" ht="31.5" customHeight="1">
      <c r="A157" s="60" t="s">
        <v>1054</v>
      </c>
      <c r="B157" s="15" t="s">
        <v>1055</v>
      </c>
      <c r="C157" s="61"/>
      <c r="D157" s="60">
        <v>4.0</v>
      </c>
      <c r="E157" s="60">
        <v>4.0</v>
      </c>
      <c r="F157" s="60">
        <v>1.0</v>
      </c>
      <c r="G157" s="60">
        <v>2.0</v>
      </c>
      <c r="H157" s="60">
        <v>0.0</v>
      </c>
      <c r="I157" s="60">
        <v>0.0</v>
      </c>
      <c r="J157" s="60">
        <v>0.0</v>
      </c>
      <c r="K157" s="60">
        <v>0.0</v>
      </c>
      <c r="L157" s="61"/>
      <c r="M157" s="60">
        <v>0.0</v>
      </c>
      <c r="N157" s="60">
        <v>0.0</v>
      </c>
      <c r="O157" s="60">
        <v>0.0</v>
      </c>
      <c r="P157" s="60">
        <v>0.0</v>
      </c>
      <c r="Q157" s="60">
        <v>17.0</v>
      </c>
      <c r="R157" s="60" t="s">
        <v>16593</v>
      </c>
      <c r="S157" s="60" t="str">
        <f t="array" ref="S157">IFERROR(XLOOKUP(A157, '2_Capability_Map'!$C$2:$C$200, '2_Capability_Map'!$M$2:$M$200, "Active"), "Active")</f>
        <v>Active</v>
      </c>
    </row>
    <row r="158" ht="31.5" customHeight="1">
      <c r="A158" s="59" t="s">
        <v>1059</v>
      </c>
      <c r="B158" s="14" t="s">
        <v>1060</v>
      </c>
      <c r="C158" s="61"/>
      <c r="D158" s="59">
        <v>4.0</v>
      </c>
      <c r="E158" s="59">
        <v>4.0</v>
      </c>
      <c r="F158" s="59">
        <v>1.0</v>
      </c>
      <c r="G158" s="59">
        <v>2.0</v>
      </c>
      <c r="H158" s="59">
        <v>0.0</v>
      </c>
      <c r="I158" s="59">
        <v>0.0</v>
      </c>
      <c r="J158" s="59">
        <v>0.0</v>
      </c>
      <c r="K158" s="59">
        <v>0.0</v>
      </c>
      <c r="L158" s="61"/>
      <c r="M158" s="59">
        <v>0.0</v>
      </c>
      <c r="N158" s="59">
        <v>0.0</v>
      </c>
      <c r="O158" s="59">
        <v>0.0</v>
      </c>
      <c r="P158" s="59">
        <v>0.0</v>
      </c>
      <c r="Q158" s="59">
        <v>17.0</v>
      </c>
      <c r="R158" s="59" t="s">
        <v>16593</v>
      </c>
      <c r="S158" s="59" t="str">
        <f t="array" ref="S158">IFERROR(XLOOKUP(A158, '2_Capability_Map'!$C$2:$C$200, '2_Capability_Map'!$M$2:$M$200, "Active"), "Active")</f>
        <v>Active</v>
      </c>
    </row>
    <row r="159" ht="31.5" customHeight="1">
      <c r="A159" s="60" t="s">
        <v>1066</v>
      </c>
      <c r="B159" s="15" t="s">
        <v>1067</v>
      </c>
      <c r="C159" s="61"/>
      <c r="D159" s="60">
        <v>6.0</v>
      </c>
      <c r="E159" s="60">
        <v>10.0</v>
      </c>
      <c r="F159" s="60">
        <v>1.0</v>
      </c>
      <c r="G159" s="60">
        <v>3.0</v>
      </c>
      <c r="H159" s="60">
        <v>0.0</v>
      </c>
      <c r="I159" s="60">
        <v>0.0</v>
      </c>
      <c r="J159" s="60">
        <v>1.0</v>
      </c>
      <c r="K159" s="60">
        <v>1.0</v>
      </c>
      <c r="L159" s="61"/>
      <c r="M159" s="60">
        <v>140.0</v>
      </c>
      <c r="N159" s="60">
        <v>0.0</v>
      </c>
      <c r="O159" s="60">
        <v>0.0</v>
      </c>
      <c r="P159" s="60">
        <v>0.0</v>
      </c>
      <c r="Q159" s="60">
        <v>161.0</v>
      </c>
      <c r="R159" s="60" t="s">
        <v>1493</v>
      </c>
      <c r="S159" s="60" t="str">
        <f t="array" ref="S159">IFERROR(XLOOKUP(A159, '2_Capability_Map'!$C$2:$C$200, '2_Capability_Map'!$M$2:$M$200, "Active"), "Active")</f>
        <v>Active</v>
      </c>
    </row>
    <row r="160" ht="31.5" customHeight="1">
      <c r="A160" s="59" t="s">
        <v>1074</v>
      </c>
      <c r="B160" s="14" t="s">
        <v>1075</v>
      </c>
      <c r="C160" s="61"/>
      <c r="D160" s="59">
        <v>6.0</v>
      </c>
      <c r="E160" s="59">
        <v>10.0</v>
      </c>
      <c r="F160" s="59">
        <v>1.0</v>
      </c>
      <c r="G160" s="59">
        <v>3.0</v>
      </c>
      <c r="H160" s="59">
        <v>0.0</v>
      </c>
      <c r="I160" s="59">
        <v>0.0</v>
      </c>
      <c r="J160" s="59">
        <v>0.0</v>
      </c>
      <c r="K160" s="59">
        <v>0.0</v>
      </c>
      <c r="L160" s="61"/>
      <c r="M160" s="59">
        <v>0.0</v>
      </c>
      <c r="N160" s="59">
        <v>0.0</v>
      </c>
      <c r="O160" s="59">
        <v>0.0</v>
      </c>
      <c r="P160" s="59">
        <v>0.0</v>
      </c>
      <c r="Q160" s="59">
        <v>19.0</v>
      </c>
      <c r="R160" s="59" t="s">
        <v>16593</v>
      </c>
      <c r="S160" s="59" t="str">
        <f t="array" ref="S160">IFERROR(XLOOKUP(A160, '2_Capability_Map'!$C$2:$C$200, '2_Capability_Map'!$M$2:$M$200, "Active"), "Active")</f>
        <v>Active</v>
      </c>
    </row>
    <row r="161" ht="31.5" customHeight="1">
      <c r="A161" s="60" t="s">
        <v>1079</v>
      </c>
      <c r="B161" s="15" t="s">
        <v>1080</v>
      </c>
      <c r="C161" s="61"/>
      <c r="D161" s="60">
        <v>6.0</v>
      </c>
      <c r="E161" s="60">
        <v>10.0</v>
      </c>
      <c r="F161" s="60">
        <v>1.0</v>
      </c>
      <c r="G161" s="60">
        <v>3.0</v>
      </c>
      <c r="H161" s="60">
        <v>0.0</v>
      </c>
      <c r="I161" s="60">
        <v>0.0</v>
      </c>
      <c r="J161" s="60">
        <v>0.0</v>
      </c>
      <c r="K161" s="60">
        <v>0.0</v>
      </c>
      <c r="L161" s="61"/>
      <c r="M161" s="60">
        <v>0.0</v>
      </c>
      <c r="N161" s="60">
        <v>0.0</v>
      </c>
      <c r="O161" s="60">
        <v>0.0</v>
      </c>
      <c r="P161" s="60">
        <v>0.0</v>
      </c>
      <c r="Q161" s="60">
        <v>19.0</v>
      </c>
      <c r="R161" s="60" t="s">
        <v>16593</v>
      </c>
      <c r="S161" s="60" t="str">
        <f t="array" ref="S161">IFERROR(XLOOKUP(A161, '2_Capability_Map'!$C$2:$C$200, '2_Capability_Map'!$M$2:$M$200, "Active"), "Active")</f>
        <v>Active</v>
      </c>
    </row>
    <row r="162" ht="31.5" customHeight="1">
      <c r="A162" s="59" t="s">
        <v>1084</v>
      </c>
      <c r="B162" s="14" t="s">
        <v>1085</v>
      </c>
      <c r="C162" s="61"/>
      <c r="D162" s="59">
        <v>6.0</v>
      </c>
      <c r="E162" s="59">
        <v>10.0</v>
      </c>
      <c r="F162" s="59">
        <v>1.0</v>
      </c>
      <c r="G162" s="59">
        <v>3.0</v>
      </c>
      <c r="H162" s="59">
        <v>0.0</v>
      </c>
      <c r="I162" s="59">
        <v>0.0</v>
      </c>
      <c r="J162" s="59">
        <v>0.0</v>
      </c>
      <c r="K162" s="59">
        <v>0.0</v>
      </c>
      <c r="L162" s="61"/>
      <c r="M162" s="59">
        <v>0.0</v>
      </c>
      <c r="N162" s="59">
        <v>0.0</v>
      </c>
      <c r="O162" s="59">
        <v>0.0</v>
      </c>
      <c r="P162" s="59">
        <v>0.0</v>
      </c>
      <c r="Q162" s="59">
        <v>19.0</v>
      </c>
      <c r="R162" s="59" t="s">
        <v>16593</v>
      </c>
      <c r="S162" s="59" t="str">
        <f t="array" ref="S162">IFERROR(XLOOKUP(A162, '2_Capability_Map'!$C$2:$C$200, '2_Capability_Map'!$M$2:$M$200, "Active"), "Active")</f>
        <v>Active</v>
      </c>
    </row>
    <row r="163" ht="31.5" customHeight="1">
      <c r="A163" s="60" t="s">
        <v>1089</v>
      </c>
      <c r="B163" s="15" t="s">
        <v>1090</v>
      </c>
      <c r="C163" s="61"/>
      <c r="D163" s="60">
        <v>6.0</v>
      </c>
      <c r="E163" s="60">
        <v>10.0</v>
      </c>
      <c r="F163" s="60">
        <v>1.0</v>
      </c>
      <c r="G163" s="60">
        <v>3.0</v>
      </c>
      <c r="H163" s="60">
        <v>0.0</v>
      </c>
      <c r="I163" s="60">
        <v>0.0</v>
      </c>
      <c r="J163" s="60">
        <v>0.0</v>
      </c>
      <c r="K163" s="60">
        <v>0.0</v>
      </c>
      <c r="L163" s="61"/>
      <c r="M163" s="60">
        <v>0.0</v>
      </c>
      <c r="N163" s="60">
        <v>0.0</v>
      </c>
      <c r="O163" s="60">
        <v>0.0</v>
      </c>
      <c r="P163" s="60">
        <v>0.0</v>
      </c>
      <c r="Q163" s="60">
        <v>19.0</v>
      </c>
      <c r="R163" s="60" t="s">
        <v>16593</v>
      </c>
      <c r="S163" s="60" t="str">
        <f t="array" ref="S163">IFERROR(XLOOKUP(A163, '2_Capability_Map'!$C$2:$C$200, '2_Capability_Map'!$M$2:$M$200, "Active"), "Active")</f>
        <v>Active</v>
      </c>
    </row>
    <row r="164" ht="31.5" customHeight="1">
      <c r="A164" s="59" t="s">
        <v>1094</v>
      </c>
      <c r="B164" s="14" t="s">
        <v>1095</v>
      </c>
      <c r="C164" s="61"/>
      <c r="D164" s="59">
        <v>25.0</v>
      </c>
      <c r="E164" s="59">
        <v>10.0</v>
      </c>
      <c r="F164" s="59">
        <v>1.0</v>
      </c>
      <c r="G164" s="59">
        <v>3.0</v>
      </c>
      <c r="H164" s="59">
        <v>0.0</v>
      </c>
      <c r="I164" s="59">
        <v>0.0</v>
      </c>
      <c r="J164" s="59">
        <v>0.0</v>
      </c>
      <c r="K164" s="59">
        <v>0.0</v>
      </c>
      <c r="L164" s="61"/>
      <c r="M164" s="59">
        <v>0.0</v>
      </c>
      <c r="N164" s="59">
        <v>0.0</v>
      </c>
      <c r="O164" s="59">
        <v>0.0</v>
      </c>
      <c r="P164" s="59">
        <v>0.0</v>
      </c>
      <c r="Q164" s="59">
        <v>38.0</v>
      </c>
      <c r="R164" s="59" t="s">
        <v>16592</v>
      </c>
      <c r="S164" s="59" t="str">
        <f t="array" ref="S164">IFERROR(XLOOKUP(A164, '2_Capability_Map'!$C$2:$C$200, '2_Capability_Map'!$M$2:$M$200, "Active"), "Active")</f>
        <v>Active</v>
      </c>
    </row>
    <row r="165" ht="31.5" customHeight="1">
      <c r="A165" s="60" t="s">
        <v>1293</v>
      </c>
      <c r="B165" s="15" t="s">
        <v>1294</v>
      </c>
      <c r="C165" s="61"/>
      <c r="D165" s="60">
        <v>2.0</v>
      </c>
      <c r="E165" s="60">
        <v>3.0</v>
      </c>
      <c r="F165" s="60">
        <v>1.0</v>
      </c>
      <c r="G165" s="60">
        <v>2.0</v>
      </c>
      <c r="H165" s="60">
        <v>1.0</v>
      </c>
      <c r="I165" s="60">
        <v>0.0</v>
      </c>
      <c r="J165" s="60">
        <v>0.0</v>
      </c>
      <c r="K165" s="60">
        <v>0.0</v>
      </c>
      <c r="L165" s="61"/>
      <c r="M165" s="60">
        <v>0.0</v>
      </c>
      <c r="N165" s="60">
        <v>0.0</v>
      </c>
      <c r="O165" s="60">
        <v>1.0</v>
      </c>
      <c r="P165" s="60">
        <v>0.0</v>
      </c>
      <c r="Q165" s="60">
        <v>17.0</v>
      </c>
      <c r="R165" s="60" t="s">
        <v>16593</v>
      </c>
      <c r="S165" s="60" t="str">
        <f t="array" ref="S165">IFERROR(XLOOKUP(A165, '2_Capability_Map'!$C$2:$C$200, '2_Capability_Map'!$M$2:$M$200, "Active"), "Active")</f>
        <v>Active</v>
      </c>
    </row>
    <row r="166" ht="31.5" customHeight="1">
      <c r="A166" s="59" t="s">
        <v>1299</v>
      </c>
      <c r="B166" s="14" t="s">
        <v>1300</v>
      </c>
      <c r="C166" s="61"/>
      <c r="D166" s="59">
        <v>2.0</v>
      </c>
      <c r="E166" s="59">
        <v>3.0</v>
      </c>
      <c r="F166" s="59">
        <v>1.0</v>
      </c>
      <c r="G166" s="59">
        <v>2.0</v>
      </c>
      <c r="H166" s="59">
        <v>2.0</v>
      </c>
      <c r="I166" s="59">
        <v>0.0</v>
      </c>
      <c r="J166" s="59">
        <v>0.0</v>
      </c>
      <c r="K166" s="59">
        <v>0.0</v>
      </c>
      <c r="L166" s="61"/>
      <c r="M166" s="59">
        <v>0.0</v>
      </c>
      <c r="N166" s="59">
        <v>0.0</v>
      </c>
      <c r="O166" s="59">
        <v>2.0</v>
      </c>
      <c r="P166" s="59">
        <v>0.0</v>
      </c>
      <c r="Q166" s="59">
        <v>19.0</v>
      </c>
      <c r="R166" s="59" t="s">
        <v>16593</v>
      </c>
      <c r="S166" s="59" t="str">
        <f t="array" ref="S166">IFERROR(XLOOKUP(A166, '2_Capability_Map'!$C$2:$C$200, '2_Capability_Map'!$M$2:$M$200, "Active"), "Active")</f>
        <v>Active</v>
      </c>
    </row>
    <row r="167" ht="31.5" customHeight="1">
      <c r="A167" s="60" t="s">
        <v>1100</v>
      </c>
      <c r="B167" s="15" t="s">
        <v>1101</v>
      </c>
      <c r="C167" s="61"/>
      <c r="D167" s="60">
        <v>4.0</v>
      </c>
      <c r="E167" s="60">
        <v>7.0</v>
      </c>
      <c r="F167" s="60">
        <v>1.0</v>
      </c>
      <c r="G167" s="60">
        <v>3.0</v>
      </c>
      <c r="H167" s="60">
        <v>0.0</v>
      </c>
      <c r="I167" s="60">
        <v>0.0</v>
      </c>
      <c r="J167" s="60">
        <v>0.0</v>
      </c>
      <c r="K167" s="60">
        <v>0.0</v>
      </c>
      <c r="L167" s="61"/>
      <c r="M167" s="60">
        <v>0.0</v>
      </c>
      <c r="N167" s="60">
        <v>0.0</v>
      </c>
      <c r="O167" s="60">
        <v>0.0</v>
      </c>
      <c r="P167" s="60">
        <v>0.0</v>
      </c>
      <c r="Q167" s="60">
        <v>17.0</v>
      </c>
      <c r="R167" s="60" t="s">
        <v>16593</v>
      </c>
      <c r="S167" s="60" t="str">
        <f t="array" ref="S167">IFERROR(XLOOKUP(A167, '2_Capability_Map'!$C$2:$C$200, '2_Capability_Map'!$M$2:$M$200, "Active"), "Active")</f>
        <v>Active</v>
      </c>
    </row>
    <row r="168" ht="31.5" customHeight="1">
      <c r="A168" s="59" t="s">
        <v>1108</v>
      </c>
      <c r="B168" s="14" t="s">
        <v>1109</v>
      </c>
      <c r="C168" s="61"/>
      <c r="D168" s="59">
        <v>4.0</v>
      </c>
      <c r="E168" s="59">
        <v>7.0</v>
      </c>
      <c r="F168" s="59">
        <v>1.0</v>
      </c>
      <c r="G168" s="59">
        <v>3.0</v>
      </c>
      <c r="H168" s="59">
        <v>0.0</v>
      </c>
      <c r="I168" s="59">
        <v>0.0</v>
      </c>
      <c r="J168" s="59">
        <v>0.0</v>
      </c>
      <c r="K168" s="59">
        <v>0.0</v>
      </c>
      <c r="L168" s="61"/>
      <c r="M168" s="59">
        <v>0.0</v>
      </c>
      <c r="N168" s="59">
        <v>0.0</v>
      </c>
      <c r="O168" s="59">
        <v>0.0</v>
      </c>
      <c r="P168" s="59">
        <v>0.0</v>
      </c>
      <c r="Q168" s="59">
        <v>17.0</v>
      </c>
      <c r="R168" s="59" t="s">
        <v>16593</v>
      </c>
      <c r="S168" s="59" t="str">
        <f t="array" ref="S168">IFERROR(XLOOKUP(A168, '2_Capability_Map'!$C$2:$C$200, '2_Capability_Map'!$M$2:$M$200, "Active"), "Active")</f>
        <v>Active</v>
      </c>
    </row>
    <row r="169" ht="31.5" customHeight="1">
      <c r="A169" s="60" t="s">
        <v>1113</v>
      </c>
      <c r="B169" s="15" t="s">
        <v>1114</v>
      </c>
      <c r="C169" s="61"/>
      <c r="D169" s="60">
        <v>1.0</v>
      </c>
      <c r="E169" s="60">
        <v>7.0</v>
      </c>
      <c r="F169" s="60">
        <v>1.0</v>
      </c>
      <c r="G169" s="60">
        <v>3.0</v>
      </c>
      <c r="H169" s="60">
        <v>0.0</v>
      </c>
      <c r="I169" s="60">
        <v>0.0</v>
      </c>
      <c r="J169" s="60">
        <v>0.0</v>
      </c>
      <c r="K169" s="60">
        <v>0.0</v>
      </c>
      <c r="L169" s="61"/>
      <c r="M169" s="60">
        <v>0.0</v>
      </c>
      <c r="N169" s="60">
        <v>0.0</v>
      </c>
      <c r="O169" s="60">
        <v>0.0</v>
      </c>
      <c r="P169" s="60">
        <v>0.0</v>
      </c>
      <c r="Q169" s="60">
        <v>14.0</v>
      </c>
      <c r="R169" s="60" t="s">
        <v>16593</v>
      </c>
      <c r="S169" s="60" t="str">
        <f t="array" ref="S169">IFERROR(XLOOKUP(A169, '2_Capability_Map'!$C$2:$C$200, '2_Capability_Map'!$M$2:$M$200, "Active"), "Active")</f>
        <v>Active</v>
      </c>
    </row>
    <row r="170" ht="31.5" customHeight="1">
      <c r="A170" s="59" t="s">
        <v>1118</v>
      </c>
      <c r="B170" s="14" t="s">
        <v>1119</v>
      </c>
      <c r="C170" s="61"/>
      <c r="D170" s="59">
        <v>25.0</v>
      </c>
      <c r="E170" s="59">
        <v>7.0</v>
      </c>
      <c r="F170" s="59">
        <v>1.0</v>
      </c>
      <c r="G170" s="59">
        <v>3.0</v>
      </c>
      <c r="H170" s="59">
        <v>0.0</v>
      </c>
      <c r="I170" s="59">
        <v>0.0</v>
      </c>
      <c r="J170" s="59">
        <v>0.0</v>
      </c>
      <c r="K170" s="59">
        <v>0.0</v>
      </c>
      <c r="L170" s="61"/>
      <c r="M170" s="59">
        <v>0.0</v>
      </c>
      <c r="N170" s="59">
        <v>0.0</v>
      </c>
      <c r="O170" s="59">
        <v>0.0</v>
      </c>
      <c r="P170" s="59">
        <v>0.0</v>
      </c>
      <c r="Q170" s="59">
        <v>38.0</v>
      </c>
      <c r="R170" s="59" t="s">
        <v>16592</v>
      </c>
      <c r="S170" s="59" t="str">
        <f t="array" ref="S170">IFERROR(XLOOKUP(A170, '2_Capability_Map'!$C$2:$C$200, '2_Capability_Map'!$M$2:$M$200, "Active"), "Active")</f>
        <v>Active</v>
      </c>
    </row>
    <row r="171" ht="31.5" customHeight="1">
      <c r="A171" s="60" t="s">
        <v>1124</v>
      </c>
      <c r="B171" s="15" t="s">
        <v>1125</v>
      </c>
      <c r="C171" s="61"/>
      <c r="D171" s="60">
        <v>4.0</v>
      </c>
      <c r="E171" s="60">
        <v>8.0</v>
      </c>
      <c r="F171" s="60">
        <v>1.0</v>
      </c>
      <c r="G171" s="60">
        <v>2.0</v>
      </c>
      <c r="H171" s="60">
        <v>0.0</v>
      </c>
      <c r="I171" s="60">
        <v>0.0</v>
      </c>
      <c r="J171" s="60">
        <v>0.0</v>
      </c>
      <c r="K171" s="60">
        <v>0.0</v>
      </c>
      <c r="L171" s="61"/>
      <c r="M171" s="60">
        <v>0.0</v>
      </c>
      <c r="N171" s="60">
        <v>0.0</v>
      </c>
      <c r="O171" s="60">
        <v>0.0</v>
      </c>
      <c r="P171" s="60">
        <v>0.0</v>
      </c>
      <c r="Q171" s="60">
        <v>22.0</v>
      </c>
      <c r="R171" s="60" t="s">
        <v>16592</v>
      </c>
      <c r="S171" s="60" t="str">
        <f t="array" ref="S171">IFERROR(XLOOKUP(A171, '2_Capability_Map'!$C$2:$C$200, '2_Capability_Map'!$M$2:$M$200, "Active"), "Active")</f>
        <v>Active</v>
      </c>
    </row>
    <row r="172" ht="31.5" customHeight="1">
      <c r="A172" s="59" t="s">
        <v>1132</v>
      </c>
      <c r="B172" s="14" t="s">
        <v>1133</v>
      </c>
      <c r="C172" s="61"/>
      <c r="D172" s="59">
        <v>25.0</v>
      </c>
      <c r="E172" s="59">
        <v>8.0</v>
      </c>
      <c r="F172" s="59">
        <v>1.0</v>
      </c>
      <c r="G172" s="59">
        <v>2.0</v>
      </c>
      <c r="H172" s="59">
        <v>0.0</v>
      </c>
      <c r="I172" s="59">
        <v>0.0</v>
      </c>
      <c r="J172" s="59">
        <v>0.0</v>
      </c>
      <c r="K172" s="59">
        <v>0.0</v>
      </c>
      <c r="L172" s="61"/>
      <c r="M172" s="59">
        <v>0.0</v>
      </c>
      <c r="N172" s="59">
        <v>0.0</v>
      </c>
      <c r="O172" s="59">
        <v>0.0</v>
      </c>
      <c r="P172" s="59">
        <v>0.0</v>
      </c>
      <c r="Q172" s="59">
        <v>43.0</v>
      </c>
      <c r="R172" s="59" t="s">
        <v>16592</v>
      </c>
      <c r="S172" s="59" t="str">
        <f t="array" ref="S172">IFERROR(XLOOKUP(A172, '2_Capability_Map'!$C$2:$C$200, '2_Capability_Map'!$M$2:$M$200, "Active"), "Active")</f>
        <v>Active</v>
      </c>
    </row>
    <row r="173" ht="31.5" customHeight="1">
      <c r="A173" s="60" t="s">
        <v>1137</v>
      </c>
      <c r="B173" s="15" t="s">
        <v>1138</v>
      </c>
      <c r="C173" s="61"/>
      <c r="D173" s="60">
        <v>4.0</v>
      </c>
      <c r="E173" s="60">
        <v>8.0</v>
      </c>
      <c r="F173" s="60">
        <v>1.0</v>
      </c>
      <c r="G173" s="60">
        <v>2.0</v>
      </c>
      <c r="H173" s="60">
        <v>0.0</v>
      </c>
      <c r="I173" s="60">
        <v>0.0</v>
      </c>
      <c r="J173" s="60">
        <v>0.0</v>
      </c>
      <c r="K173" s="60">
        <v>0.0</v>
      </c>
      <c r="L173" s="61"/>
      <c r="M173" s="60">
        <v>0.0</v>
      </c>
      <c r="N173" s="60">
        <v>0.0</v>
      </c>
      <c r="O173" s="60">
        <v>0.0</v>
      </c>
      <c r="P173" s="60">
        <v>0.0</v>
      </c>
      <c r="Q173" s="60">
        <v>17.0</v>
      </c>
      <c r="R173" s="60" t="s">
        <v>16593</v>
      </c>
      <c r="S173" s="60" t="str">
        <f t="array" ref="S173">IFERROR(XLOOKUP(A173, '2_Capability_Map'!$C$2:$C$200, '2_Capability_Map'!$M$2:$M$200, "Active"), "Active")</f>
        <v>Active</v>
      </c>
    </row>
    <row r="174" ht="31.5" customHeight="1">
      <c r="A174" s="59" t="s">
        <v>1142</v>
      </c>
      <c r="B174" s="14" t="s">
        <v>1143</v>
      </c>
      <c r="C174" s="61"/>
      <c r="D174" s="59">
        <v>4.0</v>
      </c>
      <c r="E174" s="59">
        <v>8.0</v>
      </c>
      <c r="F174" s="59">
        <v>1.0</v>
      </c>
      <c r="G174" s="59">
        <v>2.0</v>
      </c>
      <c r="H174" s="59">
        <v>0.0</v>
      </c>
      <c r="I174" s="59">
        <v>0.0</v>
      </c>
      <c r="J174" s="59">
        <v>0.0</v>
      </c>
      <c r="K174" s="59">
        <v>0.0</v>
      </c>
      <c r="L174" s="61"/>
      <c r="M174" s="59">
        <v>0.0</v>
      </c>
      <c r="N174" s="59">
        <v>0.0</v>
      </c>
      <c r="O174" s="59">
        <v>0.0</v>
      </c>
      <c r="P174" s="59">
        <v>0.0</v>
      </c>
      <c r="Q174" s="59">
        <v>17.0</v>
      </c>
      <c r="R174" s="59" t="s">
        <v>16593</v>
      </c>
      <c r="S174" s="59" t="str">
        <f t="array" ref="S174">IFERROR(XLOOKUP(A174, '2_Capability_Map'!$C$2:$C$200, '2_Capability_Map'!$M$2:$M$200, "Active"), "Active")</f>
        <v>Active</v>
      </c>
    </row>
    <row r="175" ht="31.5" customHeight="1">
      <c r="A175" s="60" t="s">
        <v>1148</v>
      </c>
      <c r="B175" s="15" t="s">
        <v>1149</v>
      </c>
      <c r="C175" s="61"/>
      <c r="D175" s="60">
        <v>4.0</v>
      </c>
      <c r="E175" s="60">
        <v>6.0</v>
      </c>
      <c r="F175" s="60">
        <v>1.0</v>
      </c>
      <c r="G175" s="60">
        <v>2.0</v>
      </c>
      <c r="H175" s="60">
        <v>0.0</v>
      </c>
      <c r="I175" s="60">
        <v>0.0</v>
      </c>
      <c r="J175" s="60">
        <v>1.0</v>
      </c>
      <c r="K175" s="60">
        <v>1.0</v>
      </c>
      <c r="L175" s="61"/>
      <c r="M175" s="60">
        <v>140.0</v>
      </c>
      <c r="N175" s="60">
        <v>0.0</v>
      </c>
      <c r="O175" s="60">
        <v>0.0</v>
      </c>
      <c r="P175" s="60">
        <v>0.0</v>
      </c>
      <c r="Q175" s="60">
        <v>159.0</v>
      </c>
      <c r="R175" s="60" t="s">
        <v>1493</v>
      </c>
      <c r="S175" s="60" t="str">
        <f t="array" ref="S175">IFERROR(XLOOKUP(A175, '2_Capability_Map'!$C$2:$C$200, '2_Capability_Map'!$M$2:$M$200, "Active"), "Active")</f>
        <v>Active</v>
      </c>
    </row>
    <row r="176" ht="31.5" customHeight="1">
      <c r="A176" s="59" t="s">
        <v>1156</v>
      </c>
      <c r="B176" s="14" t="s">
        <v>1157</v>
      </c>
      <c r="C176" s="61"/>
      <c r="D176" s="59">
        <v>4.0</v>
      </c>
      <c r="E176" s="59">
        <v>6.0</v>
      </c>
      <c r="F176" s="59">
        <v>1.0</v>
      </c>
      <c r="G176" s="59">
        <v>2.0</v>
      </c>
      <c r="H176" s="59">
        <v>0.0</v>
      </c>
      <c r="I176" s="59">
        <v>0.0</v>
      </c>
      <c r="J176" s="59">
        <v>0.0</v>
      </c>
      <c r="K176" s="59">
        <v>0.0</v>
      </c>
      <c r="L176" s="61"/>
      <c r="M176" s="59">
        <v>0.0</v>
      </c>
      <c r="N176" s="59">
        <v>0.0</v>
      </c>
      <c r="O176" s="59">
        <v>0.0</v>
      </c>
      <c r="P176" s="59">
        <v>0.0</v>
      </c>
      <c r="Q176" s="59">
        <v>17.0</v>
      </c>
      <c r="R176" s="59" t="s">
        <v>16593</v>
      </c>
      <c r="S176" s="59" t="str">
        <f t="array" ref="S176">IFERROR(XLOOKUP(A176, '2_Capability_Map'!$C$2:$C$200, '2_Capability_Map'!$M$2:$M$200, "Active"), "Active")</f>
        <v>Active</v>
      </c>
    </row>
    <row r="177" ht="31.5" customHeight="1">
      <c r="A177" s="60" t="s">
        <v>1161</v>
      </c>
      <c r="B177" s="15" t="s">
        <v>1162</v>
      </c>
      <c r="C177" s="61"/>
      <c r="D177" s="60">
        <v>4.0</v>
      </c>
      <c r="E177" s="60">
        <v>6.0</v>
      </c>
      <c r="F177" s="60">
        <v>1.0</v>
      </c>
      <c r="G177" s="60">
        <v>2.0</v>
      </c>
      <c r="H177" s="60">
        <v>0.0</v>
      </c>
      <c r="I177" s="60">
        <v>0.0</v>
      </c>
      <c r="J177" s="60">
        <v>0.0</v>
      </c>
      <c r="K177" s="60">
        <v>0.0</v>
      </c>
      <c r="L177" s="61"/>
      <c r="M177" s="60">
        <v>0.0</v>
      </c>
      <c r="N177" s="60">
        <v>0.0</v>
      </c>
      <c r="O177" s="60">
        <v>0.0</v>
      </c>
      <c r="P177" s="60">
        <v>0.0</v>
      </c>
      <c r="Q177" s="60">
        <v>17.0</v>
      </c>
      <c r="R177" s="60" t="s">
        <v>16593</v>
      </c>
      <c r="S177" s="60" t="str">
        <f t="array" ref="S177">IFERROR(XLOOKUP(A177, '2_Capability_Map'!$C$2:$C$200, '2_Capability_Map'!$M$2:$M$200, "Active"), "Active")</f>
        <v>Active</v>
      </c>
    </row>
    <row r="178" ht="31.5" customHeight="1">
      <c r="A178" s="59" t="s">
        <v>1166</v>
      </c>
      <c r="B178" s="14" t="s">
        <v>1167</v>
      </c>
      <c r="C178" s="61"/>
      <c r="D178" s="59">
        <v>4.0</v>
      </c>
      <c r="E178" s="59">
        <v>6.0</v>
      </c>
      <c r="F178" s="59">
        <v>1.0</v>
      </c>
      <c r="G178" s="59">
        <v>2.0</v>
      </c>
      <c r="H178" s="59">
        <v>0.0</v>
      </c>
      <c r="I178" s="59">
        <v>0.0</v>
      </c>
      <c r="J178" s="59">
        <v>0.0</v>
      </c>
      <c r="K178" s="59">
        <v>0.0</v>
      </c>
      <c r="L178" s="61"/>
      <c r="M178" s="59">
        <v>0.0</v>
      </c>
      <c r="N178" s="59">
        <v>0.0</v>
      </c>
      <c r="O178" s="59">
        <v>0.0</v>
      </c>
      <c r="P178" s="59">
        <v>0.0</v>
      </c>
      <c r="Q178" s="59">
        <v>17.0</v>
      </c>
      <c r="R178" s="59" t="s">
        <v>16593</v>
      </c>
      <c r="S178" s="59" t="str">
        <f t="array" ref="S178">IFERROR(XLOOKUP(A178, '2_Capability_Map'!$C$2:$C$200, '2_Capability_Map'!$M$2:$M$200, "Active"), "Active")</f>
        <v>Active</v>
      </c>
    </row>
    <row r="179" ht="31.5" customHeight="1">
      <c r="A179" s="60" t="s">
        <v>1172</v>
      </c>
      <c r="B179" s="15" t="s">
        <v>1173</v>
      </c>
      <c r="C179" s="61"/>
      <c r="D179" s="60">
        <v>6.0</v>
      </c>
      <c r="E179" s="60">
        <v>9.0</v>
      </c>
      <c r="F179" s="60">
        <v>1.0</v>
      </c>
      <c r="G179" s="60">
        <v>3.0</v>
      </c>
      <c r="H179" s="60">
        <v>0.0</v>
      </c>
      <c r="I179" s="60">
        <v>0.0</v>
      </c>
      <c r="J179" s="60">
        <v>1.0</v>
      </c>
      <c r="K179" s="60">
        <v>1.0</v>
      </c>
      <c r="L179" s="61"/>
      <c r="M179" s="60">
        <v>140.0</v>
      </c>
      <c r="N179" s="60">
        <v>0.0</v>
      </c>
      <c r="O179" s="60">
        <v>0.0</v>
      </c>
      <c r="P179" s="60">
        <v>0.0</v>
      </c>
      <c r="Q179" s="60">
        <v>161.0</v>
      </c>
      <c r="R179" s="60" t="s">
        <v>1493</v>
      </c>
      <c r="S179" s="60" t="str">
        <f t="array" ref="S179">IFERROR(XLOOKUP(A179, '2_Capability_Map'!$C$2:$C$200, '2_Capability_Map'!$M$2:$M$200, "Active"), "Active")</f>
        <v>Active</v>
      </c>
    </row>
    <row r="180" ht="31.5" customHeight="1">
      <c r="A180" s="59" t="s">
        <v>1180</v>
      </c>
      <c r="B180" s="14" t="s">
        <v>1181</v>
      </c>
      <c r="C180" s="61"/>
      <c r="D180" s="59">
        <v>6.0</v>
      </c>
      <c r="E180" s="59">
        <v>9.0</v>
      </c>
      <c r="F180" s="59">
        <v>1.0</v>
      </c>
      <c r="G180" s="59">
        <v>3.0</v>
      </c>
      <c r="H180" s="59">
        <v>1.0</v>
      </c>
      <c r="I180" s="59">
        <v>0.0</v>
      </c>
      <c r="J180" s="59">
        <v>0.0</v>
      </c>
      <c r="K180" s="59">
        <v>0.0</v>
      </c>
      <c r="L180" s="61"/>
      <c r="M180" s="59">
        <v>0.0</v>
      </c>
      <c r="N180" s="59">
        <v>0.0</v>
      </c>
      <c r="O180" s="59">
        <v>1.0</v>
      </c>
      <c r="P180" s="59">
        <v>0.0</v>
      </c>
      <c r="Q180" s="59">
        <v>21.0</v>
      </c>
      <c r="R180" s="59" t="s">
        <v>16592</v>
      </c>
      <c r="S180" s="59" t="str">
        <f t="array" ref="S180">IFERROR(XLOOKUP(A180, '2_Capability_Map'!$C$2:$C$200, '2_Capability_Map'!$M$2:$M$200, "Active"), "Active")</f>
        <v>Active</v>
      </c>
    </row>
    <row r="181" ht="31.5" customHeight="1">
      <c r="A181" s="60" t="s">
        <v>1185</v>
      </c>
      <c r="B181" s="15" t="s">
        <v>1186</v>
      </c>
      <c r="C181" s="61"/>
      <c r="D181" s="60">
        <v>6.0</v>
      </c>
      <c r="E181" s="60">
        <v>9.0</v>
      </c>
      <c r="F181" s="60">
        <v>1.0</v>
      </c>
      <c r="G181" s="60">
        <v>3.0</v>
      </c>
      <c r="H181" s="60">
        <v>0.0</v>
      </c>
      <c r="I181" s="60">
        <v>0.0</v>
      </c>
      <c r="J181" s="60">
        <v>0.0</v>
      </c>
      <c r="K181" s="60">
        <v>0.0</v>
      </c>
      <c r="L181" s="61"/>
      <c r="M181" s="60">
        <v>0.0</v>
      </c>
      <c r="N181" s="60">
        <v>0.0</v>
      </c>
      <c r="O181" s="60">
        <v>0.0</v>
      </c>
      <c r="P181" s="60">
        <v>0.0</v>
      </c>
      <c r="Q181" s="60">
        <v>19.0</v>
      </c>
      <c r="R181" s="60" t="s">
        <v>16593</v>
      </c>
      <c r="S181" s="60" t="str">
        <f t="array" ref="S181">IFERROR(XLOOKUP(A181, '2_Capability_Map'!$C$2:$C$200, '2_Capability_Map'!$M$2:$M$200, "Active"), "Active")</f>
        <v>Active</v>
      </c>
    </row>
    <row r="182" ht="31.5" customHeight="1">
      <c r="A182" s="59" t="s">
        <v>1190</v>
      </c>
      <c r="B182" s="14" t="s">
        <v>1191</v>
      </c>
      <c r="C182" s="61"/>
      <c r="D182" s="59">
        <v>6.0</v>
      </c>
      <c r="E182" s="59">
        <v>9.0</v>
      </c>
      <c r="F182" s="59">
        <v>1.0</v>
      </c>
      <c r="G182" s="59">
        <v>3.0</v>
      </c>
      <c r="H182" s="59">
        <v>0.0</v>
      </c>
      <c r="I182" s="59">
        <v>0.0</v>
      </c>
      <c r="J182" s="59">
        <v>0.0</v>
      </c>
      <c r="K182" s="59">
        <v>0.0</v>
      </c>
      <c r="L182" s="61"/>
      <c r="M182" s="59">
        <v>0.0</v>
      </c>
      <c r="N182" s="59">
        <v>0.0</v>
      </c>
      <c r="O182" s="59">
        <v>0.0</v>
      </c>
      <c r="P182" s="59">
        <v>0.0</v>
      </c>
      <c r="Q182" s="59">
        <v>19.0</v>
      </c>
      <c r="R182" s="59" t="s">
        <v>16593</v>
      </c>
      <c r="S182" s="59" t="str">
        <f t="array" ref="S182">IFERROR(XLOOKUP(A182, '2_Capability_Map'!$C$2:$C$200, '2_Capability_Map'!$M$2:$M$200, "Active"), "Active")</f>
        <v>Active</v>
      </c>
    </row>
    <row r="183" ht="31.5" customHeight="1">
      <c r="A183" s="60" t="s">
        <v>1195</v>
      </c>
      <c r="B183" s="15" t="s">
        <v>1196</v>
      </c>
      <c r="C183" s="61"/>
      <c r="D183" s="60">
        <v>6.0</v>
      </c>
      <c r="E183" s="60">
        <v>9.0</v>
      </c>
      <c r="F183" s="60">
        <v>1.0</v>
      </c>
      <c r="G183" s="60">
        <v>3.0</v>
      </c>
      <c r="H183" s="60">
        <v>0.0</v>
      </c>
      <c r="I183" s="60">
        <v>0.0</v>
      </c>
      <c r="J183" s="60">
        <v>0.0</v>
      </c>
      <c r="K183" s="60">
        <v>0.0</v>
      </c>
      <c r="L183" s="61"/>
      <c r="M183" s="60">
        <v>0.0</v>
      </c>
      <c r="N183" s="60">
        <v>0.0</v>
      </c>
      <c r="O183" s="60">
        <v>0.0</v>
      </c>
      <c r="P183" s="60">
        <v>0.0</v>
      </c>
      <c r="Q183" s="60">
        <v>19.0</v>
      </c>
      <c r="R183" s="60" t="s">
        <v>16593</v>
      </c>
      <c r="S183" s="60" t="str">
        <f t="array" ref="S183">IFERROR(XLOOKUP(A183, '2_Capability_Map'!$C$2:$C$200, '2_Capability_Map'!$M$2:$M$200, "Active"), "Active")</f>
        <v>Active</v>
      </c>
    </row>
    <row r="184" ht="31.5" customHeight="1">
      <c r="A184" s="59" t="s">
        <v>1200</v>
      </c>
      <c r="B184" s="14" t="s">
        <v>1201</v>
      </c>
      <c r="C184" s="61"/>
      <c r="D184" s="59">
        <v>6.0</v>
      </c>
      <c r="E184" s="59">
        <v>9.0</v>
      </c>
      <c r="F184" s="59">
        <v>1.0</v>
      </c>
      <c r="G184" s="59">
        <v>3.0</v>
      </c>
      <c r="H184" s="59">
        <v>0.0</v>
      </c>
      <c r="I184" s="59">
        <v>0.0</v>
      </c>
      <c r="J184" s="59">
        <v>0.0</v>
      </c>
      <c r="K184" s="59">
        <v>0.0</v>
      </c>
      <c r="L184" s="61"/>
      <c r="M184" s="59">
        <v>0.0</v>
      </c>
      <c r="N184" s="59">
        <v>0.0</v>
      </c>
      <c r="O184" s="59">
        <v>0.0</v>
      </c>
      <c r="P184" s="59">
        <v>0.0</v>
      </c>
      <c r="Q184" s="59">
        <v>19.0</v>
      </c>
      <c r="R184" s="59" t="s">
        <v>16593</v>
      </c>
      <c r="S184" s="59" t="str">
        <f t="array" ref="S184">IFERROR(XLOOKUP(A184, '2_Capability_Map'!$C$2:$C$200, '2_Capability_Map'!$M$2:$M$200, "Active"), "Active")</f>
        <v>Active</v>
      </c>
    </row>
    <row r="185" ht="31.5" customHeight="1">
      <c r="A185" s="60" t="s">
        <v>1206</v>
      </c>
      <c r="B185" s="15" t="s">
        <v>1207</v>
      </c>
      <c r="C185" s="61"/>
      <c r="D185" s="60">
        <v>4.0</v>
      </c>
      <c r="E185" s="60">
        <v>9.0</v>
      </c>
      <c r="F185" s="60">
        <v>1.0</v>
      </c>
      <c r="G185" s="60">
        <v>3.0</v>
      </c>
      <c r="H185" s="60">
        <v>1.0</v>
      </c>
      <c r="I185" s="60">
        <v>0.0</v>
      </c>
      <c r="J185" s="60">
        <v>1.0</v>
      </c>
      <c r="K185" s="60">
        <v>1.0</v>
      </c>
      <c r="L185" s="61"/>
      <c r="M185" s="60">
        <v>140.0</v>
      </c>
      <c r="N185" s="60">
        <v>0.0</v>
      </c>
      <c r="O185" s="60">
        <v>1.0</v>
      </c>
      <c r="P185" s="60">
        <v>0.0</v>
      </c>
      <c r="Q185" s="60">
        <v>161.0</v>
      </c>
      <c r="R185" s="60" t="s">
        <v>1493</v>
      </c>
      <c r="S185" s="60" t="str">
        <f t="array" ref="S185">IFERROR(XLOOKUP(A185, '2_Capability_Map'!$C$2:$C$200, '2_Capability_Map'!$M$2:$M$200, "Active"), "Active")</f>
        <v>Active</v>
      </c>
    </row>
    <row r="186" ht="31.5" customHeight="1">
      <c r="A186" s="59" t="s">
        <v>1214</v>
      </c>
      <c r="B186" s="14" t="s">
        <v>1215</v>
      </c>
      <c r="C186" s="61"/>
      <c r="D186" s="59">
        <v>4.0</v>
      </c>
      <c r="E186" s="59">
        <v>9.0</v>
      </c>
      <c r="F186" s="59">
        <v>1.0</v>
      </c>
      <c r="G186" s="59">
        <v>3.0</v>
      </c>
      <c r="H186" s="59">
        <v>0.0</v>
      </c>
      <c r="I186" s="59">
        <v>0.0</v>
      </c>
      <c r="J186" s="59">
        <v>0.0</v>
      </c>
      <c r="K186" s="59">
        <v>0.0</v>
      </c>
      <c r="L186" s="61"/>
      <c r="M186" s="59">
        <v>0.0</v>
      </c>
      <c r="N186" s="59">
        <v>0.0</v>
      </c>
      <c r="O186" s="59">
        <v>0.0</v>
      </c>
      <c r="P186" s="59">
        <v>0.0</v>
      </c>
      <c r="Q186" s="59">
        <v>17.0</v>
      </c>
      <c r="R186" s="59" t="s">
        <v>16593</v>
      </c>
      <c r="S186" s="59" t="str">
        <f t="array" ref="S186">IFERROR(XLOOKUP(A186, '2_Capability_Map'!$C$2:$C$200, '2_Capability_Map'!$M$2:$M$200, "Active"), "Active")</f>
        <v>Active</v>
      </c>
    </row>
    <row r="187" ht="31.5" customHeight="1">
      <c r="A187" s="60" t="s">
        <v>1219</v>
      </c>
      <c r="B187" s="15" t="s">
        <v>1220</v>
      </c>
      <c r="C187" s="61"/>
      <c r="D187" s="60">
        <v>4.0</v>
      </c>
      <c r="E187" s="60">
        <v>9.0</v>
      </c>
      <c r="F187" s="60">
        <v>1.0</v>
      </c>
      <c r="G187" s="60">
        <v>3.0</v>
      </c>
      <c r="H187" s="60">
        <v>0.0</v>
      </c>
      <c r="I187" s="60">
        <v>0.0</v>
      </c>
      <c r="J187" s="60">
        <v>0.0</v>
      </c>
      <c r="K187" s="60">
        <v>0.0</v>
      </c>
      <c r="L187" s="61"/>
      <c r="M187" s="60">
        <v>0.0</v>
      </c>
      <c r="N187" s="60">
        <v>0.0</v>
      </c>
      <c r="O187" s="60">
        <v>0.0</v>
      </c>
      <c r="P187" s="60">
        <v>0.0</v>
      </c>
      <c r="Q187" s="60">
        <v>17.0</v>
      </c>
      <c r="R187" s="60" t="s">
        <v>16593</v>
      </c>
      <c r="S187" s="60" t="str">
        <f t="array" ref="S187">IFERROR(XLOOKUP(A187, '2_Capability_Map'!$C$2:$C$200, '2_Capability_Map'!$M$2:$M$200, "Active"), "Active")</f>
        <v>Active</v>
      </c>
    </row>
    <row r="188" ht="31.5" customHeight="1">
      <c r="A188" s="59" t="s">
        <v>1224</v>
      </c>
      <c r="B188" s="14" t="s">
        <v>1225</v>
      </c>
      <c r="C188" s="61"/>
      <c r="D188" s="59">
        <v>4.0</v>
      </c>
      <c r="E188" s="59">
        <v>9.0</v>
      </c>
      <c r="F188" s="59">
        <v>1.0</v>
      </c>
      <c r="G188" s="59">
        <v>3.0</v>
      </c>
      <c r="H188" s="59">
        <v>1.0</v>
      </c>
      <c r="I188" s="59">
        <v>0.0</v>
      </c>
      <c r="J188" s="59">
        <v>0.0</v>
      </c>
      <c r="K188" s="59">
        <v>0.0</v>
      </c>
      <c r="L188" s="61"/>
      <c r="M188" s="59">
        <v>0.0</v>
      </c>
      <c r="N188" s="59">
        <v>0.0</v>
      </c>
      <c r="O188" s="59">
        <v>1.0</v>
      </c>
      <c r="P188" s="59">
        <v>0.0</v>
      </c>
      <c r="Q188" s="59">
        <v>19.0</v>
      </c>
      <c r="R188" s="59" t="s">
        <v>16593</v>
      </c>
      <c r="S188" s="59" t="str">
        <f t="array" ref="S188">IFERROR(XLOOKUP(A188, '2_Capability_Map'!$C$2:$C$200, '2_Capability_Map'!$M$2:$M$200, "Active"), "Active")</f>
        <v>Active</v>
      </c>
    </row>
    <row r="189" ht="31.5" customHeight="1">
      <c r="A189" s="60" t="s">
        <v>1230</v>
      </c>
      <c r="B189" s="15" t="s">
        <v>1231</v>
      </c>
      <c r="C189" s="61"/>
      <c r="D189" s="60">
        <v>3.0</v>
      </c>
      <c r="E189" s="60">
        <v>7.0</v>
      </c>
      <c r="F189" s="60">
        <v>1.0</v>
      </c>
      <c r="G189" s="60">
        <v>2.0</v>
      </c>
      <c r="H189" s="60">
        <v>0.0</v>
      </c>
      <c r="I189" s="60">
        <v>0.0</v>
      </c>
      <c r="J189" s="60">
        <v>0.0</v>
      </c>
      <c r="K189" s="60">
        <v>0.0</v>
      </c>
      <c r="L189" s="61"/>
      <c r="M189" s="60">
        <v>0.0</v>
      </c>
      <c r="N189" s="60">
        <v>0.0</v>
      </c>
      <c r="O189" s="60">
        <v>0.0</v>
      </c>
      <c r="P189" s="60">
        <v>0.0</v>
      </c>
      <c r="Q189" s="60">
        <v>16.0</v>
      </c>
      <c r="R189" s="60" t="s">
        <v>16593</v>
      </c>
      <c r="S189" s="60" t="str">
        <f t="array" ref="S189">IFERROR(XLOOKUP(A189, '2_Capability_Map'!$C$2:$C$200, '2_Capability_Map'!$M$2:$M$200, "Active"), "Active")</f>
        <v>Active</v>
      </c>
    </row>
    <row r="190" ht="31.5" customHeight="1">
      <c r="A190" s="59" t="s">
        <v>1236</v>
      </c>
      <c r="B190" s="14" t="s">
        <v>1237</v>
      </c>
      <c r="C190" s="61"/>
      <c r="D190" s="59">
        <v>3.0</v>
      </c>
      <c r="E190" s="59">
        <v>7.0</v>
      </c>
      <c r="F190" s="59">
        <v>1.0</v>
      </c>
      <c r="G190" s="59">
        <v>2.0</v>
      </c>
      <c r="H190" s="59">
        <v>0.0</v>
      </c>
      <c r="I190" s="59">
        <v>0.0</v>
      </c>
      <c r="J190" s="59">
        <v>0.0</v>
      </c>
      <c r="K190" s="59">
        <v>0.0</v>
      </c>
      <c r="L190" s="61"/>
      <c r="M190" s="59">
        <v>0.0</v>
      </c>
      <c r="N190" s="59">
        <v>0.0</v>
      </c>
      <c r="O190" s="59">
        <v>0.0</v>
      </c>
      <c r="P190" s="59">
        <v>0.0</v>
      </c>
      <c r="Q190" s="59">
        <v>16.0</v>
      </c>
      <c r="R190" s="59" t="s">
        <v>16593</v>
      </c>
      <c r="S190" s="59" t="str">
        <f t="array" ref="S190">IFERROR(XLOOKUP(A190, '2_Capability_Map'!$C$2:$C$200, '2_Capability_Map'!$M$2:$M$200, "Active"), "Active")</f>
        <v>Active</v>
      </c>
    </row>
    <row r="191" ht="31.5" customHeight="1">
      <c r="A191" s="60" t="s">
        <v>1241</v>
      </c>
      <c r="B191" s="15" t="s">
        <v>1242</v>
      </c>
      <c r="C191" s="61"/>
      <c r="D191" s="60">
        <v>3.0</v>
      </c>
      <c r="E191" s="60">
        <v>7.0</v>
      </c>
      <c r="F191" s="60">
        <v>1.0</v>
      </c>
      <c r="G191" s="60">
        <v>2.0</v>
      </c>
      <c r="H191" s="60">
        <v>0.0</v>
      </c>
      <c r="I191" s="60">
        <v>0.0</v>
      </c>
      <c r="J191" s="60">
        <v>0.0</v>
      </c>
      <c r="K191" s="60">
        <v>0.0</v>
      </c>
      <c r="L191" s="61"/>
      <c r="M191" s="60">
        <v>0.0</v>
      </c>
      <c r="N191" s="60">
        <v>0.0</v>
      </c>
      <c r="O191" s="60">
        <v>0.0</v>
      </c>
      <c r="P191" s="60">
        <v>0.0</v>
      </c>
      <c r="Q191" s="60">
        <v>16.0</v>
      </c>
      <c r="R191" s="60" t="s">
        <v>16593</v>
      </c>
      <c r="S191" s="60" t="str">
        <f t="array" ref="S191">IFERROR(XLOOKUP(A191, '2_Capability_Map'!$C$2:$C$200, '2_Capability_Map'!$M$2:$M$200, "Active"), "Active")</f>
        <v>Active</v>
      </c>
    </row>
    <row r="192" ht="31.5" customHeight="1">
      <c r="A192" s="59" t="s">
        <v>1247</v>
      </c>
      <c r="B192" s="14" t="s">
        <v>1248</v>
      </c>
      <c r="C192" s="61"/>
      <c r="D192" s="59">
        <v>6.0</v>
      </c>
      <c r="E192" s="59">
        <v>7.0</v>
      </c>
      <c r="F192" s="59">
        <v>1.0</v>
      </c>
      <c r="G192" s="59">
        <v>3.0</v>
      </c>
      <c r="H192" s="59">
        <v>0.0</v>
      </c>
      <c r="I192" s="59">
        <v>0.0</v>
      </c>
      <c r="J192" s="59">
        <v>0.0</v>
      </c>
      <c r="K192" s="59">
        <v>0.0</v>
      </c>
      <c r="L192" s="61"/>
      <c r="M192" s="59">
        <v>0.0</v>
      </c>
      <c r="N192" s="59">
        <v>0.0</v>
      </c>
      <c r="O192" s="59">
        <v>0.0</v>
      </c>
      <c r="P192" s="59">
        <v>0.0</v>
      </c>
      <c r="Q192" s="59">
        <v>19.0</v>
      </c>
      <c r="R192" s="59" t="s">
        <v>16593</v>
      </c>
      <c r="S192" s="59" t="str">
        <f t="array" ref="S192">IFERROR(XLOOKUP(A192, '2_Capability_Map'!$C$2:$C$200, '2_Capability_Map'!$M$2:$M$200, "Active"), "Active")</f>
        <v>Active</v>
      </c>
    </row>
    <row r="193" ht="31.5" customHeight="1">
      <c r="A193" s="60" t="s">
        <v>1253</v>
      </c>
      <c r="B193" s="15" t="s">
        <v>1254</v>
      </c>
      <c r="C193" s="61"/>
      <c r="D193" s="60">
        <v>6.0</v>
      </c>
      <c r="E193" s="60">
        <v>7.0</v>
      </c>
      <c r="F193" s="60">
        <v>1.0</v>
      </c>
      <c r="G193" s="60">
        <v>3.0</v>
      </c>
      <c r="H193" s="60">
        <v>0.0</v>
      </c>
      <c r="I193" s="60">
        <v>0.0</v>
      </c>
      <c r="J193" s="60">
        <v>0.0</v>
      </c>
      <c r="K193" s="60">
        <v>0.0</v>
      </c>
      <c r="L193" s="61"/>
      <c r="M193" s="60">
        <v>0.0</v>
      </c>
      <c r="N193" s="60">
        <v>0.0</v>
      </c>
      <c r="O193" s="60">
        <v>0.0</v>
      </c>
      <c r="P193" s="60">
        <v>0.0</v>
      </c>
      <c r="Q193" s="60">
        <v>19.0</v>
      </c>
      <c r="R193" s="60" t="s">
        <v>16593</v>
      </c>
      <c r="S193" s="60" t="str">
        <f t="array" ref="S193">IFERROR(XLOOKUP(A193, '2_Capability_Map'!$C$2:$C$200, '2_Capability_Map'!$M$2:$M$200, "Active"), "Active")</f>
        <v>Active</v>
      </c>
    </row>
    <row r="194" ht="31.5" customHeight="1">
      <c r="A194" s="59" t="s">
        <v>1258</v>
      </c>
      <c r="B194" s="14" t="s">
        <v>1259</v>
      </c>
      <c r="C194" s="61"/>
      <c r="D194" s="59">
        <v>6.0</v>
      </c>
      <c r="E194" s="59">
        <v>7.0</v>
      </c>
      <c r="F194" s="59">
        <v>1.0</v>
      </c>
      <c r="G194" s="59">
        <v>3.0</v>
      </c>
      <c r="H194" s="59">
        <v>0.0</v>
      </c>
      <c r="I194" s="59">
        <v>0.0</v>
      </c>
      <c r="J194" s="59">
        <v>0.0</v>
      </c>
      <c r="K194" s="59">
        <v>0.0</v>
      </c>
      <c r="L194" s="61"/>
      <c r="M194" s="59">
        <v>0.0</v>
      </c>
      <c r="N194" s="59">
        <v>0.0</v>
      </c>
      <c r="O194" s="59">
        <v>0.0</v>
      </c>
      <c r="P194" s="59">
        <v>0.0</v>
      </c>
      <c r="Q194" s="59">
        <v>19.0</v>
      </c>
      <c r="R194" s="59" t="s">
        <v>16593</v>
      </c>
      <c r="S194" s="59" t="str">
        <f t="array" ref="S194">IFERROR(XLOOKUP(A194, '2_Capability_Map'!$C$2:$C$200, '2_Capability_Map'!$M$2:$M$200, "Active"), "Active")</f>
        <v>Active</v>
      </c>
    </row>
    <row r="195" ht="31.5" customHeight="1">
      <c r="A195" s="60" t="s">
        <v>1263</v>
      </c>
      <c r="B195" s="15" t="s">
        <v>1264</v>
      </c>
      <c r="C195" s="61"/>
      <c r="D195" s="60">
        <v>6.0</v>
      </c>
      <c r="E195" s="60">
        <v>7.0</v>
      </c>
      <c r="F195" s="60">
        <v>1.0</v>
      </c>
      <c r="G195" s="60">
        <v>3.0</v>
      </c>
      <c r="H195" s="60">
        <v>0.0</v>
      </c>
      <c r="I195" s="60">
        <v>0.0</v>
      </c>
      <c r="J195" s="60">
        <v>0.0</v>
      </c>
      <c r="K195" s="60">
        <v>0.0</v>
      </c>
      <c r="L195" s="61"/>
      <c r="M195" s="60">
        <v>0.0</v>
      </c>
      <c r="N195" s="60">
        <v>0.0</v>
      </c>
      <c r="O195" s="60">
        <v>0.0</v>
      </c>
      <c r="P195" s="60">
        <v>0.0</v>
      </c>
      <c r="Q195" s="60">
        <v>19.0</v>
      </c>
      <c r="R195" s="60" t="s">
        <v>16593</v>
      </c>
      <c r="S195" s="60" t="str">
        <f t="array" ref="S195">IFERROR(XLOOKUP(A195, '2_Capability_Map'!$C$2:$C$200, '2_Capability_Map'!$M$2:$M$200, "Active"), "Active")</f>
        <v>Active</v>
      </c>
    </row>
    <row r="196" ht="31.5" customHeight="1">
      <c r="A196" s="59" t="s">
        <v>1268</v>
      </c>
      <c r="B196" s="14" t="s">
        <v>1269</v>
      </c>
      <c r="C196" s="61"/>
      <c r="D196" s="59">
        <v>6.0</v>
      </c>
      <c r="E196" s="59">
        <v>7.0</v>
      </c>
      <c r="F196" s="59">
        <v>1.0</v>
      </c>
      <c r="G196" s="59">
        <v>3.0</v>
      </c>
      <c r="H196" s="59">
        <v>0.0</v>
      </c>
      <c r="I196" s="59">
        <v>0.0</v>
      </c>
      <c r="J196" s="59">
        <v>1.0</v>
      </c>
      <c r="K196" s="59">
        <v>1.0</v>
      </c>
      <c r="L196" s="61"/>
      <c r="M196" s="59">
        <v>140.0</v>
      </c>
      <c r="N196" s="59">
        <v>0.0</v>
      </c>
      <c r="O196" s="59">
        <v>0.0</v>
      </c>
      <c r="P196" s="59">
        <v>0.0</v>
      </c>
      <c r="Q196" s="59">
        <v>161.0</v>
      </c>
      <c r="R196" s="59" t="s">
        <v>1493</v>
      </c>
      <c r="S196" s="59" t="str">
        <f t="array" ref="S196">IFERROR(XLOOKUP(A196, '2_Capability_Map'!$C$2:$C$200, '2_Capability_Map'!$M$2:$M$200, "Active"), "Active")</f>
        <v>Active</v>
      </c>
    </row>
    <row r="197" ht="31.5" customHeight="1">
      <c r="A197" s="60" t="s">
        <v>1415</v>
      </c>
      <c r="B197" s="15" t="s">
        <v>1416</v>
      </c>
      <c r="C197" s="61"/>
      <c r="D197" s="60">
        <v>6.0</v>
      </c>
      <c r="E197" s="60">
        <v>7.0</v>
      </c>
      <c r="F197" s="60">
        <v>1.0</v>
      </c>
      <c r="G197" s="60">
        <v>3.0</v>
      </c>
      <c r="H197" s="60">
        <v>0.0</v>
      </c>
      <c r="I197" s="60">
        <v>0.0</v>
      </c>
      <c r="J197" s="60">
        <v>0.0</v>
      </c>
      <c r="K197" s="60">
        <v>0.0</v>
      </c>
      <c r="L197" s="61"/>
      <c r="M197" s="60">
        <v>0.0</v>
      </c>
      <c r="N197" s="60">
        <v>0.0</v>
      </c>
      <c r="O197" s="60">
        <v>0.0</v>
      </c>
      <c r="P197" s="60">
        <v>0.0</v>
      </c>
      <c r="Q197" s="60">
        <v>19.0</v>
      </c>
      <c r="R197" s="60" t="s">
        <v>16593</v>
      </c>
      <c r="S197" s="60" t="str">
        <f t="array" ref="S197">IFERROR(XLOOKUP(A197, '2_Capability_Map'!$C$2:$C$200, '2_Capability_Map'!$M$2:$M$200, "Active"), "Active")</f>
        <v>Active</v>
      </c>
    </row>
    <row r="198" ht="31.5" customHeight="1">
      <c r="A198" s="59" t="s">
        <v>1274</v>
      </c>
      <c r="B198" s="14" t="s">
        <v>1275</v>
      </c>
      <c r="C198" s="61"/>
      <c r="D198" s="59">
        <v>3.0</v>
      </c>
      <c r="E198" s="59">
        <v>8.0</v>
      </c>
      <c r="F198" s="59">
        <v>1.0</v>
      </c>
      <c r="G198" s="59">
        <v>2.0</v>
      </c>
      <c r="H198" s="59">
        <v>0.0</v>
      </c>
      <c r="I198" s="59">
        <v>0.0</v>
      </c>
      <c r="J198" s="59">
        <v>0.0</v>
      </c>
      <c r="K198" s="59">
        <v>0.0</v>
      </c>
      <c r="L198" s="61"/>
      <c r="M198" s="59">
        <v>0.0</v>
      </c>
      <c r="N198" s="59">
        <v>0.0</v>
      </c>
      <c r="O198" s="59">
        <v>0.0</v>
      </c>
      <c r="P198" s="59">
        <v>0.0</v>
      </c>
      <c r="Q198" s="59">
        <v>16.0</v>
      </c>
      <c r="R198" s="59" t="s">
        <v>16593</v>
      </c>
      <c r="S198" s="59" t="str">
        <f t="array" ref="S198">IFERROR(XLOOKUP(A198, '2_Capability_Map'!$C$2:$C$200, '2_Capability_Map'!$M$2:$M$200, "Active"), "Active")</f>
        <v>Active</v>
      </c>
    </row>
    <row r="199" ht="31.5" customHeight="1">
      <c r="A199" s="60" t="s">
        <v>1282</v>
      </c>
      <c r="B199" s="15" t="s">
        <v>1283</v>
      </c>
      <c r="C199" s="61"/>
      <c r="D199" s="60">
        <v>3.0</v>
      </c>
      <c r="E199" s="60">
        <v>8.0</v>
      </c>
      <c r="F199" s="60">
        <v>1.0</v>
      </c>
      <c r="G199" s="60">
        <v>2.0</v>
      </c>
      <c r="H199" s="60">
        <v>0.0</v>
      </c>
      <c r="I199" s="60">
        <v>0.0</v>
      </c>
      <c r="J199" s="60">
        <v>0.0</v>
      </c>
      <c r="K199" s="60">
        <v>0.0</v>
      </c>
      <c r="L199" s="61"/>
      <c r="M199" s="60">
        <v>0.0</v>
      </c>
      <c r="N199" s="60">
        <v>0.0</v>
      </c>
      <c r="O199" s="60">
        <v>0.0</v>
      </c>
      <c r="P199" s="60">
        <v>0.0</v>
      </c>
      <c r="Q199" s="60">
        <v>16.0</v>
      </c>
      <c r="R199" s="60" t="s">
        <v>16593</v>
      </c>
      <c r="S199" s="60" t="str">
        <f t="array" ref="S199">IFERROR(XLOOKUP(A199, '2_Capability_Map'!$C$2:$C$200, '2_Capability_Map'!$M$2:$M$200, "Active"), "Active")</f>
        <v>Active</v>
      </c>
    </row>
    <row r="200" ht="31.5" customHeight="1">
      <c r="A200" s="59" t="s">
        <v>1287</v>
      </c>
      <c r="B200" s="14" t="s">
        <v>1288</v>
      </c>
      <c r="C200" s="61"/>
      <c r="D200" s="59">
        <v>3.0</v>
      </c>
      <c r="E200" s="59">
        <v>8.0</v>
      </c>
      <c r="F200" s="59">
        <v>1.0</v>
      </c>
      <c r="G200" s="59">
        <v>2.0</v>
      </c>
      <c r="H200" s="59">
        <v>0.0</v>
      </c>
      <c r="I200" s="59">
        <v>0.0</v>
      </c>
      <c r="J200" s="59">
        <v>0.0</v>
      </c>
      <c r="K200" s="59">
        <v>0.0</v>
      </c>
      <c r="L200" s="61"/>
      <c r="M200" s="59">
        <v>0.0</v>
      </c>
      <c r="N200" s="59">
        <v>0.0</v>
      </c>
      <c r="O200" s="59">
        <v>0.0</v>
      </c>
      <c r="P200" s="59">
        <v>0.0</v>
      </c>
      <c r="Q200" s="59">
        <v>16.0</v>
      </c>
      <c r="R200" s="59" t="s">
        <v>16593</v>
      </c>
      <c r="S200" s="59" t="str">
        <f t="array" ref="S200">IFERROR(XLOOKUP(A200, '2_Capability_Map'!$C$2:$C$200, '2_Capability_Map'!$M$2:$M$200, "Active"), "Active")</f>
        <v>Active</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R2:R200">
    <cfRule type="cellIs" dxfId="6" priority="1" operator="equal">
      <formula>"HIGH"</formula>
    </cfRule>
  </conditionalFormatting>
  <conditionalFormatting sqref="R2:R200">
    <cfRule type="cellIs" dxfId="7" priority="2" operator="equal">
      <formula>"MEDIUM"</formula>
    </cfRule>
  </conditionalFormatting>
  <conditionalFormatting sqref="R2:R200">
    <cfRule type="cellIs" dxfId="8" priority="3" operator="equal">
      <formula>"LOW"</formula>
    </cfRule>
  </conditionalFormatting>
  <conditionalFormatting sqref="R2:R200">
    <cfRule type="cellIs" dxfId="9" priority="4" operator="equal">
      <formula>"MINIMAL"</formula>
    </cfRule>
  </conditionalFormatting>
  <conditionalFormatting sqref="Q2:Q200">
    <cfRule type="colorScale" priority="5">
      <colorScale>
        <cfvo type="formula" val="0"/>
        <cfvo type="formula" val="30"/>
        <cfvo type="formula" val="100"/>
        <color rgb="FFB0EED3"/>
        <color rgb="FFFFCB99"/>
        <color rgb="FFFF7070"/>
      </colorScale>
    </cfRule>
  </conditionalFormatting>
  <conditionalFormatting sqref="S2:S200">
    <cfRule type="cellIs" dxfId="0" priority="6" operator="equal">
      <formula>"Active"</formula>
    </cfRule>
  </conditionalFormatting>
  <conditionalFormatting sqref="S2:S200">
    <cfRule type="cellIs" dxfId="1" priority="7" operator="equal">
      <formula>"Inactive"</formula>
    </cfRule>
  </conditionalFormatting>
  <conditionalFormatting sqref="A2:R200">
    <cfRule type="expression" dxfId="2" priority="8">
      <formula>$S2="Inactive"</formula>
    </cfRule>
  </conditionalFormatting>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0"/>
    <col customWidth="1" min="2" max="4" width="14.0"/>
    <col customWidth="1" min="5" max="5" width="60.0"/>
    <col customWidth="1" min="6" max="6" width="14.0"/>
    <col customWidth="1" min="7" max="26" width="8.71"/>
  </cols>
  <sheetData>
    <row r="1" ht="36.0" customHeight="1">
      <c r="A1" s="62" t="s">
        <v>16594</v>
      </c>
      <c r="B1" s="2"/>
      <c r="C1" s="2"/>
      <c r="D1" s="2"/>
      <c r="E1" s="2"/>
      <c r="F1" s="3"/>
    </row>
    <row r="2">
      <c r="A2" s="63" t="s">
        <v>16595</v>
      </c>
    </row>
    <row r="4" ht="24.0" customHeight="1">
      <c r="A4" s="64" t="s">
        <v>16596</v>
      </c>
      <c r="B4" s="2"/>
      <c r="C4" s="2"/>
      <c r="D4" s="2"/>
      <c r="E4" s="2"/>
      <c r="F4" s="3"/>
    </row>
    <row r="5">
      <c r="A5" s="65" t="s">
        <v>16597</v>
      </c>
      <c r="B5" s="65" t="s">
        <v>16598</v>
      </c>
      <c r="C5" s="65" t="s">
        <v>16599</v>
      </c>
      <c r="D5" s="65" t="s">
        <v>16600</v>
      </c>
      <c r="E5" s="65" t="s">
        <v>16601</v>
      </c>
    </row>
    <row r="6" ht="37.5" customHeight="1">
      <c r="A6" s="14" t="s">
        <v>16602</v>
      </c>
      <c r="B6" s="14" t="s">
        <v>16603</v>
      </c>
      <c r="C6" s="14" t="s">
        <v>16603</v>
      </c>
      <c r="D6" s="45" t="s">
        <v>12345</v>
      </c>
      <c r="E6" s="14" t="s">
        <v>16604</v>
      </c>
    </row>
    <row r="7" ht="37.5" customHeight="1">
      <c r="A7" s="15" t="s">
        <v>16605</v>
      </c>
      <c r="B7" s="15" t="s">
        <v>16603</v>
      </c>
      <c r="C7" s="15" t="s">
        <v>16603</v>
      </c>
      <c r="D7" s="45" t="s">
        <v>12345</v>
      </c>
      <c r="E7" s="15" t="s">
        <v>16606</v>
      </c>
    </row>
    <row r="8" ht="37.5" customHeight="1">
      <c r="A8" s="14" t="s">
        <v>16607</v>
      </c>
      <c r="B8" s="14" t="s">
        <v>16603</v>
      </c>
      <c r="C8" s="14" t="s">
        <v>16603</v>
      </c>
      <c r="D8" s="45" t="s">
        <v>12345</v>
      </c>
      <c r="E8" s="14" t="s">
        <v>16608</v>
      </c>
    </row>
    <row r="9" ht="37.5" customHeight="1">
      <c r="A9" s="15" t="s">
        <v>16609</v>
      </c>
      <c r="B9" s="15" t="s">
        <v>16603</v>
      </c>
      <c r="C9" s="15" t="s">
        <v>16603</v>
      </c>
      <c r="D9" s="45" t="s">
        <v>12345</v>
      </c>
      <c r="E9" s="15" t="s">
        <v>16610</v>
      </c>
    </row>
    <row r="10" ht="37.5" customHeight="1">
      <c r="A10" s="14" t="s">
        <v>16611</v>
      </c>
      <c r="B10" s="14" t="s">
        <v>16603</v>
      </c>
      <c r="C10" s="14" t="s">
        <v>16603</v>
      </c>
      <c r="D10" s="45" t="s">
        <v>12345</v>
      </c>
      <c r="E10" s="14" t="s">
        <v>16612</v>
      </c>
    </row>
    <row r="12" ht="24.0" customHeight="1">
      <c r="A12" s="64" t="s">
        <v>16613</v>
      </c>
      <c r="B12" s="2"/>
      <c r="C12" s="2"/>
      <c r="D12" s="2"/>
      <c r="E12" s="2"/>
      <c r="F12" s="3"/>
    </row>
    <row r="13">
      <c r="A13" s="65" t="s">
        <v>16597</v>
      </c>
      <c r="B13" s="65" t="s">
        <v>16598</v>
      </c>
      <c r="C13" s="65" t="s">
        <v>16599</v>
      </c>
      <c r="D13" s="65" t="s">
        <v>16600</v>
      </c>
      <c r="E13" s="65" t="s">
        <v>16601</v>
      </c>
    </row>
    <row r="14" ht="37.5" customHeight="1">
      <c r="A14" s="14" t="s">
        <v>16614</v>
      </c>
      <c r="B14" s="14" t="s">
        <v>16615</v>
      </c>
      <c r="C14" s="14" t="s">
        <v>16615</v>
      </c>
      <c r="D14" s="45" t="s">
        <v>12345</v>
      </c>
      <c r="E14" s="14" t="s">
        <v>16616</v>
      </c>
    </row>
    <row r="15" ht="37.5" customHeight="1">
      <c r="A15" s="15" t="s">
        <v>16617</v>
      </c>
      <c r="B15" s="15" t="s">
        <v>16615</v>
      </c>
      <c r="C15" s="15" t="s">
        <v>16615</v>
      </c>
      <c r="D15" s="45" t="s">
        <v>12345</v>
      </c>
      <c r="E15" s="15" t="s">
        <v>16618</v>
      </c>
    </row>
    <row r="16" ht="37.5" customHeight="1">
      <c r="A16" s="14" t="s">
        <v>16619</v>
      </c>
      <c r="B16" s="14" t="s">
        <v>16615</v>
      </c>
      <c r="C16" s="14" t="s">
        <v>16615</v>
      </c>
      <c r="D16" s="45" t="s">
        <v>12345</v>
      </c>
      <c r="E16" s="14" t="s">
        <v>16620</v>
      </c>
    </row>
    <row r="17" ht="37.5" customHeight="1">
      <c r="A17" s="15" t="s">
        <v>16621</v>
      </c>
      <c r="B17" s="15" t="s">
        <v>16615</v>
      </c>
      <c r="C17" s="15" t="s">
        <v>16615</v>
      </c>
      <c r="D17" s="45" t="s">
        <v>12345</v>
      </c>
      <c r="E17" s="15" t="s">
        <v>16622</v>
      </c>
    </row>
    <row r="18" ht="37.5" customHeight="1">
      <c r="A18" s="14" t="s">
        <v>16623</v>
      </c>
      <c r="B18" s="14" t="s">
        <v>16615</v>
      </c>
      <c r="C18" s="14" t="s">
        <v>16615</v>
      </c>
      <c r="D18" s="45" t="s">
        <v>12345</v>
      </c>
      <c r="E18" s="14" t="s">
        <v>16624</v>
      </c>
    </row>
    <row r="19" ht="37.5" customHeight="1">
      <c r="A19" s="15" t="s">
        <v>16625</v>
      </c>
      <c r="B19" s="15" t="s">
        <v>16615</v>
      </c>
      <c r="C19" s="15" t="s">
        <v>16615</v>
      </c>
      <c r="D19" s="45" t="s">
        <v>12345</v>
      </c>
      <c r="E19" s="15" t="s">
        <v>16626</v>
      </c>
    </row>
    <row r="20" ht="37.5" customHeight="1">
      <c r="A20" s="14" t="s">
        <v>16627</v>
      </c>
      <c r="B20" s="14" t="s">
        <v>16628</v>
      </c>
      <c r="C20" s="14" t="s">
        <v>16628</v>
      </c>
      <c r="D20" s="45" t="s">
        <v>12345</v>
      </c>
      <c r="E20" s="14" t="s">
        <v>16629</v>
      </c>
    </row>
    <row r="21" ht="15.75" customHeight="1"/>
    <row r="22" ht="24.0" customHeight="1">
      <c r="A22" s="64" t="s">
        <v>16630</v>
      </c>
      <c r="B22" s="2"/>
      <c r="C22" s="2"/>
      <c r="D22" s="2"/>
      <c r="E22" s="2"/>
      <c r="F22" s="3"/>
    </row>
    <row r="23" ht="15.75" customHeight="1">
      <c r="A23" s="65" t="s">
        <v>16597</v>
      </c>
      <c r="B23" s="65" t="s">
        <v>16598</v>
      </c>
      <c r="C23" s="65" t="s">
        <v>16599</v>
      </c>
      <c r="D23" s="65" t="s">
        <v>16600</v>
      </c>
      <c r="E23" s="65" t="s">
        <v>16601</v>
      </c>
    </row>
    <row r="24" ht="37.5" customHeight="1">
      <c r="A24" s="14" t="s">
        <v>16631</v>
      </c>
      <c r="B24" s="14" t="s">
        <v>16632</v>
      </c>
      <c r="C24" s="14" t="s">
        <v>16632</v>
      </c>
      <c r="D24" s="45" t="s">
        <v>12345</v>
      </c>
      <c r="E24" s="14" t="s">
        <v>16633</v>
      </c>
    </row>
    <row r="25" ht="37.5" customHeight="1">
      <c r="A25" s="15" t="s">
        <v>16634</v>
      </c>
      <c r="B25" s="15" t="s">
        <v>16635</v>
      </c>
      <c r="C25" s="15" t="s">
        <v>16635</v>
      </c>
      <c r="D25" s="45" t="s">
        <v>12345</v>
      </c>
      <c r="E25" s="15" t="s">
        <v>16636</v>
      </c>
    </row>
    <row r="26" ht="37.5" customHeight="1">
      <c r="A26" s="14" t="s">
        <v>16637</v>
      </c>
      <c r="B26" s="14" t="s">
        <v>16638</v>
      </c>
      <c r="C26" s="14" t="s">
        <v>16638</v>
      </c>
      <c r="D26" s="45" t="s">
        <v>12345</v>
      </c>
      <c r="E26" s="14" t="s">
        <v>16639</v>
      </c>
    </row>
    <row r="27" ht="37.5" customHeight="1">
      <c r="A27" s="15" t="s">
        <v>16640</v>
      </c>
      <c r="B27" s="15" t="s">
        <v>16603</v>
      </c>
      <c r="C27" s="15" t="s">
        <v>16603</v>
      </c>
      <c r="D27" s="45" t="s">
        <v>12345</v>
      </c>
      <c r="E27" s="15" t="s">
        <v>16641</v>
      </c>
    </row>
    <row r="28" ht="15.75" customHeight="1"/>
    <row r="29" ht="24.0" customHeight="1">
      <c r="A29" s="64" t="s">
        <v>16642</v>
      </c>
      <c r="B29" s="2"/>
      <c r="C29" s="2"/>
      <c r="D29" s="2"/>
      <c r="E29" s="2"/>
      <c r="F29" s="3"/>
    </row>
    <row r="30" ht="15.75" customHeight="1">
      <c r="A30" s="65" t="s">
        <v>16597</v>
      </c>
      <c r="B30" s="65" t="s">
        <v>16598</v>
      </c>
      <c r="C30" s="65" t="s">
        <v>16599</v>
      </c>
      <c r="D30" s="65" t="s">
        <v>16600</v>
      </c>
      <c r="E30" s="65" t="s">
        <v>16601</v>
      </c>
    </row>
    <row r="31" ht="37.5" customHeight="1">
      <c r="A31" s="15" t="s">
        <v>16643</v>
      </c>
      <c r="B31" s="15" t="s">
        <v>16628</v>
      </c>
      <c r="C31" s="15" t="s">
        <v>16628</v>
      </c>
      <c r="D31" s="45" t="s">
        <v>12345</v>
      </c>
      <c r="E31" s="15" t="s">
        <v>16644</v>
      </c>
    </row>
    <row r="32" ht="37.5" customHeight="1">
      <c r="A32" s="14" t="s">
        <v>16645</v>
      </c>
      <c r="B32" s="14" t="s">
        <v>16646</v>
      </c>
      <c r="C32" s="14" t="s">
        <v>16646</v>
      </c>
      <c r="D32" s="45" t="s">
        <v>12345</v>
      </c>
      <c r="E32" s="14" t="s">
        <v>16647</v>
      </c>
    </row>
    <row r="33" ht="37.5" customHeight="1">
      <c r="A33" s="15" t="s">
        <v>16648</v>
      </c>
      <c r="B33" s="15" t="s">
        <v>16632</v>
      </c>
      <c r="C33" s="15" t="s">
        <v>16632</v>
      </c>
      <c r="D33" s="45" t="s">
        <v>12345</v>
      </c>
      <c r="E33" s="15" t="s">
        <v>16649</v>
      </c>
    </row>
    <row r="34" ht="37.5" customHeight="1">
      <c r="A34" s="14" t="s">
        <v>16650</v>
      </c>
      <c r="B34" s="14" t="s">
        <v>16635</v>
      </c>
      <c r="C34" s="14" t="s">
        <v>16635</v>
      </c>
      <c r="D34" s="45" t="s">
        <v>12345</v>
      </c>
      <c r="E34" s="14" t="s">
        <v>16649</v>
      </c>
    </row>
    <row r="35" ht="37.5" customHeight="1">
      <c r="A35" s="15" t="s">
        <v>16651</v>
      </c>
      <c r="B35" s="15" t="s">
        <v>16638</v>
      </c>
      <c r="C35" s="15" t="s">
        <v>16638</v>
      </c>
      <c r="D35" s="45" t="s">
        <v>12345</v>
      </c>
      <c r="E35" s="15" t="s">
        <v>16652</v>
      </c>
    </row>
    <row r="36" ht="15.75" customHeight="1"/>
    <row r="37" ht="24.0" customHeight="1">
      <c r="A37" s="64" t="s">
        <v>16653</v>
      </c>
      <c r="B37" s="2"/>
      <c r="C37" s="2"/>
      <c r="D37" s="2"/>
      <c r="E37" s="2"/>
      <c r="F37" s="3"/>
    </row>
    <row r="38" ht="15.75" customHeight="1">
      <c r="A38" s="65" t="s">
        <v>16597</v>
      </c>
      <c r="B38" s="65" t="s">
        <v>16598</v>
      </c>
      <c r="C38" s="65" t="s">
        <v>16599</v>
      </c>
      <c r="D38" s="65" t="s">
        <v>16600</v>
      </c>
      <c r="E38" s="65" t="s">
        <v>16601</v>
      </c>
    </row>
    <row r="39" ht="37.5" customHeight="1">
      <c r="A39" s="15" t="s">
        <v>16654</v>
      </c>
      <c r="B39" s="15" t="s">
        <v>16655</v>
      </c>
      <c r="C39" s="15" t="s">
        <v>16655</v>
      </c>
      <c r="D39" s="45" t="s">
        <v>12345</v>
      </c>
      <c r="E39" s="15" t="s">
        <v>16656</v>
      </c>
    </row>
    <row r="40" ht="37.5" customHeight="1">
      <c r="A40" s="14" t="s">
        <v>16657</v>
      </c>
      <c r="B40" s="14" t="s">
        <v>16658</v>
      </c>
      <c r="C40" s="14" t="s">
        <v>16658</v>
      </c>
      <c r="D40" s="45" t="s">
        <v>12345</v>
      </c>
      <c r="E40" s="14" t="s">
        <v>16659</v>
      </c>
    </row>
    <row r="41" ht="37.5" customHeight="1">
      <c r="A41" s="15" t="s">
        <v>16660</v>
      </c>
      <c r="B41" s="15" t="s">
        <v>16661</v>
      </c>
      <c r="C41" s="15" t="s">
        <v>16662</v>
      </c>
      <c r="D41" s="45" t="s">
        <v>12345</v>
      </c>
      <c r="E41" s="15" t="s">
        <v>16663</v>
      </c>
    </row>
    <row r="42" ht="37.5" customHeight="1">
      <c r="A42" s="14" t="s">
        <v>16664</v>
      </c>
      <c r="B42" s="14" t="s">
        <v>16665</v>
      </c>
      <c r="C42" s="14" t="s">
        <v>16665</v>
      </c>
      <c r="D42" s="45" t="s">
        <v>12345</v>
      </c>
      <c r="E42" s="14" t="s">
        <v>16666</v>
      </c>
    </row>
    <row r="43" ht="37.5" customHeight="1">
      <c r="A43" s="15" t="s">
        <v>16667</v>
      </c>
      <c r="B43" s="15" t="s">
        <v>16662</v>
      </c>
      <c r="C43" s="15" t="s">
        <v>16662</v>
      </c>
      <c r="D43" s="45" t="s">
        <v>12345</v>
      </c>
      <c r="E43" s="15" t="s">
        <v>16668</v>
      </c>
    </row>
    <row r="44" ht="37.5" customHeight="1">
      <c r="A44" s="14" t="s">
        <v>16669</v>
      </c>
      <c r="B44" s="14" t="s">
        <v>16670</v>
      </c>
      <c r="C44" s="14" t="s">
        <v>16670</v>
      </c>
      <c r="D44" s="45" t="s">
        <v>12345</v>
      </c>
      <c r="E44" s="14" t="s">
        <v>16671</v>
      </c>
    </row>
    <row r="45" ht="37.5" customHeight="1">
      <c r="A45" s="15" t="s">
        <v>16672</v>
      </c>
      <c r="B45" s="15" t="s">
        <v>16673</v>
      </c>
      <c r="C45" s="15" t="s">
        <v>16673</v>
      </c>
      <c r="D45" s="45" t="s">
        <v>12345</v>
      </c>
      <c r="E45" s="15" t="s">
        <v>16674</v>
      </c>
    </row>
    <row r="46" ht="15.75" customHeight="1"/>
    <row r="47" ht="24.0" customHeight="1">
      <c r="A47" s="64" t="s">
        <v>16675</v>
      </c>
      <c r="B47" s="2"/>
      <c r="C47" s="2"/>
      <c r="D47" s="2"/>
      <c r="E47" s="2"/>
      <c r="F47" s="3"/>
    </row>
    <row r="48" ht="15.75" customHeight="1">
      <c r="A48" s="65" t="s">
        <v>236</v>
      </c>
      <c r="B48" s="65" t="s">
        <v>237</v>
      </c>
      <c r="C48" s="65" t="s">
        <v>16676</v>
      </c>
      <c r="D48" s="65" t="s">
        <v>16600</v>
      </c>
      <c r="E48" s="65" t="s">
        <v>16677</v>
      </c>
    </row>
    <row r="49" ht="37.5" customHeight="1">
      <c r="A49" s="15" t="s">
        <v>240</v>
      </c>
      <c r="B49" s="15" t="s">
        <v>241</v>
      </c>
      <c r="C49" s="15" t="s">
        <v>16678</v>
      </c>
      <c r="D49" s="15" t="s">
        <v>243</v>
      </c>
      <c r="E49" s="15" t="s">
        <v>16679</v>
      </c>
    </row>
    <row r="50" ht="37.5" customHeight="1">
      <c r="A50" s="14" t="s">
        <v>244</v>
      </c>
      <c r="B50" s="14" t="s">
        <v>245</v>
      </c>
      <c r="C50" s="14" t="s">
        <v>16680</v>
      </c>
      <c r="D50" s="15" t="s">
        <v>243</v>
      </c>
      <c r="E50" s="14" t="s">
        <v>16681</v>
      </c>
    </row>
    <row r="51" ht="37.5" customHeight="1">
      <c r="A51" s="15" t="s">
        <v>247</v>
      </c>
      <c r="B51" s="15" t="s">
        <v>248</v>
      </c>
      <c r="C51" s="15" t="s">
        <v>16682</v>
      </c>
      <c r="D51" s="15" t="s">
        <v>243</v>
      </c>
      <c r="E51" s="15" t="s">
        <v>16683</v>
      </c>
    </row>
    <row r="52" ht="37.5" customHeight="1">
      <c r="A52" s="14" t="s">
        <v>250</v>
      </c>
      <c r="B52" s="14" t="s">
        <v>251</v>
      </c>
      <c r="C52" s="14" t="s">
        <v>16684</v>
      </c>
      <c r="D52" s="15" t="s">
        <v>243</v>
      </c>
      <c r="E52" s="14" t="s">
        <v>16685</v>
      </c>
    </row>
    <row r="53" ht="37.5" customHeight="1">
      <c r="A53" s="15" t="s">
        <v>253</v>
      </c>
      <c r="B53" s="15" t="s">
        <v>254</v>
      </c>
      <c r="C53" s="15" t="s">
        <v>16686</v>
      </c>
      <c r="D53" s="15" t="s">
        <v>243</v>
      </c>
      <c r="E53" s="15" t="s">
        <v>16687</v>
      </c>
    </row>
    <row r="54" ht="37.5" customHeight="1">
      <c r="A54" s="14" t="s">
        <v>256</v>
      </c>
      <c r="B54" s="14" t="s">
        <v>16688</v>
      </c>
      <c r="C54" s="14" t="s">
        <v>16689</v>
      </c>
      <c r="D54" s="15" t="s">
        <v>243</v>
      </c>
      <c r="E54" s="14" t="s">
        <v>16690</v>
      </c>
    </row>
    <row r="55" ht="15.75" customHeight="1"/>
    <row r="56" ht="15.75" customHeight="1"/>
    <row r="57" ht="27.75" customHeight="1">
      <c r="A57" s="66" t="s">
        <v>16691</v>
      </c>
      <c r="B57" s="2"/>
      <c r="C57" s="2"/>
      <c r="D57" s="2"/>
      <c r="E57" s="2"/>
      <c r="F57" s="3"/>
    </row>
    <row r="58" ht="180.0" customHeight="1">
      <c r="A58" s="67" t="s">
        <v>16692</v>
      </c>
      <c r="B58" s="9"/>
      <c r="C58" s="9"/>
      <c r="D58" s="9"/>
      <c r="E58" s="9"/>
      <c r="F58" s="10"/>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47:F47"/>
    <mergeCell ref="A57:F57"/>
    <mergeCell ref="A58:F58"/>
    <mergeCell ref="A1:F1"/>
    <mergeCell ref="A2:F2"/>
    <mergeCell ref="A4:F4"/>
    <mergeCell ref="A12:F12"/>
    <mergeCell ref="A22:F22"/>
    <mergeCell ref="A29:F29"/>
    <mergeCell ref="A37:F37"/>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0.0"/>
    <col customWidth="1" min="2" max="2" width="25.0"/>
    <col customWidth="1" min="3" max="3" width="14.0"/>
    <col customWidth="1" min="4" max="4" width="30.0"/>
    <col customWidth="1" min="5" max="5" width="6.0"/>
    <col customWidth="1" min="6" max="15" width="22.0"/>
    <col customWidth="1" min="16" max="26" width="8.71"/>
  </cols>
  <sheetData>
    <row r="1" ht="31.5" customHeight="1">
      <c r="A1" s="68" t="s">
        <v>16693</v>
      </c>
      <c r="B1" s="2"/>
      <c r="C1" s="2"/>
      <c r="D1" s="2"/>
      <c r="E1" s="2"/>
      <c r="F1" s="2"/>
      <c r="G1" s="2"/>
      <c r="H1" s="2"/>
      <c r="I1" s="2"/>
      <c r="J1" s="2"/>
      <c r="K1" s="2"/>
      <c r="L1" s="2"/>
      <c r="M1" s="2"/>
      <c r="N1" s="2"/>
      <c r="O1" s="3"/>
    </row>
    <row r="2" ht="37.5" customHeight="1">
      <c r="A2" s="69" t="s">
        <v>16694</v>
      </c>
    </row>
    <row r="3" ht="21.75" customHeight="1">
      <c r="A3" s="70" t="s">
        <v>16695</v>
      </c>
    </row>
    <row r="5" ht="37.5" customHeight="1">
      <c r="A5" s="71" t="s">
        <v>293</v>
      </c>
      <c r="B5" s="71" t="s">
        <v>294</v>
      </c>
      <c r="C5" s="71" t="s">
        <v>24</v>
      </c>
      <c r="D5" s="71" t="s">
        <v>295</v>
      </c>
      <c r="E5" s="71" t="s">
        <v>298</v>
      </c>
      <c r="F5" s="71" t="s">
        <v>16696</v>
      </c>
      <c r="G5" s="71" t="s">
        <v>16697</v>
      </c>
      <c r="H5" s="71" t="s">
        <v>16698</v>
      </c>
      <c r="I5" s="71" t="s">
        <v>16699</v>
      </c>
      <c r="J5" s="71" t="s">
        <v>16700</v>
      </c>
      <c r="K5" s="71" t="s">
        <v>16701</v>
      </c>
      <c r="L5" s="71" t="s">
        <v>16702</v>
      </c>
      <c r="M5" s="71" t="s">
        <v>16703</v>
      </c>
      <c r="N5" s="71" t="s">
        <v>16704</v>
      </c>
      <c r="O5" s="71" t="s">
        <v>16705</v>
      </c>
    </row>
    <row r="6" ht="43.5" customHeight="1">
      <c r="A6" s="72" t="s">
        <v>304</v>
      </c>
      <c r="B6" s="72" t="s">
        <v>305</v>
      </c>
      <c r="C6" s="73" t="s">
        <v>306</v>
      </c>
      <c r="D6" s="74" t="s">
        <v>307</v>
      </c>
      <c r="E6" s="75" t="s">
        <v>310</v>
      </c>
      <c r="F6" s="76" t="s">
        <v>16706</v>
      </c>
      <c r="G6" s="76" t="s">
        <v>16707</v>
      </c>
      <c r="H6" s="76" t="s">
        <v>16708</v>
      </c>
      <c r="I6" s="76" t="s">
        <v>16709</v>
      </c>
      <c r="J6" s="76" t="s">
        <v>16710</v>
      </c>
      <c r="K6" s="76" t="s">
        <v>16711</v>
      </c>
      <c r="L6" s="76" t="s">
        <v>16712</v>
      </c>
      <c r="M6" s="76" t="s">
        <v>16713</v>
      </c>
      <c r="N6" s="76" t="s">
        <v>16714</v>
      </c>
      <c r="O6" s="76" t="s">
        <v>16715</v>
      </c>
    </row>
    <row r="7" ht="43.5" customHeight="1">
      <c r="A7" s="77" t="s">
        <v>304</v>
      </c>
      <c r="B7" s="77" t="s">
        <v>305</v>
      </c>
      <c r="C7" s="78" t="s">
        <v>317</v>
      </c>
      <c r="D7" s="79" t="s">
        <v>318</v>
      </c>
      <c r="E7" s="75" t="s">
        <v>310</v>
      </c>
      <c r="F7" s="80" t="s">
        <v>16706</v>
      </c>
      <c r="G7" s="80" t="s">
        <v>16707</v>
      </c>
      <c r="H7" s="80" t="s">
        <v>16708</v>
      </c>
      <c r="I7" s="80" t="s">
        <v>16709</v>
      </c>
      <c r="J7" s="80" t="s">
        <v>16710</v>
      </c>
      <c r="K7" s="80" t="s">
        <v>16711</v>
      </c>
      <c r="L7" s="80" t="s">
        <v>16712</v>
      </c>
      <c r="M7" s="80" t="s">
        <v>16713</v>
      </c>
      <c r="N7" s="80" t="s">
        <v>16714</v>
      </c>
      <c r="O7" s="80" t="s">
        <v>16715</v>
      </c>
    </row>
    <row r="8" ht="43.5" customHeight="1">
      <c r="A8" s="72" t="s">
        <v>304</v>
      </c>
      <c r="B8" s="72" t="s">
        <v>305</v>
      </c>
      <c r="C8" s="73" t="s">
        <v>322</v>
      </c>
      <c r="D8" s="74" t="s">
        <v>323</v>
      </c>
      <c r="E8" s="75" t="s">
        <v>310</v>
      </c>
      <c r="F8" s="76" t="s">
        <v>16706</v>
      </c>
      <c r="G8" s="76" t="s">
        <v>16707</v>
      </c>
      <c r="H8" s="76" t="s">
        <v>16708</v>
      </c>
      <c r="I8" s="76" t="s">
        <v>16709</v>
      </c>
      <c r="J8" s="76" t="s">
        <v>16710</v>
      </c>
      <c r="K8" s="76" t="s">
        <v>16711</v>
      </c>
      <c r="L8" s="76" t="s">
        <v>16712</v>
      </c>
      <c r="M8" s="76" t="s">
        <v>16713</v>
      </c>
      <c r="N8" s="76" t="s">
        <v>16714</v>
      </c>
      <c r="O8" s="76" t="s">
        <v>16715</v>
      </c>
    </row>
    <row r="9" ht="43.5" customHeight="1">
      <c r="A9" s="77" t="s">
        <v>304</v>
      </c>
      <c r="B9" s="77" t="s">
        <v>305</v>
      </c>
      <c r="C9" s="78" t="s">
        <v>327</v>
      </c>
      <c r="D9" s="79" t="s">
        <v>328</v>
      </c>
      <c r="E9" s="75" t="s">
        <v>310</v>
      </c>
      <c r="F9" s="80" t="s">
        <v>16716</v>
      </c>
      <c r="G9" s="80" t="s">
        <v>16717</v>
      </c>
      <c r="H9" s="80" t="s">
        <v>16718</v>
      </c>
      <c r="I9" s="80" t="s">
        <v>16719</v>
      </c>
      <c r="J9" s="80" t="s">
        <v>16720</v>
      </c>
      <c r="K9" s="80" t="s">
        <v>16721</v>
      </c>
      <c r="L9" s="80" t="s">
        <v>16722</v>
      </c>
      <c r="M9" s="80" t="s">
        <v>16723</v>
      </c>
      <c r="N9" s="80" t="s">
        <v>16724</v>
      </c>
      <c r="O9" s="80" t="s">
        <v>16725</v>
      </c>
    </row>
    <row r="10" ht="43.5" customHeight="1">
      <c r="A10" s="72" t="s">
        <v>304</v>
      </c>
      <c r="B10" s="72" t="s">
        <v>305</v>
      </c>
      <c r="C10" s="73" t="s">
        <v>333</v>
      </c>
      <c r="D10" s="74" t="s">
        <v>334</v>
      </c>
      <c r="E10" s="75" t="s">
        <v>310</v>
      </c>
      <c r="F10" s="76" t="s">
        <v>16706</v>
      </c>
      <c r="G10" s="76" t="s">
        <v>16707</v>
      </c>
      <c r="H10" s="76" t="s">
        <v>16708</v>
      </c>
      <c r="I10" s="76" t="s">
        <v>16709</v>
      </c>
      <c r="J10" s="76" t="s">
        <v>16710</v>
      </c>
      <c r="K10" s="76" t="s">
        <v>16711</v>
      </c>
      <c r="L10" s="76" t="s">
        <v>16712</v>
      </c>
      <c r="M10" s="76" t="s">
        <v>16713</v>
      </c>
      <c r="N10" s="76" t="s">
        <v>16714</v>
      </c>
      <c r="O10" s="76" t="s">
        <v>16715</v>
      </c>
    </row>
    <row r="11" ht="27.75" customHeight="1">
      <c r="A11" s="77" t="s">
        <v>304</v>
      </c>
      <c r="B11" s="77" t="s">
        <v>338</v>
      </c>
      <c r="C11" s="78" t="s">
        <v>339</v>
      </c>
      <c r="D11" s="79" t="s">
        <v>340</v>
      </c>
      <c r="E11" s="75" t="s">
        <v>310</v>
      </c>
      <c r="F11" s="80" t="s">
        <v>16726</v>
      </c>
      <c r="G11" s="80" t="s">
        <v>16727</v>
      </c>
      <c r="H11" s="80" t="s">
        <v>16728</v>
      </c>
      <c r="I11" s="80" t="s">
        <v>16729</v>
      </c>
      <c r="J11" s="80" t="s">
        <v>16730</v>
      </c>
      <c r="K11" s="80" t="s">
        <v>16731</v>
      </c>
      <c r="L11" s="80" t="s">
        <v>16732</v>
      </c>
      <c r="M11" s="80" t="s">
        <v>16733</v>
      </c>
      <c r="N11" s="80" t="s">
        <v>16734</v>
      </c>
      <c r="O11" s="80" t="s">
        <v>16735</v>
      </c>
    </row>
    <row r="12" ht="27.75" customHeight="1">
      <c r="A12" s="72" t="s">
        <v>304</v>
      </c>
      <c r="B12" s="72" t="s">
        <v>338</v>
      </c>
      <c r="C12" s="73" t="s">
        <v>347</v>
      </c>
      <c r="D12" s="74" t="s">
        <v>348</v>
      </c>
      <c r="E12" s="75" t="s">
        <v>310</v>
      </c>
      <c r="F12" s="76" t="s">
        <v>16726</v>
      </c>
      <c r="G12" s="76" t="s">
        <v>16727</v>
      </c>
      <c r="H12" s="76" t="s">
        <v>16728</v>
      </c>
      <c r="I12" s="76" t="s">
        <v>16729</v>
      </c>
      <c r="J12" s="76" t="s">
        <v>16730</v>
      </c>
      <c r="K12" s="76" t="s">
        <v>16731</v>
      </c>
      <c r="L12" s="76" t="s">
        <v>16732</v>
      </c>
      <c r="M12" s="76" t="s">
        <v>16733</v>
      </c>
      <c r="N12" s="76" t="s">
        <v>16734</v>
      </c>
      <c r="O12" s="76" t="s">
        <v>16735</v>
      </c>
    </row>
    <row r="13" ht="27.75" customHeight="1">
      <c r="A13" s="77" t="s">
        <v>304</v>
      </c>
      <c r="B13" s="77" t="s">
        <v>338</v>
      </c>
      <c r="C13" s="78" t="s">
        <v>352</v>
      </c>
      <c r="D13" s="79" t="s">
        <v>353</v>
      </c>
      <c r="E13" s="75" t="s">
        <v>310</v>
      </c>
      <c r="F13" s="80" t="s">
        <v>16726</v>
      </c>
      <c r="G13" s="80" t="s">
        <v>16727</v>
      </c>
      <c r="H13" s="80" t="s">
        <v>16728</v>
      </c>
      <c r="I13" s="80" t="s">
        <v>16729</v>
      </c>
      <c r="J13" s="80" t="s">
        <v>16730</v>
      </c>
      <c r="K13" s="80" t="s">
        <v>16731</v>
      </c>
      <c r="L13" s="80" t="s">
        <v>16732</v>
      </c>
      <c r="M13" s="80" t="s">
        <v>16733</v>
      </c>
      <c r="N13" s="80" t="s">
        <v>16734</v>
      </c>
      <c r="O13" s="80" t="s">
        <v>16735</v>
      </c>
    </row>
    <row r="14" ht="27.75" customHeight="1">
      <c r="A14" s="72" t="s">
        <v>304</v>
      </c>
      <c r="B14" s="72" t="s">
        <v>338</v>
      </c>
      <c r="C14" s="73" t="s">
        <v>357</v>
      </c>
      <c r="D14" s="74" t="s">
        <v>358</v>
      </c>
      <c r="E14" s="75" t="s">
        <v>310</v>
      </c>
      <c r="F14" s="76" t="s">
        <v>16726</v>
      </c>
      <c r="G14" s="76" t="s">
        <v>16727</v>
      </c>
      <c r="H14" s="76" t="s">
        <v>16728</v>
      </c>
      <c r="I14" s="76" t="s">
        <v>16729</v>
      </c>
      <c r="J14" s="76" t="s">
        <v>16730</v>
      </c>
      <c r="K14" s="76" t="s">
        <v>16731</v>
      </c>
      <c r="L14" s="76" t="s">
        <v>16732</v>
      </c>
      <c r="M14" s="76" t="s">
        <v>16733</v>
      </c>
      <c r="N14" s="76" t="s">
        <v>16734</v>
      </c>
      <c r="O14" s="76" t="s">
        <v>16735</v>
      </c>
    </row>
    <row r="15" ht="27.75" customHeight="1">
      <c r="A15" s="77" t="s">
        <v>304</v>
      </c>
      <c r="B15" s="77" t="s">
        <v>338</v>
      </c>
      <c r="C15" s="78" t="s">
        <v>362</v>
      </c>
      <c r="D15" s="79" t="s">
        <v>363</v>
      </c>
      <c r="E15" s="75" t="s">
        <v>310</v>
      </c>
      <c r="F15" s="80" t="s">
        <v>16726</v>
      </c>
      <c r="G15" s="80" t="s">
        <v>16727</v>
      </c>
      <c r="H15" s="80" t="s">
        <v>16728</v>
      </c>
      <c r="I15" s="80" t="s">
        <v>16729</v>
      </c>
      <c r="J15" s="80" t="s">
        <v>16730</v>
      </c>
      <c r="K15" s="80" t="s">
        <v>16731</v>
      </c>
      <c r="L15" s="80" t="s">
        <v>16732</v>
      </c>
      <c r="M15" s="80" t="s">
        <v>16733</v>
      </c>
      <c r="N15" s="80" t="s">
        <v>16734</v>
      </c>
      <c r="O15" s="80" t="s">
        <v>16735</v>
      </c>
    </row>
    <row r="16" ht="27.75" customHeight="1">
      <c r="A16" s="72" t="s">
        <v>304</v>
      </c>
      <c r="B16" s="72" t="s">
        <v>367</v>
      </c>
      <c r="C16" s="73" t="s">
        <v>368</v>
      </c>
      <c r="D16" s="74" t="s">
        <v>369</v>
      </c>
      <c r="E16" s="75" t="s">
        <v>310</v>
      </c>
      <c r="F16" s="76" t="s">
        <v>16736</v>
      </c>
      <c r="G16" s="76" t="s">
        <v>16737</v>
      </c>
      <c r="H16" s="76" t="s">
        <v>16738</v>
      </c>
      <c r="I16" s="76" t="s">
        <v>16739</v>
      </c>
      <c r="J16" s="76" t="s">
        <v>16740</v>
      </c>
      <c r="K16" s="76" t="s">
        <v>16741</v>
      </c>
      <c r="L16" s="76" t="s">
        <v>16742</v>
      </c>
      <c r="M16" s="76" t="s">
        <v>16743</v>
      </c>
      <c r="N16" s="76" t="s">
        <v>16744</v>
      </c>
      <c r="O16" s="76" t="s">
        <v>16745</v>
      </c>
    </row>
    <row r="17" ht="27.75" customHeight="1">
      <c r="A17" s="77" t="s">
        <v>304</v>
      </c>
      <c r="B17" s="77" t="s">
        <v>367</v>
      </c>
      <c r="C17" s="78" t="s">
        <v>376</v>
      </c>
      <c r="D17" s="79" t="s">
        <v>377</v>
      </c>
      <c r="E17" s="75" t="s">
        <v>310</v>
      </c>
      <c r="F17" s="80" t="s">
        <v>16736</v>
      </c>
      <c r="G17" s="80" t="s">
        <v>16737</v>
      </c>
      <c r="H17" s="80" t="s">
        <v>16738</v>
      </c>
      <c r="I17" s="80" t="s">
        <v>16739</v>
      </c>
      <c r="J17" s="80" t="s">
        <v>16740</v>
      </c>
      <c r="K17" s="80" t="s">
        <v>16741</v>
      </c>
      <c r="L17" s="80" t="s">
        <v>16742</v>
      </c>
      <c r="M17" s="80" t="s">
        <v>16743</v>
      </c>
      <c r="N17" s="80" t="s">
        <v>16744</v>
      </c>
      <c r="O17" s="80" t="s">
        <v>16745</v>
      </c>
    </row>
    <row r="18" ht="27.75" customHeight="1">
      <c r="A18" s="72" t="s">
        <v>304</v>
      </c>
      <c r="B18" s="72" t="s">
        <v>367</v>
      </c>
      <c r="C18" s="73" t="s">
        <v>381</v>
      </c>
      <c r="D18" s="74" t="s">
        <v>382</v>
      </c>
      <c r="E18" s="81" t="s">
        <v>384</v>
      </c>
      <c r="F18" s="82" t="s">
        <v>16746</v>
      </c>
      <c r="G18" s="76" t="s">
        <v>16737</v>
      </c>
      <c r="H18" s="82" t="s">
        <v>16746</v>
      </c>
      <c r="I18" s="82" t="s">
        <v>16746</v>
      </c>
      <c r="J18" s="82" t="s">
        <v>16746</v>
      </c>
      <c r="K18" s="82" t="s">
        <v>16746</v>
      </c>
      <c r="L18" s="82" t="s">
        <v>16746</v>
      </c>
      <c r="M18" s="82" t="s">
        <v>16746</v>
      </c>
      <c r="N18" s="82" t="s">
        <v>16746</v>
      </c>
      <c r="O18" s="82" t="s">
        <v>16746</v>
      </c>
    </row>
    <row r="19" ht="27.75" customHeight="1">
      <c r="A19" s="77" t="s">
        <v>304</v>
      </c>
      <c r="B19" s="77" t="s">
        <v>367</v>
      </c>
      <c r="C19" s="78" t="s">
        <v>389</v>
      </c>
      <c r="D19" s="79" t="s">
        <v>390</v>
      </c>
      <c r="E19" s="81" t="s">
        <v>384</v>
      </c>
      <c r="F19" s="83" t="s">
        <v>16746</v>
      </c>
      <c r="G19" s="83" t="s">
        <v>16746</v>
      </c>
      <c r="H19" s="83" t="s">
        <v>16746</v>
      </c>
      <c r="I19" s="83" t="s">
        <v>16746</v>
      </c>
      <c r="J19" s="83" t="s">
        <v>16746</v>
      </c>
      <c r="K19" s="80" t="s">
        <v>16741</v>
      </c>
      <c r="L19" s="83" t="s">
        <v>16746</v>
      </c>
      <c r="M19" s="83" t="s">
        <v>16746</v>
      </c>
      <c r="N19" s="83" t="s">
        <v>16746</v>
      </c>
      <c r="O19" s="83" t="s">
        <v>16746</v>
      </c>
    </row>
    <row r="20" ht="27.75" customHeight="1">
      <c r="A20" s="72" t="s">
        <v>304</v>
      </c>
      <c r="B20" s="72" t="s">
        <v>367</v>
      </c>
      <c r="C20" s="73" t="s">
        <v>396</v>
      </c>
      <c r="D20" s="74" t="s">
        <v>397</v>
      </c>
      <c r="E20" s="81" t="s">
        <v>384</v>
      </c>
      <c r="F20" s="82" t="s">
        <v>16746</v>
      </c>
      <c r="G20" s="82" t="s">
        <v>16746</v>
      </c>
      <c r="H20" s="76" t="s">
        <v>16738</v>
      </c>
      <c r="I20" s="76" t="s">
        <v>16739</v>
      </c>
      <c r="J20" s="82" t="s">
        <v>16746</v>
      </c>
      <c r="K20" s="82" t="s">
        <v>16746</v>
      </c>
      <c r="L20" s="82" t="s">
        <v>16746</v>
      </c>
      <c r="M20" s="82" t="s">
        <v>16746</v>
      </c>
      <c r="N20" s="82" t="s">
        <v>16746</v>
      </c>
      <c r="O20" s="82" t="s">
        <v>16746</v>
      </c>
    </row>
    <row r="21" ht="27.75" customHeight="1">
      <c r="A21" s="77" t="s">
        <v>304</v>
      </c>
      <c r="B21" s="77" t="s">
        <v>367</v>
      </c>
      <c r="C21" s="78" t="s">
        <v>401</v>
      </c>
      <c r="D21" s="79" t="s">
        <v>402</v>
      </c>
      <c r="E21" s="81" t="s">
        <v>384</v>
      </c>
      <c r="F21" s="83" t="s">
        <v>16746</v>
      </c>
      <c r="G21" s="83" t="s">
        <v>16746</v>
      </c>
      <c r="H21" s="83" t="s">
        <v>16746</v>
      </c>
      <c r="I21" s="83" t="s">
        <v>16746</v>
      </c>
      <c r="J21" s="83" t="s">
        <v>16746</v>
      </c>
      <c r="K21" s="83" t="s">
        <v>16746</v>
      </c>
      <c r="L21" s="83" t="s">
        <v>16746</v>
      </c>
      <c r="M21" s="83" t="s">
        <v>16746</v>
      </c>
      <c r="N21" s="80" t="s">
        <v>16744</v>
      </c>
      <c r="O21" s="83" t="s">
        <v>16746</v>
      </c>
    </row>
    <row r="22" ht="61.5" customHeight="1">
      <c r="A22" s="72" t="s">
        <v>304</v>
      </c>
      <c r="B22" s="72" t="s">
        <v>406</v>
      </c>
      <c r="C22" s="73" t="s">
        <v>407</v>
      </c>
      <c r="D22" s="74" t="s">
        <v>408</v>
      </c>
      <c r="E22" s="75" t="s">
        <v>310</v>
      </c>
      <c r="F22" s="76" t="s">
        <v>16747</v>
      </c>
      <c r="G22" s="76" t="s">
        <v>16748</v>
      </c>
      <c r="H22" s="76" t="s">
        <v>16749</v>
      </c>
      <c r="I22" s="76" t="s">
        <v>16750</v>
      </c>
      <c r="J22" s="76" t="s">
        <v>16751</v>
      </c>
      <c r="K22" s="76" t="s">
        <v>16752</v>
      </c>
      <c r="L22" s="76" t="s">
        <v>16753</v>
      </c>
      <c r="M22" s="76" t="s">
        <v>16754</v>
      </c>
      <c r="N22" s="76" t="s">
        <v>16755</v>
      </c>
      <c r="O22" s="76" t="s">
        <v>16756</v>
      </c>
    </row>
    <row r="23" ht="27.75" customHeight="1">
      <c r="A23" s="77" t="s">
        <v>304</v>
      </c>
      <c r="B23" s="77" t="s">
        <v>406</v>
      </c>
      <c r="C23" s="78" t="s">
        <v>415</v>
      </c>
      <c r="D23" s="79" t="s">
        <v>416</v>
      </c>
      <c r="E23" s="75" t="s">
        <v>310</v>
      </c>
      <c r="F23" s="80" t="s">
        <v>16757</v>
      </c>
      <c r="G23" s="80" t="s">
        <v>16758</v>
      </c>
      <c r="H23" s="80" t="s">
        <v>16759</v>
      </c>
      <c r="I23" s="80" t="s">
        <v>16760</v>
      </c>
      <c r="J23" s="80" t="s">
        <v>16761</v>
      </c>
      <c r="K23" s="80" t="s">
        <v>16762</v>
      </c>
      <c r="L23" s="80" t="s">
        <v>16763</v>
      </c>
      <c r="M23" s="80" t="s">
        <v>16764</v>
      </c>
      <c r="N23" s="80" t="s">
        <v>16765</v>
      </c>
      <c r="O23" s="80" t="s">
        <v>16766</v>
      </c>
    </row>
    <row r="24" ht="27.75" customHeight="1">
      <c r="A24" s="72" t="s">
        <v>304</v>
      </c>
      <c r="B24" s="72" t="s">
        <v>406</v>
      </c>
      <c r="C24" s="73" t="s">
        <v>420</v>
      </c>
      <c r="D24" s="74" t="s">
        <v>421</v>
      </c>
      <c r="E24" s="75" t="s">
        <v>310</v>
      </c>
      <c r="F24" s="76" t="s">
        <v>16757</v>
      </c>
      <c r="G24" s="76" t="s">
        <v>16758</v>
      </c>
      <c r="H24" s="76" t="s">
        <v>16759</v>
      </c>
      <c r="I24" s="76" t="s">
        <v>16760</v>
      </c>
      <c r="J24" s="76" t="s">
        <v>16761</v>
      </c>
      <c r="K24" s="76" t="s">
        <v>16762</v>
      </c>
      <c r="L24" s="76" t="s">
        <v>16763</v>
      </c>
      <c r="M24" s="76" t="s">
        <v>16764</v>
      </c>
      <c r="N24" s="76" t="s">
        <v>16765</v>
      </c>
      <c r="O24" s="76" t="s">
        <v>16766</v>
      </c>
    </row>
    <row r="25" ht="27.75" customHeight="1">
      <c r="A25" s="77" t="s">
        <v>304</v>
      </c>
      <c r="B25" s="77" t="s">
        <v>406</v>
      </c>
      <c r="C25" s="78" t="s">
        <v>425</v>
      </c>
      <c r="D25" s="79" t="s">
        <v>426</v>
      </c>
      <c r="E25" s="81" t="s">
        <v>384</v>
      </c>
      <c r="F25" s="83" t="s">
        <v>16746</v>
      </c>
      <c r="G25" s="83" t="s">
        <v>16746</v>
      </c>
      <c r="H25" s="83" t="s">
        <v>16746</v>
      </c>
      <c r="I25" s="83" t="s">
        <v>16746</v>
      </c>
      <c r="J25" s="83" t="s">
        <v>16746</v>
      </c>
      <c r="K25" s="83" t="s">
        <v>16746</v>
      </c>
      <c r="L25" s="83" t="s">
        <v>16746</v>
      </c>
      <c r="M25" s="83" t="s">
        <v>16746</v>
      </c>
      <c r="N25" s="80" t="s">
        <v>16765</v>
      </c>
      <c r="O25" s="80" t="s">
        <v>16766</v>
      </c>
    </row>
    <row r="26" ht="43.5" customHeight="1">
      <c r="A26" s="72" t="s">
        <v>304</v>
      </c>
      <c r="B26" s="72" t="s">
        <v>430</v>
      </c>
      <c r="C26" s="73" t="s">
        <v>431</v>
      </c>
      <c r="D26" s="74" t="s">
        <v>432</v>
      </c>
      <c r="E26" s="75" t="s">
        <v>310</v>
      </c>
      <c r="F26" s="76" t="s">
        <v>16716</v>
      </c>
      <c r="G26" s="76" t="s">
        <v>16717</v>
      </c>
      <c r="H26" s="76" t="s">
        <v>16718</v>
      </c>
      <c r="I26" s="76" t="s">
        <v>16719</v>
      </c>
      <c r="J26" s="76" t="s">
        <v>16720</v>
      </c>
      <c r="K26" s="76" t="s">
        <v>16721</v>
      </c>
      <c r="L26" s="76" t="s">
        <v>16767</v>
      </c>
      <c r="M26" s="76" t="s">
        <v>16723</v>
      </c>
      <c r="N26" s="76" t="s">
        <v>16724</v>
      </c>
      <c r="O26" s="76" t="s">
        <v>16725</v>
      </c>
    </row>
    <row r="27" ht="27.75" customHeight="1">
      <c r="A27" s="77" t="s">
        <v>304</v>
      </c>
      <c r="B27" s="77" t="s">
        <v>430</v>
      </c>
      <c r="C27" s="78" t="s">
        <v>439</v>
      </c>
      <c r="D27" s="79" t="s">
        <v>440</v>
      </c>
      <c r="E27" s="75" t="s">
        <v>310</v>
      </c>
      <c r="F27" s="80" t="s">
        <v>16726</v>
      </c>
      <c r="G27" s="80" t="s">
        <v>16727</v>
      </c>
      <c r="H27" s="80" t="s">
        <v>16728</v>
      </c>
      <c r="I27" s="80" t="s">
        <v>16729</v>
      </c>
      <c r="J27" s="80" t="s">
        <v>16730</v>
      </c>
      <c r="K27" s="80" t="s">
        <v>16731</v>
      </c>
      <c r="L27" s="80" t="s">
        <v>16768</v>
      </c>
      <c r="M27" s="80" t="s">
        <v>16733</v>
      </c>
      <c r="N27" s="80" t="s">
        <v>16734</v>
      </c>
      <c r="O27" s="80" t="s">
        <v>16735</v>
      </c>
    </row>
    <row r="28" ht="27.75" customHeight="1">
      <c r="A28" s="72" t="s">
        <v>304</v>
      </c>
      <c r="B28" s="72" t="s">
        <v>430</v>
      </c>
      <c r="C28" s="73" t="s">
        <v>444</v>
      </c>
      <c r="D28" s="74" t="s">
        <v>445</v>
      </c>
      <c r="E28" s="75" t="s">
        <v>310</v>
      </c>
      <c r="F28" s="76" t="s">
        <v>16726</v>
      </c>
      <c r="G28" s="76" t="s">
        <v>16727</v>
      </c>
      <c r="H28" s="76" t="s">
        <v>16728</v>
      </c>
      <c r="I28" s="76" t="s">
        <v>16729</v>
      </c>
      <c r="J28" s="76" t="s">
        <v>16730</v>
      </c>
      <c r="K28" s="76" t="s">
        <v>16731</v>
      </c>
      <c r="L28" s="76" t="s">
        <v>16768</v>
      </c>
      <c r="M28" s="76" t="s">
        <v>16733</v>
      </c>
      <c r="N28" s="76" t="s">
        <v>16734</v>
      </c>
      <c r="O28" s="76" t="s">
        <v>16735</v>
      </c>
    </row>
    <row r="29" ht="27.75" customHeight="1">
      <c r="A29" s="77" t="s">
        <v>304</v>
      </c>
      <c r="B29" s="77" t="s">
        <v>430</v>
      </c>
      <c r="C29" s="78" t="s">
        <v>450</v>
      </c>
      <c r="D29" s="79" t="s">
        <v>451</v>
      </c>
      <c r="E29" s="75" t="s">
        <v>310</v>
      </c>
      <c r="F29" s="80" t="s">
        <v>16726</v>
      </c>
      <c r="G29" s="80" t="s">
        <v>16727</v>
      </c>
      <c r="H29" s="80" t="s">
        <v>16728</v>
      </c>
      <c r="I29" s="80" t="s">
        <v>16729</v>
      </c>
      <c r="J29" s="80" t="s">
        <v>16730</v>
      </c>
      <c r="K29" s="80" t="s">
        <v>16731</v>
      </c>
      <c r="L29" s="80" t="s">
        <v>16768</v>
      </c>
      <c r="M29" s="80" t="s">
        <v>16733</v>
      </c>
      <c r="N29" s="80" t="s">
        <v>16734</v>
      </c>
      <c r="O29" s="80" t="s">
        <v>16735</v>
      </c>
    </row>
    <row r="30" ht="27.75" customHeight="1">
      <c r="A30" s="72" t="s">
        <v>304</v>
      </c>
      <c r="B30" s="72" t="s">
        <v>430</v>
      </c>
      <c r="C30" s="73" t="s">
        <v>455</v>
      </c>
      <c r="D30" s="74" t="s">
        <v>456</v>
      </c>
      <c r="E30" s="75" t="s">
        <v>310</v>
      </c>
      <c r="F30" s="76" t="s">
        <v>16726</v>
      </c>
      <c r="G30" s="76" t="s">
        <v>16727</v>
      </c>
      <c r="H30" s="76" t="s">
        <v>16728</v>
      </c>
      <c r="I30" s="76" t="s">
        <v>16729</v>
      </c>
      <c r="J30" s="76" t="s">
        <v>16730</v>
      </c>
      <c r="K30" s="76" t="s">
        <v>16731</v>
      </c>
      <c r="L30" s="76" t="s">
        <v>16768</v>
      </c>
      <c r="M30" s="76" t="s">
        <v>16733</v>
      </c>
      <c r="N30" s="76" t="s">
        <v>16734</v>
      </c>
      <c r="O30" s="76" t="s">
        <v>16735</v>
      </c>
    </row>
    <row r="31" ht="27.75" customHeight="1">
      <c r="A31" s="77" t="s">
        <v>304</v>
      </c>
      <c r="B31" s="77" t="s">
        <v>460</v>
      </c>
      <c r="C31" s="78" t="s">
        <v>461</v>
      </c>
      <c r="D31" s="79" t="s">
        <v>462</v>
      </c>
      <c r="E31" s="75" t="s">
        <v>310</v>
      </c>
      <c r="F31" s="80" t="s">
        <v>16726</v>
      </c>
      <c r="G31" s="80" t="s">
        <v>16727</v>
      </c>
      <c r="H31" s="80" t="s">
        <v>16728</v>
      </c>
      <c r="I31" s="80" t="s">
        <v>16729</v>
      </c>
      <c r="J31" s="80" t="s">
        <v>16730</v>
      </c>
      <c r="K31" s="80" t="s">
        <v>16731</v>
      </c>
      <c r="L31" s="80" t="s">
        <v>16732</v>
      </c>
      <c r="M31" s="80" t="s">
        <v>16733</v>
      </c>
      <c r="N31" s="80" t="s">
        <v>16734</v>
      </c>
      <c r="O31" s="80" t="s">
        <v>16735</v>
      </c>
    </row>
    <row r="32" ht="27.75" customHeight="1">
      <c r="A32" s="72" t="s">
        <v>304</v>
      </c>
      <c r="B32" s="72" t="s">
        <v>460</v>
      </c>
      <c r="C32" s="73" t="s">
        <v>469</v>
      </c>
      <c r="D32" s="74" t="s">
        <v>470</v>
      </c>
      <c r="E32" s="75" t="s">
        <v>310</v>
      </c>
      <c r="F32" s="76" t="s">
        <v>16726</v>
      </c>
      <c r="G32" s="76" t="s">
        <v>16727</v>
      </c>
      <c r="H32" s="76" t="s">
        <v>16728</v>
      </c>
      <c r="I32" s="76" t="s">
        <v>16729</v>
      </c>
      <c r="J32" s="76" t="s">
        <v>16730</v>
      </c>
      <c r="K32" s="76" t="s">
        <v>16731</v>
      </c>
      <c r="L32" s="76" t="s">
        <v>16768</v>
      </c>
      <c r="M32" s="76" t="s">
        <v>16733</v>
      </c>
      <c r="N32" s="76" t="s">
        <v>16734</v>
      </c>
      <c r="O32" s="76" t="s">
        <v>16735</v>
      </c>
    </row>
    <row r="33" ht="27.75" customHeight="1">
      <c r="A33" s="77" t="s">
        <v>304</v>
      </c>
      <c r="B33" s="77" t="s">
        <v>460</v>
      </c>
      <c r="C33" s="78" t="s">
        <v>474</v>
      </c>
      <c r="D33" s="79" t="s">
        <v>475</v>
      </c>
      <c r="E33" s="75" t="s">
        <v>310</v>
      </c>
      <c r="F33" s="80" t="s">
        <v>16726</v>
      </c>
      <c r="G33" s="80" t="s">
        <v>16727</v>
      </c>
      <c r="H33" s="80" t="s">
        <v>16728</v>
      </c>
      <c r="I33" s="80" t="s">
        <v>16729</v>
      </c>
      <c r="J33" s="80" t="s">
        <v>16730</v>
      </c>
      <c r="K33" s="80" t="s">
        <v>16731</v>
      </c>
      <c r="L33" s="80" t="s">
        <v>16768</v>
      </c>
      <c r="M33" s="80" t="s">
        <v>16733</v>
      </c>
      <c r="N33" s="80" t="s">
        <v>16734</v>
      </c>
      <c r="O33" s="80" t="s">
        <v>16735</v>
      </c>
    </row>
    <row r="34" ht="27.75" customHeight="1">
      <c r="A34" s="72" t="s">
        <v>304</v>
      </c>
      <c r="B34" s="72" t="s">
        <v>460</v>
      </c>
      <c r="C34" s="73" t="s">
        <v>479</v>
      </c>
      <c r="D34" s="74" t="s">
        <v>480</v>
      </c>
      <c r="E34" s="75" t="s">
        <v>310</v>
      </c>
      <c r="F34" s="76" t="s">
        <v>16726</v>
      </c>
      <c r="G34" s="76" t="s">
        <v>16727</v>
      </c>
      <c r="H34" s="76" t="s">
        <v>16728</v>
      </c>
      <c r="I34" s="76" t="s">
        <v>16729</v>
      </c>
      <c r="J34" s="76" t="s">
        <v>16730</v>
      </c>
      <c r="K34" s="76" t="s">
        <v>16731</v>
      </c>
      <c r="L34" s="76" t="s">
        <v>16768</v>
      </c>
      <c r="M34" s="76" t="s">
        <v>16733</v>
      </c>
      <c r="N34" s="76" t="s">
        <v>16734</v>
      </c>
      <c r="O34" s="76" t="s">
        <v>16735</v>
      </c>
    </row>
    <row r="35" ht="27.75" customHeight="1">
      <c r="A35" s="77" t="s">
        <v>304</v>
      </c>
      <c r="B35" s="77" t="s">
        <v>460</v>
      </c>
      <c r="C35" s="78" t="s">
        <v>484</v>
      </c>
      <c r="D35" s="79" t="s">
        <v>485</v>
      </c>
      <c r="E35" s="75" t="s">
        <v>310</v>
      </c>
      <c r="F35" s="80" t="s">
        <v>16726</v>
      </c>
      <c r="G35" s="80" t="s">
        <v>16727</v>
      </c>
      <c r="H35" s="80" t="s">
        <v>16728</v>
      </c>
      <c r="I35" s="80" t="s">
        <v>16729</v>
      </c>
      <c r="J35" s="80" t="s">
        <v>16730</v>
      </c>
      <c r="K35" s="80" t="s">
        <v>16731</v>
      </c>
      <c r="L35" s="80" t="s">
        <v>16768</v>
      </c>
      <c r="M35" s="80" t="s">
        <v>16733</v>
      </c>
      <c r="N35" s="80" t="s">
        <v>16734</v>
      </c>
      <c r="O35" s="80" t="s">
        <v>16735</v>
      </c>
    </row>
    <row r="36" ht="27.75" customHeight="1">
      <c r="A36" s="72" t="s">
        <v>304</v>
      </c>
      <c r="B36" s="72" t="s">
        <v>489</v>
      </c>
      <c r="C36" s="73" t="s">
        <v>490</v>
      </c>
      <c r="D36" s="74" t="s">
        <v>491</v>
      </c>
      <c r="E36" s="75" t="s">
        <v>310</v>
      </c>
      <c r="F36" s="76" t="s">
        <v>16736</v>
      </c>
      <c r="G36" s="76" t="s">
        <v>16737</v>
      </c>
      <c r="H36" s="76" t="s">
        <v>16738</v>
      </c>
      <c r="I36" s="76" t="s">
        <v>16739</v>
      </c>
      <c r="J36" s="76" t="s">
        <v>16740</v>
      </c>
      <c r="K36" s="76" t="s">
        <v>16741</v>
      </c>
      <c r="L36" s="76" t="s">
        <v>16742</v>
      </c>
      <c r="M36" s="76" t="s">
        <v>16743</v>
      </c>
      <c r="N36" s="76" t="s">
        <v>16744</v>
      </c>
      <c r="O36" s="76" t="s">
        <v>16745</v>
      </c>
    </row>
    <row r="37" ht="27.75" customHeight="1">
      <c r="A37" s="77" t="s">
        <v>304</v>
      </c>
      <c r="B37" s="77" t="s">
        <v>489</v>
      </c>
      <c r="C37" s="78" t="s">
        <v>498</v>
      </c>
      <c r="D37" s="79" t="s">
        <v>499</v>
      </c>
      <c r="E37" s="75" t="s">
        <v>310</v>
      </c>
      <c r="F37" s="80" t="s">
        <v>16736</v>
      </c>
      <c r="G37" s="80" t="s">
        <v>16737</v>
      </c>
      <c r="H37" s="80" t="s">
        <v>16738</v>
      </c>
      <c r="I37" s="80" t="s">
        <v>16739</v>
      </c>
      <c r="J37" s="80" t="s">
        <v>16740</v>
      </c>
      <c r="K37" s="80" t="s">
        <v>16741</v>
      </c>
      <c r="L37" s="80" t="s">
        <v>16742</v>
      </c>
      <c r="M37" s="80" t="s">
        <v>16743</v>
      </c>
      <c r="N37" s="80" t="s">
        <v>16744</v>
      </c>
      <c r="O37" s="80" t="s">
        <v>16745</v>
      </c>
    </row>
    <row r="38" ht="27.75" customHeight="1">
      <c r="A38" s="72" t="s">
        <v>304</v>
      </c>
      <c r="B38" s="72" t="s">
        <v>489</v>
      </c>
      <c r="C38" s="73" t="s">
        <v>503</v>
      </c>
      <c r="D38" s="74" t="s">
        <v>504</v>
      </c>
      <c r="E38" s="75" t="s">
        <v>310</v>
      </c>
      <c r="F38" s="76" t="s">
        <v>16736</v>
      </c>
      <c r="G38" s="76" t="s">
        <v>16737</v>
      </c>
      <c r="H38" s="76" t="s">
        <v>16738</v>
      </c>
      <c r="I38" s="76" t="s">
        <v>16739</v>
      </c>
      <c r="J38" s="76" t="s">
        <v>16740</v>
      </c>
      <c r="K38" s="76" t="s">
        <v>16741</v>
      </c>
      <c r="L38" s="76" t="s">
        <v>16742</v>
      </c>
      <c r="M38" s="76" t="s">
        <v>16743</v>
      </c>
      <c r="N38" s="76" t="s">
        <v>16744</v>
      </c>
      <c r="O38" s="76" t="s">
        <v>16745</v>
      </c>
    </row>
    <row r="39" ht="43.5" customHeight="1">
      <c r="A39" s="77" t="s">
        <v>304</v>
      </c>
      <c r="B39" s="77" t="s">
        <v>489</v>
      </c>
      <c r="C39" s="78" t="s">
        <v>508</v>
      </c>
      <c r="D39" s="79" t="s">
        <v>509</v>
      </c>
      <c r="E39" s="75" t="s">
        <v>310</v>
      </c>
      <c r="F39" s="80" t="s">
        <v>16706</v>
      </c>
      <c r="G39" s="80" t="s">
        <v>16707</v>
      </c>
      <c r="H39" s="80" t="s">
        <v>16769</v>
      </c>
      <c r="I39" s="80" t="s">
        <v>16770</v>
      </c>
      <c r="J39" s="80" t="s">
        <v>16710</v>
      </c>
      <c r="K39" s="80" t="s">
        <v>16771</v>
      </c>
      <c r="L39" s="80" t="s">
        <v>16772</v>
      </c>
      <c r="M39" s="80" t="s">
        <v>16773</v>
      </c>
      <c r="N39" s="80" t="s">
        <v>16774</v>
      </c>
      <c r="O39" s="80" t="s">
        <v>16715</v>
      </c>
    </row>
    <row r="40" ht="27.75" customHeight="1">
      <c r="A40" s="72" t="s">
        <v>304</v>
      </c>
      <c r="B40" s="72" t="s">
        <v>513</v>
      </c>
      <c r="C40" s="73" t="s">
        <v>514</v>
      </c>
      <c r="D40" s="74" t="s">
        <v>515</v>
      </c>
      <c r="E40" s="75" t="s">
        <v>310</v>
      </c>
      <c r="F40" s="76" t="s">
        <v>16726</v>
      </c>
      <c r="G40" s="76" t="s">
        <v>16727</v>
      </c>
      <c r="H40" s="76" t="s">
        <v>16728</v>
      </c>
      <c r="I40" s="76" t="s">
        <v>16729</v>
      </c>
      <c r="J40" s="76" t="s">
        <v>16730</v>
      </c>
      <c r="K40" s="76" t="s">
        <v>16731</v>
      </c>
      <c r="L40" s="76" t="s">
        <v>16768</v>
      </c>
      <c r="M40" s="76" t="s">
        <v>16733</v>
      </c>
      <c r="N40" s="76" t="s">
        <v>16734</v>
      </c>
      <c r="O40" s="76" t="s">
        <v>16735</v>
      </c>
    </row>
    <row r="41" ht="27.75" customHeight="1">
      <c r="A41" s="77" t="s">
        <v>304</v>
      </c>
      <c r="B41" s="77" t="s">
        <v>513</v>
      </c>
      <c r="C41" s="78" t="s">
        <v>522</v>
      </c>
      <c r="D41" s="79" t="s">
        <v>523</v>
      </c>
      <c r="E41" s="75" t="s">
        <v>310</v>
      </c>
      <c r="F41" s="80" t="s">
        <v>16726</v>
      </c>
      <c r="G41" s="80" t="s">
        <v>16727</v>
      </c>
      <c r="H41" s="80" t="s">
        <v>16728</v>
      </c>
      <c r="I41" s="80" t="s">
        <v>16729</v>
      </c>
      <c r="J41" s="80" t="s">
        <v>16730</v>
      </c>
      <c r="K41" s="80" t="s">
        <v>16731</v>
      </c>
      <c r="L41" s="80" t="s">
        <v>16768</v>
      </c>
      <c r="M41" s="80" t="s">
        <v>16733</v>
      </c>
      <c r="N41" s="80" t="s">
        <v>16734</v>
      </c>
      <c r="O41" s="80" t="s">
        <v>16735</v>
      </c>
    </row>
    <row r="42" ht="27.75" customHeight="1">
      <c r="A42" s="72" t="s">
        <v>304</v>
      </c>
      <c r="B42" s="72" t="s">
        <v>513</v>
      </c>
      <c r="C42" s="73" t="s">
        <v>527</v>
      </c>
      <c r="D42" s="74" t="s">
        <v>528</v>
      </c>
      <c r="E42" s="75" t="s">
        <v>310</v>
      </c>
      <c r="F42" s="76" t="s">
        <v>16726</v>
      </c>
      <c r="G42" s="76" t="s">
        <v>16727</v>
      </c>
      <c r="H42" s="76" t="s">
        <v>16728</v>
      </c>
      <c r="I42" s="76" t="s">
        <v>16729</v>
      </c>
      <c r="J42" s="76" t="s">
        <v>16730</v>
      </c>
      <c r="K42" s="76" t="s">
        <v>16731</v>
      </c>
      <c r="L42" s="76" t="s">
        <v>16768</v>
      </c>
      <c r="M42" s="76" t="s">
        <v>16733</v>
      </c>
      <c r="N42" s="76" t="s">
        <v>16734</v>
      </c>
      <c r="O42" s="76" t="s">
        <v>16735</v>
      </c>
    </row>
    <row r="43" ht="27.75" customHeight="1">
      <c r="A43" s="77" t="s">
        <v>304</v>
      </c>
      <c r="B43" s="77" t="s">
        <v>513</v>
      </c>
      <c r="C43" s="78" t="s">
        <v>532</v>
      </c>
      <c r="D43" s="79" t="s">
        <v>533</v>
      </c>
      <c r="E43" s="75" t="s">
        <v>310</v>
      </c>
      <c r="F43" s="80" t="s">
        <v>16726</v>
      </c>
      <c r="G43" s="80" t="s">
        <v>16727</v>
      </c>
      <c r="H43" s="80" t="s">
        <v>16728</v>
      </c>
      <c r="I43" s="80" t="s">
        <v>16729</v>
      </c>
      <c r="J43" s="80" t="s">
        <v>16730</v>
      </c>
      <c r="K43" s="80" t="s">
        <v>16731</v>
      </c>
      <c r="L43" s="80" t="s">
        <v>16768</v>
      </c>
      <c r="M43" s="80" t="s">
        <v>16733</v>
      </c>
      <c r="N43" s="80" t="s">
        <v>16734</v>
      </c>
      <c r="O43" s="80" t="s">
        <v>16735</v>
      </c>
    </row>
    <row r="44" ht="27.75" customHeight="1">
      <c r="A44" s="72" t="s">
        <v>537</v>
      </c>
      <c r="B44" s="72" t="s">
        <v>538</v>
      </c>
      <c r="C44" s="73" t="s">
        <v>539</v>
      </c>
      <c r="D44" s="74" t="s">
        <v>540</v>
      </c>
      <c r="E44" s="75" t="s">
        <v>310</v>
      </c>
      <c r="F44" s="76" t="s">
        <v>16726</v>
      </c>
      <c r="G44" s="76" t="s">
        <v>16727</v>
      </c>
      <c r="H44" s="76" t="s">
        <v>16728</v>
      </c>
      <c r="I44" s="76" t="s">
        <v>16729</v>
      </c>
      <c r="J44" s="76" t="s">
        <v>16730</v>
      </c>
      <c r="K44" s="76" t="s">
        <v>16731</v>
      </c>
      <c r="L44" s="76" t="s">
        <v>16768</v>
      </c>
      <c r="M44" s="76" t="s">
        <v>16775</v>
      </c>
      <c r="N44" s="76" t="s">
        <v>16734</v>
      </c>
      <c r="O44" s="76" t="s">
        <v>16735</v>
      </c>
    </row>
    <row r="45" ht="27.75" customHeight="1">
      <c r="A45" s="77" t="s">
        <v>537</v>
      </c>
      <c r="B45" s="77" t="s">
        <v>538</v>
      </c>
      <c r="C45" s="78" t="s">
        <v>547</v>
      </c>
      <c r="D45" s="79" t="s">
        <v>548</v>
      </c>
      <c r="E45" s="75" t="s">
        <v>310</v>
      </c>
      <c r="F45" s="80" t="s">
        <v>16726</v>
      </c>
      <c r="G45" s="80" t="s">
        <v>16727</v>
      </c>
      <c r="H45" s="80" t="s">
        <v>16776</v>
      </c>
      <c r="I45" s="80" t="s">
        <v>16777</v>
      </c>
      <c r="J45" s="80" t="s">
        <v>16730</v>
      </c>
      <c r="K45" s="80" t="s">
        <v>16778</v>
      </c>
      <c r="L45" s="80" t="s">
        <v>16779</v>
      </c>
      <c r="M45" s="80" t="s">
        <v>16775</v>
      </c>
      <c r="N45" s="80" t="s">
        <v>16780</v>
      </c>
      <c r="O45" s="80" t="s">
        <v>16735</v>
      </c>
    </row>
    <row r="46" ht="27.75" customHeight="1">
      <c r="A46" s="72" t="s">
        <v>537</v>
      </c>
      <c r="B46" s="72" t="s">
        <v>538</v>
      </c>
      <c r="C46" s="73" t="s">
        <v>552</v>
      </c>
      <c r="D46" s="74" t="s">
        <v>553</v>
      </c>
      <c r="E46" s="75" t="s">
        <v>310</v>
      </c>
      <c r="F46" s="76" t="s">
        <v>16726</v>
      </c>
      <c r="G46" s="76" t="s">
        <v>16727</v>
      </c>
      <c r="H46" s="76" t="s">
        <v>16776</v>
      </c>
      <c r="I46" s="76" t="s">
        <v>16777</v>
      </c>
      <c r="J46" s="76" t="s">
        <v>16730</v>
      </c>
      <c r="K46" s="76" t="s">
        <v>16778</v>
      </c>
      <c r="L46" s="76" t="s">
        <v>16779</v>
      </c>
      <c r="M46" s="76" t="s">
        <v>16775</v>
      </c>
      <c r="N46" s="76" t="s">
        <v>16780</v>
      </c>
      <c r="O46" s="76" t="s">
        <v>16735</v>
      </c>
    </row>
    <row r="47" ht="27.75" customHeight="1">
      <c r="A47" s="77" t="s">
        <v>537</v>
      </c>
      <c r="B47" s="77" t="s">
        <v>538</v>
      </c>
      <c r="C47" s="78" t="s">
        <v>557</v>
      </c>
      <c r="D47" s="79" t="s">
        <v>558</v>
      </c>
      <c r="E47" s="75" t="s">
        <v>310</v>
      </c>
      <c r="F47" s="80" t="s">
        <v>16726</v>
      </c>
      <c r="G47" s="80" t="s">
        <v>16727</v>
      </c>
      <c r="H47" s="80" t="s">
        <v>16776</v>
      </c>
      <c r="I47" s="80" t="s">
        <v>16777</v>
      </c>
      <c r="J47" s="80" t="s">
        <v>16730</v>
      </c>
      <c r="K47" s="80" t="s">
        <v>16778</v>
      </c>
      <c r="L47" s="80" t="s">
        <v>16779</v>
      </c>
      <c r="M47" s="80" t="s">
        <v>16775</v>
      </c>
      <c r="N47" s="80" t="s">
        <v>16780</v>
      </c>
      <c r="O47" s="80" t="s">
        <v>16735</v>
      </c>
    </row>
    <row r="48" ht="27.75" customHeight="1">
      <c r="A48" s="72" t="s">
        <v>537</v>
      </c>
      <c r="B48" s="72" t="s">
        <v>538</v>
      </c>
      <c r="C48" s="73" t="s">
        <v>562</v>
      </c>
      <c r="D48" s="74" t="s">
        <v>563</v>
      </c>
      <c r="E48" s="75" t="s">
        <v>310</v>
      </c>
      <c r="F48" s="76" t="s">
        <v>16726</v>
      </c>
      <c r="G48" s="76" t="s">
        <v>16727</v>
      </c>
      <c r="H48" s="76" t="s">
        <v>16776</v>
      </c>
      <c r="I48" s="76" t="s">
        <v>16777</v>
      </c>
      <c r="J48" s="76" t="s">
        <v>16730</v>
      </c>
      <c r="K48" s="76" t="s">
        <v>16778</v>
      </c>
      <c r="L48" s="76" t="s">
        <v>16779</v>
      </c>
      <c r="M48" s="76" t="s">
        <v>16775</v>
      </c>
      <c r="N48" s="76" t="s">
        <v>16780</v>
      </c>
      <c r="O48" s="76" t="s">
        <v>16735</v>
      </c>
    </row>
    <row r="49" ht="27.75" customHeight="1">
      <c r="A49" s="77" t="s">
        <v>537</v>
      </c>
      <c r="B49" s="77" t="s">
        <v>538</v>
      </c>
      <c r="C49" s="78" t="s">
        <v>567</v>
      </c>
      <c r="D49" s="79" t="s">
        <v>568</v>
      </c>
      <c r="E49" s="75" t="s">
        <v>310</v>
      </c>
      <c r="F49" s="80" t="s">
        <v>16726</v>
      </c>
      <c r="G49" s="80" t="s">
        <v>16727</v>
      </c>
      <c r="H49" s="80" t="s">
        <v>16728</v>
      </c>
      <c r="I49" s="80" t="s">
        <v>16729</v>
      </c>
      <c r="J49" s="80" t="s">
        <v>16730</v>
      </c>
      <c r="K49" s="80" t="s">
        <v>16731</v>
      </c>
      <c r="L49" s="80" t="s">
        <v>16768</v>
      </c>
      <c r="M49" s="80" t="s">
        <v>16775</v>
      </c>
      <c r="N49" s="80" t="s">
        <v>16734</v>
      </c>
      <c r="O49" s="80" t="s">
        <v>16735</v>
      </c>
    </row>
    <row r="50" ht="27.75" customHeight="1">
      <c r="A50" s="72" t="s">
        <v>537</v>
      </c>
      <c r="B50" s="72" t="s">
        <v>538</v>
      </c>
      <c r="C50" s="73" t="s">
        <v>572</v>
      </c>
      <c r="D50" s="74" t="s">
        <v>573</v>
      </c>
      <c r="E50" s="75" t="s">
        <v>310</v>
      </c>
      <c r="F50" s="76" t="s">
        <v>16726</v>
      </c>
      <c r="G50" s="76" t="s">
        <v>16727</v>
      </c>
      <c r="H50" s="76" t="s">
        <v>16776</v>
      </c>
      <c r="I50" s="76" t="s">
        <v>16777</v>
      </c>
      <c r="J50" s="76" t="s">
        <v>16730</v>
      </c>
      <c r="K50" s="76" t="s">
        <v>16778</v>
      </c>
      <c r="L50" s="76" t="s">
        <v>16779</v>
      </c>
      <c r="M50" s="76" t="s">
        <v>16775</v>
      </c>
      <c r="N50" s="76" t="s">
        <v>16780</v>
      </c>
      <c r="O50" s="76" t="s">
        <v>16735</v>
      </c>
    </row>
    <row r="51" ht="27.75" customHeight="1">
      <c r="A51" s="77" t="s">
        <v>537</v>
      </c>
      <c r="B51" s="77" t="s">
        <v>538</v>
      </c>
      <c r="C51" s="78" t="s">
        <v>577</v>
      </c>
      <c r="D51" s="79" t="s">
        <v>578</v>
      </c>
      <c r="E51" s="75" t="s">
        <v>310</v>
      </c>
      <c r="F51" s="80" t="s">
        <v>16726</v>
      </c>
      <c r="G51" s="80" t="s">
        <v>16727</v>
      </c>
      <c r="H51" s="80" t="s">
        <v>16728</v>
      </c>
      <c r="I51" s="80" t="s">
        <v>16729</v>
      </c>
      <c r="J51" s="80" t="s">
        <v>16730</v>
      </c>
      <c r="K51" s="80" t="s">
        <v>16731</v>
      </c>
      <c r="L51" s="80" t="s">
        <v>16768</v>
      </c>
      <c r="M51" s="80" t="s">
        <v>16775</v>
      </c>
      <c r="N51" s="80" t="s">
        <v>16734</v>
      </c>
      <c r="O51" s="80" t="s">
        <v>16735</v>
      </c>
    </row>
    <row r="52" ht="27.75" customHeight="1">
      <c r="A52" s="72" t="s">
        <v>537</v>
      </c>
      <c r="B52" s="72" t="s">
        <v>582</v>
      </c>
      <c r="C52" s="73" t="s">
        <v>583</v>
      </c>
      <c r="D52" s="74" t="s">
        <v>584</v>
      </c>
      <c r="E52" s="75" t="s">
        <v>310</v>
      </c>
      <c r="F52" s="76" t="s">
        <v>16781</v>
      </c>
      <c r="G52" s="76" t="s">
        <v>16782</v>
      </c>
      <c r="H52" s="76" t="s">
        <v>16783</v>
      </c>
      <c r="I52" s="76" t="s">
        <v>16784</v>
      </c>
      <c r="J52" s="76" t="s">
        <v>16785</v>
      </c>
      <c r="K52" s="76" t="s">
        <v>16786</v>
      </c>
      <c r="L52" s="76" t="s">
        <v>16787</v>
      </c>
      <c r="M52" s="76" t="s">
        <v>16788</v>
      </c>
      <c r="N52" s="76" t="s">
        <v>16789</v>
      </c>
      <c r="O52" s="76" t="s">
        <v>16790</v>
      </c>
    </row>
    <row r="53" ht="43.5" customHeight="1">
      <c r="A53" s="77" t="s">
        <v>537</v>
      </c>
      <c r="B53" s="77" t="s">
        <v>582</v>
      </c>
      <c r="C53" s="78" t="s">
        <v>591</v>
      </c>
      <c r="D53" s="79" t="s">
        <v>592</v>
      </c>
      <c r="E53" s="75" t="s">
        <v>310</v>
      </c>
      <c r="F53" s="80" t="s">
        <v>16791</v>
      </c>
      <c r="G53" s="80" t="s">
        <v>16792</v>
      </c>
      <c r="H53" s="80" t="s">
        <v>16793</v>
      </c>
      <c r="I53" s="80" t="s">
        <v>16794</v>
      </c>
      <c r="J53" s="80" t="s">
        <v>16795</v>
      </c>
      <c r="K53" s="80" t="s">
        <v>16796</v>
      </c>
      <c r="L53" s="80" t="s">
        <v>16797</v>
      </c>
      <c r="M53" s="80" t="s">
        <v>16798</v>
      </c>
      <c r="N53" s="80" t="s">
        <v>16799</v>
      </c>
      <c r="O53" s="80" t="s">
        <v>16800</v>
      </c>
    </row>
    <row r="54" ht="27.75" customHeight="1">
      <c r="A54" s="72" t="s">
        <v>537</v>
      </c>
      <c r="B54" s="72" t="s">
        <v>582</v>
      </c>
      <c r="C54" s="73" t="s">
        <v>596</v>
      </c>
      <c r="D54" s="74" t="s">
        <v>597</v>
      </c>
      <c r="E54" s="75" t="s">
        <v>310</v>
      </c>
      <c r="F54" s="76" t="s">
        <v>16781</v>
      </c>
      <c r="G54" s="76" t="s">
        <v>16782</v>
      </c>
      <c r="H54" s="76" t="s">
        <v>16783</v>
      </c>
      <c r="I54" s="76" t="s">
        <v>16784</v>
      </c>
      <c r="J54" s="76" t="s">
        <v>16785</v>
      </c>
      <c r="K54" s="76" t="s">
        <v>16786</v>
      </c>
      <c r="L54" s="76" t="s">
        <v>16787</v>
      </c>
      <c r="M54" s="76" t="s">
        <v>16788</v>
      </c>
      <c r="N54" s="76" t="s">
        <v>16789</v>
      </c>
      <c r="O54" s="76" t="s">
        <v>16790</v>
      </c>
    </row>
    <row r="55" ht="27.75" customHeight="1">
      <c r="A55" s="77" t="s">
        <v>537</v>
      </c>
      <c r="B55" s="77" t="s">
        <v>582</v>
      </c>
      <c r="C55" s="78" t="s">
        <v>601</v>
      </c>
      <c r="D55" s="79" t="s">
        <v>602</v>
      </c>
      <c r="E55" s="75" t="s">
        <v>310</v>
      </c>
      <c r="F55" s="80" t="s">
        <v>16781</v>
      </c>
      <c r="G55" s="80" t="s">
        <v>16782</v>
      </c>
      <c r="H55" s="80" t="s">
        <v>16783</v>
      </c>
      <c r="I55" s="80" t="s">
        <v>16784</v>
      </c>
      <c r="J55" s="80" t="s">
        <v>16785</v>
      </c>
      <c r="K55" s="80" t="s">
        <v>16786</v>
      </c>
      <c r="L55" s="80" t="s">
        <v>16787</v>
      </c>
      <c r="M55" s="80" t="s">
        <v>16788</v>
      </c>
      <c r="N55" s="80" t="s">
        <v>16789</v>
      </c>
      <c r="O55" s="80" t="s">
        <v>16790</v>
      </c>
    </row>
    <row r="56" ht="27.75" customHeight="1">
      <c r="A56" s="72" t="s">
        <v>537</v>
      </c>
      <c r="B56" s="72" t="s">
        <v>582</v>
      </c>
      <c r="C56" s="73" t="s">
        <v>606</v>
      </c>
      <c r="D56" s="74" t="s">
        <v>607</v>
      </c>
      <c r="E56" s="75" t="s">
        <v>310</v>
      </c>
      <c r="F56" s="76" t="s">
        <v>16781</v>
      </c>
      <c r="G56" s="76" t="s">
        <v>16782</v>
      </c>
      <c r="H56" s="76" t="s">
        <v>16783</v>
      </c>
      <c r="I56" s="76" t="s">
        <v>16784</v>
      </c>
      <c r="J56" s="76" t="s">
        <v>16785</v>
      </c>
      <c r="K56" s="76" t="s">
        <v>16786</v>
      </c>
      <c r="L56" s="76" t="s">
        <v>16787</v>
      </c>
      <c r="M56" s="76" t="s">
        <v>16788</v>
      </c>
      <c r="N56" s="76" t="s">
        <v>16789</v>
      </c>
      <c r="O56" s="76" t="s">
        <v>16790</v>
      </c>
    </row>
    <row r="57" ht="27.75" customHeight="1">
      <c r="A57" s="77" t="s">
        <v>537</v>
      </c>
      <c r="B57" s="77" t="s">
        <v>611</v>
      </c>
      <c r="C57" s="78" t="s">
        <v>612</v>
      </c>
      <c r="D57" s="79" t="s">
        <v>613</v>
      </c>
      <c r="E57" s="75" t="s">
        <v>310</v>
      </c>
      <c r="F57" s="80" t="s">
        <v>16726</v>
      </c>
      <c r="G57" s="80" t="s">
        <v>16727</v>
      </c>
      <c r="H57" s="80" t="s">
        <v>16776</v>
      </c>
      <c r="I57" s="80" t="s">
        <v>16777</v>
      </c>
      <c r="J57" s="80" t="s">
        <v>16730</v>
      </c>
      <c r="K57" s="80" t="s">
        <v>16778</v>
      </c>
      <c r="L57" s="80" t="s">
        <v>16779</v>
      </c>
      <c r="M57" s="80" t="s">
        <v>16775</v>
      </c>
      <c r="N57" s="80" t="s">
        <v>16780</v>
      </c>
      <c r="O57" s="80" t="s">
        <v>16735</v>
      </c>
    </row>
    <row r="58" ht="27.75" customHeight="1">
      <c r="A58" s="72" t="s">
        <v>537</v>
      </c>
      <c r="B58" s="72" t="s">
        <v>611</v>
      </c>
      <c r="C58" s="73" t="s">
        <v>620</v>
      </c>
      <c r="D58" s="74" t="s">
        <v>621</v>
      </c>
      <c r="E58" s="75" t="s">
        <v>310</v>
      </c>
      <c r="F58" s="76" t="s">
        <v>16726</v>
      </c>
      <c r="G58" s="76" t="s">
        <v>16727</v>
      </c>
      <c r="H58" s="76" t="s">
        <v>16776</v>
      </c>
      <c r="I58" s="76" t="s">
        <v>16729</v>
      </c>
      <c r="J58" s="76" t="s">
        <v>16730</v>
      </c>
      <c r="K58" s="76" t="s">
        <v>16731</v>
      </c>
      <c r="L58" s="76" t="s">
        <v>16779</v>
      </c>
      <c r="M58" s="76" t="s">
        <v>16775</v>
      </c>
      <c r="N58" s="76" t="s">
        <v>16734</v>
      </c>
      <c r="O58" s="76" t="s">
        <v>16735</v>
      </c>
    </row>
    <row r="59" ht="27.75" customHeight="1">
      <c r="A59" s="77" t="s">
        <v>537</v>
      </c>
      <c r="B59" s="77" t="s">
        <v>611</v>
      </c>
      <c r="C59" s="78" t="s">
        <v>625</v>
      </c>
      <c r="D59" s="79" t="s">
        <v>626</v>
      </c>
      <c r="E59" s="75" t="s">
        <v>310</v>
      </c>
      <c r="F59" s="80" t="s">
        <v>16726</v>
      </c>
      <c r="G59" s="80" t="s">
        <v>16727</v>
      </c>
      <c r="H59" s="80" t="s">
        <v>16776</v>
      </c>
      <c r="I59" s="80" t="s">
        <v>16777</v>
      </c>
      <c r="J59" s="80" t="s">
        <v>16730</v>
      </c>
      <c r="K59" s="80" t="s">
        <v>16778</v>
      </c>
      <c r="L59" s="80" t="s">
        <v>16779</v>
      </c>
      <c r="M59" s="80" t="s">
        <v>16775</v>
      </c>
      <c r="N59" s="80" t="s">
        <v>16780</v>
      </c>
      <c r="O59" s="80" t="s">
        <v>16735</v>
      </c>
    </row>
    <row r="60" ht="27.75" customHeight="1">
      <c r="A60" s="72" t="s">
        <v>537</v>
      </c>
      <c r="B60" s="72" t="s">
        <v>611</v>
      </c>
      <c r="C60" s="73" t="s">
        <v>630</v>
      </c>
      <c r="D60" s="74" t="s">
        <v>631</v>
      </c>
      <c r="E60" s="75" t="s">
        <v>310</v>
      </c>
      <c r="F60" s="76" t="s">
        <v>16726</v>
      </c>
      <c r="G60" s="76" t="s">
        <v>16727</v>
      </c>
      <c r="H60" s="76" t="s">
        <v>16776</v>
      </c>
      <c r="I60" s="76" t="s">
        <v>16777</v>
      </c>
      <c r="J60" s="76" t="s">
        <v>16730</v>
      </c>
      <c r="K60" s="76" t="s">
        <v>16778</v>
      </c>
      <c r="L60" s="76" t="s">
        <v>16779</v>
      </c>
      <c r="M60" s="76" t="s">
        <v>16775</v>
      </c>
      <c r="N60" s="76" t="s">
        <v>16780</v>
      </c>
      <c r="O60" s="76" t="s">
        <v>16735</v>
      </c>
    </row>
    <row r="61" ht="27.75" customHeight="1">
      <c r="A61" s="77" t="s">
        <v>537</v>
      </c>
      <c r="B61" s="77" t="s">
        <v>611</v>
      </c>
      <c r="C61" s="78" t="s">
        <v>635</v>
      </c>
      <c r="D61" s="79" t="s">
        <v>636</v>
      </c>
      <c r="E61" s="75" t="s">
        <v>310</v>
      </c>
      <c r="F61" s="80" t="s">
        <v>16726</v>
      </c>
      <c r="G61" s="80" t="s">
        <v>16727</v>
      </c>
      <c r="H61" s="80" t="s">
        <v>16728</v>
      </c>
      <c r="I61" s="80" t="s">
        <v>16729</v>
      </c>
      <c r="J61" s="80" t="s">
        <v>16730</v>
      </c>
      <c r="K61" s="80" t="s">
        <v>16731</v>
      </c>
      <c r="L61" s="80" t="s">
        <v>16779</v>
      </c>
      <c r="M61" s="80" t="s">
        <v>16733</v>
      </c>
      <c r="N61" s="80" t="s">
        <v>16734</v>
      </c>
      <c r="O61" s="80" t="s">
        <v>16735</v>
      </c>
    </row>
    <row r="62" ht="27.75" customHeight="1">
      <c r="A62" s="72" t="s">
        <v>537</v>
      </c>
      <c r="B62" s="72" t="s">
        <v>611</v>
      </c>
      <c r="C62" s="73" t="s">
        <v>640</v>
      </c>
      <c r="D62" s="74" t="s">
        <v>641</v>
      </c>
      <c r="E62" s="75" t="s">
        <v>310</v>
      </c>
      <c r="F62" s="76" t="s">
        <v>16726</v>
      </c>
      <c r="G62" s="76" t="s">
        <v>16727</v>
      </c>
      <c r="H62" s="76" t="s">
        <v>16776</v>
      </c>
      <c r="I62" s="76" t="s">
        <v>16777</v>
      </c>
      <c r="J62" s="76" t="s">
        <v>16730</v>
      </c>
      <c r="K62" s="76" t="s">
        <v>16778</v>
      </c>
      <c r="L62" s="76" t="s">
        <v>16779</v>
      </c>
      <c r="M62" s="76" t="s">
        <v>16775</v>
      </c>
      <c r="N62" s="76" t="s">
        <v>16780</v>
      </c>
      <c r="O62" s="76" t="s">
        <v>16735</v>
      </c>
    </row>
    <row r="63" ht="27.75" customHeight="1">
      <c r="A63" s="77" t="s">
        <v>537</v>
      </c>
      <c r="B63" s="77" t="s">
        <v>645</v>
      </c>
      <c r="C63" s="78" t="s">
        <v>646</v>
      </c>
      <c r="D63" s="79" t="s">
        <v>647</v>
      </c>
      <c r="E63" s="75" t="s">
        <v>310</v>
      </c>
      <c r="F63" s="80" t="s">
        <v>16726</v>
      </c>
      <c r="G63" s="80" t="s">
        <v>16727</v>
      </c>
      <c r="H63" s="80" t="s">
        <v>16728</v>
      </c>
      <c r="I63" s="80" t="s">
        <v>16729</v>
      </c>
      <c r="J63" s="80" t="s">
        <v>16730</v>
      </c>
      <c r="K63" s="80" t="s">
        <v>16731</v>
      </c>
      <c r="L63" s="80" t="s">
        <v>16779</v>
      </c>
      <c r="M63" s="80" t="s">
        <v>16775</v>
      </c>
      <c r="N63" s="80" t="s">
        <v>16734</v>
      </c>
      <c r="O63" s="80" t="s">
        <v>16735</v>
      </c>
    </row>
    <row r="64" ht="27.75" customHeight="1">
      <c r="A64" s="72" t="s">
        <v>537</v>
      </c>
      <c r="B64" s="72" t="s">
        <v>645</v>
      </c>
      <c r="C64" s="73" t="s">
        <v>652</v>
      </c>
      <c r="D64" s="74" t="s">
        <v>653</v>
      </c>
      <c r="E64" s="75" t="s">
        <v>310</v>
      </c>
      <c r="F64" s="76" t="s">
        <v>16726</v>
      </c>
      <c r="G64" s="76" t="s">
        <v>16727</v>
      </c>
      <c r="H64" s="76" t="s">
        <v>16728</v>
      </c>
      <c r="I64" s="76" t="s">
        <v>16729</v>
      </c>
      <c r="J64" s="76" t="s">
        <v>16730</v>
      </c>
      <c r="K64" s="76" t="s">
        <v>16731</v>
      </c>
      <c r="L64" s="76" t="s">
        <v>16779</v>
      </c>
      <c r="M64" s="76" t="s">
        <v>16775</v>
      </c>
      <c r="N64" s="76" t="s">
        <v>16734</v>
      </c>
      <c r="O64" s="76" t="s">
        <v>16735</v>
      </c>
    </row>
    <row r="65" ht="27.75" customHeight="1">
      <c r="A65" s="77" t="s">
        <v>537</v>
      </c>
      <c r="B65" s="77" t="s">
        <v>645</v>
      </c>
      <c r="C65" s="78" t="s">
        <v>657</v>
      </c>
      <c r="D65" s="79" t="s">
        <v>658</v>
      </c>
      <c r="E65" s="75" t="s">
        <v>310</v>
      </c>
      <c r="F65" s="80" t="s">
        <v>16726</v>
      </c>
      <c r="G65" s="80" t="s">
        <v>16727</v>
      </c>
      <c r="H65" s="80" t="s">
        <v>16728</v>
      </c>
      <c r="I65" s="80" t="s">
        <v>16729</v>
      </c>
      <c r="J65" s="80" t="s">
        <v>16730</v>
      </c>
      <c r="K65" s="80" t="s">
        <v>16731</v>
      </c>
      <c r="L65" s="80" t="s">
        <v>16779</v>
      </c>
      <c r="M65" s="80" t="s">
        <v>16775</v>
      </c>
      <c r="N65" s="80" t="s">
        <v>16734</v>
      </c>
      <c r="O65" s="80" t="s">
        <v>16735</v>
      </c>
    </row>
    <row r="66" ht="27.75" customHeight="1">
      <c r="A66" s="72" t="s">
        <v>537</v>
      </c>
      <c r="B66" s="72" t="s">
        <v>645</v>
      </c>
      <c r="C66" s="73" t="s">
        <v>662</v>
      </c>
      <c r="D66" s="74" t="s">
        <v>663</v>
      </c>
      <c r="E66" s="75" t="s">
        <v>310</v>
      </c>
      <c r="F66" s="76" t="s">
        <v>16726</v>
      </c>
      <c r="G66" s="76" t="s">
        <v>16727</v>
      </c>
      <c r="H66" s="76" t="s">
        <v>16728</v>
      </c>
      <c r="I66" s="76" t="s">
        <v>16729</v>
      </c>
      <c r="J66" s="76" t="s">
        <v>16730</v>
      </c>
      <c r="K66" s="76" t="s">
        <v>16731</v>
      </c>
      <c r="L66" s="76" t="s">
        <v>16779</v>
      </c>
      <c r="M66" s="76" t="s">
        <v>16775</v>
      </c>
      <c r="N66" s="76" t="s">
        <v>16734</v>
      </c>
      <c r="O66" s="76" t="s">
        <v>16735</v>
      </c>
    </row>
    <row r="67" ht="27.75" customHeight="1">
      <c r="A67" s="77" t="s">
        <v>537</v>
      </c>
      <c r="B67" s="77" t="s">
        <v>645</v>
      </c>
      <c r="C67" s="78" t="s">
        <v>667</v>
      </c>
      <c r="D67" s="79" t="s">
        <v>668</v>
      </c>
      <c r="E67" s="75" t="s">
        <v>310</v>
      </c>
      <c r="F67" s="80" t="s">
        <v>16726</v>
      </c>
      <c r="G67" s="80" t="s">
        <v>16727</v>
      </c>
      <c r="H67" s="80" t="s">
        <v>16728</v>
      </c>
      <c r="I67" s="80" t="s">
        <v>16729</v>
      </c>
      <c r="J67" s="80" t="s">
        <v>16730</v>
      </c>
      <c r="K67" s="80" t="s">
        <v>16731</v>
      </c>
      <c r="L67" s="80" t="s">
        <v>16779</v>
      </c>
      <c r="M67" s="80" t="s">
        <v>16775</v>
      </c>
      <c r="N67" s="80" t="s">
        <v>16734</v>
      </c>
      <c r="O67" s="80" t="s">
        <v>16735</v>
      </c>
    </row>
    <row r="68" ht="27.75" customHeight="1">
      <c r="A68" s="72" t="s">
        <v>537</v>
      </c>
      <c r="B68" s="72" t="s">
        <v>672</v>
      </c>
      <c r="C68" s="73" t="s">
        <v>673</v>
      </c>
      <c r="D68" s="74" t="s">
        <v>674</v>
      </c>
      <c r="E68" s="75" t="s">
        <v>310</v>
      </c>
      <c r="F68" s="76" t="s">
        <v>16726</v>
      </c>
      <c r="G68" s="76" t="s">
        <v>16727</v>
      </c>
      <c r="H68" s="76" t="s">
        <v>16728</v>
      </c>
      <c r="I68" s="76" t="s">
        <v>16729</v>
      </c>
      <c r="J68" s="76" t="s">
        <v>16730</v>
      </c>
      <c r="K68" s="76" t="s">
        <v>16731</v>
      </c>
      <c r="L68" s="76" t="s">
        <v>16768</v>
      </c>
      <c r="M68" s="76" t="s">
        <v>16775</v>
      </c>
      <c r="N68" s="76" t="s">
        <v>16734</v>
      </c>
      <c r="O68" s="76" t="s">
        <v>16735</v>
      </c>
    </row>
    <row r="69" ht="27.75" customHeight="1">
      <c r="A69" s="77" t="s">
        <v>537</v>
      </c>
      <c r="B69" s="77" t="s">
        <v>672</v>
      </c>
      <c r="C69" s="78" t="s">
        <v>681</v>
      </c>
      <c r="D69" s="79" t="s">
        <v>682</v>
      </c>
      <c r="E69" s="75" t="s">
        <v>310</v>
      </c>
      <c r="F69" s="80" t="s">
        <v>16726</v>
      </c>
      <c r="G69" s="80" t="s">
        <v>16727</v>
      </c>
      <c r="H69" s="80" t="s">
        <v>16728</v>
      </c>
      <c r="I69" s="80" t="s">
        <v>16729</v>
      </c>
      <c r="J69" s="80" t="s">
        <v>16730</v>
      </c>
      <c r="K69" s="80" t="s">
        <v>16731</v>
      </c>
      <c r="L69" s="80" t="s">
        <v>16768</v>
      </c>
      <c r="M69" s="80" t="s">
        <v>16775</v>
      </c>
      <c r="N69" s="80" t="s">
        <v>16734</v>
      </c>
      <c r="O69" s="80" t="s">
        <v>16735</v>
      </c>
    </row>
    <row r="70" ht="27.75" customHeight="1">
      <c r="A70" s="72" t="s">
        <v>537</v>
      </c>
      <c r="B70" s="72" t="s">
        <v>672</v>
      </c>
      <c r="C70" s="73" t="s">
        <v>686</v>
      </c>
      <c r="D70" s="74" t="s">
        <v>687</v>
      </c>
      <c r="E70" s="75" t="s">
        <v>310</v>
      </c>
      <c r="F70" s="76" t="s">
        <v>16726</v>
      </c>
      <c r="G70" s="76" t="s">
        <v>16727</v>
      </c>
      <c r="H70" s="76" t="s">
        <v>16728</v>
      </c>
      <c r="I70" s="76" t="s">
        <v>16729</v>
      </c>
      <c r="J70" s="76" t="s">
        <v>16730</v>
      </c>
      <c r="K70" s="76" t="s">
        <v>16731</v>
      </c>
      <c r="L70" s="76" t="s">
        <v>16768</v>
      </c>
      <c r="M70" s="76" t="s">
        <v>16775</v>
      </c>
      <c r="N70" s="76" t="s">
        <v>16734</v>
      </c>
      <c r="O70" s="76" t="s">
        <v>16735</v>
      </c>
    </row>
    <row r="71" ht="27.75" customHeight="1">
      <c r="A71" s="77" t="s">
        <v>537</v>
      </c>
      <c r="B71" s="77" t="s">
        <v>672</v>
      </c>
      <c r="C71" s="78" t="s">
        <v>691</v>
      </c>
      <c r="D71" s="79" t="s">
        <v>692</v>
      </c>
      <c r="E71" s="75" t="s">
        <v>310</v>
      </c>
      <c r="F71" s="80" t="s">
        <v>16726</v>
      </c>
      <c r="G71" s="80" t="s">
        <v>16727</v>
      </c>
      <c r="H71" s="80" t="s">
        <v>16728</v>
      </c>
      <c r="I71" s="80" t="s">
        <v>16729</v>
      </c>
      <c r="J71" s="80" t="s">
        <v>16730</v>
      </c>
      <c r="K71" s="80" t="s">
        <v>16731</v>
      </c>
      <c r="L71" s="80" t="s">
        <v>16768</v>
      </c>
      <c r="M71" s="80" t="s">
        <v>16775</v>
      </c>
      <c r="N71" s="80" t="s">
        <v>16734</v>
      </c>
      <c r="O71" s="80" t="s">
        <v>16735</v>
      </c>
    </row>
    <row r="72" ht="27.75" customHeight="1">
      <c r="A72" s="72" t="s">
        <v>537</v>
      </c>
      <c r="B72" s="72" t="s">
        <v>672</v>
      </c>
      <c r="C72" s="73" t="s">
        <v>696</v>
      </c>
      <c r="D72" s="74" t="s">
        <v>697</v>
      </c>
      <c r="E72" s="75" t="s">
        <v>310</v>
      </c>
      <c r="F72" s="76" t="s">
        <v>16726</v>
      </c>
      <c r="G72" s="76" t="s">
        <v>16727</v>
      </c>
      <c r="H72" s="76" t="s">
        <v>16728</v>
      </c>
      <c r="I72" s="76" t="s">
        <v>16729</v>
      </c>
      <c r="J72" s="76" t="s">
        <v>16730</v>
      </c>
      <c r="K72" s="76" t="s">
        <v>16731</v>
      </c>
      <c r="L72" s="76" t="s">
        <v>16768</v>
      </c>
      <c r="M72" s="76" t="s">
        <v>16775</v>
      </c>
      <c r="N72" s="76" t="s">
        <v>16734</v>
      </c>
      <c r="O72" s="76" t="s">
        <v>16735</v>
      </c>
    </row>
    <row r="73" ht="27.75" customHeight="1">
      <c r="A73" s="77" t="s">
        <v>537</v>
      </c>
      <c r="B73" s="77" t="s">
        <v>701</v>
      </c>
      <c r="C73" s="78" t="s">
        <v>702</v>
      </c>
      <c r="D73" s="79" t="s">
        <v>703</v>
      </c>
      <c r="E73" s="75" t="s">
        <v>310</v>
      </c>
      <c r="F73" s="80" t="s">
        <v>16726</v>
      </c>
      <c r="G73" s="80" t="s">
        <v>16727</v>
      </c>
      <c r="H73" s="80" t="s">
        <v>16776</v>
      </c>
      <c r="I73" s="80" t="s">
        <v>16729</v>
      </c>
      <c r="J73" s="80" t="s">
        <v>16730</v>
      </c>
      <c r="K73" s="80" t="s">
        <v>16731</v>
      </c>
      <c r="L73" s="80" t="s">
        <v>16768</v>
      </c>
      <c r="M73" s="80" t="s">
        <v>16775</v>
      </c>
      <c r="N73" s="80" t="s">
        <v>16734</v>
      </c>
      <c r="O73" s="80" t="s">
        <v>16735</v>
      </c>
    </row>
    <row r="74" ht="27.75" customHeight="1">
      <c r="A74" s="72" t="s">
        <v>537</v>
      </c>
      <c r="B74" s="72" t="s">
        <v>701</v>
      </c>
      <c r="C74" s="73" t="s">
        <v>710</v>
      </c>
      <c r="D74" s="74" t="s">
        <v>711</v>
      </c>
      <c r="E74" s="75" t="s">
        <v>310</v>
      </c>
      <c r="F74" s="76" t="s">
        <v>16726</v>
      </c>
      <c r="G74" s="76" t="s">
        <v>16727</v>
      </c>
      <c r="H74" s="76" t="s">
        <v>16776</v>
      </c>
      <c r="I74" s="76" t="s">
        <v>16729</v>
      </c>
      <c r="J74" s="76" t="s">
        <v>16730</v>
      </c>
      <c r="K74" s="76" t="s">
        <v>16731</v>
      </c>
      <c r="L74" s="76" t="s">
        <v>16768</v>
      </c>
      <c r="M74" s="76" t="s">
        <v>16775</v>
      </c>
      <c r="N74" s="76" t="s">
        <v>16734</v>
      </c>
      <c r="O74" s="76" t="s">
        <v>16735</v>
      </c>
    </row>
    <row r="75" ht="43.5" customHeight="1">
      <c r="A75" s="77" t="s">
        <v>537</v>
      </c>
      <c r="B75" s="77" t="s">
        <v>701</v>
      </c>
      <c r="C75" s="78" t="s">
        <v>715</v>
      </c>
      <c r="D75" s="79" t="s">
        <v>716</v>
      </c>
      <c r="E75" s="75" t="s">
        <v>310</v>
      </c>
      <c r="F75" s="80" t="s">
        <v>16791</v>
      </c>
      <c r="G75" s="80" t="s">
        <v>16792</v>
      </c>
      <c r="H75" s="80" t="s">
        <v>16801</v>
      </c>
      <c r="I75" s="80" t="s">
        <v>16794</v>
      </c>
      <c r="J75" s="80" t="s">
        <v>16795</v>
      </c>
      <c r="K75" s="80" t="s">
        <v>16796</v>
      </c>
      <c r="L75" s="80" t="s">
        <v>16797</v>
      </c>
      <c r="M75" s="80" t="s">
        <v>16802</v>
      </c>
      <c r="N75" s="80" t="s">
        <v>16799</v>
      </c>
      <c r="O75" s="80" t="s">
        <v>16800</v>
      </c>
    </row>
    <row r="76" ht="27.75" customHeight="1">
      <c r="A76" s="72" t="s">
        <v>537</v>
      </c>
      <c r="B76" s="72" t="s">
        <v>701</v>
      </c>
      <c r="C76" s="73" t="s">
        <v>720</v>
      </c>
      <c r="D76" s="74" t="s">
        <v>721</v>
      </c>
      <c r="E76" s="75" t="s">
        <v>310</v>
      </c>
      <c r="F76" s="76" t="s">
        <v>16726</v>
      </c>
      <c r="G76" s="76" t="s">
        <v>16727</v>
      </c>
      <c r="H76" s="76" t="s">
        <v>16776</v>
      </c>
      <c r="I76" s="76" t="s">
        <v>16729</v>
      </c>
      <c r="J76" s="76" t="s">
        <v>16730</v>
      </c>
      <c r="K76" s="76" t="s">
        <v>16731</v>
      </c>
      <c r="L76" s="76" t="s">
        <v>16768</v>
      </c>
      <c r="M76" s="76" t="s">
        <v>16775</v>
      </c>
      <c r="N76" s="76" t="s">
        <v>16734</v>
      </c>
      <c r="O76" s="76" t="s">
        <v>16735</v>
      </c>
    </row>
    <row r="77" ht="27.75" customHeight="1">
      <c r="A77" s="77" t="s">
        <v>537</v>
      </c>
      <c r="B77" s="77" t="s">
        <v>725</v>
      </c>
      <c r="C77" s="78" t="s">
        <v>726</v>
      </c>
      <c r="D77" s="79" t="s">
        <v>727</v>
      </c>
      <c r="E77" s="75" t="s">
        <v>310</v>
      </c>
      <c r="F77" s="80" t="s">
        <v>16726</v>
      </c>
      <c r="G77" s="80" t="s">
        <v>16727</v>
      </c>
      <c r="H77" s="80" t="s">
        <v>16776</v>
      </c>
      <c r="I77" s="80" t="s">
        <v>16777</v>
      </c>
      <c r="J77" s="80" t="s">
        <v>16730</v>
      </c>
      <c r="K77" s="80" t="s">
        <v>16778</v>
      </c>
      <c r="L77" s="80" t="s">
        <v>16779</v>
      </c>
      <c r="M77" s="80" t="s">
        <v>16775</v>
      </c>
      <c r="N77" s="80" t="s">
        <v>16780</v>
      </c>
      <c r="O77" s="80" t="s">
        <v>16735</v>
      </c>
    </row>
    <row r="78" ht="27.75" customHeight="1">
      <c r="A78" s="72" t="s">
        <v>537</v>
      </c>
      <c r="B78" s="72" t="s">
        <v>725</v>
      </c>
      <c r="C78" s="73" t="s">
        <v>734</v>
      </c>
      <c r="D78" s="74" t="s">
        <v>735</v>
      </c>
      <c r="E78" s="75" t="s">
        <v>310</v>
      </c>
      <c r="F78" s="76" t="s">
        <v>16726</v>
      </c>
      <c r="G78" s="76" t="s">
        <v>16727</v>
      </c>
      <c r="H78" s="76" t="s">
        <v>16776</v>
      </c>
      <c r="I78" s="76" t="s">
        <v>16777</v>
      </c>
      <c r="J78" s="76" t="s">
        <v>16730</v>
      </c>
      <c r="K78" s="76" t="s">
        <v>16778</v>
      </c>
      <c r="L78" s="76" t="s">
        <v>16779</v>
      </c>
      <c r="M78" s="76" t="s">
        <v>16775</v>
      </c>
      <c r="N78" s="76" t="s">
        <v>16780</v>
      </c>
      <c r="O78" s="76" t="s">
        <v>16735</v>
      </c>
    </row>
    <row r="79" ht="27.75" customHeight="1">
      <c r="A79" s="77" t="s">
        <v>537</v>
      </c>
      <c r="B79" s="77" t="s">
        <v>725</v>
      </c>
      <c r="C79" s="78" t="s">
        <v>739</v>
      </c>
      <c r="D79" s="79" t="s">
        <v>740</v>
      </c>
      <c r="E79" s="75" t="s">
        <v>310</v>
      </c>
      <c r="F79" s="80" t="s">
        <v>16726</v>
      </c>
      <c r="G79" s="80" t="s">
        <v>16727</v>
      </c>
      <c r="H79" s="80" t="s">
        <v>16776</v>
      </c>
      <c r="I79" s="80" t="s">
        <v>16777</v>
      </c>
      <c r="J79" s="80" t="s">
        <v>16730</v>
      </c>
      <c r="K79" s="80" t="s">
        <v>16778</v>
      </c>
      <c r="L79" s="80" t="s">
        <v>16779</v>
      </c>
      <c r="M79" s="80" t="s">
        <v>16775</v>
      </c>
      <c r="N79" s="80" t="s">
        <v>16780</v>
      </c>
      <c r="O79" s="80" t="s">
        <v>16735</v>
      </c>
    </row>
    <row r="80" ht="27.75" customHeight="1">
      <c r="A80" s="72" t="s">
        <v>537</v>
      </c>
      <c r="B80" s="72" t="s">
        <v>725</v>
      </c>
      <c r="C80" s="73" t="s">
        <v>746</v>
      </c>
      <c r="D80" s="74" t="s">
        <v>747</v>
      </c>
      <c r="E80" s="81" t="s">
        <v>384</v>
      </c>
      <c r="F80" s="76" t="s">
        <v>16726</v>
      </c>
      <c r="G80" s="76" t="s">
        <v>16727</v>
      </c>
      <c r="H80" s="76" t="s">
        <v>16776</v>
      </c>
      <c r="I80" s="82" t="s">
        <v>16746</v>
      </c>
      <c r="J80" s="82" t="s">
        <v>16746</v>
      </c>
      <c r="K80" s="82" t="s">
        <v>16746</v>
      </c>
      <c r="L80" s="82" t="s">
        <v>16746</v>
      </c>
      <c r="M80" s="82" t="s">
        <v>16746</v>
      </c>
      <c r="N80" s="82" t="s">
        <v>16746</v>
      </c>
      <c r="O80" s="82" t="s">
        <v>16746</v>
      </c>
    </row>
    <row r="81" ht="27.75" customHeight="1">
      <c r="A81" s="77" t="s">
        <v>537</v>
      </c>
      <c r="B81" s="77" t="s">
        <v>725</v>
      </c>
      <c r="C81" s="78" t="s">
        <v>753</v>
      </c>
      <c r="D81" s="79" t="s">
        <v>754</v>
      </c>
      <c r="E81" s="81" t="s">
        <v>384</v>
      </c>
      <c r="F81" s="83" t="s">
        <v>16746</v>
      </c>
      <c r="G81" s="83" t="s">
        <v>16746</v>
      </c>
      <c r="H81" s="83" t="s">
        <v>16746</v>
      </c>
      <c r="I81" s="80" t="s">
        <v>16777</v>
      </c>
      <c r="J81" s="83" t="s">
        <v>16746</v>
      </c>
      <c r="K81" s="80" t="s">
        <v>16778</v>
      </c>
      <c r="L81" s="80" t="s">
        <v>16779</v>
      </c>
      <c r="M81" s="80" t="s">
        <v>16775</v>
      </c>
      <c r="N81" s="83" t="s">
        <v>16746</v>
      </c>
      <c r="O81" s="83" t="s">
        <v>16746</v>
      </c>
    </row>
    <row r="82" ht="27.75" customHeight="1">
      <c r="A82" s="72" t="s">
        <v>537</v>
      </c>
      <c r="B82" s="72" t="s">
        <v>725</v>
      </c>
      <c r="C82" s="73" t="s">
        <v>760</v>
      </c>
      <c r="D82" s="74" t="s">
        <v>761</v>
      </c>
      <c r="E82" s="81" t="s">
        <v>384</v>
      </c>
      <c r="F82" s="82" t="s">
        <v>16746</v>
      </c>
      <c r="G82" s="82" t="s">
        <v>16746</v>
      </c>
      <c r="H82" s="82" t="s">
        <v>16746</v>
      </c>
      <c r="I82" s="82" t="s">
        <v>16746</v>
      </c>
      <c r="J82" s="82" t="s">
        <v>16746</v>
      </c>
      <c r="K82" s="82" t="s">
        <v>16746</v>
      </c>
      <c r="L82" s="82" t="s">
        <v>16746</v>
      </c>
      <c r="M82" s="82" t="s">
        <v>16746</v>
      </c>
      <c r="N82" s="76" t="s">
        <v>16780</v>
      </c>
      <c r="O82" s="76" t="s">
        <v>16735</v>
      </c>
    </row>
    <row r="83" ht="27.75" customHeight="1">
      <c r="A83" s="77" t="s">
        <v>537</v>
      </c>
      <c r="B83" s="77" t="s">
        <v>765</v>
      </c>
      <c r="C83" s="78" t="s">
        <v>766</v>
      </c>
      <c r="D83" s="79" t="s">
        <v>767</v>
      </c>
      <c r="E83" s="75" t="s">
        <v>310</v>
      </c>
      <c r="F83" s="80" t="s">
        <v>16726</v>
      </c>
      <c r="G83" s="80" t="s">
        <v>16727</v>
      </c>
      <c r="H83" s="80" t="s">
        <v>16776</v>
      </c>
      <c r="I83" s="80" t="s">
        <v>16777</v>
      </c>
      <c r="J83" s="80" t="s">
        <v>16730</v>
      </c>
      <c r="K83" s="80" t="s">
        <v>16778</v>
      </c>
      <c r="L83" s="80" t="s">
        <v>16779</v>
      </c>
      <c r="M83" s="80" t="s">
        <v>16775</v>
      </c>
      <c r="N83" s="80" t="s">
        <v>16780</v>
      </c>
      <c r="O83" s="80" t="s">
        <v>16735</v>
      </c>
    </row>
    <row r="84" ht="27.75" customHeight="1">
      <c r="A84" s="72" t="s">
        <v>537</v>
      </c>
      <c r="B84" s="72" t="s">
        <v>765</v>
      </c>
      <c r="C84" s="73" t="s">
        <v>774</v>
      </c>
      <c r="D84" s="74" t="s">
        <v>775</v>
      </c>
      <c r="E84" s="75" t="s">
        <v>310</v>
      </c>
      <c r="F84" s="76" t="s">
        <v>16726</v>
      </c>
      <c r="G84" s="76" t="s">
        <v>16727</v>
      </c>
      <c r="H84" s="76" t="s">
        <v>16776</v>
      </c>
      <c r="I84" s="76" t="s">
        <v>16777</v>
      </c>
      <c r="J84" s="76" t="s">
        <v>16730</v>
      </c>
      <c r="K84" s="76" t="s">
        <v>16778</v>
      </c>
      <c r="L84" s="76" t="s">
        <v>16779</v>
      </c>
      <c r="M84" s="76" t="s">
        <v>16775</v>
      </c>
      <c r="N84" s="76" t="s">
        <v>16780</v>
      </c>
      <c r="O84" s="76" t="s">
        <v>16735</v>
      </c>
    </row>
    <row r="85" ht="27.75" customHeight="1">
      <c r="A85" s="77" t="s">
        <v>537</v>
      </c>
      <c r="B85" s="77" t="s">
        <v>765</v>
      </c>
      <c r="C85" s="78" t="s">
        <v>779</v>
      </c>
      <c r="D85" s="79" t="s">
        <v>780</v>
      </c>
      <c r="E85" s="75" t="s">
        <v>310</v>
      </c>
      <c r="F85" s="80" t="s">
        <v>16726</v>
      </c>
      <c r="G85" s="80" t="s">
        <v>16727</v>
      </c>
      <c r="H85" s="80" t="s">
        <v>16776</v>
      </c>
      <c r="I85" s="80" t="s">
        <v>16777</v>
      </c>
      <c r="J85" s="80" t="s">
        <v>16730</v>
      </c>
      <c r="K85" s="80" t="s">
        <v>16778</v>
      </c>
      <c r="L85" s="80" t="s">
        <v>16779</v>
      </c>
      <c r="M85" s="80" t="s">
        <v>16775</v>
      </c>
      <c r="N85" s="80" t="s">
        <v>16780</v>
      </c>
      <c r="O85" s="80" t="s">
        <v>16735</v>
      </c>
    </row>
    <row r="86" ht="27.75" customHeight="1">
      <c r="A86" s="72" t="s">
        <v>537</v>
      </c>
      <c r="B86" s="72" t="s">
        <v>765</v>
      </c>
      <c r="C86" s="73" t="s">
        <v>784</v>
      </c>
      <c r="D86" s="74" t="s">
        <v>785</v>
      </c>
      <c r="E86" s="75" t="s">
        <v>310</v>
      </c>
      <c r="F86" s="76" t="s">
        <v>16726</v>
      </c>
      <c r="G86" s="76" t="s">
        <v>16727</v>
      </c>
      <c r="H86" s="76" t="s">
        <v>16776</v>
      </c>
      <c r="I86" s="76" t="s">
        <v>16777</v>
      </c>
      <c r="J86" s="76" t="s">
        <v>16730</v>
      </c>
      <c r="K86" s="76" t="s">
        <v>16778</v>
      </c>
      <c r="L86" s="76" t="s">
        <v>16779</v>
      </c>
      <c r="M86" s="76" t="s">
        <v>16775</v>
      </c>
      <c r="N86" s="76" t="s">
        <v>16780</v>
      </c>
      <c r="O86" s="76" t="s">
        <v>16735</v>
      </c>
    </row>
    <row r="87" ht="27.75" customHeight="1">
      <c r="A87" s="77" t="s">
        <v>537</v>
      </c>
      <c r="B87" s="77" t="s">
        <v>765</v>
      </c>
      <c r="C87" s="78" t="s">
        <v>789</v>
      </c>
      <c r="D87" s="79" t="s">
        <v>790</v>
      </c>
      <c r="E87" s="75" t="s">
        <v>310</v>
      </c>
      <c r="F87" s="80" t="s">
        <v>16726</v>
      </c>
      <c r="G87" s="80" t="s">
        <v>16727</v>
      </c>
      <c r="H87" s="80" t="s">
        <v>16776</v>
      </c>
      <c r="I87" s="80" t="s">
        <v>16777</v>
      </c>
      <c r="J87" s="80" t="s">
        <v>16730</v>
      </c>
      <c r="K87" s="80" t="s">
        <v>16778</v>
      </c>
      <c r="L87" s="80" t="s">
        <v>16779</v>
      </c>
      <c r="M87" s="80" t="s">
        <v>16775</v>
      </c>
      <c r="N87" s="80" t="s">
        <v>16780</v>
      </c>
      <c r="O87" s="80" t="s">
        <v>16735</v>
      </c>
    </row>
    <row r="88" ht="27.75" customHeight="1">
      <c r="A88" s="72" t="s">
        <v>537</v>
      </c>
      <c r="B88" s="72" t="s">
        <v>765</v>
      </c>
      <c r="C88" s="73" t="s">
        <v>794</v>
      </c>
      <c r="D88" s="74" t="s">
        <v>795</v>
      </c>
      <c r="E88" s="75" t="s">
        <v>310</v>
      </c>
      <c r="F88" s="76" t="s">
        <v>16726</v>
      </c>
      <c r="G88" s="76" t="s">
        <v>16727</v>
      </c>
      <c r="H88" s="76" t="s">
        <v>16776</v>
      </c>
      <c r="I88" s="76" t="s">
        <v>16777</v>
      </c>
      <c r="J88" s="76" t="s">
        <v>16730</v>
      </c>
      <c r="K88" s="76" t="s">
        <v>16778</v>
      </c>
      <c r="L88" s="76" t="s">
        <v>16779</v>
      </c>
      <c r="M88" s="76" t="s">
        <v>16775</v>
      </c>
      <c r="N88" s="76" t="s">
        <v>16780</v>
      </c>
      <c r="O88" s="76" t="s">
        <v>16735</v>
      </c>
    </row>
    <row r="89" ht="27.75" customHeight="1">
      <c r="A89" s="77" t="s">
        <v>537</v>
      </c>
      <c r="B89" s="77" t="s">
        <v>765</v>
      </c>
      <c r="C89" s="78" t="s">
        <v>799</v>
      </c>
      <c r="D89" s="79" t="s">
        <v>800</v>
      </c>
      <c r="E89" s="75" t="s">
        <v>310</v>
      </c>
      <c r="F89" s="80" t="s">
        <v>16726</v>
      </c>
      <c r="G89" s="80" t="s">
        <v>16727</v>
      </c>
      <c r="H89" s="80" t="s">
        <v>16776</v>
      </c>
      <c r="I89" s="80" t="s">
        <v>16777</v>
      </c>
      <c r="J89" s="80" t="s">
        <v>16730</v>
      </c>
      <c r="K89" s="80" t="s">
        <v>16778</v>
      </c>
      <c r="L89" s="80" t="s">
        <v>16779</v>
      </c>
      <c r="M89" s="80" t="s">
        <v>16775</v>
      </c>
      <c r="N89" s="80" t="s">
        <v>16780</v>
      </c>
      <c r="O89" s="80" t="s">
        <v>16735</v>
      </c>
    </row>
    <row r="90" ht="27.75" customHeight="1">
      <c r="A90" s="72" t="s">
        <v>537</v>
      </c>
      <c r="B90" s="72" t="s">
        <v>804</v>
      </c>
      <c r="C90" s="73" t="s">
        <v>805</v>
      </c>
      <c r="D90" s="74" t="s">
        <v>806</v>
      </c>
      <c r="E90" s="81" t="s">
        <v>384</v>
      </c>
      <c r="F90" s="82" t="s">
        <v>16746</v>
      </c>
      <c r="G90" s="82" t="s">
        <v>16746</v>
      </c>
      <c r="H90" s="82" t="s">
        <v>16746</v>
      </c>
      <c r="I90" s="82" t="s">
        <v>16746</v>
      </c>
      <c r="J90" s="82" t="s">
        <v>16746</v>
      </c>
      <c r="K90" s="76" t="s">
        <v>16778</v>
      </c>
      <c r="L90" s="82" t="s">
        <v>16746</v>
      </c>
      <c r="M90" s="76" t="s">
        <v>16775</v>
      </c>
      <c r="N90" s="82" t="s">
        <v>16746</v>
      </c>
      <c r="O90" s="82" t="s">
        <v>16746</v>
      </c>
    </row>
    <row r="91" ht="27.75" customHeight="1">
      <c r="A91" s="77" t="s">
        <v>537</v>
      </c>
      <c r="B91" s="77" t="s">
        <v>804</v>
      </c>
      <c r="C91" s="78" t="s">
        <v>813</v>
      </c>
      <c r="D91" s="79" t="s">
        <v>814</v>
      </c>
      <c r="E91" s="81" t="s">
        <v>384</v>
      </c>
      <c r="F91" s="83" t="s">
        <v>16746</v>
      </c>
      <c r="G91" s="83" t="s">
        <v>16746</v>
      </c>
      <c r="H91" s="83" t="s">
        <v>16746</v>
      </c>
      <c r="I91" s="83" t="s">
        <v>16746</v>
      </c>
      <c r="J91" s="83" t="s">
        <v>16746</v>
      </c>
      <c r="K91" s="83" t="s">
        <v>16746</v>
      </c>
      <c r="L91" s="83" t="s">
        <v>16746</v>
      </c>
      <c r="M91" s="83" t="s">
        <v>16746</v>
      </c>
      <c r="N91" s="80" t="s">
        <v>16780</v>
      </c>
      <c r="O91" s="80" t="s">
        <v>16735</v>
      </c>
    </row>
    <row r="92" ht="43.5" customHeight="1">
      <c r="A92" s="72" t="s">
        <v>537</v>
      </c>
      <c r="B92" s="72" t="s">
        <v>804</v>
      </c>
      <c r="C92" s="73" t="s">
        <v>818</v>
      </c>
      <c r="D92" s="74" t="s">
        <v>819</v>
      </c>
      <c r="E92" s="81" t="s">
        <v>384</v>
      </c>
      <c r="F92" s="76" t="s">
        <v>16791</v>
      </c>
      <c r="G92" s="76" t="s">
        <v>16792</v>
      </c>
      <c r="H92" s="76" t="s">
        <v>16801</v>
      </c>
      <c r="I92" s="82" t="s">
        <v>16746</v>
      </c>
      <c r="J92" s="76" t="s">
        <v>16795</v>
      </c>
      <c r="K92" s="82" t="s">
        <v>16746</v>
      </c>
      <c r="L92" s="82" t="s">
        <v>16746</v>
      </c>
      <c r="M92" s="82" t="s">
        <v>16746</v>
      </c>
      <c r="N92" s="82" t="s">
        <v>16746</v>
      </c>
      <c r="O92" s="82" t="s">
        <v>16746</v>
      </c>
    </row>
    <row r="93" ht="43.5" customHeight="1">
      <c r="A93" s="77" t="s">
        <v>537</v>
      </c>
      <c r="B93" s="77" t="s">
        <v>804</v>
      </c>
      <c r="C93" s="78" t="s">
        <v>825</v>
      </c>
      <c r="D93" s="79" t="s">
        <v>826</v>
      </c>
      <c r="E93" s="81" t="s">
        <v>384</v>
      </c>
      <c r="F93" s="83" t="s">
        <v>16746</v>
      </c>
      <c r="G93" s="83" t="s">
        <v>16746</v>
      </c>
      <c r="H93" s="83" t="s">
        <v>16746</v>
      </c>
      <c r="I93" s="83" t="s">
        <v>16746</v>
      </c>
      <c r="J93" s="83" t="s">
        <v>16746</v>
      </c>
      <c r="K93" s="83" t="s">
        <v>16746</v>
      </c>
      <c r="L93" s="83" t="s">
        <v>16746</v>
      </c>
      <c r="M93" s="83" t="s">
        <v>16746</v>
      </c>
      <c r="N93" s="80" t="s">
        <v>16803</v>
      </c>
      <c r="O93" s="80" t="s">
        <v>16804</v>
      </c>
    </row>
    <row r="94" ht="43.5" customHeight="1">
      <c r="A94" s="72" t="s">
        <v>830</v>
      </c>
      <c r="B94" s="72" t="s">
        <v>831</v>
      </c>
      <c r="C94" s="73" t="s">
        <v>832</v>
      </c>
      <c r="D94" s="74" t="s">
        <v>833</v>
      </c>
      <c r="E94" s="75" t="s">
        <v>310</v>
      </c>
      <c r="F94" s="76" t="s">
        <v>16716</v>
      </c>
      <c r="G94" s="76" t="s">
        <v>16717</v>
      </c>
      <c r="H94" s="76" t="s">
        <v>16718</v>
      </c>
      <c r="I94" s="76" t="s">
        <v>16719</v>
      </c>
      <c r="J94" s="76" t="s">
        <v>16720</v>
      </c>
      <c r="K94" s="76" t="s">
        <v>16721</v>
      </c>
      <c r="L94" s="76" t="s">
        <v>16722</v>
      </c>
      <c r="M94" s="76" t="s">
        <v>16723</v>
      </c>
      <c r="N94" s="76" t="s">
        <v>16724</v>
      </c>
      <c r="O94" s="76" t="s">
        <v>16725</v>
      </c>
    </row>
    <row r="95" ht="27.75" customHeight="1">
      <c r="A95" s="77" t="s">
        <v>830</v>
      </c>
      <c r="B95" s="77" t="s">
        <v>831</v>
      </c>
      <c r="C95" s="78" t="s">
        <v>840</v>
      </c>
      <c r="D95" s="79" t="s">
        <v>841</v>
      </c>
      <c r="E95" s="75" t="s">
        <v>310</v>
      </c>
      <c r="F95" s="80" t="s">
        <v>16726</v>
      </c>
      <c r="G95" s="80" t="s">
        <v>16727</v>
      </c>
      <c r="H95" s="80" t="s">
        <v>16728</v>
      </c>
      <c r="I95" s="80" t="s">
        <v>16729</v>
      </c>
      <c r="J95" s="80" t="s">
        <v>16730</v>
      </c>
      <c r="K95" s="80" t="s">
        <v>16731</v>
      </c>
      <c r="L95" s="80" t="s">
        <v>16732</v>
      </c>
      <c r="M95" s="80" t="s">
        <v>16733</v>
      </c>
      <c r="N95" s="80" t="s">
        <v>16734</v>
      </c>
      <c r="O95" s="80" t="s">
        <v>16735</v>
      </c>
    </row>
    <row r="96" ht="27.75" customHeight="1">
      <c r="A96" s="72" t="s">
        <v>830</v>
      </c>
      <c r="B96" s="72" t="s">
        <v>831</v>
      </c>
      <c r="C96" s="73" t="s">
        <v>845</v>
      </c>
      <c r="D96" s="74" t="s">
        <v>846</v>
      </c>
      <c r="E96" s="75" t="s">
        <v>310</v>
      </c>
      <c r="F96" s="76" t="s">
        <v>16726</v>
      </c>
      <c r="G96" s="76" t="s">
        <v>16727</v>
      </c>
      <c r="H96" s="76" t="s">
        <v>16728</v>
      </c>
      <c r="I96" s="76" t="s">
        <v>16729</v>
      </c>
      <c r="J96" s="76" t="s">
        <v>16730</v>
      </c>
      <c r="K96" s="76" t="s">
        <v>16731</v>
      </c>
      <c r="L96" s="76" t="s">
        <v>16732</v>
      </c>
      <c r="M96" s="76" t="s">
        <v>16733</v>
      </c>
      <c r="N96" s="76" t="s">
        <v>16734</v>
      </c>
      <c r="O96" s="76" t="s">
        <v>16735</v>
      </c>
    </row>
    <row r="97" ht="27.75" customHeight="1">
      <c r="A97" s="77" t="s">
        <v>830</v>
      </c>
      <c r="B97" s="77" t="s">
        <v>831</v>
      </c>
      <c r="C97" s="78" t="s">
        <v>850</v>
      </c>
      <c r="D97" s="79" t="s">
        <v>851</v>
      </c>
      <c r="E97" s="75" t="s">
        <v>310</v>
      </c>
      <c r="F97" s="80" t="s">
        <v>16726</v>
      </c>
      <c r="G97" s="80" t="s">
        <v>16727</v>
      </c>
      <c r="H97" s="80" t="s">
        <v>16728</v>
      </c>
      <c r="I97" s="80" t="s">
        <v>16729</v>
      </c>
      <c r="J97" s="80" t="s">
        <v>16730</v>
      </c>
      <c r="K97" s="80" t="s">
        <v>16731</v>
      </c>
      <c r="L97" s="80" t="s">
        <v>16732</v>
      </c>
      <c r="M97" s="80" t="s">
        <v>16733</v>
      </c>
      <c r="N97" s="80" t="s">
        <v>16734</v>
      </c>
      <c r="O97" s="80" t="s">
        <v>16735</v>
      </c>
    </row>
    <row r="98" ht="27.75" customHeight="1">
      <c r="A98" s="72" t="s">
        <v>830</v>
      </c>
      <c r="B98" s="72" t="s">
        <v>855</v>
      </c>
      <c r="C98" s="73" t="s">
        <v>856</v>
      </c>
      <c r="D98" s="74" t="s">
        <v>857</v>
      </c>
      <c r="E98" s="75" t="s">
        <v>310</v>
      </c>
      <c r="F98" s="76" t="s">
        <v>16726</v>
      </c>
      <c r="G98" s="76" t="s">
        <v>16727</v>
      </c>
      <c r="H98" s="76" t="s">
        <v>16728</v>
      </c>
      <c r="I98" s="76" t="s">
        <v>16729</v>
      </c>
      <c r="J98" s="76" t="s">
        <v>16730</v>
      </c>
      <c r="K98" s="76" t="s">
        <v>16731</v>
      </c>
      <c r="L98" s="76" t="s">
        <v>16768</v>
      </c>
      <c r="M98" s="76" t="s">
        <v>16733</v>
      </c>
      <c r="N98" s="76" t="s">
        <v>16734</v>
      </c>
      <c r="O98" s="76" t="s">
        <v>16735</v>
      </c>
    </row>
    <row r="99" ht="27.75" customHeight="1">
      <c r="A99" s="77" t="s">
        <v>830</v>
      </c>
      <c r="B99" s="77" t="s">
        <v>855</v>
      </c>
      <c r="C99" s="78" t="s">
        <v>864</v>
      </c>
      <c r="D99" s="79" t="s">
        <v>865</v>
      </c>
      <c r="E99" s="75" t="s">
        <v>310</v>
      </c>
      <c r="F99" s="80" t="s">
        <v>16726</v>
      </c>
      <c r="G99" s="80" t="s">
        <v>16727</v>
      </c>
      <c r="H99" s="80" t="s">
        <v>16728</v>
      </c>
      <c r="I99" s="80" t="s">
        <v>16729</v>
      </c>
      <c r="J99" s="80" t="s">
        <v>16730</v>
      </c>
      <c r="K99" s="80" t="s">
        <v>16731</v>
      </c>
      <c r="L99" s="80" t="s">
        <v>16768</v>
      </c>
      <c r="M99" s="80" t="s">
        <v>16733</v>
      </c>
      <c r="N99" s="80" t="s">
        <v>16734</v>
      </c>
      <c r="O99" s="80" t="s">
        <v>16735</v>
      </c>
    </row>
    <row r="100" ht="27.75" customHeight="1">
      <c r="A100" s="72" t="s">
        <v>830</v>
      </c>
      <c r="B100" s="72" t="s">
        <v>855</v>
      </c>
      <c r="C100" s="73" t="s">
        <v>869</v>
      </c>
      <c r="D100" s="74" t="s">
        <v>870</v>
      </c>
      <c r="E100" s="75" t="s">
        <v>310</v>
      </c>
      <c r="F100" s="76" t="s">
        <v>16726</v>
      </c>
      <c r="G100" s="76" t="s">
        <v>16727</v>
      </c>
      <c r="H100" s="76" t="s">
        <v>16728</v>
      </c>
      <c r="I100" s="76" t="s">
        <v>16729</v>
      </c>
      <c r="J100" s="76" t="s">
        <v>16730</v>
      </c>
      <c r="K100" s="76" t="s">
        <v>16731</v>
      </c>
      <c r="L100" s="76" t="s">
        <v>16732</v>
      </c>
      <c r="M100" s="76" t="s">
        <v>16733</v>
      </c>
      <c r="N100" s="76" t="s">
        <v>16734</v>
      </c>
      <c r="O100" s="76" t="s">
        <v>16735</v>
      </c>
    </row>
    <row r="101" ht="27.75" customHeight="1">
      <c r="A101" s="77" t="s">
        <v>830</v>
      </c>
      <c r="B101" s="77" t="s">
        <v>855</v>
      </c>
      <c r="C101" s="78" t="s">
        <v>874</v>
      </c>
      <c r="D101" s="79" t="s">
        <v>875</v>
      </c>
      <c r="E101" s="75" t="s">
        <v>310</v>
      </c>
      <c r="F101" s="80" t="s">
        <v>16726</v>
      </c>
      <c r="G101" s="80" t="s">
        <v>16727</v>
      </c>
      <c r="H101" s="80" t="s">
        <v>16728</v>
      </c>
      <c r="I101" s="80" t="s">
        <v>16729</v>
      </c>
      <c r="J101" s="80" t="s">
        <v>16730</v>
      </c>
      <c r="K101" s="80" t="s">
        <v>16731</v>
      </c>
      <c r="L101" s="80" t="s">
        <v>16768</v>
      </c>
      <c r="M101" s="80" t="s">
        <v>16733</v>
      </c>
      <c r="N101" s="80" t="s">
        <v>16734</v>
      </c>
      <c r="O101" s="80" t="s">
        <v>16735</v>
      </c>
    </row>
    <row r="102" ht="27.75" customHeight="1">
      <c r="A102" s="72" t="s">
        <v>830</v>
      </c>
      <c r="B102" s="72" t="s">
        <v>855</v>
      </c>
      <c r="C102" s="73" t="s">
        <v>879</v>
      </c>
      <c r="D102" s="74" t="s">
        <v>880</v>
      </c>
      <c r="E102" s="75" t="s">
        <v>310</v>
      </c>
      <c r="F102" s="76" t="s">
        <v>16726</v>
      </c>
      <c r="G102" s="76" t="s">
        <v>16727</v>
      </c>
      <c r="H102" s="76" t="s">
        <v>16728</v>
      </c>
      <c r="I102" s="76" t="s">
        <v>16729</v>
      </c>
      <c r="J102" s="76" t="s">
        <v>16730</v>
      </c>
      <c r="K102" s="76" t="s">
        <v>16731</v>
      </c>
      <c r="L102" s="76" t="s">
        <v>16768</v>
      </c>
      <c r="M102" s="76" t="s">
        <v>16733</v>
      </c>
      <c r="N102" s="76" t="s">
        <v>16734</v>
      </c>
      <c r="O102" s="76" t="s">
        <v>16735</v>
      </c>
    </row>
    <row r="103" ht="27.75" customHeight="1">
      <c r="A103" s="77" t="s">
        <v>830</v>
      </c>
      <c r="B103" s="77" t="s">
        <v>884</v>
      </c>
      <c r="C103" s="78" t="s">
        <v>885</v>
      </c>
      <c r="D103" s="79" t="s">
        <v>886</v>
      </c>
      <c r="E103" s="75" t="s">
        <v>310</v>
      </c>
      <c r="F103" s="80" t="s">
        <v>16726</v>
      </c>
      <c r="G103" s="80" t="s">
        <v>16727</v>
      </c>
      <c r="H103" s="80" t="s">
        <v>16728</v>
      </c>
      <c r="I103" s="80" t="s">
        <v>16729</v>
      </c>
      <c r="J103" s="80" t="s">
        <v>16730</v>
      </c>
      <c r="K103" s="80" t="s">
        <v>16731</v>
      </c>
      <c r="L103" s="80" t="s">
        <v>16768</v>
      </c>
      <c r="M103" s="80" t="s">
        <v>16733</v>
      </c>
      <c r="N103" s="80" t="s">
        <v>16734</v>
      </c>
      <c r="O103" s="80" t="s">
        <v>16735</v>
      </c>
    </row>
    <row r="104" ht="27.75" customHeight="1">
      <c r="A104" s="72" t="s">
        <v>830</v>
      </c>
      <c r="B104" s="72" t="s">
        <v>884</v>
      </c>
      <c r="C104" s="73" t="s">
        <v>893</v>
      </c>
      <c r="D104" s="74" t="s">
        <v>894</v>
      </c>
      <c r="E104" s="75" t="s">
        <v>310</v>
      </c>
      <c r="F104" s="76" t="s">
        <v>16726</v>
      </c>
      <c r="G104" s="76" t="s">
        <v>16727</v>
      </c>
      <c r="H104" s="76" t="s">
        <v>16728</v>
      </c>
      <c r="I104" s="76" t="s">
        <v>16729</v>
      </c>
      <c r="J104" s="76" t="s">
        <v>16730</v>
      </c>
      <c r="K104" s="76" t="s">
        <v>16731</v>
      </c>
      <c r="L104" s="76" t="s">
        <v>16768</v>
      </c>
      <c r="M104" s="76" t="s">
        <v>16733</v>
      </c>
      <c r="N104" s="76" t="s">
        <v>16734</v>
      </c>
      <c r="O104" s="76" t="s">
        <v>16735</v>
      </c>
    </row>
    <row r="105" ht="27.75" customHeight="1">
      <c r="A105" s="77" t="s">
        <v>830</v>
      </c>
      <c r="B105" s="77" t="s">
        <v>884</v>
      </c>
      <c r="C105" s="78" t="s">
        <v>898</v>
      </c>
      <c r="D105" s="79" t="s">
        <v>899</v>
      </c>
      <c r="E105" s="75" t="s">
        <v>310</v>
      </c>
      <c r="F105" s="80" t="s">
        <v>16726</v>
      </c>
      <c r="G105" s="80" t="s">
        <v>16727</v>
      </c>
      <c r="H105" s="80" t="s">
        <v>16776</v>
      </c>
      <c r="I105" s="80" t="s">
        <v>16729</v>
      </c>
      <c r="J105" s="80" t="s">
        <v>16730</v>
      </c>
      <c r="K105" s="80" t="s">
        <v>16805</v>
      </c>
      <c r="L105" s="80" t="s">
        <v>16768</v>
      </c>
      <c r="M105" s="80" t="s">
        <v>16733</v>
      </c>
      <c r="N105" s="80" t="s">
        <v>16734</v>
      </c>
      <c r="O105" s="80" t="s">
        <v>16735</v>
      </c>
    </row>
    <row r="106" ht="27.75" customHeight="1">
      <c r="A106" s="72" t="s">
        <v>830</v>
      </c>
      <c r="B106" s="72" t="s">
        <v>884</v>
      </c>
      <c r="C106" s="73" t="s">
        <v>905</v>
      </c>
      <c r="D106" s="74" t="s">
        <v>906</v>
      </c>
      <c r="E106" s="75" t="s">
        <v>310</v>
      </c>
      <c r="F106" s="76" t="s">
        <v>16726</v>
      </c>
      <c r="G106" s="76" t="s">
        <v>16727</v>
      </c>
      <c r="H106" s="76" t="s">
        <v>16728</v>
      </c>
      <c r="I106" s="76" t="s">
        <v>16729</v>
      </c>
      <c r="J106" s="76" t="s">
        <v>16730</v>
      </c>
      <c r="K106" s="76" t="s">
        <v>16731</v>
      </c>
      <c r="L106" s="76" t="s">
        <v>16768</v>
      </c>
      <c r="M106" s="76" t="s">
        <v>16733</v>
      </c>
      <c r="N106" s="76" t="s">
        <v>16734</v>
      </c>
      <c r="O106" s="76" t="s">
        <v>16806</v>
      </c>
    </row>
    <row r="107" ht="27.75" customHeight="1">
      <c r="A107" s="77" t="s">
        <v>830</v>
      </c>
      <c r="B107" s="77" t="s">
        <v>884</v>
      </c>
      <c r="C107" s="78" t="s">
        <v>910</v>
      </c>
      <c r="D107" s="79" t="s">
        <v>911</v>
      </c>
      <c r="E107" s="75" t="s">
        <v>310</v>
      </c>
      <c r="F107" s="80" t="s">
        <v>16726</v>
      </c>
      <c r="G107" s="80" t="s">
        <v>16727</v>
      </c>
      <c r="H107" s="80" t="s">
        <v>16776</v>
      </c>
      <c r="I107" s="80" t="s">
        <v>16777</v>
      </c>
      <c r="J107" s="80" t="s">
        <v>16730</v>
      </c>
      <c r="K107" s="80" t="s">
        <v>16778</v>
      </c>
      <c r="L107" s="80" t="s">
        <v>16779</v>
      </c>
      <c r="M107" s="80" t="s">
        <v>16775</v>
      </c>
      <c r="N107" s="80" t="s">
        <v>16780</v>
      </c>
      <c r="O107" s="80" t="s">
        <v>16735</v>
      </c>
    </row>
    <row r="108" ht="27.75" customHeight="1">
      <c r="A108" s="72" t="s">
        <v>830</v>
      </c>
      <c r="B108" s="72" t="s">
        <v>915</v>
      </c>
      <c r="C108" s="73" t="s">
        <v>916</v>
      </c>
      <c r="D108" s="74" t="s">
        <v>917</v>
      </c>
      <c r="E108" s="75" t="s">
        <v>310</v>
      </c>
      <c r="F108" s="76" t="s">
        <v>16726</v>
      </c>
      <c r="G108" s="76" t="s">
        <v>16727</v>
      </c>
      <c r="H108" s="76" t="s">
        <v>16728</v>
      </c>
      <c r="I108" s="76" t="s">
        <v>16729</v>
      </c>
      <c r="J108" s="76" t="s">
        <v>16730</v>
      </c>
      <c r="K108" s="76" t="s">
        <v>16731</v>
      </c>
      <c r="L108" s="76" t="s">
        <v>16768</v>
      </c>
      <c r="M108" s="76" t="s">
        <v>16733</v>
      </c>
      <c r="N108" s="76" t="s">
        <v>16734</v>
      </c>
      <c r="O108" s="76" t="s">
        <v>16735</v>
      </c>
    </row>
    <row r="109" ht="27.75" customHeight="1">
      <c r="A109" s="77" t="s">
        <v>830</v>
      </c>
      <c r="B109" s="77" t="s">
        <v>915</v>
      </c>
      <c r="C109" s="78" t="s">
        <v>924</v>
      </c>
      <c r="D109" s="79" t="s">
        <v>925</v>
      </c>
      <c r="E109" s="75" t="s">
        <v>310</v>
      </c>
      <c r="F109" s="80" t="s">
        <v>16726</v>
      </c>
      <c r="G109" s="80" t="s">
        <v>16727</v>
      </c>
      <c r="H109" s="80" t="s">
        <v>16728</v>
      </c>
      <c r="I109" s="80" t="s">
        <v>16729</v>
      </c>
      <c r="J109" s="80" t="s">
        <v>16730</v>
      </c>
      <c r="K109" s="80" t="s">
        <v>16731</v>
      </c>
      <c r="L109" s="80" t="s">
        <v>16768</v>
      </c>
      <c r="M109" s="80" t="s">
        <v>16733</v>
      </c>
      <c r="N109" s="80" t="s">
        <v>16734</v>
      </c>
      <c r="O109" s="80" t="s">
        <v>16735</v>
      </c>
    </row>
    <row r="110" ht="27.75" customHeight="1">
      <c r="A110" s="72" t="s">
        <v>830</v>
      </c>
      <c r="B110" s="72" t="s">
        <v>915</v>
      </c>
      <c r="C110" s="73" t="s">
        <v>929</v>
      </c>
      <c r="D110" s="74" t="s">
        <v>930</v>
      </c>
      <c r="E110" s="75" t="s">
        <v>310</v>
      </c>
      <c r="F110" s="76" t="s">
        <v>16726</v>
      </c>
      <c r="G110" s="76" t="s">
        <v>16727</v>
      </c>
      <c r="H110" s="76" t="s">
        <v>16728</v>
      </c>
      <c r="I110" s="76" t="s">
        <v>16729</v>
      </c>
      <c r="J110" s="76" t="s">
        <v>16730</v>
      </c>
      <c r="K110" s="76" t="s">
        <v>16731</v>
      </c>
      <c r="L110" s="76" t="s">
        <v>16768</v>
      </c>
      <c r="M110" s="76" t="s">
        <v>16733</v>
      </c>
      <c r="N110" s="76" t="s">
        <v>16734</v>
      </c>
      <c r="O110" s="76" t="s">
        <v>16735</v>
      </c>
    </row>
    <row r="111" ht="27.75" customHeight="1">
      <c r="A111" s="77" t="s">
        <v>830</v>
      </c>
      <c r="B111" s="77" t="s">
        <v>915</v>
      </c>
      <c r="C111" s="78" t="s">
        <v>934</v>
      </c>
      <c r="D111" s="79" t="s">
        <v>935</v>
      </c>
      <c r="E111" s="75" t="s">
        <v>310</v>
      </c>
      <c r="F111" s="80" t="s">
        <v>16726</v>
      </c>
      <c r="G111" s="80" t="s">
        <v>16727</v>
      </c>
      <c r="H111" s="80" t="s">
        <v>16728</v>
      </c>
      <c r="I111" s="80" t="s">
        <v>16729</v>
      </c>
      <c r="J111" s="80" t="s">
        <v>16730</v>
      </c>
      <c r="K111" s="80" t="s">
        <v>16731</v>
      </c>
      <c r="L111" s="80" t="s">
        <v>16768</v>
      </c>
      <c r="M111" s="80" t="s">
        <v>16733</v>
      </c>
      <c r="N111" s="80" t="s">
        <v>16734</v>
      </c>
      <c r="O111" s="80" t="s">
        <v>16735</v>
      </c>
    </row>
    <row r="112" ht="27.75" customHeight="1">
      <c r="A112" s="72" t="s">
        <v>830</v>
      </c>
      <c r="B112" s="72" t="s">
        <v>915</v>
      </c>
      <c r="C112" s="73" t="s">
        <v>939</v>
      </c>
      <c r="D112" s="74" t="s">
        <v>940</v>
      </c>
      <c r="E112" s="75" t="s">
        <v>310</v>
      </c>
      <c r="F112" s="76" t="s">
        <v>16726</v>
      </c>
      <c r="G112" s="76" t="s">
        <v>16727</v>
      </c>
      <c r="H112" s="76" t="s">
        <v>16728</v>
      </c>
      <c r="I112" s="76" t="s">
        <v>16729</v>
      </c>
      <c r="J112" s="76" t="s">
        <v>16730</v>
      </c>
      <c r="K112" s="76" t="s">
        <v>16731</v>
      </c>
      <c r="L112" s="76" t="s">
        <v>16768</v>
      </c>
      <c r="M112" s="76" t="s">
        <v>16733</v>
      </c>
      <c r="N112" s="76" t="s">
        <v>16734</v>
      </c>
      <c r="O112" s="76" t="s">
        <v>16735</v>
      </c>
    </row>
    <row r="113" ht="27.75" customHeight="1">
      <c r="A113" s="77" t="s">
        <v>830</v>
      </c>
      <c r="B113" s="77" t="s">
        <v>944</v>
      </c>
      <c r="C113" s="78" t="s">
        <v>945</v>
      </c>
      <c r="D113" s="79" t="s">
        <v>946</v>
      </c>
      <c r="E113" s="75" t="s">
        <v>310</v>
      </c>
      <c r="F113" s="80" t="s">
        <v>16726</v>
      </c>
      <c r="G113" s="80" t="s">
        <v>16727</v>
      </c>
      <c r="H113" s="80" t="s">
        <v>16728</v>
      </c>
      <c r="I113" s="80" t="s">
        <v>16729</v>
      </c>
      <c r="J113" s="80" t="s">
        <v>16730</v>
      </c>
      <c r="K113" s="80" t="s">
        <v>16731</v>
      </c>
      <c r="L113" s="80" t="s">
        <v>16732</v>
      </c>
      <c r="M113" s="80" t="s">
        <v>16733</v>
      </c>
      <c r="N113" s="80" t="s">
        <v>16734</v>
      </c>
      <c r="O113" s="80" t="s">
        <v>16735</v>
      </c>
    </row>
    <row r="114" ht="27.75" customHeight="1">
      <c r="A114" s="72" t="s">
        <v>830</v>
      </c>
      <c r="B114" s="72" t="s">
        <v>944</v>
      </c>
      <c r="C114" s="73" t="s">
        <v>951</v>
      </c>
      <c r="D114" s="74" t="s">
        <v>952</v>
      </c>
      <c r="E114" s="75" t="s">
        <v>310</v>
      </c>
      <c r="F114" s="76" t="s">
        <v>16726</v>
      </c>
      <c r="G114" s="76" t="s">
        <v>16727</v>
      </c>
      <c r="H114" s="76" t="s">
        <v>16728</v>
      </c>
      <c r="I114" s="76" t="s">
        <v>16729</v>
      </c>
      <c r="J114" s="76" t="s">
        <v>16730</v>
      </c>
      <c r="K114" s="76" t="s">
        <v>16731</v>
      </c>
      <c r="L114" s="76" t="s">
        <v>16732</v>
      </c>
      <c r="M114" s="76" t="s">
        <v>16733</v>
      </c>
      <c r="N114" s="76" t="s">
        <v>16734</v>
      </c>
      <c r="O114" s="76" t="s">
        <v>16735</v>
      </c>
    </row>
    <row r="115" ht="27.75" customHeight="1">
      <c r="A115" s="77" t="s">
        <v>830</v>
      </c>
      <c r="B115" s="77" t="s">
        <v>944</v>
      </c>
      <c r="C115" s="78" t="s">
        <v>956</v>
      </c>
      <c r="D115" s="79" t="s">
        <v>957</v>
      </c>
      <c r="E115" s="75" t="s">
        <v>310</v>
      </c>
      <c r="F115" s="80" t="s">
        <v>16726</v>
      </c>
      <c r="G115" s="80" t="s">
        <v>16727</v>
      </c>
      <c r="H115" s="80" t="s">
        <v>16728</v>
      </c>
      <c r="I115" s="80" t="s">
        <v>16729</v>
      </c>
      <c r="J115" s="80" t="s">
        <v>16730</v>
      </c>
      <c r="K115" s="80" t="s">
        <v>16731</v>
      </c>
      <c r="L115" s="80" t="s">
        <v>16732</v>
      </c>
      <c r="M115" s="80" t="s">
        <v>16733</v>
      </c>
      <c r="N115" s="80" t="s">
        <v>16734</v>
      </c>
      <c r="O115" s="80" t="s">
        <v>16735</v>
      </c>
    </row>
    <row r="116" ht="27.75" customHeight="1">
      <c r="A116" s="72" t="s">
        <v>830</v>
      </c>
      <c r="B116" s="72" t="s">
        <v>944</v>
      </c>
      <c r="C116" s="73" t="s">
        <v>961</v>
      </c>
      <c r="D116" s="74" t="s">
        <v>962</v>
      </c>
      <c r="E116" s="75" t="s">
        <v>310</v>
      </c>
      <c r="F116" s="76" t="s">
        <v>16726</v>
      </c>
      <c r="G116" s="76" t="s">
        <v>16727</v>
      </c>
      <c r="H116" s="76" t="s">
        <v>16728</v>
      </c>
      <c r="I116" s="76" t="s">
        <v>16729</v>
      </c>
      <c r="J116" s="76" t="s">
        <v>16730</v>
      </c>
      <c r="K116" s="76" t="s">
        <v>16731</v>
      </c>
      <c r="L116" s="76" t="s">
        <v>16732</v>
      </c>
      <c r="M116" s="76" t="s">
        <v>16733</v>
      </c>
      <c r="N116" s="76" t="s">
        <v>16734</v>
      </c>
      <c r="O116" s="76" t="s">
        <v>16735</v>
      </c>
    </row>
    <row r="117" ht="43.5" customHeight="1">
      <c r="A117" s="77" t="s">
        <v>830</v>
      </c>
      <c r="B117" s="77" t="s">
        <v>966</v>
      </c>
      <c r="C117" s="78" t="s">
        <v>967</v>
      </c>
      <c r="D117" s="79" t="s">
        <v>968</v>
      </c>
      <c r="E117" s="75" t="s">
        <v>310</v>
      </c>
      <c r="F117" s="80" t="s">
        <v>16706</v>
      </c>
      <c r="G117" s="80" t="s">
        <v>16707</v>
      </c>
      <c r="H117" s="80" t="s">
        <v>16708</v>
      </c>
      <c r="I117" s="80" t="s">
        <v>16709</v>
      </c>
      <c r="J117" s="80" t="s">
        <v>16710</v>
      </c>
      <c r="K117" s="80" t="s">
        <v>16711</v>
      </c>
      <c r="L117" s="80" t="s">
        <v>16712</v>
      </c>
      <c r="M117" s="80" t="s">
        <v>16713</v>
      </c>
      <c r="N117" s="80" t="s">
        <v>16714</v>
      </c>
      <c r="O117" s="80" t="s">
        <v>16715</v>
      </c>
    </row>
    <row r="118" ht="27.75" customHeight="1">
      <c r="A118" s="72" t="s">
        <v>830</v>
      </c>
      <c r="B118" s="72" t="s">
        <v>966</v>
      </c>
      <c r="C118" s="73" t="s">
        <v>975</v>
      </c>
      <c r="D118" s="74" t="s">
        <v>976</v>
      </c>
      <c r="E118" s="75" t="s">
        <v>310</v>
      </c>
      <c r="F118" s="76" t="s">
        <v>16726</v>
      </c>
      <c r="G118" s="76" t="s">
        <v>16727</v>
      </c>
      <c r="H118" s="76" t="s">
        <v>16728</v>
      </c>
      <c r="I118" s="76" t="s">
        <v>16729</v>
      </c>
      <c r="J118" s="76" t="s">
        <v>16730</v>
      </c>
      <c r="K118" s="76" t="s">
        <v>16731</v>
      </c>
      <c r="L118" s="76" t="s">
        <v>16732</v>
      </c>
      <c r="M118" s="76" t="s">
        <v>16733</v>
      </c>
      <c r="N118" s="76" t="s">
        <v>16734</v>
      </c>
      <c r="O118" s="76" t="s">
        <v>16735</v>
      </c>
    </row>
    <row r="119" ht="27.75" customHeight="1">
      <c r="A119" s="77" t="s">
        <v>830</v>
      </c>
      <c r="B119" s="77" t="s">
        <v>966</v>
      </c>
      <c r="C119" s="78" t="s">
        <v>980</v>
      </c>
      <c r="D119" s="79" t="s">
        <v>981</v>
      </c>
      <c r="E119" s="75" t="s">
        <v>310</v>
      </c>
      <c r="F119" s="80" t="s">
        <v>16726</v>
      </c>
      <c r="G119" s="80" t="s">
        <v>16727</v>
      </c>
      <c r="H119" s="80" t="s">
        <v>16728</v>
      </c>
      <c r="I119" s="80" t="s">
        <v>16729</v>
      </c>
      <c r="J119" s="80" t="s">
        <v>16730</v>
      </c>
      <c r="K119" s="80" t="s">
        <v>16731</v>
      </c>
      <c r="L119" s="80" t="s">
        <v>16732</v>
      </c>
      <c r="M119" s="80" t="s">
        <v>16733</v>
      </c>
      <c r="N119" s="80" t="s">
        <v>16734</v>
      </c>
      <c r="O119" s="80" t="s">
        <v>16735</v>
      </c>
    </row>
    <row r="120" ht="27.75" customHeight="1">
      <c r="A120" s="72" t="s">
        <v>830</v>
      </c>
      <c r="B120" s="72" t="s">
        <v>966</v>
      </c>
      <c r="C120" s="73" t="s">
        <v>985</v>
      </c>
      <c r="D120" s="74" t="s">
        <v>986</v>
      </c>
      <c r="E120" s="75" t="s">
        <v>310</v>
      </c>
      <c r="F120" s="76" t="s">
        <v>16726</v>
      </c>
      <c r="G120" s="76" t="s">
        <v>16727</v>
      </c>
      <c r="H120" s="76" t="s">
        <v>16728</v>
      </c>
      <c r="I120" s="76" t="s">
        <v>16729</v>
      </c>
      <c r="J120" s="76" t="s">
        <v>16730</v>
      </c>
      <c r="K120" s="76" t="s">
        <v>16731</v>
      </c>
      <c r="L120" s="76" t="s">
        <v>16732</v>
      </c>
      <c r="M120" s="76" t="s">
        <v>16733</v>
      </c>
      <c r="N120" s="76" t="s">
        <v>16734</v>
      </c>
      <c r="O120" s="76" t="s">
        <v>16735</v>
      </c>
    </row>
    <row r="121" ht="27.75" customHeight="1">
      <c r="A121" s="77" t="s">
        <v>830</v>
      </c>
      <c r="B121" s="77" t="s">
        <v>966</v>
      </c>
      <c r="C121" s="78" t="s">
        <v>990</v>
      </c>
      <c r="D121" s="79" t="s">
        <v>991</v>
      </c>
      <c r="E121" s="81" t="s">
        <v>384</v>
      </c>
      <c r="F121" s="83" t="s">
        <v>16746</v>
      </c>
      <c r="G121" s="80" t="s">
        <v>16727</v>
      </c>
      <c r="H121" s="83" t="s">
        <v>16746</v>
      </c>
      <c r="I121" s="83" t="s">
        <v>16746</v>
      </c>
      <c r="J121" s="83" t="s">
        <v>16746</v>
      </c>
      <c r="K121" s="83" t="s">
        <v>16746</v>
      </c>
      <c r="L121" s="83" t="s">
        <v>16746</v>
      </c>
      <c r="M121" s="83" t="s">
        <v>16746</v>
      </c>
      <c r="N121" s="83" t="s">
        <v>16746</v>
      </c>
      <c r="O121" s="83" t="s">
        <v>16746</v>
      </c>
    </row>
    <row r="122" ht="27.75" customHeight="1">
      <c r="A122" s="72" t="s">
        <v>830</v>
      </c>
      <c r="B122" s="72" t="s">
        <v>997</v>
      </c>
      <c r="C122" s="73" t="s">
        <v>998</v>
      </c>
      <c r="D122" s="74" t="s">
        <v>999</v>
      </c>
      <c r="E122" s="75" t="s">
        <v>310</v>
      </c>
      <c r="F122" s="76" t="s">
        <v>16726</v>
      </c>
      <c r="G122" s="76" t="s">
        <v>16727</v>
      </c>
      <c r="H122" s="76" t="s">
        <v>16728</v>
      </c>
      <c r="I122" s="76" t="s">
        <v>16729</v>
      </c>
      <c r="J122" s="76" t="s">
        <v>16730</v>
      </c>
      <c r="K122" s="76" t="s">
        <v>16731</v>
      </c>
      <c r="L122" s="76" t="s">
        <v>16768</v>
      </c>
      <c r="M122" s="76" t="s">
        <v>16733</v>
      </c>
      <c r="N122" s="76" t="s">
        <v>16734</v>
      </c>
      <c r="O122" s="76" t="s">
        <v>16735</v>
      </c>
    </row>
    <row r="123" ht="27.75" customHeight="1">
      <c r="A123" s="77" t="s">
        <v>830</v>
      </c>
      <c r="B123" s="77" t="s">
        <v>997</v>
      </c>
      <c r="C123" s="78" t="s">
        <v>1006</v>
      </c>
      <c r="D123" s="79" t="s">
        <v>1007</v>
      </c>
      <c r="E123" s="75" t="s">
        <v>310</v>
      </c>
      <c r="F123" s="80" t="s">
        <v>16726</v>
      </c>
      <c r="G123" s="80" t="s">
        <v>16727</v>
      </c>
      <c r="H123" s="80" t="s">
        <v>16728</v>
      </c>
      <c r="I123" s="80" t="s">
        <v>16729</v>
      </c>
      <c r="J123" s="80" t="s">
        <v>16730</v>
      </c>
      <c r="K123" s="80" t="s">
        <v>16731</v>
      </c>
      <c r="L123" s="80" t="s">
        <v>16768</v>
      </c>
      <c r="M123" s="80" t="s">
        <v>16733</v>
      </c>
      <c r="N123" s="80" t="s">
        <v>16734</v>
      </c>
      <c r="O123" s="80" t="s">
        <v>16735</v>
      </c>
    </row>
    <row r="124" ht="27.75" customHeight="1">
      <c r="A124" s="72" t="s">
        <v>830</v>
      </c>
      <c r="B124" s="72" t="s">
        <v>997</v>
      </c>
      <c r="C124" s="73" t="s">
        <v>1011</v>
      </c>
      <c r="D124" s="74" t="s">
        <v>1012</v>
      </c>
      <c r="E124" s="75" t="s">
        <v>310</v>
      </c>
      <c r="F124" s="76" t="s">
        <v>16726</v>
      </c>
      <c r="G124" s="76" t="s">
        <v>16727</v>
      </c>
      <c r="H124" s="76" t="s">
        <v>16728</v>
      </c>
      <c r="I124" s="76" t="s">
        <v>16729</v>
      </c>
      <c r="J124" s="76" t="s">
        <v>16730</v>
      </c>
      <c r="K124" s="76" t="s">
        <v>16731</v>
      </c>
      <c r="L124" s="76" t="s">
        <v>16768</v>
      </c>
      <c r="M124" s="76" t="s">
        <v>16733</v>
      </c>
      <c r="N124" s="76" t="s">
        <v>16734</v>
      </c>
      <c r="O124" s="76" t="s">
        <v>16735</v>
      </c>
    </row>
    <row r="125" ht="27.75" customHeight="1">
      <c r="A125" s="77" t="s">
        <v>830</v>
      </c>
      <c r="B125" s="77" t="s">
        <v>1016</v>
      </c>
      <c r="C125" s="78" t="s">
        <v>1017</v>
      </c>
      <c r="D125" s="79" t="s">
        <v>1018</v>
      </c>
      <c r="E125" s="75" t="s">
        <v>310</v>
      </c>
      <c r="F125" s="80" t="s">
        <v>16726</v>
      </c>
      <c r="G125" s="80" t="s">
        <v>16727</v>
      </c>
      <c r="H125" s="80" t="s">
        <v>16728</v>
      </c>
      <c r="I125" s="80" t="s">
        <v>16729</v>
      </c>
      <c r="J125" s="80" t="s">
        <v>16730</v>
      </c>
      <c r="K125" s="80" t="s">
        <v>16731</v>
      </c>
      <c r="L125" s="80" t="s">
        <v>16732</v>
      </c>
      <c r="M125" s="80" t="s">
        <v>16733</v>
      </c>
      <c r="N125" s="80" t="s">
        <v>16734</v>
      </c>
      <c r="O125" s="80" t="s">
        <v>16735</v>
      </c>
    </row>
    <row r="126" ht="27.75" customHeight="1">
      <c r="A126" s="72" t="s">
        <v>830</v>
      </c>
      <c r="B126" s="72" t="s">
        <v>1016</v>
      </c>
      <c r="C126" s="73" t="s">
        <v>1025</v>
      </c>
      <c r="D126" s="74" t="s">
        <v>1026</v>
      </c>
      <c r="E126" s="75" t="s">
        <v>310</v>
      </c>
      <c r="F126" s="76" t="s">
        <v>16726</v>
      </c>
      <c r="G126" s="76" t="s">
        <v>16727</v>
      </c>
      <c r="H126" s="76" t="s">
        <v>16728</v>
      </c>
      <c r="I126" s="76" t="s">
        <v>16729</v>
      </c>
      <c r="J126" s="76" t="s">
        <v>16730</v>
      </c>
      <c r="K126" s="76" t="s">
        <v>16731</v>
      </c>
      <c r="L126" s="76" t="s">
        <v>16732</v>
      </c>
      <c r="M126" s="76" t="s">
        <v>16733</v>
      </c>
      <c r="N126" s="76" t="s">
        <v>16734</v>
      </c>
      <c r="O126" s="76" t="s">
        <v>16735</v>
      </c>
    </row>
    <row r="127" ht="27.75" customHeight="1">
      <c r="A127" s="77" t="s">
        <v>830</v>
      </c>
      <c r="B127" s="77" t="s">
        <v>1016</v>
      </c>
      <c r="C127" s="78" t="s">
        <v>1030</v>
      </c>
      <c r="D127" s="79" t="s">
        <v>1031</v>
      </c>
      <c r="E127" s="75" t="s">
        <v>310</v>
      </c>
      <c r="F127" s="80" t="s">
        <v>16726</v>
      </c>
      <c r="G127" s="80" t="s">
        <v>16727</v>
      </c>
      <c r="H127" s="80" t="s">
        <v>16728</v>
      </c>
      <c r="I127" s="80" t="s">
        <v>16729</v>
      </c>
      <c r="J127" s="80" t="s">
        <v>16730</v>
      </c>
      <c r="K127" s="80" t="s">
        <v>16731</v>
      </c>
      <c r="L127" s="80" t="s">
        <v>16768</v>
      </c>
      <c r="M127" s="80" t="s">
        <v>16733</v>
      </c>
      <c r="N127" s="80" t="s">
        <v>16734</v>
      </c>
      <c r="O127" s="80" t="s">
        <v>16735</v>
      </c>
    </row>
    <row r="128" ht="27.75" customHeight="1">
      <c r="A128" s="72" t="s">
        <v>830</v>
      </c>
      <c r="B128" s="72" t="s">
        <v>1016</v>
      </c>
      <c r="C128" s="73" t="s">
        <v>1035</v>
      </c>
      <c r="D128" s="74" t="s">
        <v>1036</v>
      </c>
      <c r="E128" s="75" t="s">
        <v>310</v>
      </c>
      <c r="F128" s="76" t="s">
        <v>16726</v>
      </c>
      <c r="G128" s="76" t="s">
        <v>16727</v>
      </c>
      <c r="H128" s="76" t="s">
        <v>16728</v>
      </c>
      <c r="I128" s="76" t="s">
        <v>16729</v>
      </c>
      <c r="J128" s="76" t="s">
        <v>16730</v>
      </c>
      <c r="K128" s="76" t="s">
        <v>16731</v>
      </c>
      <c r="L128" s="76" t="s">
        <v>16732</v>
      </c>
      <c r="M128" s="76" t="s">
        <v>16733</v>
      </c>
      <c r="N128" s="76" t="s">
        <v>16734</v>
      </c>
      <c r="O128" s="76" t="s">
        <v>16735</v>
      </c>
    </row>
    <row r="129" ht="27.75" customHeight="1">
      <c r="A129" s="77" t="s">
        <v>830</v>
      </c>
      <c r="B129" s="77" t="s">
        <v>1040</v>
      </c>
      <c r="C129" s="78" t="s">
        <v>1041</v>
      </c>
      <c r="D129" s="79" t="s">
        <v>1042</v>
      </c>
      <c r="E129" s="75" t="s">
        <v>310</v>
      </c>
      <c r="F129" s="80" t="s">
        <v>16726</v>
      </c>
      <c r="G129" s="80" t="s">
        <v>16727</v>
      </c>
      <c r="H129" s="80" t="s">
        <v>16728</v>
      </c>
      <c r="I129" s="80" t="s">
        <v>16729</v>
      </c>
      <c r="J129" s="80" t="s">
        <v>16730</v>
      </c>
      <c r="K129" s="80" t="s">
        <v>16731</v>
      </c>
      <c r="L129" s="80" t="s">
        <v>16732</v>
      </c>
      <c r="M129" s="80" t="s">
        <v>16733</v>
      </c>
      <c r="N129" s="80" t="s">
        <v>16734</v>
      </c>
      <c r="O129" s="80" t="s">
        <v>16735</v>
      </c>
    </row>
    <row r="130" ht="27.75" customHeight="1">
      <c r="A130" s="72" t="s">
        <v>830</v>
      </c>
      <c r="B130" s="72" t="s">
        <v>1040</v>
      </c>
      <c r="C130" s="73" t="s">
        <v>1049</v>
      </c>
      <c r="D130" s="74" t="s">
        <v>1050</v>
      </c>
      <c r="E130" s="75" t="s">
        <v>310</v>
      </c>
      <c r="F130" s="76" t="s">
        <v>16726</v>
      </c>
      <c r="G130" s="76" t="s">
        <v>16727</v>
      </c>
      <c r="H130" s="76" t="s">
        <v>16728</v>
      </c>
      <c r="I130" s="76" t="s">
        <v>16729</v>
      </c>
      <c r="J130" s="76" t="s">
        <v>16730</v>
      </c>
      <c r="K130" s="76" t="s">
        <v>16731</v>
      </c>
      <c r="L130" s="76" t="s">
        <v>16732</v>
      </c>
      <c r="M130" s="76" t="s">
        <v>16733</v>
      </c>
      <c r="N130" s="76" t="s">
        <v>16734</v>
      </c>
      <c r="O130" s="76" t="s">
        <v>16735</v>
      </c>
    </row>
    <row r="131" ht="27.75" customHeight="1">
      <c r="A131" s="77" t="s">
        <v>830</v>
      </c>
      <c r="B131" s="77" t="s">
        <v>1040</v>
      </c>
      <c r="C131" s="78" t="s">
        <v>1054</v>
      </c>
      <c r="D131" s="79" t="s">
        <v>1055</v>
      </c>
      <c r="E131" s="75" t="s">
        <v>310</v>
      </c>
      <c r="F131" s="80" t="s">
        <v>16726</v>
      </c>
      <c r="G131" s="80" t="s">
        <v>16727</v>
      </c>
      <c r="H131" s="80" t="s">
        <v>16728</v>
      </c>
      <c r="I131" s="80" t="s">
        <v>16729</v>
      </c>
      <c r="J131" s="80" t="s">
        <v>16730</v>
      </c>
      <c r="K131" s="80" t="s">
        <v>16731</v>
      </c>
      <c r="L131" s="80" t="s">
        <v>16732</v>
      </c>
      <c r="M131" s="80" t="s">
        <v>16733</v>
      </c>
      <c r="N131" s="80" t="s">
        <v>16734</v>
      </c>
      <c r="O131" s="80" t="s">
        <v>16735</v>
      </c>
    </row>
    <row r="132" ht="27.75" customHeight="1">
      <c r="A132" s="72" t="s">
        <v>830</v>
      </c>
      <c r="B132" s="72" t="s">
        <v>1040</v>
      </c>
      <c r="C132" s="73" t="s">
        <v>1059</v>
      </c>
      <c r="D132" s="74" t="s">
        <v>1060</v>
      </c>
      <c r="E132" s="75" t="s">
        <v>310</v>
      </c>
      <c r="F132" s="76" t="s">
        <v>16726</v>
      </c>
      <c r="G132" s="76" t="s">
        <v>16727</v>
      </c>
      <c r="H132" s="76" t="s">
        <v>16728</v>
      </c>
      <c r="I132" s="76" t="s">
        <v>16729</v>
      </c>
      <c r="J132" s="76" t="s">
        <v>16730</v>
      </c>
      <c r="K132" s="76" t="s">
        <v>16731</v>
      </c>
      <c r="L132" s="76" t="s">
        <v>16732</v>
      </c>
      <c r="M132" s="76" t="s">
        <v>16733</v>
      </c>
      <c r="N132" s="76" t="s">
        <v>16734</v>
      </c>
      <c r="O132" s="76" t="s">
        <v>16735</v>
      </c>
    </row>
    <row r="133" ht="27.75" customHeight="1">
      <c r="A133" s="77" t="s">
        <v>1064</v>
      </c>
      <c r="B133" s="77" t="s">
        <v>1065</v>
      </c>
      <c r="C133" s="78" t="s">
        <v>1066</v>
      </c>
      <c r="D133" s="79" t="s">
        <v>1067</v>
      </c>
      <c r="E133" s="75" t="s">
        <v>310</v>
      </c>
      <c r="F133" s="80" t="s">
        <v>16726</v>
      </c>
      <c r="G133" s="80" t="s">
        <v>16727</v>
      </c>
      <c r="H133" s="80" t="s">
        <v>16776</v>
      </c>
      <c r="I133" s="80" t="s">
        <v>16729</v>
      </c>
      <c r="J133" s="80" t="s">
        <v>16730</v>
      </c>
      <c r="K133" s="80" t="s">
        <v>16805</v>
      </c>
      <c r="L133" s="80" t="s">
        <v>16768</v>
      </c>
      <c r="M133" s="80" t="s">
        <v>16733</v>
      </c>
      <c r="N133" s="80" t="s">
        <v>16734</v>
      </c>
      <c r="O133" s="80" t="s">
        <v>16735</v>
      </c>
    </row>
    <row r="134" ht="27.75" customHeight="1">
      <c r="A134" s="72" t="s">
        <v>1064</v>
      </c>
      <c r="B134" s="72" t="s">
        <v>1065</v>
      </c>
      <c r="C134" s="73" t="s">
        <v>1074</v>
      </c>
      <c r="D134" s="74" t="s">
        <v>1075</v>
      </c>
      <c r="E134" s="75" t="s">
        <v>310</v>
      </c>
      <c r="F134" s="76" t="s">
        <v>16726</v>
      </c>
      <c r="G134" s="76" t="s">
        <v>16727</v>
      </c>
      <c r="H134" s="76" t="s">
        <v>16776</v>
      </c>
      <c r="I134" s="76" t="s">
        <v>16729</v>
      </c>
      <c r="J134" s="76" t="s">
        <v>16730</v>
      </c>
      <c r="K134" s="76" t="s">
        <v>16805</v>
      </c>
      <c r="L134" s="76" t="s">
        <v>16768</v>
      </c>
      <c r="M134" s="76" t="s">
        <v>16733</v>
      </c>
      <c r="N134" s="76" t="s">
        <v>16734</v>
      </c>
      <c r="O134" s="76" t="s">
        <v>16735</v>
      </c>
    </row>
    <row r="135" ht="27.75" customHeight="1">
      <c r="A135" s="77" t="s">
        <v>1064</v>
      </c>
      <c r="B135" s="77" t="s">
        <v>1065</v>
      </c>
      <c r="C135" s="78" t="s">
        <v>1079</v>
      </c>
      <c r="D135" s="79" t="s">
        <v>1080</v>
      </c>
      <c r="E135" s="75" t="s">
        <v>310</v>
      </c>
      <c r="F135" s="80" t="s">
        <v>16726</v>
      </c>
      <c r="G135" s="80" t="s">
        <v>16727</v>
      </c>
      <c r="H135" s="80" t="s">
        <v>16776</v>
      </c>
      <c r="I135" s="80" t="s">
        <v>16729</v>
      </c>
      <c r="J135" s="80" t="s">
        <v>16730</v>
      </c>
      <c r="K135" s="80" t="s">
        <v>16805</v>
      </c>
      <c r="L135" s="80" t="s">
        <v>16768</v>
      </c>
      <c r="M135" s="80" t="s">
        <v>16733</v>
      </c>
      <c r="N135" s="80" t="s">
        <v>16734</v>
      </c>
      <c r="O135" s="80" t="s">
        <v>16735</v>
      </c>
    </row>
    <row r="136" ht="27.75" customHeight="1">
      <c r="A136" s="72" t="s">
        <v>1064</v>
      </c>
      <c r="B136" s="72" t="s">
        <v>1065</v>
      </c>
      <c r="C136" s="73" t="s">
        <v>1084</v>
      </c>
      <c r="D136" s="74" t="s">
        <v>1085</v>
      </c>
      <c r="E136" s="75" t="s">
        <v>310</v>
      </c>
      <c r="F136" s="76" t="s">
        <v>16726</v>
      </c>
      <c r="G136" s="76" t="s">
        <v>16727</v>
      </c>
      <c r="H136" s="76" t="s">
        <v>16776</v>
      </c>
      <c r="I136" s="76" t="s">
        <v>16729</v>
      </c>
      <c r="J136" s="76" t="s">
        <v>16730</v>
      </c>
      <c r="K136" s="76" t="s">
        <v>16805</v>
      </c>
      <c r="L136" s="76" t="s">
        <v>16768</v>
      </c>
      <c r="M136" s="76" t="s">
        <v>16733</v>
      </c>
      <c r="N136" s="76" t="s">
        <v>16734</v>
      </c>
      <c r="O136" s="76" t="s">
        <v>16735</v>
      </c>
    </row>
    <row r="137" ht="27.75" customHeight="1">
      <c r="A137" s="77" t="s">
        <v>1064</v>
      </c>
      <c r="B137" s="77" t="s">
        <v>1065</v>
      </c>
      <c r="C137" s="78" t="s">
        <v>1089</v>
      </c>
      <c r="D137" s="79" t="s">
        <v>1090</v>
      </c>
      <c r="E137" s="75" t="s">
        <v>310</v>
      </c>
      <c r="F137" s="80" t="s">
        <v>16726</v>
      </c>
      <c r="G137" s="80" t="s">
        <v>16727</v>
      </c>
      <c r="H137" s="80" t="s">
        <v>16776</v>
      </c>
      <c r="I137" s="80" t="s">
        <v>16729</v>
      </c>
      <c r="J137" s="80" t="s">
        <v>16730</v>
      </c>
      <c r="K137" s="80" t="s">
        <v>16805</v>
      </c>
      <c r="L137" s="80" t="s">
        <v>16768</v>
      </c>
      <c r="M137" s="80" t="s">
        <v>16733</v>
      </c>
      <c r="N137" s="80" t="s">
        <v>16734</v>
      </c>
      <c r="O137" s="80" t="s">
        <v>16735</v>
      </c>
    </row>
    <row r="138" ht="27.75" customHeight="1">
      <c r="A138" s="72" t="s">
        <v>1064</v>
      </c>
      <c r="B138" s="72" t="s">
        <v>1065</v>
      </c>
      <c r="C138" s="73" t="s">
        <v>1094</v>
      </c>
      <c r="D138" s="74" t="s">
        <v>1095</v>
      </c>
      <c r="E138" s="75" t="s">
        <v>310</v>
      </c>
      <c r="F138" s="76" t="s">
        <v>16726</v>
      </c>
      <c r="G138" s="76" t="s">
        <v>16727</v>
      </c>
      <c r="H138" s="76" t="s">
        <v>16728</v>
      </c>
      <c r="I138" s="76" t="s">
        <v>16729</v>
      </c>
      <c r="J138" s="76" t="s">
        <v>16730</v>
      </c>
      <c r="K138" s="76" t="s">
        <v>16731</v>
      </c>
      <c r="L138" s="76" t="s">
        <v>16732</v>
      </c>
      <c r="M138" s="76" t="s">
        <v>16733</v>
      </c>
      <c r="N138" s="76" t="s">
        <v>16734</v>
      </c>
      <c r="O138" s="76" t="s">
        <v>16735</v>
      </c>
    </row>
    <row r="139" ht="27.75" customHeight="1">
      <c r="A139" s="77" t="s">
        <v>1064</v>
      </c>
      <c r="B139" s="77" t="s">
        <v>1099</v>
      </c>
      <c r="C139" s="78" t="s">
        <v>1100</v>
      </c>
      <c r="D139" s="79" t="s">
        <v>1101</v>
      </c>
      <c r="E139" s="75" t="s">
        <v>310</v>
      </c>
      <c r="F139" s="80" t="s">
        <v>16757</v>
      </c>
      <c r="G139" s="80" t="s">
        <v>16758</v>
      </c>
      <c r="H139" s="80" t="s">
        <v>16759</v>
      </c>
      <c r="I139" s="80" t="s">
        <v>16760</v>
      </c>
      <c r="J139" s="80" t="s">
        <v>16761</v>
      </c>
      <c r="K139" s="80" t="s">
        <v>16762</v>
      </c>
      <c r="L139" s="80" t="s">
        <v>16763</v>
      </c>
      <c r="M139" s="80" t="s">
        <v>16764</v>
      </c>
      <c r="N139" s="80" t="s">
        <v>16765</v>
      </c>
      <c r="O139" s="80" t="s">
        <v>16766</v>
      </c>
    </row>
    <row r="140" ht="43.5" customHeight="1">
      <c r="A140" s="72" t="s">
        <v>1064</v>
      </c>
      <c r="B140" s="72" t="s">
        <v>1099</v>
      </c>
      <c r="C140" s="73" t="s">
        <v>1108</v>
      </c>
      <c r="D140" s="74" t="s">
        <v>1109</v>
      </c>
      <c r="E140" s="75" t="s">
        <v>310</v>
      </c>
      <c r="F140" s="76" t="s">
        <v>16807</v>
      </c>
      <c r="G140" s="76" t="s">
        <v>16808</v>
      </c>
      <c r="H140" s="76" t="s">
        <v>16809</v>
      </c>
      <c r="I140" s="76" t="s">
        <v>16810</v>
      </c>
      <c r="J140" s="76" t="s">
        <v>16811</v>
      </c>
      <c r="K140" s="76" t="s">
        <v>16812</v>
      </c>
      <c r="L140" s="76" t="s">
        <v>16813</v>
      </c>
      <c r="M140" s="76" t="s">
        <v>16814</v>
      </c>
      <c r="N140" s="76" t="s">
        <v>16815</v>
      </c>
      <c r="O140" s="76" t="s">
        <v>16816</v>
      </c>
    </row>
    <row r="141" ht="43.5" customHeight="1">
      <c r="A141" s="77" t="s">
        <v>1064</v>
      </c>
      <c r="B141" s="77" t="s">
        <v>1099</v>
      </c>
      <c r="C141" s="78" t="s">
        <v>1113</v>
      </c>
      <c r="D141" s="79" t="s">
        <v>1114</v>
      </c>
      <c r="E141" s="75" t="s">
        <v>310</v>
      </c>
      <c r="F141" s="80" t="s">
        <v>16807</v>
      </c>
      <c r="G141" s="80" t="s">
        <v>16808</v>
      </c>
      <c r="H141" s="80" t="s">
        <v>16817</v>
      </c>
      <c r="I141" s="80" t="s">
        <v>16810</v>
      </c>
      <c r="J141" s="80" t="s">
        <v>16811</v>
      </c>
      <c r="K141" s="80" t="s">
        <v>16818</v>
      </c>
      <c r="L141" s="80" t="s">
        <v>16813</v>
      </c>
      <c r="M141" s="80" t="s">
        <v>16814</v>
      </c>
      <c r="N141" s="80" t="s">
        <v>16815</v>
      </c>
      <c r="O141" s="80" t="s">
        <v>16816</v>
      </c>
    </row>
    <row r="142" ht="27.75" customHeight="1">
      <c r="A142" s="72" t="s">
        <v>1064</v>
      </c>
      <c r="B142" s="72" t="s">
        <v>1099</v>
      </c>
      <c r="C142" s="73" t="s">
        <v>1118</v>
      </c>
      <c r="D142" s="74" t="s">
        <v>1119</v>
      </c>
      <c r="E142" s="75" t="s">
        <v>310</v>
      </c>
      <c r="F142" s="76" t="s">
        <v>16757</v>
      </c>
      <c r="G142" s="76" t="s">
        <v>16758</v>
      </c>
      <c r="H142" s="76" t="s">
        <v>16759</v>
      </c>
      <c r="I142" s="76" t="s">
        <v>16760</v>
      </c>
      <c r="J142" s="76" t="s">
        <v>16761</v>
      </c>
      <c r="K142" s="76" t="s">
        <v>16762</v>
      </c>
      <c r="L142" s="76" t="s">
        <v>16763</v>
      </c>
      <c r="M142" s="76" t="s">
        <v>16764</v>
      </c>
      <c r="N142" s="76" t="s">
        <v>16765</v>
      </c>
      <c r="O142" s="76" t="s">
        <v>16766</v>
      </c>
    </row>
    <row r="143" ht="27.75" customHeight="1">
      <c r="A143" s="77" t="s">
        <v>1064</v>
      </c>
      <c r="B143" s="77" t="s">
        <v>1123</v>
      </c>
      <c r="C143" s="78" t="s">
        <v>1124</v>
      </c>
      <c r="D143" s="79" t="s">
        <v>1125</v>
      </c>
      <c r="E143" s="75" t="s">
        <v>310</v>
      </c>
      <c r="F143" s="80" t="s">
        <v>16726</v>
      </c>
      <c r="G143" s="80" t="s">
        <v>16727</v>
      </c>
      <c r="H143" s="80" t="s">
        <v>16728</v>
      </c>
      <c r="I143" s="80" t="s">
        <v>16729</v>
      </c>
      <c r="J143" s="80" t="s">
        <v>16730</v>
      </c>
      <c r="K143" s="80" t="s">
        <v>16731</v>
      </c>
      <c r="L143" s="80" t="s">
        <v>16768</v>
      </c>
      <c r="M143" s="80" t="s">
        <v>16733</v>
      </c>
      <c r="N143" s="80" t="s">
        <v>16734</v>
      </c>
      <c r="O143" s="80" t="s">
        <v>16735</v>
      </c>
    </row>
    <row r="144" ht="27.75" customHeight="1">
      <c r="A144" s="72" t="s">
        <v>1064</v>
      </c>
      <c r="B144" s="72" t="s">
        <v>1123</v>
      </c>
      <c r="C144" s="73" t="s">
        <v>1132</v>
      </c>
      <c r="D144" s="74" t="s">
        <v>1133</v>
      </c>
      <c r="E144" s="75" t="s">
        <v>310</v>
      </c>
      <c r="F144" s="76" t="s">
        <v>16726</v>
      </c>
      <c r="G144" s="76" t="s">
        <v>16727</v>
      </c>
      <c r="H144" s="76" t="s">
        <v>16776</v>
      </c>
      <c r="I144" s="76" t="s">
        <v>16729</v>
      </c>
      <c r="J144" s="76" t="s">
        <v>16730</v>
      </c>
      <c r="K144" s="76" t="s">
        <v>16805</v>
      </c>
      <c r="L144" s="76" t="s">
        <v>16768</v>
      </c>
      <c r="M144" s="76" t="s">
        <v>16733</v>
      </c>
      <c r="N144" s="76" t="s">
        <v>16734</v>
      </c>
      <c r="O144" s="76" t="s">
        <v>16735</v>
      </c>
    </row>
    <row r="145" ht="27.75" customHeight="1">
      <c r="A145" s="77" t="s">
        <v>1064</v>
      </c>
      <c r="B145" s="77" t="s">
        <v>1123</v>
      </c>
      <c r="C145" s="78" t="s">
        <v>1137</v>
      </c>
      <c r="D145" s="79" t="s">
        <v>1138</v>
      </c>
      <c r="E145" s="75" t="s">
        <v>310</v>
      </c>
      <c r="F145" s="80" t="s">
        <v>16726</v>
      </c>
      <c r="G145" s="80" t="s">
        <v>16727</v>
      </c>
      <c r="H145" s="80" t="s">
        <v>16728</v>
      </c>
      <c r="I145" s="80" t="s">
        <v>16729</v>
      </c>
      <c r="J145" s="80" t="s">
        <v>16730</v>
      </c>
      <c r="K145" s="80" t="s">
        <v>16731</v>
      </c>
      <c r="L145" s="80" t="s">
        <v>16768</v>
      </c>
      <c r="M145" s="80" t="s">
        <v>16733</v>
      </c>
      <c r="N145" s="80" t="s">
        <v>16734</v>
      </c>
      <c r="O145" s="80" t="s">
        <v>16735</v>
      </c>
    </row>
    <row r="146" ht="27.75" customHeight="1">
      <c r="A146" s="72" t="s">
        <v>1064</v>
      </c>
      <c r="B146" s="72" t="s">
        <v>1123</v>
      </c>
      <c r="C146" s="73" t="s">
        <v>1142</v>
      </c>
      <c r="D146" s="74" t="s">
        <v>1143</v>
      </c>
      <c r="E146" s="75" t="s">
        <v>310</v>
      </c>
      <c r="F146" s="76" t="s">
        <v>16726</v>
      </c>
      <c r="G146" s="76" t="s">
        <v>16727</v>
      </c>
      <c r="H146" s="76" t="s">
        <v>16728</v>
      </c>
      <c r="I146" s="76" t="s">
        <v>16729</v>
      </c>
      <c r="J146" s="76" t="s">
        <v>16730</v>
      </c>
      <c r="K146" s="76" t="s">
        <v>16731</v>
      </c>
      <c r="L146" s="76" t="s">
        <v>16768</v>
      </c>
      <c r="M146" s="76" t="s">
        <v>16733</v>
      </c>
      <c r="N146" s="76" t="s">
        <v>16734</v>
      </c>
      <c r="O146" s="76" t="s">
        <v>16735</v>
      </c>
    </row>
    <row r="147" ht="27.75" customHeight="1">
      <c r="A147" s="77" t="s">
        <v>1064</v>
      </c>
      <c r="B147" s="77" t="s">
        <v>1147</v>
      </c>
      <c r="C147" s="78" t="s">
        <v>1148</v>
      </c>
      <c r="D147" s="79" t="s">
        <v>1149</v>
      </c>
      <c r="E147" s="75" t="s">
        <v>310</v>
      </c>
      <c r="F147" s="80" t="s">
        <v>16726</v>
      </c>
      <c r="G147" s="80" t="s">
        <v>16727</v>
      </c>
      <c r="H147" s="80" t="s">
        <v>16728</v>
      </c>
      <c r="I147" s="80" t="s">
        <v>16729</v>
      </c>
      <c r="J147" s="80" t="s">
        <v>16730</v>
      </c>
      <c r="K147" s="80" t="s">
        <v>16731</v>
      </c>
      <c r="L147" s="80" t="s">
        <v>16732</v>
      </c>
      <c r="M147" s="80" t="s">
        <v>16733</v>
      </c>
      <c r="N147" s="80" t="s">
        <v>16734</v>
      </c>
      <c r="O147" s="80" t="s">
        <v>16735</v>
      </c>
    </row>
    <row r="148" ht="27.75" customHeight="1">
      <c r="A148" s="72" t="s">
        <v>1064</v>
      </c>
      <c r="B148" s="72" t="s">
        <v>1147</v>
      </c>
      <c r="C148" s="73" t="s">
        <v>1156</v>
      </c>
      <c r="D148" s="74" t="s">
        <v>1157</v>
      </c>
      <c r="E148" s="75" t="s">
        <v>310</v>
      </c>
      <c r="F148" s="76" t="s">
        <v>16726</v>
      </c>
      <c r="G148" s="76" t="s">
        <v>16727</v>
      </c>
      <c r="H148" s="76" t="s">
        <v>16776</v>
      </c>
      <c r="I148" s="76" t="s">
        <v>16729</v>
      </c>
      <c r="J148" s="76" t="s">
        <v>16730</v>
      </c>
      <c r="K148" s="76" t="s">
        <v>16805</v>
      </c>
      <c r="L148" s="76" t="s">
        <v>16768</v>
      </c>
      <c r="M148" s="76" t="s">
        <v>16733</v>
      </c>
      <c r="N148" s="76" t="s">
        <v>16734</v>
      </c>
      <c r="O148" s="76" t="s">
        <v>16735</v>
      </c>
    </row>
    <row r="149" ht="27.75" customHeight="1">
      <c r="A149" s="77" t="s">
        <v>1064</v>
      </c>
      <c r="B149" s="77" t="s">
        <v>1147</v>
      </c>
      <c r="C149" s="78" t="s">
        <v>1161</v>
      </c>
      <c r="D149" s="79" t="s">
        <v>1162</v>
      </c>
      <c r="E149" s="75" t="s">
        <v>310</v>
      </c>
      <c r="F149" s="80" t="s">
        <v>16726</v>
      </c>
      <c r="G149" s="80" t="s">
        <v>16727</v>
      </c>
      <c r="H149" s="80" t="s">
        <v>16776</v>
      </c>
      <c r="I149" s="80" t="s">
        <v>16729</v>
      </c>
      <c r="J149" s="80" t="s">
        <v>16730</v>
      </c>
      <c r="K149" s="80" t="s">
        <v>16805</v>
      </c>
      <c r="L149" s="80" t="s">
        <v>16768</v>
      </c>
      <c r="M149" s="80" t="s">
        <v>16733</v>
      </c>
      <c r="N149" s="80" t="s">
        <v>16734</v>
      </c>
      <c r="O149" s="80" t="s">
        <v>16735</v>
      </c>
    </row>
    <row r="150" ht="27.75" customHeight="1">
      <c r="A150" s="72" t="s">
        <v>1064</v>
      </c>
      <c r="B150" s="72" t="s">
        <v>1147</v>
      </c>
      <c r="C150" s="73" t="s">
        <v>1166</v>
      </c>
      <c r="D150" s="74" t="s">
        <v>1167</v>
      </c>
      <c r="E150" s="75" t="s">
        <v>310</v>
      </c>
      <c r="F150" s="76" t="s">
        <v>16726</v>
      </c>
      <c r="G150" s="76" t="s">
        <v>16727</v>
      </c>
      <c r="H150" s="76" t="s">
        <v>16776</v>
      </c>
      <c r="I150" s="76" t="s">
        <v>16729</v>
      </c>
      <c r="J150" s="76" t="s">
        <v>16730</v>
      </c>
      <c r="K150" s="76" t="s">
        <v>16805</v>
      </c>
      <c r="L150" s="76" t="s">
        <v>16768</v>
      </c>
      <c r="M150" s="76" t="s">
        <v>16733</v>
      </c>
      <c r="N150" s="76" t="s">
        <v>16734</v>
      </c>
      <c r="O150" s="76" t="s">
        <v>16735</v>
      </c>
    </row>
    <row r="151" ht="27.75" customHeight="1">
      <c r="A151" s="77" t="s">
        <v>1064</v>
      </c>
      <c r="B151" s="77" t="s">
        <v>1171</v>
      </c>
      <c r="C151" s="78" t="s">
        <v>1172</v>
      </c>
      <c r="D151" s="79" t="s">
        <v>1173</v>
      </c>
      <c r="E151" s="75" t="s">
        <v>310</v>
      </c>
      <c r="F151" s="80" t="s">
        <v>16726</v>
      </c>
      <c r="G151" s="80" t="s">
        <v>16727</v>
      </c>
      <c r="H151" s="80" t="s">
        <v>16776</v>
      </c>
      <c r="I151" s="80" t="s">
        <v>16729</v>
      </c>
      <c r="J151" s="80" t="s">
        <v>16730</v>
      </c>
      <c r="K151" s="80" t="s">
        <v>16805</v>
      </c>
      <c r="L151" s="80" t="s">
        <v>16768</v>
      </c>
      <c r="M151" s="80" t="s">
        <v>16733</v>
      </c>
      <c r="N151" s="80" t="s">
        <v>16734</v>
      </c>
      <c r="O151" s="80" t="s">
        <v>16735</v>
      </c>
    </row>
    <row r="152" ht="27.75" customHeight="1">
      <c r="A152" s="72" t="s">
        <v>1064</v>
      </c>
      <c r="B152" s="72" t="s">
        <v>1171</v>
      </c>
      <c r="C152" s="73" t="s">
        <v>1180</v>
      </c>
      <c r="D152" s="74" t="s">
        <v>1181</v>
      </c>
      <c r="E152" s="75" t="s">
        <v>310</v>
      </c>
      <c r="F152" s="76" t="s">
        <v>16726</v>
      </c>
      <c r="G152" s="76" t="s">
        <v>16727</v>
      </c>
      <c r="H152" s="76" t="s">
        <v>16728</v>
      </c>
      <c r="I152" s="76" t="s">
        <v>16729</v>
      </c>
      <c r="J152" s="76" t="s">
        <v>16730</v>
      </c>
      <c r="K152" s="76" t="s">
        <v>16731</v>
      </c>
      <c r="L152" s="76" t="s">
        <v>16732</v>
      </c>
      <c r="M152" s="76" t="s">
        <v>16733</v>
      </c>
      <c r="N152" s="76" t="s">
        <v>16734</v>
      </c>
      <c r="O152" s="76" t="s">
        <v>16735</v>
      </c>
    </row>
    <row r="153" ht="27.75" customHeight="1">
      <c r="A153" s="77" t="s">
        <v>1064</v>
      </c>
      <c r="B153" s="77" t="s">
        <v>1171</v>
      </c>
      <c r="C153" s="78" t="s">
        <v>1185</v>
      </c>
      <c r="D153" s="79" t="s">
        <v>1186</v>
      </c>
      <c r="E153" s="75" t="s">
        <v>310</v>
      </c>
      <c r="F153" s="80" t="s">
        <v>16726</v>
      </c>
      <c r="G153" s="80" t="s">
        <v>16727</v>
      </c>
      <c r="H153" s="80" t="s">
        <v>16776</v>
      </c>
      <c r="I153" s="80" t="s">
        <v>16729</v>
      </c>
      <c r="J153" s="80" t="s">
        <v>16730</v>
      </c>
      <c r="K153" s="80" t="s">
        <v>16805</v>
      </c>
      <c r="L153" s="80" t="s">
        <v>16768</v>
      </c>
      <c r="M153" s="80" t="s">
        <v>16733</v>
      </c>
      <c r="N153" s="80" t="s">
        <v>16734</v>
      </c>
      <c r="O153" s="80" t="s">
        <v>16735</v>
      </c>
    </row>
    <row r="154" ht="27.75" customHeight="1">
      <c r="A154" s="72" t="s">
        <v>1064</v>
      </c>
      <c r="B154" s="72" t="s">
        <v>1171</v>
      </c>
      <c r="C154" s="73" t="s">
        <v>1190</v>
      </c>
      <c r="D154" s="74" t="s">
        <v>1191</v>
      </c>
      <c r="E154" s="75" t="s">
        <v>310</v>
      </c>
      <c r="F154" s="76" t="s">
        <v>16726</v>
      </c>
      <c r="G154" s="76" t="s">
        <v>16727</v>
      </c>
      <c r="H154" s="76" t="s">
        <v>16776</v>
      </c>
      <c r="I154" s="76" t="s">
        <v>16729</v>
      </c>
      <c r="J154" s="76" t="s">
        <v>16730</v>
      </c>
      <c r="K154" s="76" t="s">
        <v>16805</v>
      </c>
      <c r="L154" s="76" t="s">
        <v>16768</v>
      </c>
      <c r="M154" s="76" t="s">
        <v>16733</v>
      </c>
      <c r="N154" s="76" t="s">
        <v>16734</v>
      </c>
      <c r="O154" s="76" t="s">
        <v>16735</v>
      </c>
    </row>
    <row r="155" ht="27.75" customHeight="1">
      <c r="A155" s="77" t="s">
        <v>1064</v>
      </c>
      <c r="B155" s="77" t="s">
        <v>1171</v>
      </c>
      <c r="C155" s="78" t="s">
        <v>1195</v>
      </c>
      <c r="D155" s="79" t="s">
        <v>1196</v>
      </c>
      <c r="E155" s="75" t="s">
        <v>310</v>
      </c>
      <c r="F155" s="80" t="s">
        <v>16726</v>
      </c>
      <c r="G155" s="80" t="s">
        <v>16727</v>
      </c>
      <c r="H155" s="80" t="s">
        <v>16776</v>
      </c>
      <c r="I155" s="80" t="s">
        <v>16729</v>
      </c>
      <c r="J155" s="80" t="s">
        <v>16730</v>
      </c>
      <c r="K155" s="80" t="s">
        <v>16805</v>
      </c>
      <c r="L155" s="80" t="s">
        <v>16768</v>
      </c>
      <c r="M155" s="80" t="s">
        <v>16733</v>
      </c>
      <c r="N155" s="80" t="s">
        <v>16734</v>
      </c>
      <c r="O155" s="80" t="s">
        <v>16735</v>
      </c>
    </row>
    <row r="156" ht="27.75" customHeight="1">
      <c r="A156" s="72" t="s">
        <v>1064</v>
      </c>
      <c r="B156" s="72" t="s">
        <v>1171</v>
      </c>
      <c r="C156" s="73" t="s">
        <v>1200</v>
      </c>
      <c r="D156" s="74" t="s">
        <v>1201</v>
      </c>
      <c r="E156" s="75" t="s">
        <v>310</v>
      </c>
      <c r="F156" s="76" t="s">
        <v>16726</v>
      </c>
      <c r="G156" s="76" t="s">
        <v>16727</v>
      </c>
      <c r="H156" s="76" t="s">
        <v>16776</v>
      </c>
      <c r="I156" s="76" t="s">
        <v>16729</v>
      </c>
      <c r="J156" s="76" t="s">
        <v>16730</v>
      </c>
      <c r="K156" s="76" t="s">
        <v>16805</v>
      </c>
      <c r="L156" s="76" t="s">
        <v>16768</v>
      </c>
      <c r="M156" s="76" t="s">
        <v>16733</v>
      </c>
      <c r="N156" s="76" t="s">
        <v>16734</v>
      </c>
      <c r="O156" s="76" t="s">
        <v>16735</v>
      </c>
    </row>
    <row r="157" ht="27.75" customHeight="1">
      <c r="A157" s="77" t="s">
        <v>1064</v>
      </c>
      <c r="B157" s="77" t="s">
        <v>1205</v>
      </c>
      <c r="C157" s="78" t="s">
        <v>1206</v>
      </c>
      <c r="D157" s="79" t="s">
        <v>1207</v>
      </c>
      <c r="E157" s="75" t="s">
        <v>310</v>
      </c>
      <c r="F157" s="80" t="s">
        <v>16726</v>
      </c>
      <c r="G157" s="80" t="s">
        <v>16727</v>
      </c>
      <c r="H157" s="80" t="s">
        <v>16728</v>
      </c>
      <c r="I157" s="80" t="s">
        <v>16729</v>
      </c>
      <c r="J157" s="80" t="s">
        <v>16730</v>
      </c>
      <c r="K157" s="80" t="s">
        <v>16731</v>
      </c>
      <c r="L157" s="80" t="s">
        <v>16768</v>
      </c>
      <c r="M157" s="80" t="s">
        <v>16733</v>
      </c>
      <c r="N157" s="80" t="s">
        <v>16734</v>
      </c>
      <c r="O157" s="80" t="s">
        <v>16735</v>
      </c>
    </row>
    <row r="158" ht="27.75" customHeight="1">
      <c r="A158" s="72" t="s">
        <v>1064</v>
      </c>
      <c r="B158" s="72" t="s">
        <v>1205</v>
      </c>
      <c r="C158" s="73" t="s">
        <v>1214</v>
      </c>
      <c r="D158" s="74" t="s">
        <v>1215</v>
      </c>
      <c r="E158" s="75" t="s">
        <v>310</v>
      </c>
      <c r="F158" s="76" t="s">
        <v>16726</v>
      </c>
      <c r="G158" s="76" t="s">
        <v>16727</v>
      </c>
      <c r="H158" s="76" t="s">
        <v>16728</v>
      </c>
      <c r="I158" s="76" t="s">
        <v>16729</v>
      </c>
      <c r="J158" s="76" t="s">
        <v>16730</v>
      </c>
      <c r="K158" s="76" t="s">
        <v>16731</v>
      </c>
      <c r="L158" s="76" t="s">
        <v>16768</v>
      </c>
      <c r="M158" s="76" t="s">
        <v>16733</v>
      </c>
      <c r="N158" s="76" t="s">
        <v>16734</v>
      </c>
      <c r="O158" s="76" t="s">
        <v>16735</v>
      </c>
    </row>
    <row r="159" ht="27.75" customHeight="1">
      <c r="A159" s="77" t="s">
        <v>1064</v>
      </c>
      <c r="B159" s="77" t="s">
        <v>1205</v>
      </c>
      <c r="C159" s="78" t="s">
        <v>1219</v>
      </c>
      <c r="D159" s="79" t="s">
        <v>1220</v>
      </c>
      <c r="E159" s="75" t="s">
        <v>310</v>
      </c>
      <c r="F159" s="80" t="s">
        <v>16726</v>
      </c>
      <c r="G159" s="80" t="s">
        <v>16727</v>
      </c>
      <c r="H159" s="80" t="s">
        <v>16728</v>
      </c>
      <c r="I159" s="80" t="s">
        <v>16729</v>
      </c>
      <c r="J159" s="80" t="s">
        <v>16730</v>
      </c>
      <c r="K159" s="80" t="s">
        <v>16731</v>
      </c>
      <c r="L159" s="80" t="s">
        <v>16768</v>
      </c>
      <c r="M159" s="80" t="s">
        <v>16733</v>
      </c>
      <c r="N159" s="80" t="s">
        <v>16734</v>
      </c>
      <c r="O159" s="80" t="s">
        <v>16735</v>
      </c>
    </row>
    <row r="160" ht="27.75" customHeight="1">
      <c r="A160" s="72" t="s">
        <v>1064</v>
      </c>
      <c r="B160" s="72" t="s">
        <v>1205</v>
      </c>
      <c r="C160" s="73" t="s">
        <v>1224</v>
      </c>
      <c r="D160" s="74" t="s">
        <v>1225</v>
      </c>
      <c r="E160" s="75" t="s">
        <v>310</v>
      </c>
      <c r="F160" s="76" t="s">
        <v>16726</v>
      </c>
      <c r="G160" s="76" t="s">
        <v>16727</v>
      </c>
      <c r="H160" s="76" t="s">
        <v>16728</v>
      </c>
      <c r="I160" s="76" t="s">
        <v>16729</v>
      </c>
      <c r="J160" s="76" t="s">
        <v>16730</v>
      </c>
      <c r="K160" s="76" t="s">
        <v>16731</v>
      </c>
      <c r="L160" s="76" t="s">
        <v>16768</v>
      </c>
      <c r="M160" s="76" t="s">
        <v>16733</v>
      </c>
      <c r="N160" s="76" t="s">
        <v>16734</v>
      </c>
      <c r="O160" s="76" t="s">
        <v>16735</v>
      </c>
    </row>
    <row r="161" ht="27.75" customHeight="1">
      <c r="A161" s="77" t="s">
        <v>1064</v>
      </c>
      <c r="B161" s="77" t="s">
        <v>1229</v>
      </c>
      <c r="C161" s="78" t="s">
        <v>1230</v>
      </c>
      <c r="D161" s="79" t="s">
        <v>1231</v>
      </c>
      <c r="E161" s="75" t="s">
        <v>310</v>
      </c>
      <c r="F161" s="80" t="s">
        <v>16726</v>
      </c>
      <c r="G161" s="80" t="s">
        <v>16727</v>
      </c>
      <c r="H161" s="80" t="s">
        <v>16728</v>
      </c>
      <c r="I161" s="80" t="s">
        <v>16729</v>
      </c>
      <c r="J161" s="80" t="s">
        <v>16730</v>
      </c>
      <c r="K161" s="80" t="s">
        <v>16731</v>
      </c>
      <c r="L161" s="80" t="s">
        <v>16732</v>
      </c>
      <c r="M161" s="80" t="s">
        <v>16733</v>
      </c>
      <c r="N161" s="80" t="s">
        <v>16734</v>
      </c>
      <c r="O161" s="80" t="s">
        <v>16735</v>
      </c>
    </row>
    <row r="162" ht="27.75" customHeight="1">
      <c r="A162" s="72" t="s">
        <v>1064</v>
      </c>
      <c r="B162" s="72" t="s">
        <v>1229</v>
      </c>
      <c r="C162" s="73" t="s">
        <v>1236</v>
      </c>
      <c r="D162" s="74" t="s">
        <v>1237</v>
      </c>
      <c r="E162" s="75" t="s">
        <v>310</v>
      </c>
      <c r="F162" s="76" t="s">
        <v>16726</v>
      </c>
      <c r="G162" s="76" t="s">
        <v>16727</v>
      </c>
      <c r="H162" s="76" t="s">
        <v>16728</v>
      </c>
      <c r="I162" s="76" t="s">
        <v>16729</v>
      </c>
      <c r="J162" s="76" t="s">
        <v>16730</v>
      </c>
      <c r="K162" s="76" t="s">
        <v>16731</v>
      </c>
      <c r="L162" s="76" t="s">
        <v>16768</v>
      </c>
      <c r="M162" s="76" t="s">
        <v>16733</v>
      </c>
      <c r="N162" s="76" t="s">
        <v>16734</v>
      </c>
      <c r="O162" s="76" t="s">
        <v>16735</v>
      </c>
    </row>
    <row r="163" ht="27.75" customHeight="1">
      <c r="A163" s="77" t="s">
        <v>1064</v>
      </c>
      <c r="B163" s="77" t="s">
        <v>1229</v>
      </c>
      <c r="C163" s="78" t="s">
        <v>1241</v>
      </c>
      <c r="D163" s="79" t="s">
        <v>1242</v>
      </c>
      <c r="E163" s="75" t="s">
        <v>310</v>
      </c>
      <c r="F163" s="80" t="s">
        <v>16726</v>
      </c>
      <c r="G163" s="80" t="s">
        <v>16727</v>
      </c>
      <c r="H163" s="80" t="s">
        <v>16728</v>
      </c>
      <c r="I163" s="80" t="s">
        <v>16729</v>
      </c>
      <c r="J163" s="80" t="s">
        <v>16730</v>
      </c>
      <c r="K163" s="80" t="s">
        <v>16731</v>
      </c>
      <c r="L163" s="80" t="s">
        <v>16768</v>
      </c>
      <c r="M163" s="80" t="s">
        <v>16733</v>
      </c>
      <c r="N163" s="80" t="s">
        <v>16734</v>
      </c>
      <c r="O163" s="80" t="s">
        <v>16819</v>
      </c>
    </row>
    <row r="164" ht="27.75" customHeight="1">
      <c r="A164" s="72" t="s">
        <v>1064</v>
      </c>
      <c r="B164" s="72" t="s">
        <v>1246</v>
      </c>
      <c r="C164" s="73" t="s">
        <v>1247</v>
      </c>
      <c r="D164" s="74" t="s">
        <v>1248</v>
      </c>
      <c r="E164" s="75" t="s">
        <v>310</v>
      </c>
      <c r="F164" s="76" t="s">
        <v>16726</v>
      </c>
      <c r="G164" s="76" t="s">
        <v>16727</v>
      </c>
      <c r="H164" s="76" t="s">
        <v>16728</v>
      </c>
      <c r="I164" s="76" t="s">
        <v>16729</v>
      </c>
      <c r="J164" s="76" t="s">
        <v>16730</v>
      </c>
      <c r="K164" s="76" t="s">
        <v>16731</v>
      </c>
      <c r="L164" s="76" t="s">
        <v>16732</v>
      </c>
      <c r="M164" s="76" t="s">
        <v>16733</v>
      </c>
      <c r="N164" s="76" t="s">
        <v>16734</v>
      </c>
      <c r="O164" s="76" t="s">
        <v>16735</v>
      </c>
    </row>
    <row r="165" ht="27.75" customHeight="1">
      <c r="A165" s="77" t="s">
        <v>1064</v>
      </c>
      <c r="B165" s="77" t="s">
        <v>1246</v>
      </c>
      <c r="C165" s="78" t="s">
        <v>1253</v>
      </c>
      <c r="D165" s="79" t="s">
        <v>1254</v>
      </c>
      <c r="E165" s="75" t="s">
        <v>310</v>
      </c>
      <c r="F165" s="80" t="s">
        <v>16726</v>
      </c>
      <c r="G165" s="80" t="s">
        <v>16727</v>
      </c>
      <c r="H165" s="80" t="s">
        <v>16728</v>
      </c>
      <c r="I165" s="80" t="s">
        <v>16729</v>
      </c>
      <c r="J165" s="80" t="s">
        <v>16730</v>
      </c>
      <c r="K165" s="80" t="s">
        <v>16731</v>
      </c>
      <c r="L165" s="80" t="s">
        <v>16732</v>
      </c>
      <c r="M165" s="80" t="s">
        <v>16733</v>
      </c>
      <c r="N165" s="80" t="s">
        <v>16734</v>
      </c>
      <c r="O165" s="80" t="s">
        <v>16735</v>
      </c>
    </row>
    <row r="166" ht="27.75" customHeight="1">
      <c r="A166" s="72" t="s">
        <v>1064</v>
      </c>
      <c r="B166" s="72" t="s">
        <v>1246</v>
      </c>
      <c r="C166" s="73" t="s">
        <v>1258</v>
      </c>
      <c r="D166" s="74" t="s">
        <v>1259</v>
      </c>
      <c r="E166" s="75" t="s">
        <v>310</v>
      </c>
      <c r="F166" s="76" t="s">
        <v>16726</v>
      </c>
      <c r="G166" s="76" t="s">
        <v>16727</v>
      </c>
      <c r="H166" s="76" t="s">
        <v>16728</v>
      </c>
      <c r="I166" s="76" t="s">
        <v>16729</v>
      </c>
      <c r="J166" s="76" t="s">
        <v>16730</v>
      </c>
      <c r="K166" s="76" t="s">
        <v>16731</v>
      </c>
      <c r="L166" s="76" t="s">
        <v>16732</v>
      </c>
      <c r="M166" s="76" t="s">
        <v>16733</v>
      </c>
      <c r="N166" s="76" t="s">
        <v>16734</v>
      </c>
      <c r="O166" s="76" t="s">
        <v>16735</v>
      </c>
    </row>
    <row r="167" ht="27.75" customHeight="1">
      <c r="A167" s="77" t="s">
        <v>1064</v>
      </c>
      <c r="B167" s="77" t="s">
        <v>1246</v>
      </c>
      <c r="C167" s="78" t="s">
        <v>1263</v>
      </c>
      <c r="D167" s="79" t="s">
        <v>1264</v>
      </c>
      <c r="E167" s="75" t="s">
        <v>310</v>
      </c>
      <c r="F167" s="80" t="s">
        <v>16726</v>
      </c>
      <c r="G167" s="80" t="s">
        <v>16727</v>
      </c>
      <c r="H167" s="80" t="s">
        <v>16728</v>
      </c>
      <c r="I167" s="80" t="s">
        <v>16729</v>
      </c>
      <c r="J167" s="80" t="s">
        <v>16730</v>
      </c>
      <c r="K167" s="80" t="s">
        <v>16731</v>
      </c>
      <c r="L167" s="80" t="s">
        <v>16732</v>
      </c>
      <c r="M167" s="80" t="s">
        <v>16733</v>
      </c>
      <c r="N167" s="80" t="s">
        <v>16734</v>
      </c>
      <c r="O167" s="80" t="s">
        <v>16735</v>
      </c>
    </row>
    <row r="168" ht="27.75" customHeight="1">
      <c r="A168" s="72" t="s">
        <v>1064</v>
      </c>
      <c r="B168" s="72" t="s">
        <v>1246</v>
      </c>
      <c r="C168" s="73" t="s">
        <v>1268</v>
      </c>
      <c r="D168" s="74" t="s">
        <v>1269</v>
      </c>
      <c r="E168" s="75" t="s">
        <v>310</v>
      </c>
      <c r="F168" s="76" t="s">
        <v>16726</v>
      </c>
      <c r="G168" s="76" t="s">
        <v>16727</v>
      </c>
      <c r="H168" s="76" t="s">
        <v>16728</v>
      </c>
      <c r="I168" s="76" t="s">
        <v>16729</v>
      </c>
      <c r="J168" s="76" t="s">
        <v>16730</v>
      </c>
      <c r="K168" s="76" t="s">
        <v>16731</v>
      </c>
      <c r="L168" s="76" t="s">
        <v>16732</v>
      </c>
      <c r="M168" s="76" t="s">
        <v>16733</v>
      </c>
      <c r="N168" s="76" t="s">
        <v>16734</v>
      </c>
      <c r="O168" s="76" t="s">
        <v>16735</v>
      </c>
    </row>
    <row r="169" ht="27.75" customHeight="1">
      <c r="A169" s="77" t="s">
        <v>1064</v>
      </c>
      <c r="B169" s="77" t="s">
        <v>1273</v>
      </c>
      <c r="C169" s="78" t="s">
        <v>1274</v>
      </c>
      <c r="D169" s="79" t="s">
        <v>1275</v>
      </c>
      <c r="E169" s="75" t="s">
        <v>310</v>
      </c>
      <c r="F169" s="80" t="s">
        <v>16726</v>
      </c>
      <c r="G169" s="80" t="s">
        <v>16727</v>
      </c>
      <c r="H169" s="80" t="s">
        <v>16728</v>
      </c>
      <c r="I169" s="80" t="s">
        <v>16729</v>
      </c>
      <c r="J169" s="80" t="s">
        <v>16730</v>
      </c>
      <c r="K169" s="80" t="s">
        <v>16731</v>
      </c>
      <c r="L169" s="80" t="s">
        <v>16768</v>
      </c>
      <c r="M169" s="80" t="s">
        <v>16733</v>
      </c>
      <c r="N169" s="80" t="s">
        <v>16734</v>
      </c>
      <c r="O169" s="80" t="s">
        <v>16735</v>
      </c>
    </row>
    <row r="170" ht="27.75" customHeight="1">
      <c r="A170" s="72" t="s">
        <v>1064</v>
      </c>
      <c r="B170" s="72" t="s">
        <v>1273</v>
      </c>
      <c r="C170" s="73" t="s">
        <v>1282</v>
      </c>
      <c r="D170" s="74" t="s">
        <v>1283</v>
      </c>
      <c r="E170" s="75" t="s">
        <v>310</v>
      </c>
      <c r="F170" s="76" t="s">
        <v>16726</v>
      </c>
      <c r="G170" s="76" t="s">
        <v>16727</v>
      </c>
      <c r="H170" s="76" t="s">
        <v>16728</v>
      </c>
      <c r="I170" s="76" t="s">
        <v>16729</v>
      </c>
      <c r="J170" s="76" t="s">
        <v>16730</v>
      </c>
      <c r="K170" s="76" t="s">
        <v>16731</v>
      </c>
      <c r="L170" s="76" t="s">
        <v>16768</v>
      </c>
      <c r="M170" s="76" t="s">
        <v>16733</v>
      </c>
      <c r="N170" s="76" t="s">
        <v>16734</v>
      </c>
      <c r="O170" s="76" t="s">
        <v>16735</v>
      </c>
    </row>
    <row r="171" ht="27.75" customHeight="1">
      <c r="A171" s="77" t="s">
        <v>1064</v>
      </c>
      <c r="B171" s="77" t="s">
        <v>1273</v>
      </c>
      <c r="C171" s="78" t="s">
        <v>1287</v>
      </c>
      <c r="D171" s="79" t="s">
        <v>1288</v>
      </c>
      <c r="E171" s="75" t="s">
        <v>310</v>
      </c>
      <c r="F171" s="80" t="s">
        <v>16726</v>
      </c>
      <c r="G171" s="80" t="s">
        <v>16727</v>
      </c>
      <c r="H171" s="80" t="s">
        <v>16728</v>
      </c>
      <c r="I171" s="80" t="s">
        <v>16729</v>
      </c>
      <c r="J171" s="80" t="s">
        <v>16730</v>
      </c>
      <c r="K171" s="80" t="s">
        <v>16731</v>
      </c>
      <c r="L171" s="80" t="s">
        <v>16768</v>
      </c>
      <c r="M171" s="80" t="s">
        <v>16733</v>
      </c>
      <c r="N171" s="80" t="s">
        <v>16734</v>
      </c>
      <c r="O171" s="80" t="s">
        <v>16735</v>
      </c>
    </row>
    <row r="172" ht="27.75" customHeight="1">
      <c r="A172" s="72" t="s">
        <v>1064</v>
      </c>
      <c r="B172" s="72" t="s">
        <v>1292</v>
      </c>
      <c r="C172" s="73" t="s">
        <v>1293</v>
      </c>
      <c r="D172" s="74" t="s">
        <v>1294</v>
      </c>
      <c r="E172" s="75" t="s">
        <v>310</v>
      </c>
      <c r="F172" s="76" t="s">
        <v>16726</v>
      </c>
      <c r="G172" s="76" t="s">
        <v>16727</v>
      </c>
      <c r="H172" s="76" t="s">
        <v>16728</v>
      </c>
      <c r="I172" s="76" t="s">
        <v>16729</v>
      </c>
      <c r="J172" s="76" t="s">
        <v>16730</v>
      </c>
      <c r="K172" s="76" t="s">
        <v>16731</v>
      </c>
      <c r="L172" s="76" t="s">
        <v>16768</v>
      </c>
      <c r="M172" s="76" t="s">
        <v>16733</v>
      </c>
      <c r="N172" s="76" t="s">
        <v>16734</v>
      </c>
      <c r="O172" s="76" t="s">
        <v>16735</v>
      </c>
    </row>
    <row r="173" ht="27.75" customHeight="1">
      <c r="A173" s="77" t="s">
        <v>1064</v>
      </c>
      <c r="B173" s="77" t="s">
        <v>1292</v>
      </c>
      <c r="C173" s="78" t="s">
        <v>1299</v>
      </c>
      <c r="D173" s="79" t="s">
        <v>1300</v>
      </c>
      <c r="E173" s="75" t="s">
        <v>310</v>
      </c>
      <c r="F173" s="80" t="s">
        <v>16726</v>
      </c>
      <c r="G173" s="80" t="s">
        <v>16727</v>
      </c>
      <c r="H173" s="80" t="s">
        <v>16728</v>
      </c>
      <c r="I173" s="80" t="s">
        <v>16729</v>
      </c>
      <c r="J173" s="80" t="s">
        <v>16730</v>
      </c>
      <c r="K173" s="80" t="s">
        <v>16731</v>
      </c>
      <c r="L173" s="80" t="s">
        <v>16768</v>
      </c>
      <c r="M173" s="80" t="s">
        <v>16733</v>
      </c>
      <c r="N173" s="80" t="s">
        <v>16734</v>
      </c>
      <c r="O173" s="80" t="s">
        <v>16735</v>
      </c>
    </row>
    <row r="174" ht="43.5" customHeight="1">
      <c r="A174" s="72" t="s">
        <v>304</v>
      </c>
      <c r="B174" s="72" t="s">
        <v>305</v>
      </c>
      <c r="C174" s="73" t="s">
        <v>1304</v>
      </c>
      <c r="D174" s="74" t="s">
        <v>1305</v>
      </c>
      <c r="E174" s="75" t="s">
        <v>310</v>
      </c>
      <c r="F174" s="76" t="s">
        <v>16716</v>
      </c>
      <c r="G174" s="76" t="s">
        <v>16717</v>
      </c>
      <c r="H174" s="76" t="s">
        <v>16718</v>
      </c>
      <c r="I174" s="76" t="s">
        <v>16719</v>
      </c>
      <c r="J174" s="76" t="s">
        <v>16720</v>
      </c>
      <c r="K174" s="76" t="s">
        <v>16721</v>
      </c>
      <c r="L174" s="76" t="s">
        <v>16722</v>
      </c>
      <c r="M174" s="76" t="s">
        <v>16723</v>
      </c>
      <c r="N174" s="76" t="s">
        <v>16724</v>
      </c>
      <c r="O174" s="76" t="s">
        <v>16725</v>
      </c>
    </row>
    <row r="175" ht="43.5" customHeight="1">
      <c r="A175" s="77" t="s">
        <v>304</v>
      </c>
      <c r="B175" s="77" t="s">
        <v>305</v>
      </c>
      <c r="C175" s="78" t="s">
        <v>1311</v>
      </c>
      <c r="D175" s="79" t="s">
        <v>1312</v>
      </c>
      <c r="E175" s="75" t="s">
        <v>310</v>
      </c>
      <c r="F175" s="80" t="s">
        <v>16706</v>
      </c>
      <c r="G175" s="80" t="s">
        <v>16707</v>
      </c>
      <c r="H175" s="80" t="s">
        <v>16708</v>
      </c>
      <c r="I175" s="80" t="s">
        <v>16709</v>
      </c>
      <c r="J175" s="80" t="s">
        <v>16710</v>
      </c>
      <c r="K175" s="80" t="s">
        <v>16711</v>
      </c>
      <c r="L175" s="80" t="s">
        <v>16712</v>
      </c>
      <c r="M175" s="80" t="s">
        <v>16713</v>
      </c>
      <c r="N175" s="80" t="s">
        <v>16714</v>
      </c>
      <c r="O175" s="80" t="s">
        <v>16715</v>
      </c>
    </row>
    <row r="176" ht="43.5" customHeight="1">
      <c r="A176" s="72" t="s">
        <v>304</v>
      </c>
      <c r="B176" s="72" t="s">
        <v>305</v>
      </c>
      <c r="C176" s="73" t="s">
        <v>1318</v>
      </c>
      <c r="D176" s="74" t="s">
        <v>1319</v>
      </c>
      <c r="E176" s="75" t="s">
        <v>310</v>
      </c>
      <c r="F176" s="76" t="s">
        <v>16716</v>
      </c>
      <c r="G176" s="76" t="s">
        <v>16717</v>
      </c>
      <c r="H176" s="76" t="s">
        <v>16718</v>
      </c>
      <c r="I176" s="76" t="s">
        <v>16719</v>
      </c>
      <c r="J176" s="76" t="s">
        <v>16720</v>
      </c>
      <c r="K176" s="76" t="s">
        <v>16721</v>
      </c>
      <c r="L176" s="76" t="s">
        <v>16722</v>
      </c>
      <c r="M176" s="76" t="s">
        <v>16723</v>
      </c>
      <c r="N176" s="76" t="s">
        <v>16724</v>
      </c>
      <c r="O176" s="76" t="s">
        <v>16725</v>
      </c>
    </row>
    <row r="177" ht="27.75" customHeight="1">
      <c r="A177" s="77" t="s">
        <v>304</v>
      </c>
      <c r="B177" s="77" t="s">
        <v>338</v>
      </c>
      <c r="C177" s="78" t="s">
        <v>1325</v>
      </c>
      <c r="D177" s="79" t="s">
        <v>1326</v>
      </c>
      <c r="E177" s="75" t="s">
        <v>310</v>
      </c>
      <c r="F177" s="80" t="s">
        <v>16726</v>
      </c>
      <c r="G177" s="80" t="s">
        <v>16727</v>
      </c>
      <c r="H177" s="80" t="s">
        <v>16728</v>
      </c>
      <c r="I177" s="80" t="s">
        <v>16729</v>
      </c>
      <c r="J177" s="80" t="s">
        <v>16730</v>
      </c>
      <c r="K177" s="80" t="s">
        <v>16731</v>
      </c>
      <c r="L177" s="80" t="s">
        <v>16732</v>
      </c>
      <c r="M177" s="80" t="s">
        <v>16733</v>
      </c>
      <c r="N177" s="80" t="s">
        <v>16734</v>
      </c>
      <c r="O177" s="80" t="s">
        <v>16735</v>
      </c>
    </row>
    <row r="178" ht="27.75" customHeight="1">
      <c r="A178" s="72" t="s">
        <v>537</v>
      </c>
      <c r="B178" s="72" t="s">
        <v>538</v>
      </c>
      <c r="C178" s="73" t="s">
        <v>1332</v>
      </c>
      <c r="D178" s="74" t="s">
        <v>1333</v>
      </c>
      <c r="E178" s="75" t="s">
        <v>310</v>
      </c>
      <c r="F178" s="76" t="s">
        <v>16726</v>
      </c>
      <c r="G178" s="76" t="s">
        <v>16727</v>
      </c>
      <c r="H178" s="76" t="s">
        <v>16776</v>
      </c>
      <c r="I178" s="76" t="s">
        <v>16777</v>
      </c>
      <c r="J178" s="76" t="s">
        <v>16730</v>
      </c>
      <c r="K178" s="76" t="s">
        <v>16778</v>
      </c>
      <c r="L178" s="76" t="s">
        <v>16779</v>
      </c>
      <c r="M178" s="76" t="s">
        <v>16775</v>
      </c>
      <c r="N178" s="76" t="s">
        <v>16780</v>
      </c>
      <c r="O178" s="76" t="s">
        <v>16735</v>
      </c>
    </row>
    <row r="179" ht="27.75" customHeight="1">
      <c r="A179" s="77" t="s">
        <v>537</v>
      </c>
      <c r="B179" s="77" t="s">
        <v>538</v>
      </c>
      <c r="C179" s="78" t="s">
        <v>1337</v>
      </c>
      <c r="D179" s="79" t="s">
        <v>1338</v>
      </c>
      <c r="E179" s="75" t="s">
        <v>310</v>
      </c>
      <c r="F179" s="80" t="s">
        <v>16726</v>
      </c>
      <c r="G179" s="80" t="s">
        <v>16727</v>
      </c>
      <c r="H179" s="80" t="s">
        <v>16776</v>
      </c>
      <c r="I179" s="80" t="s">
        <v>16777</v>
      </c>
      <c r="J179" s="80" t="s">
        <v>16730</v>
      </c>
      <c r="K179" s="80" t="s">
        <v>16778</v>
      </c>
      <c r="L179" s="80" t="s">
        <v>16779</v>
      </c>
      <c r="M179" s="80" t="s">
        <v>16775</v>
      </c>
      <c r="N179" s="80" t="s">
        <v>16780</v>
      </c>
      <c r="O179" s="80" t="s">
        <v>16735</v>
      </c>
    </row>
    <row r="180" ht="43.5" customHeight="1">
      <c r="A180" s="72" t="s">
        <v>537</v>
      </c>
      <c r="B180" s="72" t="s">
        <v>582</v>
      </c>
      <c r="C180" s="73" t="s">
        <v>1342</v>
      </c>
      <c r="D180" s="74" t="s">
        <v>1343</v>
      </c>
      <c r="E180" s="75" t="s">
        <v>310</v>
      </c>
      <c r="F180" s="76" t="s">
        <v>16791</v>
      </c>
      <c r="G180" s="76" t="s">
        <v>16792</v>
      </c>
      <c r="H180" s="76" t="s">
        <v>16793</v>
      </c>
      <c r="I180" s="76" t="s">
        <v>16820</v>
      </c>
      <c r="J180" s="76" t="s">
        <v>16795</v>
      </c>
      <c r="K180" s="76" t="s">
        <v>16796</v>
      </c>
      <c r="L180" s="76" t="s">
        <v>16821</v>
      </c>
      <c r="M180" s="76" t="s">
        <v>16798</v>
      </c>
      <c r="N180" s="76" t="s">
        <v>16822</v>
      </c>
      <c r="O180" s="76" t="s">
        <v>16800</v>
      </c>
    </row>
    <row r="181" ht="27.75" customHeight="1">
      <c r="A181" s="77" t="s">
        <v>537</v>
      </c>
      <c r="B181" s="77" t="s">
        <v>538</v>
      </c>
      <c r="C181" s="78" t="s">
        <v>1349</v>
      </c>
      <c r="D181" s="79" t="s">
        <v>1350</v>
      </c>
      <c r="E181" s="75" t="s">
        <v>310</v>
      </c>
      <c r="F181" s="80" t="s">
        <v>16726</v>
      </c>
      <c r="G181" s="80" t="s">
        <v>16727</v>
      </c>
      <c r="H181" s="80" t="s">
        <v>16776</v>
      </c>
      <c r="I181" s="80" t="s">
        <v>16777</v>
      </c>
      <c r="J181" s="80" t="s">
        <v>16730</v>
      </c>
      <c r="K181" s="80" t="s">
        <v>16778</v>
      </c>
      <c r="L181" s="80" t="s">
        <v>16779</v>
      </c>
      <c r="M181" s="80" t="s">
        <v>16775</v>
      </c>
      <c r="N181" s="80" t="s">
        <v>16780</v>
      </c>
      <c r="O181" s="80" t="s">
        <v>16735</v>
      </c>
    </row>
    <row r="182" ht="27.75" customHeight="1">
      <c r="A182" s="72" t="s">
        <v>537</v>
      </c>
      <c r="B182" s="72" t="s">
        <v>582</v>
      </c>
      <c r="C182" s="73" t="s">
        <v>1354</v>
      </c>
      <c r="D182" s="74" t="s">
        <v>1355</v>
      </c>
      <c r="E182" s="75" t="s">
        <v>310</v>
      </c>
      <c r="F182" s="76" t="s">
        <v>16781</v>
      </c>
      <c r="G182" s="76" t="s">
        <v>16782</v>
      </c>
      <c r="H182" s="76" t="s">
        <v>16783</v>
      </c>
      <c r="I182" s="76" t="s">
        <v>16784</v>
      </c>
      <c r="J182" s="76" t="s">
        <v>16785</v>
      </c>
      <c r="K182" s="76" t="s">
        <v>16786</v>
      </c>
      <c r="L182" s="76" t="s">
        <v>16787</v>
      </c>
      <c r="M182" s="76" t="s">
        <v>16788</v>
      </c>
      <c r="N182" s="76" t="s">
        <v>16789</v>
      </c>
      <c r="O182" s="76" t="s">
        <v>16790</v>
      </c>
    </row>
    <row r="183" ht="27.75" customHeight="1">
      <c r="A183" s="77" t="s">
        <v>537</v>
      </c>
      <c r="B183" s="77" t="s">
        <v>582</v>
      </c>
      <c r="C183" s="78" t="s">
        <v>1359</v>
      </c>
      <c r="D183" s="79" t="s">
        <v>1360</v>
      </c>
      <c r="E183" s="75" t="s">
        <v>310</v>
      </c>
      <c r="F183" s="80" t="s">
        <v>16781</v>
      </c>
      <c r="G183" s="80" t="s">
        <v>16782</v>
      </c>
      <c r="H183" s="80" t="s">
        <v>16823</v>
      </c>
      <c r="I183" s="80" t="s">
        <v>16784</v>
      </c>
      <c r="J183" s="80" t="s">
        <v>16824</v>
      </c>
      <c r="K183" s="80" t="s">
        <v>16786</v>
      </c>
      <c r="L183" s="80" t="s">
        <v>16787</v>
      </c>
      <c r="M183" s="80" t="s">
        <v>16788</v>
      </c>
      <c r="N183" s="80" t="s">
        <v>16789</v>
      </c>
      <c r="O183" s="80" t="s">
        <v>16790</v>
      </c>
    </row>
    <row r="184" ht="27.75" customHeight="1">
      <c r="A184" s="72" t="s">
        <v>304</v>
      </c>
      <c r="B184" s="72" t="s">
        <v>338</v>
      </c>
      <c r="C184" s="73" t="s">
        <v>1364</v>
      </c>
      <c r="D184" s="74" t="s">
        <v>1365</v>
      </c>
      <c r="E184" s="75" t="s">
        <v>310</v>
      </c>
      <c r="F184" s="76" t="s">
        <v>16726</v>
      </c>
      <c r="G184" s="76" t="s">
        <v>16727</v>
      </c>
      <c r="H184" s="76" t="s">
        <v>16728</v>
      </c>
      <c r="I184" s="76" t="s">
        <v>16729</v>
      </c>
      <c r="J184" s="76" t="s">
        <v>16730</v>
      </c>
      <c r="K184" s="76" t="s">
        <v>16731</v>
      </c>
      <c r="L184" s="76" t="s">
        <v>16732</v>
      </c>
      <c r="M184" s="76" t="s">
        <v>16733</v>
      </c>
      <c r="N184" s="76" t="s">
        <v>16734</v>
      </c>
      <c r="O184" s="76" t="s">
        <v>16735</v>
      </c>
    </row>
    <row r="185" ht="27.75" customHeight="1">
      <c r="A185" s="77" t="s">
        <v>537</v>
      </c>
      <c r="B185" s="77" t="s">
        <v>725</v>
      </c>
      <c r="C185" s="78" t="s">
        <v>1369</v>
      </c>
      <c r="D185" s="79" t="s">
        <v>1370</v>
      </c>
      <c r="E185" s="75" t="s">
        <v>310</v>
      </c>
      <c r="F185" s="80" t="s">
        <v>16726</v>
      </c>
      <c r="G185" s="80" t="s">
        <v>16727</v>
      </c>
      <c r="H185" s="80" t="s">
        <v>16776</v>
      </c>
      <c r="I185" s="80" t="s">
        <v>16777</v>
      </c>
      <c r="J185" s="80" t="s">
        <v>16730</v>
      </c>
      <c r="K185" s="80" t="s">
        <v>16778</v>
      </c>
      <c r="L185" s="80" t="s">
        <v>16779</v>
      </c>
      <c r="M185" s="80" t="s">
        <v>16775</v>
      </c>
      <c r="N185" s="80" t="s">
        <v>16780</v>
      </c>
      <c r="O185" s="80" t="s">
        <v>16735</v>
      </c>
    </row>
    <row r="186" ht="27.75" customHeight="1">
      <c r="A186" s="72" t="s">
        <v>304</v>
      </c>
      <c r="B186" s="72" t="s">
        <v>367</v>
      </c>
      <c r="C186" s="73" t="s">
        <v>1376</v>
      </c>
      <c r="D186" s="74" t="s">
        <v>1377</v>
      </c>
      <c r="E186" s="75" t="s">
        <v>310</v>
      </c>
      <c r="F186" s="76" t="s">
        <v>16736</v>
      </c>
      <c r="G186" s="76" t="s">
        <v>16737</v>
      </c>
      <c r="H186" s="76" t="s">
        <v>16738</v>
      </c>
      <c r="I186" s="76" t="s">
        <v>16739</v>
      </c>
      <c r="J186" s="76" t="s">
        <v>16740</v>
      </c>
      <c r="K186" s="76" t="s">
        <v>16741</v>
      </c>
      <c r="L186" s="76" t="s">
        <v>16742</v>
      </c>
      <c r="M186" s="76" t="s">
        <v>16743</v>
      </c>
      <c r="N186" s="76" t="s">
        <v>16744</v>
      </c>
      <c r="O186" s="76" t="s">
        <v>16745</v>
      </c>
    </row>
    <row r="187" ht="43.5" customHeight="1">
      <c r="A187" s="77" t="s">
        <v>304</v>
      </c>
      <c r="B187" s="77" t="s">
        <v>367</v>
      </c>
      <c r="C187" s="78" t="s">
        <v>1383</v>
      </c>
      <c r="D187" s="79" t="s">
        <v>1384</v>
      </c>
      <c r="E187" s="75" t="s">
        <v>310</v>
      </c>
      <c r="F187" s="80" t="s">
        <v>16706</v>
      </c>
      <c r="G187" s="80" t="s">
        <v>16707</v>
      </c>
      <c r="H187" s="80" t="s">
        <v>16708</v>
      </c>
      <c r="I187" s="80" t="s">
        <v>16709</v>
      </c>
      <c r="J187" s="80" t="s">
        <v>16710</v>
      </c>
      <c r="K187" s="80" t="s">
        <v>16711</v>
      </c>
      <c r="L187" s="80" t="s">
        <v>16712</v>
      </c>
      <c r="M187" s="80" t="s">
        <v>16713</v>
      </c>
      <c r="N187" s="80" t="s">
        <v>16714</v>
      </c>
      <c r="O187" s="80" t="s">
        <v>16715</v>
      </c>
    </row>
    <row r="188" ht="27.75" customHeight="1">
      <c r="A188" s="72" t="s">
        <v>304</v>
      </c>
      <c r="B188" s="72" t="s">
        <v>367</v>
      </c>
      <c r="C188" s="73" t="s">
        <v>1388</v>
      </c>
      <c r="D188" s="74" t="s">
        <v>1389</v>
      </c>
      <c r="E188" s="81" t="s">
        <v>384</v>
      </c>
      <c r="F188" s="76" t="s">
        <v>16736</v>
      </c>
      <c r="G188" s="76" t="s">
        <v>16737</v>
      </c>
      <c r="H188" s="76" t="s">
        <v>16738</v>
      </c>
      <c r="I188" s="82" t="s">
        <v>16746</v>
      </c>
      <c r="J188" s="76" t="s">
        <v>16740</v>
      </c>
      <c r="K188" s="82" t="s">
        <v>16746</v>
      </c>
      <c r="L188" s="82" t="s">
        <v>16746</v>
      </c>
      <c r="M188" s="82" t="s">
        <v>16746</v>
      </c>
      <c r="N188" s="82" t="s">
        <v>16746</v>
      </c>
      <c r="O188" s="82" t="s">
        <v>16746</v>
      </c>
    </row>
    <row r="189" ht="43.5" customHeight="1">
      <c r="A189" s="77" t="s">
        <v>304</v>
      </c>
      <c r="B189" s="77" t="s">
        <v>367</v>
      </c>
      <c r="C189" s="78" t="s">
        <v>1395</v>
      </c>
      <c r="D189" s="79" t="s">
        <v>1396</v>
      </c>
      <c r="E189" s="81" t="s">
        <v>384</v>
      </c>
      <c r="F189" s="83" t="s">
        <v>16746</v>
      </c>
      <c r="G189" s="83" t="s">
        <v>16746</v>
      </c>
      <c r="H189" s="83" t="s">
        <v>16746</v>
      </c>
      <c r="I189" s="83" t="s">
        <v>16746</v>
      </c>
      <c r="J189" s="83" t="s">
        <v>16746</v>
      </c>
      <c r="K189" s="80" t="s">
        <v>16711</v>
      </c>
      <c r="L189" s="83" t="s">
        <v>16746</v>
      </c>
      <c r="M189" s="83" t="s">
        <v>16746</v>
      </c>
      <c r="N189" s="83" t="s">
        <v>16746</v>
      </c>
      <c r="O189" s="83" t="s">
        <v>16746</v>
      </c>
    </row>
    <row r="190" ht="27.75" customHeight="1">
      <c r="A190" s="72" t="s">
        <v>304</v>
      </c>
      <c r="B190" s="72" t="s">
        <v>367</v>
      </c>
      <c r="C190" s="73" t="s">
        <v>1400</v>
      </c>
      <c r="D190" s="74" t="s">
        <v>1401</v>
      </c>
      <c r="E190" s="81" t="s">
        <v>384</v>
      </c>
      <c r="F190" s="82" t="s">
        <v>16746</v>
      </c>
      <c r="G190" s="82" t="s">
        <v>16746</v>
      </c>
      <c r="H190" s="82" t="s">
        <v>16746</v>
      </c>
      <c r="I190" s="82" t="s">
        <v>16746</v>
      </c>
      <c r="J190" s="82" t="s">
        <v>16746</v>
      </c>
      <c r="K190" s="82" t="s">
        <v>16746</v>
      </c>
      <c r="L190" s="82" t="s">
        <v>16746</v>
      </c>
      <c r="M190" s="82" t="s">
        <v>16746</v>
      </c>
      <c r="N190" s="76" t="s">
        <v>16744</v>
      </c>
      <c r="O190" s="82" t="s">
        <v>16746</v>
      </c>
    </row>
    <row r="191" ht="27.75" customHeight="1">
      <c r="A191" s="77" t="s">
        <v>304</v>
      </c>
      <c r="B191" s="77" t="s">
        <v>367</v>
      </c>
      <c r="C191" s="78" t="s">
        <v>1405</v>
      </c>
      <c r="D191" s="79" t="s">
        <v>1406</v>
      </c>
      <c r="E191" s="75" t="s">
        <v>310</v>
      </c>
      <c r="F191" s="80" t="s">
        <v>16736</v>
      </c>
      <c r="G191" s="80" t="s">
        <v>16737</v>
      </c>
      <c r="H191" s="80" t="s">
        <v>16738</v>
      </c>
      <c r="I191" s="80" t="s">
        <v>16739</v>
      </c>
      <c r="J191" s="80" t="s">
        <v>16740</v>
      </c>
      <c r="K191" s="80" t="s">
        <v>16741</v>
      </c>
      <c r="L191" s="80" t="s">
        <v>16742</v>
      </c>
      <c r="M191" s="80" t="s">
        <v>16743</v>
      </c>
      <c r="N191" s="80" t="s">
        <v>16744</v>
      </c>
      <c r="O191" s="80" t="s">
        <v>16745</v>
      </c>
    </row>
    <row r="192" ht="27.75" customHeight="1">
      <c r="A192" s="72" t="s">
        <v>304</v>
      </c>
      <c r="B192" s="72" t="s">
        <v>367</v>
      </c>
      <c r="C192" s="73" t="s">
        <v>1410</v>
      </c>
      <c r="D192" s="74" t="s">
        <v>1411</v>
      </c>
      <c r="E192" s="75" t="s">
        <v>310</v>
      </c>
      <c r="F192" s="76" t="s">
        <v>16736</v>
      </c>
      <c r="G192" s="76" t="s">
        <v>16737</v>
      </c>
      <c r="H192" s="76" t="s">
        <v>16738</v>
      </c>
      <c r="I192" s="76" t="s">
        <v>16739</v>
      </c>
      <c r="J192" s="76" t="s">
        <v>16740</v>
      </c>
      <c r="K192" s="76" t="s">
        <v>16741</v>
      </c>
      <c r="L192" s="76" t="s">
        <v>16742</v>
      </c>
      <c r="M192" s="76" t="s">
        <v>16743</v>
      </c>
      <c r="N192" s="76" t="s">
        <v>16744</v>
      </c>
      <c r="O192" s="76" t="s">
        <v>16745</v>
      </c>
    </row>
    <row r="193" ht="27.75" customHeight="1">
      <c r="A193" s="77" t="s">
        <v>1064</v>
      </c>
      <c r="B193" s="77" t="s">
        <v>1246</v>
      </c>
      <c r="C193" s="78" t="s">
        <v>1415</v>
      </c>
      <c r="D193" s="79" t="s">
        <v>1416</v>
      </c>
      <c r="E193" s="75" t="s">
        <v>310</v>
      </c>
      <c r="F193" s="80" t="s">
        <v>16726</v>
      </c>
      <c r="G193" s="80" t="s">
        <v>16727</v>
      </c>
      <c r="H193" s="80" t="s">
        <v>16728</v>
      </c>
      <c r="I193" s="80" t="s">
        <v>16729</v>
      </c>
      <c r="J193" s="80" t="s">
        <v>16730</v>
      </c>
      <c r="K193" s="80" t="s">
        <v>16731</v>
      </c>
      <c r="L193" s="80" t="s">
        <v>16768</v>
      </c>
      <c r="M193" s="80" t="s">
        <v>16733</v>
      </c>
      <c r="N193" s="80" t="s">
        <v>16734</v>
      </c>
      <c r="O193" s="80" t="s">
        <v>16735</v>
      </c>
    </row>
    <row r="194" ht="27.75" customHeight="1">
      <c r="A194" s="72" t="s">
        <v>304</v>
      </c>
      <c r="B194" s="72" t="s">
        <v>367</v>
      </c>
      <c r="C194" s="73" t="s">
        <v>1420</v>
      </c>
      <c r="D194" s="74" t="s">
        <v>1421</v>
      </c>
      <c r="E194" s="81" t="s">
        <v>384</v>
      </c>
      <c r="F194" s="82" t="s">
        <v>16746</v>
      </c>
      <c r="G194" s="76" t="s">
        <v>16737</v>
      </c>
      <c r="H194" s="82" t="s">
        <v>16746</v>
      </c>
      <c r="I194" s="82" t="s">
        <v>16746</v>
      </c>
      <c r="J194" s="82" t="s">
        <v>16746</v>
      </c>
      <c r="K194" s="82" t="s">
        <v>16746</v>
      </c>
      <c r="L194" s="82" t="s">
        <v>16746</v>
      </c>
      <c r="M194" s="82" t="s">
        <v>16746</v>
      </c>
      <c r="N194" s="82" t="s">
        <v>16746</v>
      </c>
      <c r="O194" s="82" t="s">
        <v>16746</v>
      </c>
    </row>
    <row r="195" ht="27.75" customHeight="1">
      <c r="A195" s="77" t="s">
        <v>537</v>
      </c>
      <c r="B195" s="77" t="s">
        <v>611</v>
      </c>
      <c r="C195" s="78" t="s">
        <v>1425</v>
      </c>
      <c r="D195" s="79" t="s">
        <v>1426</v>
      </c>
      <c r="E195" s="75" t="s">
        <v>310</v>
      </c>
      <c r="F195" s="80" t="s">
        <v>16726</v>
      </c>
      <c r="G195" s="80" t="s">
        <v>16727</v>
      </c>
      <c r="H195" s="80" t="s">
        <v>16776</v>
      </c>
      <c r="I195" s="80" t="s">
        <v>16729</v>
      </c>
      <c r="J195" s="80" t="s">
        <v>16730</v>
      </c>
      <c r="K195" s="80" t="s">
        <v>16731</v>
      </c>
      <c r="L195" s="80" t="s">
        <v>16768</v>
      </c>
      <c r="M195" s="80" t="s">
        <v>16775</v>
      </c>
      <c r="N195" s="80" t="s">
        <v>16734</v>
      </c>
      <c r="O195" s="80" t="s">
        <v>16735</v>
      </c>
    </row>
    <row r="196" ht="27.75" customHeight="1">
      <c r="A196" s="72" t="s">
        <v>537</v>
      </c>
      <c r="B196" s="72" t="s">
        <v>611</v>
      </c>
      <c r="C196" s="73" t="s">
        <v>1431</v>
      </c>
      <c r="D196" s="74" t="s">
        <v>1432</v>
      </c>
      <c r="E196" s="75" t="s">
        <v>310</v>
      </c>
      <c r="F196" s="76" t="s">
        <v>16726</v>
      </c>
      <c r="G196" s="76" t="s">
        <v>16727</v>
      </c>
      <c r="H196" s="76" t="s">
        <v>16776</v>
      </c>
      <c r="I196" s="76" t="s">
        <v>16777</v>
      </c>
      <c r="J196" s="76" t="s">
        <v>16730</v>
      </c>
      <c r="K196" s="76" t="s">
        <v>16778</v>
      </c>
      <c r="L196" s="76" t="s">
        <v>16779</v>
      </c>
      <c r="M196" s="76" t="s">
        <v>16775</v>
      </c>
      <c r="N196" s="76" t="s">
        <v>16780</v>
      </c>
      <c r="O196" s="76" t="s">
        <v>16735</v>
      </c>
    </row>
    <row r="197" ht="27.75" customHeight="1">
      <c r="A197" s="77" t="s">
        <v>537</v>
      </c>
      <c r="B197" s="77" t="s">
        <v>611</v>
      </c>
      <c r="C197" s="78" t="s">
        <v>1436</v>
      </c>
      <c r="D197" s="79" t="s">
        <v>1437</v>
      </c>
      <c r="E197" s="75" t="s">
        <v>310</v>
      </c>
      <c r="F197" s="80" t="s">
        <v>16726</v>
      </c>
      <c r="G197" s="80" t="s">
        <v>16727</v>
      </c>
      <c r="H197" s="80" t="s">
        <v>16776</v>
      </c>
      <c r="I197" s="80" t="s">
        <v>16777</v>
      </c>
      <c r="J197" s="80" t="s">
        <v>16730</v>
      </c>
      <c r="K197" s="80" t="s">
        <v>16778</v>
      </c>
      <c r="L197" s="80" t="s">
        <v>16779</v>
      </c>
      <c r="M197" s="80" t="s">
        <v>16775</v>
      </c>
      <c r="N197" s="80" t="s">
        <v>16780</v>
      </c>
      <c r="O197" s="80" t="s">
        <v>16735</v>
      </c>
    </row>
    <row r="198" ht="27.75" customHeight="1">
      <c r="A198" s="72" t="s">
        <v>537</v>
      </c>
      <c r="B198" s="72" t="s">
        <v>672</v>
      </c>
      <c r="C198" s="73" t="s">
        <v>1441</v>
      </c>
      <c r="D198" s="74" t="s">
        <v>1442</v>
      </c>
      <c r="E198" s="75" t="s">
        <v>310</v>
      </c>
      <c r="F198" s="76" t="s">
        <v>16726</v>
      </c>
      <c r="G198" s="76" t="s">
        <v>16727</v>
      </c>
      <c r="H198" s="76" t="s">
        <v>16728</v>
      </c>
      <c r="I198" s="76" t="s">
        <v>16729</v>
      </c>
      <c r="J198" s="76" t="s">
        <v>16730</v>
      </c>
      <c r="K198" s="76" t="s">
        <v>16731</v>
      </c>
      <c r="L198" s="76" t="s">
        <v>16768</v>
      </c>
      <c r="M198" s="76" t="s">
        <v>16775</v>
      </c>
      <c r="N198" s="76" t="s">
        <v>16734</v>
      </c>
      <c r="O198" s="76" t="s">
        <v>16735</v>
      </c>
    </row>
    <row r="199" ht="27.75" customHeight="1">
      <c r="A199" s="77" t="s">
        <v>304</v>
      </c>
      <c r="B199" s="77" t="s">
        <v>460</v>
      </c>
      <c r="C199" s="78" t="s">
        <v>1446</v>
      </c>
      <c r="D199" s="79" t="s">
        <v>1447</v>
      </c>
      <c r="E199" s="75" t="s">
        <v>310</v>
      </c>
      <c r="F199" s="80" t="s">
        <v>16726</v>
      </c>
      <c r="G199" s="80" t="s">
        <v>16727</v>
      </c>
      <c r="H199" s="80" t="s">
        <v>16728</v>
      </c>
      <c r="I199" s="80" t="s">
        <v>16777</v>
      </c>
      <c r="J199" s="80" t="s">
        <v>16730</v>
      </c>
      <c r="K199" s="80" t="s">
        <v>16731</v>
      </c>
      <c r="L199" s="80" t="s">
        <v>16732</v>
      </c>
      <c r="M199" s="80" t="s">
        <v>16733</v>
      </c>
      <c r="N199" s="80" t="s">
        <v>16780</v>
      </c>
      <c r="O199" s="80" t="s">
        <v>16735</v>
      </c>
    </row>
    <row r="200" ht="27.75" customHeight="1">
      <c r="A200" s="72" t="s">
        <v>537</v>
      </c>
      <c r="B200" s="72" t="s">
        <v>725</v>
      </c>
      <c r="C200" s="73" t="s">
        <v>1451</v>
      </c>
      <c r="D200" s="74" t="s">
        <v>1452</v>
      </c>
      <c r="E200" s="75" t="s">
        <v>310</v>
      </c>
      <c r="F200" s="76" t="s">
        <v>16726</v>
      </c>
      <c r="G200" s="76" t="s">
        <v>16727</v>
      </c>
      <c r="H200" s="76" t="s">
        <v>16776</v>
      </c>
      <c r="I200" s="76" t="s">
        <v>16777</v>
      </c>
      <c r="J200" s="76" t="s">
        <v>16730</v>
      </c>
      <c r="K200" s="76" t="s">
        <v>16778</v>
      </c>
      <c r="L200" s="76" t="s">
        <v>16779</v>
      </c>
      <c r="M200" s="76" t="s">
        <v>16775</v>
      </c>
      <c r="N200" s="76" t="s">
        <v>16780</v>
      </c>
      <c r="O200" s="76" t="s">
        <v>16735</v>
      </c>
    </row>
    <row r="201" ht="27.75" customHeight="1">
      <c r="A201" s="77" t="s">
        <v>537</v>
      </c>
      <c r="B201" s="77" t="s">
        <v>725</v>
      </c>
      <c r="C201" s="78" t="s">
        <v>1456</v>
      </c>
      <c r="D201" s="79" t="s">
        <v>1457</v>
      </c>
      <c r="E201" s="75" t="s">
        <v>310</v>
      </c>
      <c r="F201" s="80" t="s">
        <v>16726</v>
      </c>
      <c r="G201" s="80" t="s">
        <v>16727</v>
      </c>
      <c r="H201" s="80" t="s">
        <v>16776</v>
      </c>
      <c r="I201" s="80" t="s">
        <v>16777</v>
      </c>
      <c r="J201" s="80" t="s">
        <v>16730</v>
      </c>
      <c r="K201" s="80" t="s">
        <v>16778</v>
      </c>
      <c r="L201" s="80" t="s">
        <v>16779</v>
      </c>
      <c r="M201" s="80" t="s">
        <v>16775</v>
      </c>
      <c r="N201" s="80" t="s">
        <v>16780</v>
      </c>
      <c r="O201" s="80" t="s">
        <v>16735</v>
      </c>
    </row>
    <row r="202" ht="27.75" customHeight="1">
      <c r="A202" s="72" t="s">
        <v>304</v>
      </c>
      <c r="B202" s="72" t="s">
        <v>430</v>
      </c>
      <c r="C202" s="73" t="s">
        <v>1461</v>
      </c>
      <c r="D202" s="74" t="s">
        <v>1462</v>
      </c>
      <c r="E202" s="75" t="s">
        <v>310</v>
      </c>
      <c r="F202" s="76" t="s">
        <v>16726</v>
      </c>
      <c r="G202" s="76" t="s">
        <v>16727</v>
      </c>
      <c r="H202" s="76" t="s">
        <v>16728</v>
      </c>
      <c r="I202" s="76" t="s">
        <v>16729</v>
      </c>
      <c r="J202" s="76" t="s">
        <v>16730</v>
      </c>
      <c r="K202" s="76" t="s">
        <v>16731</v>
      </c>
      <c r="L202" s="76" t="s">
        <v>16768</v>
      </c>
      <c r="M202" s="76" t="s">
        <v>16733</v>
      </c>
      <c r="N202" s="76" t="s">
        <v>16734</v>
      </c>
      <c r="O202" s="76" t="s">
        <v>16735</v>
      </c>
    </row>
    <row r="203" ht="27.75" customHeight="1">
      <c r="A203" s="77" t="s">
        <v>304</v>
      </c>
      <c r="B203" s="77" t="s">
        <v>430</v>
      </c>
      <c r="C203" s="78" t="s">
        <v>1466</v>
      </c>
      <c r="D203" s="79" t="s">
        <v>1467</v>
      </c>
      <c r="E203" s="75" t="s">
        <v>310</v>
      </c>
      <c r="F203" s="80" t="s">
        <v>16726</v>
      </c>
      <c r="G203" s="80" t="s">
        <v>16727</v>
      </c>
      <c r="H203" s="80" t="s">
        <v>16728</v>
      </c>
      <c r="I203" s="80" t="s">
        <v>16729</v>
      </c>
      <c r="J203" s="80" t="s">
        <v>16730</v>
      </c>
      <c r="K203" s="80" t="s">
        <v>16731</v>
      </c>
      <c r="L203" s="80" t="s">
        <v>16768</v>
      </c>
      <c r="M203" s="80" t="s">
        <v>16733</v>
      </c>
      <c r="N203" s="80" t="s">
        <v>16734</v>
      </c>
      <c r="O203" s="80" t="s">
        <v>16735</v>
      </c>
    </row>
    <row r="204" ht="27.75" customHeight="1">
      <c r="A204" s="72" t="s">
        <v>304</v>
      </c>
      <c r="B204" s="72" t="s">
        <v>430</v>
      </c>
      <c r="C204" s="73" t="s">
        <v>1471</v>
      </c>
      <c r="D204" s="74" t="s">
        <v>1472</v>
      </c>
      <c r="E204" s="75" t="s">
        <v>310</v>
      </c>
      <c r="F204" s="76" t="s">
        <v>16726</v>
      </c>
      <c r="G204" s="76" t="s">
        <v>16727</v>
      </c>
      <c r="H204" s="76" t="s">
        <v>16728</v>
      </c>
      <c r="I204" s="76" t="s">
        <v>16729</v>
      </c>
      <c r="J204" s="76" t="s">
        <v>16730</v>
      </c>
      <c r="K204" s="76" t="s">
        <v>16731</v>
      </c>
      <c r="L204" s="76" t="s">
        <v>16768</v>
      </c>
      <c r="M204" s="76" t="s">
        <v>16733</v>
      </c>
      <c r="N204" s="76" t="s">
        <v>16734</v>
      </c>
      <c r="O204" s="76" t="s">
        <v>16735</v>
      </c>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O1"/>
    <mergeCell ref="A2:O2"/>
    <mergeCell ref="A3:O3"/>
  </mergeCells>
  <hyperlinks>
    <hyperlink r:id="rId1" location="gid=428430531" ref="A3"/>
  </hyperlinks>
  <printOptions/>
  <pageMargins bottom="1.0" footer="0.0" header="0.0" left="0.75" right="0.75" top="1.0"/>
  <pageSetup orientation="landscape"/>
  <drawing r:id="rId2"/>
</worksheet>
</file>